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Nabídky\2022\ČR\Tábor - Konverze Tábor - horkovod Sever a Východ\06 NABIDKA OZ GREMI\"/>
    </mc:Choice>
  </mc:AlternateContent>
  <xr:revisionPtr revIDLastSave="0" documentId="13_ncr:1_{841AF5C2-EC7B-4C7E-AEEC-431860E3DE4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S1 Pol" sheetId="12" r:id="rId4"/>
    <sheet name="01 T1 Pol" sheetId="13" r:id="rId5"/>
    <sheet name="02 VN Naklady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S1 Pol'!$1:$7</definedName>
    <definedName name="_xlnm.Print_Titles" localSheetId="4">'01 T1 Pol'!$1:$7</definedName>
    <definedName name="_xlnm.Print_Titles" localSheetId="5">'02 VN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S1 Pol'!$A$1:$X$248</definedName>
    <definedName name="_xlnm.Print_Area" localSheetId="4">'01 T1 Pol'!$A$1:$X$149</definedName>
    <definedName name="_xlnm.Print_Area" localSheetId="5">'02 VN Naklady'!$A$1:$X$33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iterateDelta="1E-4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4" l="1"/>
  <c r="G9" i="14" s="1"/>
  <c r="I9" i="14"/>
  <c r="K9" i="14"/>
  <c r="O9" i="14"/>
  <c r="Q9" i="14"/>
  <c r="V9" i="14"/>
  <c r="F10" i="14"/>
  <c r="G10" i="14" s="1"/>
  <c r="I10" i="14"/>
  <c r="K10" i="14"/>
  <c r="O10" i="14"/>
  <c r="Q10" i="14"/>
  <c r="V10" i="14"/>
  <c r="F11" i="14"/>
  <c r="G11" i="14" s="1"/>
  <c r="M11" i="14" s="1"/>
  <c r="I11" i="14"/>
  <c r="K11" i="14"/>
  <c r="O11" i="14"/>
  <c r="Q11" i="14"/>
  <c r="V11" i="14"/>
  <c r="F12" i="14"/>
  <c r="G12" i="14" s="1"/>
  <c r="M12" i="14" s="1"/>
  <c r="I12" i="14"/>
  <c r="K12" i="14"/>
  <c r="O12" i="14"/>
  <c r="Q12" i="14"/>
  <c r="V12" i="14"/>
  <c r="F13" i="14"/>
  <c r="G13" i="14" s="1"/>
  <c r="M13" i="14" s="1"/>
  <c r="I13" i="14"/>
  <c r="K13" i="14"/>
  <c r="O13" i="14"/>
  <c r="Q13" i="14"/>
  <c r="V13" i="14"/>
  <c r="F14" i="14"/>
  <c r="G14" i="14" s="1"/>
  <c r="M14" i="14" s="1"/>
  <c r="I14" i="14"/>
  <c r="K14" i="14"/>
  <c r="O14" i="14"/>
  <c r="Q14" i="14"/>
  <c r="V14" i="14"/>
  <c r="F15" i="14"/>
  <c r="G15" i="14" s="1"/>
  <c r="M15" i="14" s="1"/>
  <c r="I15" i="14"/>
  <c r="K15" i="14"/>
  <c r="O15" i="14"/>
  <c r="Q15" i="14"/>
  <c r="V15" i="14"/>
  <c r="F16" i="14"/>
  <c r="G16" i="14" s="1"/>
  <c r="M16" i="14" s="1"/>
  <c r="I16" i="14"/>
  <c r="K16" i="14"/>
  <c r="O16" i="14"/>
  <c r="Q16" i="14"/>
  <c r="V16" i="14"/>
  <c r="F17" i="14"/>
  <c r="G17" i="14" s="1"/>
  <c r="M17" i="14" s="1"/>
  <c r="I17" i="14"/>
  <c r="K17" i="14"/>
  <c r="O17" i="14"/>
  <c r="Q17" i="14"/>
  <c r="V17" i="14"/>
  <c r="F18" i="14"/>
  <c r="G18" i="14" s="1"/>
  <c r="M18" i="14" s="1"/>
  <c r="I18" i="14"/>
  <c r="K18" i="14"/>
  <c r="O18" i="14"/>
  <c r="Q18" i="14"/>
  <c r="V18" i="14"/>
  <c r="F19" i="14"/>
  <c r="G19" i="14" s="1"/>
  <c r="M19" i="14" s="1"/>
  <c r="I19" i="14"/>
  <c r="K19" i="14"/>
  <c r="O19" i="14"/>
  <c r="Q19" i="14"/>
  <c r="V19" i="14"/>
  <c r="F20" i="14"/>
  <c r="G20" i="14" s="1"/>
  <c r="M20" i="14" s="1"/>
  <c r="I20" i="14"/>
  <c r="K20" i="14"/>
  <c r="O20" i="14"/>
  <c r="Q20" i="14"/>
  <c r="V20" i="14"/>
  <c r="F21" i="14"/>
  <c r="G21" i="14" s="1"/>
  <c r="M21" i="14" s="1"/>
  <c r="I21" i="14"/>
  <c r="K21" i="14"/>
  <c r="O21" i="14"/>
  <c r="Q21" i="14"/>
  <c r="V21" i="14"/>
  <c r="AE23" i="14"/>
  <c r="F44" i="1" s="1"/>
  <c r="BA36" i="13"/>
  <c r="F9" i="13"/>
  <c r="G9" i="13"/>
  <c r="M9" i="13" s="1"/>
  <c r="I9" i="13"/>
  <c r="K9" i="13"/>
  <c r="O9" i="13"/>
  <c r="O8" i="13" s="1"/>
  <c r="Q9" i="13"/>
  <c r="Q8" i="13" s="1"/>
  <c r="V9" i="13"/>
  <c r="F10" i="13"/>
  <c r="G10" i="13" s="1"/>
  <c r="M10" i="13" s="1"/>
  <c r="I10" i="13"/>
  <c r="K10" i="13"/>
  <c r="K8" i="13" s="1"/>
  <c r="O10" i="13"/>
  <c r="Q10" i="13"/>
  <c r="V10" i="13"/>
  <c r="F13" i="13"/>
  <c r="G13" i="13" s="1"/>
  <c r="M13" i="13" s="1"/>
  <c r="I13" i="13"/>
  <c r="K13" i="13"/>
  <c r="O13" i="13"/>
  <c r="O12" i="13" s="1"/>
  <c r="Q13" i="13"/>
  <c r="V13" i="13"/>
  <c r="F14" i="13"/>
  <c r="G14" i="13" s="1"/>
  <c r="M14" i="13" s="1"/>
  <c r="I14" i="13"/>
  <c r="K14" i="13"/>
  <c r="O14" i="13"/>
  <c r="Q14" i="13"/>
  <c r="V14" i="13"/>
  <c r="V12" i="13" s="1"/>
  <c r="F15" i="13"/>
  <c r="G15" i="13" s="1"/>
  <c r="M15" i="13" s="1"/>
  <c r="I15" i="13"/>
  <c r="K15" i="13"/>
  <c r="O15" i="13"/>
  <c r="Q15" i="13"/>
  <c r="V15" i="13"/>
  <c r="F16" i="13"/>
  <c r="G16" i="13" s="1"/>
  <c r="M16" i="13" s="1"/>
  <c r="I16" i="13"/>
  <c r="K16" i="13"/>
  <c r="O16" i="13"/>
  <c r="Q16" i="13"/>
  <c r="V16" i="13"/>
  <c r="F17" i="13"/>
  <c r="G17" i="13" s="1"/>
  <c r="M17" i="13" s="1"/>
  <c r="I17" i="13"/>
  <c r="K17" i="13"/>
  <c r="O17" i="13"/>
  <c r="Q17" i="13"/>
  <c r="V17" i="13"/>
  <c r="F18" i="13"/>
  <c r="G18" i="13" s="1"/>
  <c r="M18" i="13" s="1"/>
  <c r="I18" i="13"/>
  <c r="K18" i="13"/>
  <c r="O18" i="13"/>
  <c r="Q18" i="13"/>
  <c r="V18" i="13"/>
  <c r="F20" i="13"/>
  <c r="G20" i="13" s="1"/>
  <c r="I20" i="13"/>
  <c r="K20" i="13"/>
  <c r="O20" i="13"/>
  <c r="O19" i="13" s="1"/>
  <c r="Q20" i="13"/>
  <c r="V20" i="13"/>
  <c r="F22" i="13"/>
  <c r="G22" i="13" s="1"/>
  <c r="M22" i="13" s="1"/>
  <c r="I22" i="13"/>
  <c r="K22" i="13"/>
  <c r="O22" i="13"/>
  <c r="Q22" i="13"/>
  <c r="V22" i="13"/>
  <c r="F23" i="13"/>
  <c r="G23" i="13" s="1"/>
  <c r="M23" i="13" s="1"/>
  <c r="I23" i="13"/>
  <c r="K23" i="13"/>
  <c r="O23" i="13"/>
  <c r="Q23" i="13"/>
  <c r="V23" i="13"/>
  <c r="F24" i="13"/>
  <c r="G24" i="13" s="1"/>
  <c r="M24" i="13" s="1"/>
  <c r="I24" i="13"/>
  <c r="K24" i="13"/>
  <c r="O24" i="13"/>
  <c r="Q24" i="13"/>
  <c r="V24" i="13"/>
  <c r="F25" i="13"/>
  <c r="G25" i="13" s="1"/>
  <c r="M25" i="13" s="1"/>
  <c r="I25" i="13"/>
  <c r="K25" i="13"/>
  <c r="O25" i="13"/>
  <c r="Q25" i="13"/>
  <c r="V25" i="13"/>
  <c r="F27" i="13"/>
  <c r="G27" i="13" s="1"/>
  <c r="I27" i="13"/>
  <c r="K27" i="13"/>
  <c r="O27" i="13"/>
  <c r="Q27" i="13"/>
  <c r="V27" i="13"/>
  <c r="V26" i="13" s="1"/>
  <c r="F28" i="13"/>
  <c r="G28" i="13" s="1"/>
  <c r="M28" i="13" s="1"/>
  <c r="I28" i="13"/>
  <c r="K28" i="13"/>
  <c r="O28" i="13"/>
  <c r="Q28" i="13"/>
  <c r="V28" i="13"/>
  <c r="F30" i="13"/>
  <c r="G30" i="13" s="1"/>
  <c r="M30" i="13" s="1"/>
  <c r="I30" i="13"/>
  <c r="K30" i="13"/>
  <c r="O30" i="13"/>
  <c r="Q30" i="13"/>
  <c r="V30" i="13"/>
  <c r="V29" i="13" s="1"/>
  <c r="F32" i="13"/>
  <c r="G32" i="13" s="1"/>
  <c r="M32" i="13" s="1"/>
  <c r="I32" i="13"/>
  <c r="K32" i="13"/>
  <c r="O32" i="13"/>
  <c r="Q32" i="13"/>
  <c r="V32" i="13"/>
  <c r="F33" i="13"/>
  <c r="G33" i="13" s="1"/>
  <c r="M33" i="13" s="1"/>
  <c r="I33" i="13"/>
  <c r="K33" i="13"/>
  <c r="O33" i="13"/>
  <c r="Q33" i="13"/>
  <c r="V33" i="13"/>
  <c r="F34" i="13"/>
  <c r="G34" i="13" s="1"/>
  <c r="M34" i="13" s="1"/>
  <c r="I34" i="13"/>
  <c r="K34" i="13"/>
  <c r="O34" i="13"/>
  <c r="Q34" i="13"/>
  <c r="V34" i="13"/>
  <c r="F35" i="13"/>
  <c r="G35" i="13" s="1"/>
  <c r="M35" i="13" s="1"/>
  <c r="I35" i="13"/>
  <c r="K35" i="13"/>
  <c r="O35" i="13"/>
  <c r="Q35" i="13"/>
  <c r="V35" i="13"/>
  <c r="F38" i="13"/>
  <c r="G38" i="13" s="1"/>
  <c r="M38" i="13" s="1"/>
  <c r="I38" i="13"/>
  <c r="K38" i="13"/>
  <c r="O38" i="13"/>
  <c r="Q38" i="13"/>
  <c r="V38" i="13"/>
  <c r="F39" i="13"/>
  <c r="G39" i="13" s="1"/>
  <c r="M39" i="13" s="1"/>
  <c r="I39" i="13"/>
  <c r="K39" i="13"/>
  <c r="O39" i="13"/>
  <c r="Q39" i="13"/>
  <c r="V39" i="13"/>
  <c r="F40" i="13"/>
  <c r="G40" i="13" s="1"/>
  <c r="M40" i="13" s="1"/>
  <c r="I40" i="13"/>
  <c r="K40" i="13"/>
  <c r="O40" i="13"/>
  <c r="Q40" i="13"/>
  <c r="V40" i="13"/>
  <c r="F41" i="13"/>
  <c r="G41" i="13" s="1"/>
  <c r="M41" i="13" s="1"/>
  <c r="I41" i="13"/>
  <c r="K41" i="13"/>
  <c r="O41" i="13"/>
  <c r="Q41" i="13"/>
  <c r="V41" i="13"/>
  <c r="F42" i="13"/>
  <c r="G42" i="13" s="1"/>
  <c r="M42" i="13" s="1"/>
  <c r="I42" i="13"/>
  <c r="K42" i="13"/>
  <c r="O42" i="13"/>
  <c r="Q42" i="13"/>
  <c r="V42" i="13"/>
  <c r="F43" i="13"/>
  <c r="G43" i="13" s="1"/>
  <c r="M43" i="13" s="1"/>
  <c r="I43" i="13"/>
  <c r="K43" i="13"/>
  <c r="O43" i="13"/>
  <c r="Q43" i="13"/>
  <c r="V43" i="13"/>
  <c r="F44" i="13"/>
  <c r="G44" i="13" s="1"/>
  <c r="M44" i="13" s="1"/>
  <c r="I44" i="13"/>
  <c r="K44" i="13"/>
  <c r="O44" i="13"/>
  <c r="Q44" i="13"/>
  <c r="V44" i="13"/>
  <c r="F45" i="13"/>
  <c r="G45" i="13" s="1"/>
  <c r="M45" i="13" s="1"/>
  <c r="I45" i="13"/>
  <c r="K45" i="13"/>
  <c r="O45" i="13"/>
  <c r="Q45" i="13"/>
  <c r="V45" i="13"/>
  <c r="F46" i="13"/>
  <c r="G46" i="13" s="1"/>
  <c r="M46" i="13" s="1"/>
  <c r="I46" i="13"/>
  <c r="K46" i="13"/>
  <c r="O46" i="13"/>
  <c r="Q46" i="13"/>
  <c r="V46" i="13"/>
  <c r="F47" i="13"/>
  <c r="G47" i="13" s="1"/>
  <c r="M47" i="13" s="1"/>
  <c r="I47" i="13"/>
  <c r="K47" i="13"/>
  <c r="O47" i="13"/>
  <c r="Q47" i="13"/>
  <c r="V47" i="13"/>
  <c r="F48" i="13"/>
  <c r="G48" i="13" s="1"/>
  <c r="M48" i="13" s="1"/>
  <c r="I48" i="13"/>
  <c r="K48" i="13"/>
  <c r="O48" i="13"/>
  <c r="Q48" i="13"/>
  <c r="V48" i="13"/>
  <c r="F49" i="13"/>
  <c r="G49" i="13" s="1"/>
  <c r="M49" i="13" s="1"/>
  <c r="I49" i="13"/>
  <c r="K49" i="13"/>
  <c r="O49" i="13"/>
  <c r="Q49" i="13"/>
  <c r="V49" i="13"/>
  <c r="F50" i="13"/>
  <c r="G50" i="13" s="1"/>
  <c r="M50" i="13" s="1"/>
  <c r="I50" i="13"/>
  <c r="K50" i="13"/>
  <c r="O50" i="13"/>
  <c r="Q50" i="13"/>
  <c r="V50" i="13"/>
  <c r="F51" i="13"/>
  <c r="G51" i="13" s="1"/>
  <c r="M51" i="13" s="1"/>
  <c r="I51" i="13"/>
  <c r="K51" i="13"/>
  <c r="O51" i="13"/>
  <c r="Q51" i="13"/>
  <c r="V51" i="13"/>
  <c r="F52" i="13"/>
  <c r="G52" i="13" s="1"/>
  <c r="M52" i="13" s="1"/>
  <c r="I52" i="13"/>
  <c r="K52" i="13"/>
  <c r="O52" i="13"/>
  <c r="Q52" i="13"/>
  <c r="V52" i="13"/>
  <c r="F53" i="13"/>
  <c r="G53" i="13" s="1"/>
  <c r="M53" i="13" s="1"/>
  <c r="I53" i="13"/>
  <c r="K53" i="13"/>
  <c r="O53" i="13"/>
  <c r="Q53" i="13"/>
  <c r="V53" i="13"/>
  <c r="F54" i="13"/>
  <c r="G54" i="13" s="1"/>
  <c r="M54" i="13" s="1"/>
  <c r="I54" i="13"/>
  <c r="K54" i="13"/>
  <c r="O54" i="13"/>
  <c r="Q54" i="13"/>
  <c r="V54" i="13"/>
  <c r="F55" i="13"/>
  <c r="G55" i="13" s="1"/>
  <c r="M55" i="13" s="1"/>
  <c r="I55" i="13"/>
  <c r="K55" i="13"/>
  <c r="O55" i="13"/>
  <c r="Q55" i="13"/>
  <c r="V55" i="13"/>
  <c r="F56" i="13"/>
  <c r="G56" i="13" s="1"/>
  <c r="M56" i="13" s="1"/>
  <c r="I56" i="13"/>
  <c r="K56" i="13"/>
  <c r="O56" i="13"/>
  <c r="Q56" i="13"/>
  <c r="V56" i="13"/>
  <c r="F57" i="13"/>
  <c r="G57" i="13" s="1"/>
  <c r="M57" i="13" s="1"/>
  <c r="I57" i="13"/>
  <c r="K57" i="13"/>
  <c r="O57" i="13"/>
  <c r="Q57" i="13"/>
  <c r="V57" i="13"/>
  <c r="F58" i="13"/>
  <c r="G58" i="13" s="1"/>
  <c r="M58" i="13" s="1"/>
  <c r="I58" i="13"/>
  <c r="K58" i="13"/>
  <c r="O58" i="13"/>
  <c r="Q58" i="13"/>
  <c r="V58" i="13"/>
  <c r="F59" i="13"/>
  <c r="G59" i="13" s="1"/>
  <c r="M59" i="13" s="1"/>
  <c r="I59" i="13"/>
  <c r="K59" i="13"/>
  <c r="O59" i="13"/>
  <c r="Q59" i="13"/>
  <c r="V59" i="13"/>
  <c r="F60" i="13"/>
  <c r="G60" i="13" s="1"/>
  <c r="M60" i="13" s="1"/>
  <c r="I60" i="13"/>
  <c r="K60" i="13"/>
  <c r="O60" i="13"/>
  <c r="Q60" i="13"/>
  <c r="V60" i="13"/>
  <c r="F61" i="13"/>
  <c r="G61" i="13" s="1"/>
  <c r="M61" i="13" s="1"/>
  <c r="I61" i="13"/>
  <c r="K61" i="13"/>
  <c r="O61" i="13"/>
  <c r="Q61" i="13"/>
  <c r="V61" i="13"/>
  <c r="F62" i="13"/>
  <c r="G62" i="13" s="1"/>
  <c r="M62" i="13" s="1"/>
  <c r="I62" i="13"/>
  <c r="K62" i="13"/>
  <c r="O62" i="13"/>
  <c r="Q62" i="13"/>
  <c r="V62" i="13"/>
  <c r="F63" i="13"/>
  <c r="G63" i="13" s="1"/>
  <c r="M63" i="13" s="1"/>
  <c r="I63" i="13"/>
  <c r="K63" i="13"/>
  <c r="O63" i="13"/>
  <c r="Q63" i="13"/>
  <c r="V63" i="13"/>
  <c r="F64" i="13"/>
  <c r="G64" i="13" s="1"/>
  <c r="M64" i="13" s="1"/>
  <c r="I64" i="13"/>
  <c r="K64" i="13"/>
  <c r="O64" i="13"/>
  <c r="Q64" i="13"/>
  <c r="V64" i="13"/>
  <c r="F65" i="13"/>
  <c r="G65" i="13" s="1"/>
  <c r="M65" i="13" s="1"/>
  <c r="I65" i="13"/>
  <c r="K65" i="13"/>
  <c r="O65" i="13"/>
  <c r="Q65" i="13"/>
  <c r="V65" i="13"/>
  <c r="F66" i="13"/>
  <c r="G66" i="13" s="1"/>
  <c r="M66" i="13" s="1"/>
  <c r="I66" i="13"/>
  <c r="K66" i="13"/>
  <c r="O66" i="13"/>
  <c r="Q66" i="13"/>
  <c r="V66" i="13"/>
  <c r="F67" i="13"/>
  <c r="G67" i="13" s="1"/>
  <c r="M67" i="13" s="1"/>
  <c r="I67" i="13"/>
  <c r="K67" i="13"/>
  <c r="O67" i="13"/>
  <c r="Q67" i="13"/>
  <c r="V67" i="13"/>
  <c r="F68" i="13"/>
  <c r="G68" i="13" s="1"/>
  <c r="M68" i="13" s="1"/>
  <c r="I68" i="13"/>
  <c r="K68" i="13"/>
  <c r="O68" i="13"/>
  <c r="Q68" i="13"/>
  <c r="V68" i="13"/>
  <c r="F69" i="13"/>
  <c r="G69" i="13" s="1"/>
  <c r="M69" i="13" s="1"/>
  <c r="I69" i="13"/>
  <c r="K69" i="13"/>
  <c r="O69" i="13"/>
  <c r="Q69" i="13"/>
  <c r="V69" i="13"/>
  <c r="F70" i="13"/>
  <c r="G70" i="13" s="1"/>
  <c r="M70" i="13" s="1"/>
  <c r="I70" i="13"/>
  <c r="K70" i="13"/>
  <c r="O70" i="13"/>
  <c r="Q70" i="13"/>
  <c r="V70" i="13"/>
  <c r="F71" i="13"/>
  <c r="G71" i="13" s="1"/>
  <c r="M71" i="13" s="1"/>
  <c r="I71" i="13"/>
  <c r="K71" i="13"/>
  <c r="O71" i="13"/>
  <c r="Q71" i="13"/>
  <c r="V71" i="13"/>
  <c r="F72" i="13"/>
  <c r="G72" i="13" s="1"/>
  <c r="M72" i="13" s="1"/>
  <c r="I72" i="13"/>
  <c r="K72" i="13"/>
  <c r="O72" i="13"/>
  <c r="Q72" i="13"/>
  <c r="V72" i="13"/>
  <c r="F73" i="13"/>
  <c r="G73" i="13" s="1"/>
  <c r="M73" i="13" s="1"/>
  <c r="I73" i="13"/>
  <c r="K73" i="13"/>
  <c r="O73" i="13"/>
  <c r="Q73" i="13"/>
  <c r="V73" i="13"/>
  <c r="F74" i="13"/>
  <c r="G74" i="13" s="1"/>
  <c r="M74" i="13" s="1"/>
  <c r="I74" i="13"/>
  <c r="K74" i="13"/>
  <c r="O74" i="13"/>
  <c r="Q74" i="13"/>
  <c r="V74" i="13"/>
  <c r="F75" i="13"/>
  <c r="G75" i="13" s="1"/>
  <c r="M75" i="13" s="1"/>
  <c r="I75" i="13"/>
  <c r="K75" i="13"/>
  <c r="O75" i="13"/>
  <c r="Q75" i="13"/>
  <c r="V75" i="13"/>
  <c r="F76" i="13"/>
  <c r="G76" i="13" s="1"/>
  <c r="M76" i="13" s="1"/>
  <c r="I76" i="13"/>
  <c r="K76" i="13"/>
  <c r="O76" i="13"/>
  <c r="Q76" i="13"/>
  <c r="V76" i="13"/>
  <c r="F77" i="13"/>
  <c r="G77" i="13" s="1"/>
  <c r="M77" i="13" s="1"/>
  <c r="I77" i="13"/>
  <c r="K77" i="13"/>
  <c r="O77" i="13"/>
  <c r="Q77" i="13"/>
  <c r="V77" i="13"/>
  <c r="F78" i="13"/>
  <c r="G78" i="13" s="1"/>
  <c r="M78" i="13" s="1"/>
  <c r="I78" i="13"/>
  <c r="K78" i="13"/>
  <c r="O78" i="13"/>
  <c r="Q78" i="13"/>
  <c r="V78" i="13"/>
  <c r="F79" i="13"/>
  <c r="G79" i="13" s="1"/>
  <c r="M79" i="13" s="1"/>
  <c r="I79" i="13"/>
  <c r="K79" i="13"/>
  <c r="O79" i="13"/>
  <c r="Q79" i="13"/>
  <c r="V79" i="13"/>
  <c r="F80" i="13"/>
  <c r="G80" i="13" s="1"/>
  <c r="M80" i="13" s="1"/>
  <c r="I80" i="13"/>
  <c r="K80" i="13"/>
  <c r="O80" i="13"/>
  <c r="Q80" i="13"/>
  <c r="V80" i="13"/>
  <c r="F81" i="13"/>
  <c r="G81" i="13" s="1"/>
  <c r="I81" i="13"/>
  <c r="K81" i="13"/>
  <c r="M81" i="13"/>
  <c r="O81" i="13"/>
  <c r="Q81" i="13"/>
  <c r="V81" i="13"/>
  <c r="F82" i="13"/>
  <c r="G82" i="13" s="1"/>
  <c r="M82" i="13" s="1"/>
  <c r="I82" i="13"/>
  <c r="K82" i="13"/>
  <c r="O82" i="13"/>
  <c r="Q82" i="13"/>
  <c r="V82" i="13"/>
  <c r="F83" i="13"/>
  <c r="G83" i="13" s="1"/>
  <c r="M83" i="13" s="1"/>
  <c r="I83" i="13"/>
  <c r="K83" i="13"/>
  <c r="O83" i="13"/>
  <c r="Q83" i="13"/>
  <c r="V83" i="13"/>
  <c r="F84" i="13"/>
  <c r="G84" i="13" s="1"/>
  <c r="M84" i="13" s="1"/>
  <c r="I84" i="13"/>
  <c r="K84" i="13"/>
  <c r="O84" i="13"/>
  <c r="Q84" i="13"/>
  <c r="V84" i="13"/>
  <c r="F85" i="13"/>
  <c r="G85" i="13" s="1"/>
  <c r="M85" i="13" s="1"/>
  <c r="I85" i="13"/>
  <c r="K85" i="13"/>
  <c r="O85" i="13"/>
  <c r="Q85" i="13"/>
  <c r="V85" i="13"/>
  <c r="F86" i="13"/>
  <c r="G86" i="13" s="1"/>
  <c r="M86" i="13" s="1"/>
  <c r="I86" i="13"/>
  <c r="K86" i="13"/>
  <c r="O86" i="13"/>
  <c r="Q86" i="13"/>
  <c r="V86" i="13"/>
  <c r="F87" i="13"/>
  <c r="G87" i="13" s="1"/>
  <c r="M87" i="13" s="1"/>
  <c r="I87" i="13"/>
  <c r="K87" i="13"/>
  <c r="O87" i="13"/>
  <c r="Q87" i="13"/>
  <c r="V87" i="13"/>
  <c r="F88" i="13"/>
  <c r="G88" i="13" s="1"/>
  <c r="M88" i="13" s="1"/>
  <c r="I88" i="13"/>
  <c r="K88" i="13"/>
  <c r="O88" i="13"/>
  <c r="Q88" i="13"/>
  <c r="V88" i="13"/>
  <c r="F89" i="13"/>
  <c r="G89" i="13" s="1"/>
  <c r="M89" i="13" s="1"/>
  <c r="I89" i="13"/>
  <c r="K89" i="13"/>
  <c r="O89" i="13"/>
  <c r="Q89" i="13"/>
  <c r="V89" i="13"/>
  <c r="F90" i="13"/>
  <c r="G90" i="13" s="1"/>
  <c r="M90" i="13" s="1"/>
  <c r="I90" i="13"/>
  <c r="K90" i="13"/>
  <c r="O90" i="13"/>
  <c r="Q90" i="13"/>
  <c r="V90" i="13"/>
  <c r="F91" i="13"/>
  <c r="G91" i="13" s="1"/>
  <c r="M91" i="13" s="1"/>
  <c r="I91" i="13"/>
  <c r="K91" i="13"/>
  <c r="O91" i="13"/>
  <c r="Q91" i="13"/>
  <c r="V91" i="13"/>
  <c r="F92" i="13"/>
  <c r="G92" i="13" s="1"/>
  <c r="M92" i="13" s="1"/>
  <c r="I92" i="13"/>
  <c r="K92" i="13"/>
  <c r="O92" i="13"/>
  <c r="Q92" i="13"/>
  <c r="V92" i="13"/>
  <c r="F93" i="13"/>
  <c r="G93" i="13" s="1"/>
  <c r="M93" i="13" s="1"/>
  <c r="I93" i="13"/>
  <c r="K93" i="13"/>
  <c r="O93" i="13"/>
  <c r="Q93" i="13"/>
  <c r="V93" i="13"/>
  <c r="F94" i="13"/>
  <c r="G94" i="13" s="1"/>
  <c r="M94" i="13" s="1"/>
  <c r="I94" i="13"/>
  <c r="K94" i="13"/>
  <c r="O94" i="13"/>
  <c r="Q94" i="13"/>
  <c r="V94" i="13"/>
  <c r="F95" i="13"/>
  <c r="G95" i="13" s="1"/>
  <c r="M95" i="13" s="1"/>
  <c r="I95" i="13"/>
  <c r="K95" i="13"/>
  <c r="O95" i="13"/>
  <c r="Q95" i="13"/>
  <c r="V95" i="13"/>
  <c r="F96" i="13"/>
  <c r="G96" i="13" s="1"/>
  <c r="M96" i="13" s="1"/>
  <c r="I96" i="13"/>
  <c r="K96" i="13"/>
  <c r="O96" i="13"/>
  <c r="Q96" i="13"/>
  <c r="V96" i="13"/>
  <c r="F97" i="13"/>
  <c r="G97" i="13" s="1"/>
  <c r="M97" i="13" s="1"/>
  <c r="I97" i="13"/>
  <c r="K97" i="13"/>
  <c r="O97" i="13"/>
  <c r="Q97" i="13"/>
  <c r="V97" i="13"/>
  <c r="F98" i="13"/>
  <c r="G98" i="13" s="1"/>
  <c r="M98" i="13" s="1"/>
  <c r="I98" i="13"/>
  <c r="K98" i="13"/>
  <c r="O98" i="13"/>
  <c r="Q98" i="13"/>
  <c r="V98" i="13"/>
  <c r="F99" i="13"/>
  <c r="G99" i="13" s="1"/>
  <c r="M99" i="13" s="1"/>
  <c r="I99" i="13"/>
  <c r="K99" i="13"/>
  <c r="O99" i="13"/>
  <c r="Q99" i="13"/>
  <c r="V99" i="13"/>
  <c r="F100" i="13"/>
  <c r="G100" i="13" s="1"/>
  <c r="M100" i="13" s="1"/>
  <c r="I100" i="13"/>
  <c r="K100" i="13"/>
  <c r="O100" i="13"/>
  <c r="Q100" i="13"/>
  <c r="V100" i="13"/>
  <c r="F101" i="13"/>
  <c r="G101" i="13" s="1"/>
  <c r="M101" i="13" s="1"/>
  <c r="I101" i="13"/>
  <c r="K101" i="13"/>
  <c r="O101" i="13"/>
  <c r="Q101" i="13"/>
  <c r="V101" i="13"/>
  <c r="F102" i="13"/>
  <c r="G102" i="13" s="1"/>
  <c r="M102" i="13" s="1"/>
  <c r="I102" i="13"/>
  <c r="K102" i="13"/>
  <c r="O102" i="13"/>
  <c r="Q102" i="13"/>
  <c r="V102" i="13"/>
  <c r="F103" i="13"/>
  <c r="G103" i="13" s="1"/>
  <c r="M103" i="13" s="1"/>
  <c r="I103" i="13"/>
  <c r="K103" i="13"/>
  <c r="O103" i="13"/>
  <c r="Q103" i="13"/>
  <c r="V103" i="13"/>
  <c r="F104" i="13"/>
  <c r="G104" i="13" s="1"/>
  <c r="M104" i="13" s="1"/>
  <c r="I104" i="13"/>
  <c r="K104" i="13"/>
  <c r="O104" i="13"/>
  <c r="Q104" i="13"/>
  <c r="V104" i="13"/>
  <c r="F105" i="13"/>
  <c r="G105" i="13" s="1"/>
  <c r="M105" i="13" s="1"/>
  <c r="I105" i="13"/>
  <c r="K105" i="13"/>
  <c r="O105" i="13"/>
  <c r="Q105" i="13"/>
  <c r="V105" i="13"/>
  <c r="F106" i="13"/>
  <c r="G106" i="13"/>
  <c r="M106" i="13" s="1"/>
  <c r="I106" i="13"/>
  <c r="K106" i="13"/>
  <c r="O106" i="13"/>
  <c r="Q106" i="13"/>
  <c r="V106" i="13"/>
  <c r="F107" i="13"/>
  <c r="G107" i="13" s="1"/>
  <c r="M107" i="13" s="1"/>
  <c r="I107" i="13"/>
  <c r="K107" i="13"/>
  <c r="O107" i="13"/>
  <c r="Q107" i="13"/>
  <c r="V107" i="13"/>
  <c r="F108" i="13"/>
  <c r="G108" i="13" s="1"/>
  <c r="M108" i="13" s="1"/>
  <c r="I108" i="13"/>
  <c r="K108" i="13"/>
  <c r="O108" i="13"/>
  <c r="Q108" i="13"/>
  <c r="V108" i="13"/>
  <c r="F109" i="13"/>
  <c r="G109" i="13" s="1"/>
  <c r="M109" i="13" s="1"/>
  <c r="I109" i="13"/>
  <c r="K109" i="13"/>
  <c r="O109" i="13"/>
  <c r="Q109" i="13"/>
  <c r="V109" i="13"/>
  <c r="F110" i="13"/>
  <c r="G110" i="13" s="1"/>
  <c r="M110" i="13" s="1"/>
  <c r="I110" i="13"/>
  <c r="K110" i="13"/>
  <c r="O110" i="13"/>
  <c r="Q110" i="13"/>
  <c r="V110" i="13"/>
  <c r="F111" i="13"/>
  <c r="G111" i="13" s="1"/>
  <c r="M111" i="13" s="1"/>
  <c r="I111" i="13"/>
  <c r="K111" i="13"/>
  <c r="O111" i="13"/>
  <c r="Q111" i="13"/>
  <c r="V111" i="13"/>
  <c r="F112" i="13"/>
  <c r="G112" i="13" s="1"/>
  <c r="M112" i="13" s="1"/>
  <c r="I112" i="13"/>
  <c r="K112" i="13"/>
  <c r="O112" i="13"/>
  <c r="Q112" i="13"/>
  <c r="V112" i="13"/>
  <c r="F113" i="13"/>
  <c r="G113" i="13" s="1"/>
  <c r="M113" i="13" s="1"/>
  <c r="I113" i="13"/>
  <c r="K113" i="13"/>
  <c r="O113" i="13"/>
  <c r="Q113" i="13"/>
  <c r="V113" i="13"/>
  <c r="F114" i="13"/>
  <c r="G114" i="13" s="1"/>
  <c r="M114" i="13" s="1"/>
  <c r="I114" i="13"/>
  <c r="K114" i="13"/>
  <c r="O114" i="13"/>
  <c r="Q114" i="13"/>
  <c r="V114" i="13"/>
  <c r="F115" i="13"/>
  <c r="G115" i="13" s="1"/>
  <c r="M115" i="13" s="1"/>
  <c r="I115" i="13"/>
  <c r="K115" i="13"/>
  <c r="O115" i="13"/>
  <c r="Q115" i="13"/>
  <c r="V115" i="13"/>
  <c r="F116" i="13"/>
  <c r="G116" i="13" s="1"/>
  <c r="M116" i="13" s="1"/>
  <c r="I116" i="13"/>
  <c r="K116" i="13"/>
  <c r="O116" i="13"/>
  <c r="Q116" i="13"/>
  <c r="V116" i="13"/>
  <c r="F117" i="13"/>
  <c r="G117" i="13" s="1"/>
  <c r="M117" i="13" s="1"/>
  <c r="I117" i="13"/>
  <c r="K117" i="13"/>
  <c r="O117" i="13"/>
  <c r="Q117" i="13"/>
  <c r="V117" i="13"/>
  <c r="F118" i="13"/>
  <c r="G118" i="13" s="1"/>
  <c r="M118" i="13" s="1"/>
  <c r="I118" i="13"/>
  <c r="K118" i="13"/>
  <c r="O118" i="13"/>
  <c r="Q118" i="13"/>
  <c r="V118" i="13"/>
  <c r="F119" i="13"/>
  <c r="G119" i="13" s="1"/>
  <c r="M119" i="13" s="1"/>
  <c r="I119" i="13"/>
  <c r="K119" i="13"/>
  <c r="O119" i="13"/>
  <c r="Q119" i="13"/>
  <c r="V119" i="13"/>
  <c r="F120" i="13"/>
  <c r="G120" i="13" s="1"/>
  <c r="M120" i="13" s="1"/>
  <c r="I120" i="13"/>
  <c r="K120" i="13"/>
  <c r="O120" i="13"/>
  <c r="Q120" i="13"/>
  <c r="V120" i="13"/>
  <c r="F121" i="13"/>
  <c r="G121" i="13" s="1"/>
  <c r="M121" i="13" s="1"/>
  <c r="I121" i="13"/>
  <c r="K121" i="13"/>
  <c r="O121" i="13"/>
  <c r="Q121" i="13"/>
  <c r="V121" i="13"/>
  <c r="F122" i="13"/>
  <c r="G122" i="13" s="1"/>
  <c r="M122" i="13" s="1"/>
  <c r="I122" i="13"/>
  <c r="K122" i="13"/>
  <c r="O122" i="13"/>
  <c r="Q122" i="13"/>
  <c r="V122" i="13"/>
  <c r="F123" i="13"/>
  <c r="G123" i="13" s="1"/>
  <c r="M123" i="13" s="1"/>
  <c r="I123" i="13"/>
  <c r="K123" i="13"/>
  <c r="O123" i="13"/>
  <c r="Q123" i="13"/>
  <c r="V123" i="13"/>
  <c r="F124" i="13"/>
  <c r="G124" i="13" s="1"/>
  <c r="M124" i="13" s="1"/>
  <c r="I124" i="13"/>
  <c r="K124" i="13"/>
  <c r="O124" i="13"/>
  <c r="Q124" i="13"/>
  <c r="V124" i="13"/>
  <c r="F125" i="13"/>
  <c r="G125" i="13" s="1"/>
  <c r="M125" i="13" s="1"/>
  <c r="I125" i="13"/>
  <c r="K125" i="13"/>
  <c r="O125" i="13"/>
  <c r="Q125" i="13"/>
  <c r="V125" i="13"/>
  <c r="F126" i="13"/>
  <c r="G126" i="13" s="1"/>
  <c r="M126" i="13" s="1"/>
  <c r="I126" i="13"/>
  <c r="K126" i="13"/>
  <c r="O126" i="13"/>
  <c r="Q126" i="13"/>
  <c r="V126" i="13"/>
  <c r="F127" i="13"/>
  <c r="G127" i="13"/>
  <c r="M127" i="13" s="1"/>
  <c r="I127" i="13"/>
  <c r="K127" i="13"/>
  <c r="O127" i="13"/>
  <c r="Q127" i="13"/>
  <c r="V127" i="13"/>
  <c r="F128" i="13"/>
  <c r="G128" i="13" s="1"/>
  <c r="M128" i="13" s="1"/>
  <c r="I128" i="13"/>
  <c r="K128" i="13"/>
  <c r="O128" i="13"/>
  <c r="Q128" i="13"/>
  <c r="V128" i="13"/>
  <c r="F129" i="13"/>
  <c r="G129" i="13" s="1"/>
  <c r="M129" i="13" s="1"/>
  <c r="I129" i="13"/>
  <c r="K129" i="13"/>
  <c r="O129" i="13"/>
  <c r="Q129" i="13"/>
  <c r="V129" i="13"/>
  <c r="F130" i="13"/>
  <c r="G130" i="13" s="1"/>
  <c r="M130" i="13" s="1"/>
  <c r="I130" i="13"/>
  <c r="K130" i="13"/>
  <c r="O130" i="13"/>
  <c r="Q130" i="13"/>
  <c r="V130" i="13"/>
  <c r="F131" i="13"/>
  <c r="G131" i="13" s="1"/>
  <c r="M131" i="13" s="1"/>
  <c r="I131" i="13"/>
  <c r="K131" i="13"/>
  <c r="O131" i="13"/>
  <c r="Q131" i="13"/>
  <c r="V131" i="13"/>
  <c r="F132" i="13"/>
  <c r="G132" i="13" s="1"/>
  <c r="M132" i="13" s="1"/>
  <c r="I132" i="13"/>
  <c r="K132" i="13"/>
  <c r="O132" i="13"/>
  <c r="Q132" i="13"/>
  <c r="V132" i="13"/>
  <c r="F133" i="13"/>
  <c r="G133" i="13" s="1"/>
  <c r="M133" i="13" s="1"/>
  <c r="I133" i="13"/>
  <c r="K133" i="13"/>
  <c r="O133" i="13"/>
  <c r="Q133" i="13"/>
  <c r="V133" i="13"/>
  <c r="F134" i="13"/>
  <c r="G134" i="13" s="1"/>
  <c r="M134" i="13" s="1"/>
  <c r="I134" i="13"/>
  <c r="K134" i="13"/>
  <c r="O134" i="13"/>
  <c r="Q134" i="13"/>
  <c r="V134" i="13"/>
  <c r="F135" i="13"/>
  <c r="G135" i="13" s="1"/>
  <c r="M135" i="13" s="1"/>
  <c r="I135" i="13"/>
  <c r="K135" i="13"/>
  <c r="O135" i="13"/>
  <c r="Q135" i="13"/>
  <c r="V135" i="13"/>
  <c r="F136" i="13"/>
  <c r="G136" i="13" s="1"/>
  <c r="M136" i="13" s="1"/>
  <c r="I136" i="13"/>
  <c r="K136" i="13"/>
  <c r="O136" i="13"/>
  <c r="Q136" i="13"/>
  <c r="V136" i="13"/>
  <c r="F137" i="13"/>
  <c r="G137" i="13" s="1"/>
  <c r="M137" i="13" s="1"/>
  <c r="I137" i="13"/>
  <c r="K137" i="13"/>
  <c r="O137" i="13"/>
  <c r="Q137" i="13"/>
  <c r="V137" i="13"/>
  <c r="AE139" i="13"/>
  <c r="F42" i="1" s="1"/>
  <c r="BA119" i="12"/>
  <c r="F9" i="12"/>
  <c r="G9" i="12" s="1"/>
  <c r="M9" i="12" s="1"/>
  <c r="I9" i="12"/>
  <c r="K9" i="12"/>
  <c r="O9" i="12"/>
  <c r="Q9" i="12"/>
  <c r="V9" i="12"/>
  <c r="F10" i="12"/>
  <c r="G10" i="12" s="1"/>
  <c r="M10" i="12" s="1"/>
  <c r="I10" i="12"/>
  <c r="K10" i="12"/>
  <c r="O10" i="12"/>
  <c r="Q10" i="12"/>
  <c r="V10" i="12"/>
  <c r="F11" i="12"/>
  <c r="G11" i="12" s="1"/>
  <c r="M11" i="12" s="1"/>
  <c r="I11" i="12"/>
  <c r="K11" i="12"/>
  <c r="O11" i="12"/>
  <c r="Q11" i="12"/>
  <c r="V11" i="12"/>
  <c r="F12" i="12"/>
  <c r="G12" i="12" s="1"/>
  <c r="M12" i="12" s="1"/>
  <c r="I12" i="12"/>
  <c r="K12" i="12"/>
  <c r="O12" i="12"/>
  <c r="Q12" i="12"/>
  <c r="V12" i="12"/>
  <c r="F13" i="12"/>
  <c r="G13" i="12" s="1"/>
  <c r="M13" i="12" s="1"/>
  <c r="I13" i="12"/>
  <c r="K13" i="12"/>
  <c r="O13" i="12"/>
  <c r="Q13" i="12"/>
  <c r="V13" i="12"/>
  <c r="F14" i="12"/>
  <c r="G14" i="12" s="1"/>
  <c r="M14" i="12" s="1"/>
  <c r="I14" i="12"/>
  <c r="K14" i="12"/>
  <c r="O14" i="12"/>
  <c r="Q14" i="12"/>
  <c r="V14" i="12"/>
  <c r="F15" i="12"/>
  <c r="G15" i="12" s="1"/>
  <c r="M15" i="12" s="1"/>
  <c r="I15" i="12"/>
  <c r="K15" i="12"/>
  <c r="O15" i="12"/>
  <c r="Q15" i="12"/>
  <c r="V15" i="12"/>
  <c r="F22" i="12"/>
  <c r="G22" i="12" s="1"/>
  <c r="M22" i="12" s="1"/>
  <c r="I22" i="12"/>
  <c r="K22" i="12"/>
  <c r="O22" i="12"/>
  <c r="Q22" i="12"/>
  <c r="V22" i="12"/>
  <c r="F23" i="12"/>
  <c r="G23" i="12" s="1"/>
  <c r="M23" i="12" s="1"/>
  <c r="I23" i="12"/>
  <c r="K23" i="12"/>
  <c r="O23" i="12"/>
  <c r="Q23" i="12"/>
  <c r="V23" i="12"/>
  <c r="F24" i="12"/>
  <c r="G24" i="12" s="1"/>
  <c r="M24" i="12" s="1"/>
  <c r="I24" i="12"/>
  <c r="K24" i="12"/>
  <c r="O24" i="12"/>
  <c r="Q24" i="12"/>
  <c r="V24" i="12"/>
  <c r="F27" i="12"/>
  <c r="G27" i="12" s="1"/>
  <c r="M27" i="12" s="1"/>
  <c r="I27" i="12"/>
  <c r="K27" i="12"/>
  <c r="O27" i="12"/>
  <c r="Q27" i="12"/>
  <c r="V27" i="12"/>
  <c r="F29" i="12"/>
  <c r="G29" i="12" s="1"/>
  <c r="M29" i="12" s="1"/>
  <c r="I29" i="12"/>
  <c r="K29" i="12"/>
  <c r="O29" i="12"/>
  <c r="Q29" i="12"/>
  <c r="V29" i="12"/>
  <c r="F31" i="12"/>
  <c r="G31" i="12" s="1"/>
  <c r="M31" i="12" s="1"/>
  <c r="I31" i="12"/>
  <c r="K31" i="12"/>
  <c r="O31" i="12"/>
  <c r="Q31" i="12"/>
  <c r="V31" i="12"/>
  <c r="F32" i="12"/>
  <c r="G32" i="12" s="1"/>
  <c r="M32" i="12" s="1"/>
  <c r="I32" i="12"/>
  <c r="K32" i="12"/>
  <c r="O32" i="12"/>
  <c r="Q32" i="12"/>
  <c r="V32" i="12"/>
  <c r="F33" i="12"/>
  <c r="G33" i="12" s="1"/>
  <c r="M33" i="12" s="1"/>
  <c r="I33" i="12"/>
  <c r="K33" i="12"/>
  <c r="O33" i="12"/>
  <c r="Q33" i="12"/>
  <c r="V33" i="12"/>
  <c r="F34" i="12"/>
  <c r="G34" i="12" s="1"/>
  <c r="M34" i="12" s="1"/>
  <c r="I34" i="12"/>
  <c r="K34" i="12"/>
  <c r="O34" i="12"/>
  <c r="Q34" i="12"/>
  <c r="V34" i="12"/>
  <c r="F35" i="12"/>
  <c r="G35" i="12" s="1"/>
  <c r="M35" i="12" s="1"/>
  <c r="I35" i="12"/>
  <c r="K35" i="12"/>
  <c r="O35" i="12"/>
  <c r="Q35" i="12"/>
  <c r="V35" i="12"/>
  <c r="F39" i="12"/>
  <c r="G39" i="12" s="1"/>
  <c r="M39" i="12" s="1"/>
  <c r="I39" i="12"/>
  <c r="K39" i="12"/>
  <c r="O39" i="12"/>
  <c r="Q39" i="12"/>
  <c r="V39" i="12"/>
  <c r="F49" i="12"/>
  <c r="G49" i="12" s="1"/>
  <c r="M49" i="12" s="1"/>
  <c r="I49" i="12"/>
  <c r="K49" i="12"/>
  <c r="O49" i="12"/>
  <c r="Q49" i="12"/>
  <c r="V49" i="12"/>
  <c r="F51" i="12"/>
  <c r="G51" i="12" s="1"/>
  <c r="M51" i="12" s="1"/>
  <c r="I51" i="12"/>
  <c r="K51" i="12"/>
  <c r="O51" i="12"/>
  <c r="Q51" i="12"/>
  <c r="V51" i="12"/>
  <c r="F53" i="12"/>
  <c r="G53" i="12" s="1"/>
  <c r="M53" i="12" s="1"/>
  <c r="I53" i="12"/>
  <c r="K53" i="12"/>
  <c r="O53" i="12"/>
  <c r="Q53" i="12"/>
  <c r="V53" i="12"/>
  <c r="F55" i="12"/>
  <c r="G55" i="12" s="1"/>
  <c r="M55" i="12" s="1"/>
  <c r="I55" i="12"/>
  <c r="K55" i="12"/>
  <c r="O55" i="12"/>
  <c r="Q55" i="12"/>
  <c r="V55" i="12"/>
  <c r="F57" i="12"/>
  <c r="G57" i="12" s="1"/>
  <c r="M57" i="12" s="1"/>
  <c r="I57" i="12"/>
  <c r="K57" i="12"/>
  <c r="O57" i="12"/>
  <c r="Q57" i="12"/>
  <c r="V57" i="12"/>
  <c r="F59" i="12"/>
  <c r="G59" i="12" s="1"/>
  <c r="M59" i="12" s="1"/>
  <c r="I59" i="12"/>
  <c r="K59" i="12"/>
  <c r="O59" i="12"/>
  <c r="Q59" i="12"/>
  <c r="V59" i="12"/>
  <c r="F64" i="12"/>
  <c r="G64" i="12" s="1"/>
  <c r="M64" i="12" s="1"/>
  <c r="I64" i="12"/>
  <c r="K64" i="12"/>
  <c r="O64" i="12"/>
  <c r="Q64" i="12"/>
  <c r="V64" i="12"/>
  <c r="F65" i="12"/>
  <c r="G65" i="12" s="1"/>
  <c r="M65" i="12" s="1"/>
  <c r="I65" i="12"/>
  <c r="K65" i="12"/>
  <c r="O65" i="12"/>
  <c r="Q65" i="12"/>
  <c r="V65" i="12"/>
  <c r="F66" i="12"/>
  <c r="G66" i="12" s="1"/>
  <c r="M66" i="12" s="1"/>
  <c r="I66" i="12"/>
  <c r="K66" i="12"/>
  <c r="O66" i="12"/>
  <c r="Q66" i="12"/>
  <c r="V66" i="12"/>
  <c r="F67" i="12"/>
  <c r="G67" i="12" s="1"/>
  <c r="M67" i="12" s="1"/>
  <c r="I67" i="12"/>
  <c r="K67" i="12"/>
  <c r="O67" i="12"/>
  <c r="Q67" i="12"/>
  <c r="V67" i="12"/>
  <c r="F69" i="12"/>
  <c r="G69" i="12" s="1"/>
  <c r="M69" i="12" s="1"/>
  <c r="I69" i="12"/>
  <c r="K69" i="12"/>
  <c r="O69" i="12"/>
  <c r="Q69" i="12"/>
  <c r="V69" i="12"/>
  <c r="F71" i="12"/>
  <c r="G71" i="12" s="1"/>
  <c r="M71" i="12" s="1"/>
  <c r="I71" i="12"/>
  <c r="K71" i="12"/>
  <c r="O71" i="12"/>
  <c r="Q71" i="12"/>
  <c r="V71" i="12"/>
  <c r="F73" i="12"/>
  <c r="G73" i="12" s="1"/>
  <c r="M73" i="12" s="1"/>
  <c r="I73" i="12"/>
  <c r="K73" i="12"/>
  <c r="O73" i="12"/>
  <c r="Q73" i="12"/>
  <c r="V73" i="12"/>
  <c r="F75" i="12"/>
  <c r="G75" i="12" s="1"/>
  <c r="M75" i="12" s="1"/>
  <c r="I75" i="12"/>
  <c r="K75" i="12"/>
  <c r="O75" i="12"/>
  <c r="Q75" i="12"/>
  <c r="V75" i="12"/>
  <c r="F76" i="12"/>
  <c r="G76" i="12" s="1"/>
  <c r="M76" i="12" s="1"/>
  <c r="I76" i="12"/>
  <c r="K76" i="12"/>
  <c r="O76" i="12"/>
  <c r="Q76" i="12"/>
  <c r="V76" i="12"/>
  <c r="F78" i="12"/>
  <c r="G78" i="12" s="1"/>
  <c r="M78" i="12" s="1"/>
  <c r="I78" i="12"/>
  <c r="K78" i="12"/>
  <c r="O78" i="12"/>
  <c r="Q78" i="12"/>
  <c r="V78" i="12"/>
  <c r="F80" i="12"/>
  <c r="G80" i="12" s="1"/>
  <c r="M80" i="12" s="1"/>
  <c r="I80" i="12"/>
  <c r="K80" i="12"/>
  <c r="O80" i="12"/>
  <c r="Q80" i="12"/>
  <c r="V80" i="12"/>
  <c r="F81" i="12"/>
  <c r="G81" i="12" s="1"/>
  <c r="M81" i="12" s="1"/>
  <c r="I81" i="12"/>
  <c r="K81" i="12"/>
  <c r="O81" i="12"/>
  <c r="Q81" i="12"/>
  <c r="V81" i="12"/>
  <c r="F82" i="12"/>
  <c r="G82" i="12" s="1"/>
  <c r="M82" i="12" s="1"/>
  <c r="I82" i="12"/>
  <c r="K82" i="12"/>
  <c r="O82" i="12"/>
  <c r="Q82" i="12"/>
  <c r="V82" i="12"/>
  <c r="F84" i="12"/>
  <c r="G84" i="12" s="1"/>
  <c r="M84" i="12" s="1"/>
  <c r="I84" i="12"/>
  <c r="K84" i="12"/>
  <c r="O84" i="12"/>
  <c r="Q84" i="12"/>
  <c r="V84" i="12"/>
  <c r="F101" i="12"/>
  <c r="G101" i="12" s="1"/>
  <c r="M101" i="12" s="1"/>
  <c r="I101" i="12"/>
  <c r="K101" i="12"/>
  <c r="O101" i="12"/>
  <c r="Q101" i="12"/>
  <c r="V101" i="12"/>
  <c r="F106" i="12"/>
  <c r="G106" i="12" s="1"/>
  <c r="M106" i="12" s="1"/>
  <c r="I106" i="12"/>
  <c r="K106" i="12"/>
  <c r="O106" i="12"/>
  <c r="Q106" i="12"/>
  <c r="V106" i="12"/>
  <c r="F107" i="12"/>
  <c r="G107" i="12" s="1"/>
  <c r="M107" i="12" s="1"/>
  <c r="I107" i="12"/>
  <c r="K107" i="12"/>
  <c r="O107" i="12"/>
  <c r="Q107" i="12"/>
  <c r="V107" i="12"/>
  <c r="F108" i="12"/>
  <c r="G108" i="12" s="1"/>
  <c r="M108" i="12" s="1"/>
  <c r="I108" i="12"/>
  <c r="K108" i="12"/>
  <c r="O108" i="12"/>
  <c r="Q108" i="12"/>
  <c r="V108" i="12"/>
  <c r="F109" i="12"/>
  <c r="G109" i="12" s="1"/>
  <c r="M109" i="12" s="1"/>
  <c r="I109" i="12"/>
  <c r="K109" i="12"/>
  <c r="O109" i="12"/>
  <c r="Q109" i="12"/>
  <c r="V109" i="12"/>
  <c r="F111" i="12"/>
  <c r="G111" i="12" s="1"/>
  <c r="M111" i="12" s="1"/>
  <c r="I111" i="12"/>
  <c r="K111" i="12"/>
  <c r="O111" i="12"/>
  <c r="Q111" i="12"/>
  <c r="V111" i="12"/>
  <c r="F112" i="12"/>
  <c r="G112" i="12" s="1"/>
  <c r="M112" i="12" s="1"/>
  <c r="I112" i="12"/>
  <c r="K112" i="12"/>
  <c r="O112" i="12"/>
  <c r="Q112" i="12"/>
  <c r="V112" i="12"/>
  <c r="F113" i="12"/>
  <c r="G113" i="12" s="1"/>
  <c r="M113" i="12" s="1"/>
  <c r="I113" i="12"/>
  <c r="K113" i="12"/>
  <c r="O113" i="12"/>
  <c r="Q113" i="12"/>
  <c r="V113" i="12"/>
  <c r="F114" i="12"/>
  <c r="G114" i="12" s="1"/>
  <c r="M114" i="12" s="1"/>
  <c r="I114" i="12"/>
  <c r="K114" i="12"/>
  <c r="O114" i="12"/>
  <c r="Q114" i="12"/>
  <c r="V114" i="12"/>
  <c r="F116" i="12"/>
  <c r="G116" i="12" s="1"/>
  <c r="M116" i="12" s="1"/>
  <c r="I116" i="12"/>
  <c r="K116" i="12"/>
  <c r="O116" i="12"/>
  <c r="Q116" i="12"/>
  <c r="V116" i="12"/>
  <c r="F118" i="12"/>
  <c r="G118" i="12" s="1"/>
  <c r="M118" i="12" s="1"/>
  <c r="I118" i="12"/>
  <c r="K118" i="12"/>
  <c r="O118" i="12"/>
  <c r="Q118" i="12"/>
  <c r="V118" i="12"/>
  <c r="F120" i="12"/>
  <c r="G120" i="12" s="1"/>
  <c r="M120" i="12" s="1"/>
  <c r="I120" i="12"/>
  <c r="K120" i="12"/>
  <c r="O120" i="12"/>
  <c r="Q120" i="12"/>
  <c r="V120" i="12"/>
  <c r="F122" i="12"/>
  <c r="G122" i="12" s="1"/>
  <c r="M122" i="12" s="1"/>
  <c r="I122" i="12"/>
  <c r="K122" i="12"/>
  <c r="O122" i="12"/>
  <c r="Q122" i="12"/>
  <c r="V122" i="12"/>
  <c r="F124" i="12"/>
  <c r="G124" i="12" s="1"/>
  <c r="I124" i="12"/>
  <c r="K124" i="12"/>
  <c r="O124" i="12"/>
  <c r="Q124" i="12"/>
  <c r="V124" i="12"/>
  <c r="F126" i="12"/>
  <c r="G126" i="12" s="1"/>
  <c r="M126" i="12" s="1"/>
  <c r="I126" i="12"/>
  <c r="K126" i="12"/>
  <c r="O126" i="12"/>
  <c r="Q126" i="12"/>
  <c r="V126" i="12"/>
  <c r="F128" i="12"/>
  <c r="G128" i="12" s="1"/>
  <c r="M128" i="12" s="1"/>
  <c r="I128" i="12"/>
  <c r="K128" i="12"/>
  <c r="O128" i="12"/>
  <c r="Q128" i="12"/>
  <c r="V128" i="12"/>
  <c r="F131" i="12"/>
  <c r="G131" i="12" s="1"/>
  <c r="M131" i="12" s="1"/>
  <c r="I131" i="12"/>
  <c r="K131" i="12"/>
  <c r="O131" i="12"/>
  <c r="Q131" i="12"/>
  <c r="V131" i="12"/>
  <c r="F132" i="12"/>
  <c r="G132" i="12" s="1"/>
  <c r="M132" i="12" s="1"/>
  <c r="I132" i="12"/>
  <c r="K132" i="12"/>
  <c r="O132" i="12"/>
  <c r="Q132" i="12"/>
  <c r="V132" i="12"/>
  <c r="F134" i="12"/>
  <c r="G134" i="12" s="1"/>
  <c r="M134" i="12" s="1"/>
  <c r="I134" i="12"/>
  <c r="K134" i="12"/>
  <c r="O134" i="12"/>
  <c r="Q134" i="12"/>
  <c r="V134" i="12"/>
  <c r="F136" i="12"/>
  <c r="G136" i="12" s="1"/>
  <c r="M136" i="12" s="1"/>
  <c r="I136" i="12"/>
  <c r="K136" i="12"/>
  <c r="O136" i="12"/>
  <c r="Q136" i="12"/>
  <c r="V136" i="12"/>
  <c r="F138" i="12"/>
  <c r="G138" i="12" s="1"/>
  <c r="M138" i="12" s="1"/>
  <c r="I138" i="12"/>
  <c r="K138" i="12"/>
  <c r="O138" i="12"/>
  <c r="Q138" i="12"/>
  <c r="V138" i="12"/>
  <c r="O142" i="12"/>
  <c r="F143" i="12"/>
  <c r="G143" i="12" s="1"/>
  <c r="I143" i="12"/>
  <c r="I142" i="12" s="1"/>
  <c r="G54" i="1" s="1"/>
  <c r="K143" i="12"/>
  <c r="K142" i="12" s="1"/>
  <c r="H54" i="1" s="1"/>
  <c r="O143" i="12"/>
  <c r="Q143" i="12"/>
  <c r="Q142" i="12" s="1"/>
  <c r="V143" i="12"/>
  <c r="V142" i="12" s="1"/>
  <c r="F146" i="12"/>
  <c r="G146" i="12" s="1"/>
  <c r="M146" i="12" s="1"/>
  <c r="M145" i="12" s="1"/>
  <c r="I146" i="12"/>
  <c r="I145" i="12" s="1"/>
  <c r="G55" i="1" s="1"/>
  <c r="K146" i="12"/>
  <c r="K145" i="12" s="1"/>
  <c r="H55" i="1" s="1"/>
  <c r="O146" i="12"/>
  <c r="O145" i="12" s="1"/>
  <c r="Q146" i="12"/>
  <c r="Q145" i="12" s="1"/>
  <c r="V146" i="12"/>
  <c r="V145" i="12" s="1"/>
  <c r="F152" i="12"/>
  <c r="G152" i="12" s="1"/>
  <c r="M152" i="12" s="1"/>
  <c r="I152" i="12"/>
  <c r="K152" i="12"/>
  <c r="O152" i="12"/>
  <c r="Q152" i="12"/>
  <c r="V152" i="12"/>
  <c r="F153" i="12"/>
  <c r="G153" i="12" s="1"/>
  <c r="M153" i="12" s="1"/>
  <c r="I153" i="12"/>
  <c r="K153" i="12"/>
  <c r="O153" i="12"/>
  <c r="Q153" i="12"/>
  <c r="V153" i="12"/>
  <c r="F155" i="12"/>
  <c r="G155" i="12" s="1"/>
  <c r="M155" i="12" s="1"/>
  <c r="I155" i="12"/>
  <c r="K155" i="12"/>
  <c r="O155" i="12"/>
  <c r="Q155" i="12"/>
  <c r="V155" i="12"/>
  <c r="F156" i="12"/>
  <c r="G156" i="12" s="1"/>
  <c r="M156" i="12" s="1"/>
  <c r="I156" i="12"/>
  <c r="K156" i="12"/>
  <c r="O156" i="12"/>
  <c r="Q156" i="12"/>
  <c r="V156" i="12"/>
  <c r="F157" i="12"/>
  <c r="G157" i="12" s="1"/>
  <c r="M157" i="12" s="1"/>
  <c r="I157" i="12"/>
  <c r="K157" i="12"/>
  <c r="O157" i="12"/>
  <c r="Q157" i="12"/>
  <c r="V157" i="12"/>
  <c r="F159" i="12"/>
  <c r="G159" i="12" s="1"/>
  <c r="M159" i="12" s="1"/>
  <c r="I159" i="12"/>
  <c r="K159" i="12"/>
  <c r="O159" i="12"/>
  <c r="Q159" i="12"/>
  <c r="V159" i="12"/>
  <c r="F160" i="12"/>
  <c r="G160" i="12" s="1"/>
  <c r="M160" i="12" s="1"/>
  <c r="I160" i="12"/>
  <c r="K160" i="12"/>
  <c r="O160" i="12"/>
  <c r="Q160" i="12"/>
  <c r="V160" i="12"/>
  <c r="F161" i="12"/>
  <c r="G161" i="12" s="1"/>
  <c r="M161" i="12" s="1"/>
  <c r="I161" i="12"/>
  <c r="K161" i="12"/>
  <c r="O161" i="12"/>
  <c r="Q161" i="12"/>
  <c r="V161" i="12"/>
  <c r="F162" i="12"/>
  <c r="G162" i="12" s="1"/>
  <c r="M162" i="12" s="1"/>
  <c r="I162" i="12"/>
  <c r="K162" i="12"/>
  <c r="O162" i="12"/>
  <c r="Q162" i="12"/>
  <c r="V162" i="12"/>
  <c r="F163" i="12"/>
  <c r="G163" i="12" s="1"/>
  <c r="M163" i="12" s="1"/>
  <c r="I163" i="12"/>
  <c r="K163" i="12"/>
  <c r="O163" i="12"/>
  <c r="Q163" i="12"/>
  <c r="V163" i="12"/>
  <c r="F164" i="12"/>
  <c r="G164" i="12" s="1"/>
  <c r="M164" i="12" s="1"/>
  <c r="I164" i="12"/>
  <c r="K164" i="12"/>
  <c r="O164" i="12"/>
  <c r="Q164" i="12"/>
  <c r="V164" i="12"/>
  <c r="F166" i="12"/>
  <c r="G166" i="12" s="1"/>
  <c r="M166" i="12" s="1"/>
  <c r="I166" i="12"/>
  <c r="K166" i="12"/>
  <c r="O166" i="12"/>
  <c r="Q166" i="12"/>
  <c r="V166" i="12"/>
  <c r="F169" i="12"/>
  <c r="G169" i="12" s="1"/>
  <c r="G168" i="12" s="1"/>
  <c r="I169" i="12"/>
  <c r="I168" i="12" s="1"/>
  <c r="G57" i="1" s="1"/>
  <c r="K169" i="12"/>
  <c r="K168" i="12" s="1"/>
  <c r="H57" i="1" s="1"/>
  <c r="O169" i="12"/>
  <c r="O168" i="12" s="1"/>
  <c r="Q169" i="12"/>
  <c r="Q168" i="12" s="1"/>
  <c r="V169" i="12"/>
  <c r="V168" i="12" s="1"/>
  <c r="F172" i="12"/>
  <c r="G172" i="12" s="1"/>
  <c r="I172" i="12"/>
  <c r="K172" i="12"/>
  <c r="O172" i="12"/>
  <c r="O171" i="12" s="1"/>
  <c r="Q172" i="12"/>
  <c r="V172" i="12"/>
  <c r="F173" i="12"/>
  <c r="G173" i="12" s="1"/>
  <c r="M173" i="12" s="1"/>
  <c r="I173" i="12"/>
  <c r="K173" i="12"/>
  <c r="O173" i="12"/>
  <c r="Q173" i="12"/>
  <c r="V173" i="12"/>
  <c r="F174" i="12"/>
  <c r="G174" i="12" s="1"/>
  <c r="M174" i="12" s="1"/>
  <c r="I174" i="12"/>
  <c r="K174" i="12"/>
  <c r="O174" i="12"/>
  <c r="Q174" i="12"/>
  <c r="V174" i="12"/>
  <c r="F176" i="12"/>
  <c r="G176" i="12" s="1"/>
  <c r="M176" i="12" s="1"/>
  <c r="I176" i="12"/>
  <c r="K176" i="12"/>
  <c r="O176" i="12"/>
  <c r="Q176" i="12"/>
  <c r="V176" i="12"/>
  <c r="F177" i="12"/>
  <c r="G177" i="12" s="1"/>
  <c r="M177" i="12" s="1"/>
  <c r="I177" i="12"/>
  <c r="K177" i="12"/>
  <c r="O177" i="12"/>
  <c r="Q177" i="12"/>
  <c r="V177" i="12"/>
  <c r="F179" i="12"/>
  <c r="G179" i="12" s="1"/>
  <c r="I179" i="12"/>
  <c r="K179" i="12"/>
  <c r="O179" i="12"/>
  <c r="O178" i="12" s="1"/>
  <c r="Q179" i="12"/>
  <c r="V179" i="12"/>
  <c r="F180" i="12"/>
  <c r="G180" i="12" s="1"/>
  <c r="M180" i="12" s="1"/>
  <c r="I180" i="12"/>
  <c r="K180" i="12"/>
  <c r="O180" i="12"/>
  <c r="Q180" i="12"/>
  <c r="V180" i="12"/>
  <c r="F181" i="12"/>
  <c r="G181" i="12" s="1"/>
  <c r="M181" i="12" s="1"/>
  <c r="I181" i="12"/>
  <c r="K181" i="12"/>
  <c r="O181" i="12"/>
  <c r="Q181" i="12"/>
  <c r="V181" i="12"/>
  <c r="F183" i="12"/>
  <c r="G183" i="12" s="1"/>
  <c r="M183" i="12" s="1"/>
  <c r="I183" i="12"/>
  <c r="K183" i="12"/>
  <c r="O183" i="12"/>
  <c r="Q183" i="12"/>
  <c r="V183" i="12"/>
  <c r="F185" i="12"/>
  <c r="G185" i="12" s="1"/>
  <c r="M185" i="12" s="1"/>
  <c r="I185" i="12"/>
  <c r="K185" i="12"/>
  <c r="O185" i="12"/>
  <c r="Q185" i="12"/>
  <c r="V185" i="12"/>
  <c r="F187" i="12"/>
  <c r="G187" i="12" s="1"/>
  <c r="M187" i="12" s="1"/>
  <c r="I187" i="12"/>
  <c r="K187" i="12"/>
  <c r="O187" i="12"/>
  <c r="Q187" i="12"/>
  <c r="V187" i="12"/>
  <c r="F188" i="12"/>
  <c r="G188" i="12" s="1"/>
  <c r="M188" i="12" s="1"/>
  <c r="I188" i="12"/>
  <c r="K188" i="12"/>
  <c r="O188" i="12"/>
  <c r="Q188" i="12"/>
  <c r="V188" i="12"/>
  <c r="F191" i="12"/>
  <c r="G191" i="12" s="1"/>
  <c r="M191" i="12" s="1"/>
  <c r="I191" i="12"/>
  <c r="K191" i="12"/>
  <c r="O191" i="12"/>
  <c r="Q191" i="12"/>
  <c r="V191" i="12"/>
  <c r="F196" i="12"/>
  <c r="G196" i="12" s="1"/>
  <c r="M196" i="12" s="1"/>
  <c r="I196" i="12"/>
  <c r="K196" i="12"/>
  <c r="O196" i="12"/>
  <c r="Q196" i="12"/>
  <c r="V196" i="12"/>
  <c r="F202" i="12"/>
  <c r="G202" i="12" s="1"/>
  <c r="I202" i="12"/>
  <c r="I201" i="12" s="1"/>
  <c r="G61" i="1" s="1"/>
  <c r="K202" i="12"/>
  <c r="K201" i="12" s="1"/>
  <c r="H61" i="1" s="1"/>
  <c r="O202" i="12"/>
  <c r="O201" i="12" s="1"/>
  <c r="Q202" i="12"/>
  <c r="Q201" i="12" s="1"/>
  <c r="V202" i="12"/>
  <c r="V201" i="12" s="1"/>
  <c r="F209" i="12"/>
  <c r="G209" i="12" s="1"/>
  <c r="I209" i="12"/>
  <c r="K209" i="12"/>
  <c r="O209" i="12"/>
  <c r="Q209" i="12"/>
  <c r="V209" i="12"/>
  <c r="F212" i="12"/>
  <c r="G212" i="12" s="1"/>
  <c r="M212" i="12" s="1"/>
  <c r="I212" i="12"/>
  <c r="K212" i="12"/>
  <c r="O212" i="12"/>
  <c r="Q212" i="12"/>
  <c r="V212" i="12"/>
  <c r="F213" i="12"/>
  <c r="G213" i="12" s="1"/>
  <c r="M213" i="12" s="1"/>
  <c r="I213" i="12"/>
  <c r="K213" i="12"/>
  <c r="O213" i="12"/>
  <c r="Q213" i="12"/>
  <c r="V213" i="12"/>
  <c r="F215" i="12"/>
  <c r="G215" i="12" s="1"/>
  <c r="I215" i="12"/>
  <c r="I214" i="12" s="1"/>
  <c r="G66" i="1" s="1"/>
  <c r="K215" i="12"/>
  <c r="K214" i="12" s="1"/>
  <c r="H66" i="1" s="1"/>
  <c r="O215" i="12"/>
  <c r="O214" i="12" s="1"/>
  <c r="Q215" i="12"/>
  <c r="Q214" i="12" s="1"/>
  <c r="V215" i="12"/>
  <c r="V214" i="12" s="1"/>
  <c r="F217" i="12"/>
  <c r="G217" i="12" s="1"/>
  <c r="M217" i="12" s="1"/>
  <c r="M216" i="12" s="1"/>
  <c r="I217" i="12"/>
  <c r="I216" i="12" s="1"/>
  <c r="G67" i="1" s="1"/>
  <c r="K217" i="12"/>
  <c r="K216" i="12" s="1"/>
  <c r="H67" i="1" s="1"/>
  <c r="O217" i="12"/>
  <c r="O216" i="12" s="1"/>
  <c r="Q217" i="12"/>
  <c r="Q216" i="12" s="1"/>
  <c r="V217" i="12"/>
  <c r="V216" i="12" s="1"/>
  <c r="F219" i="12"/>
  <c r="G219" i="12" s="1"/>
  <c r="M219" i="12" s="1"/>
  <c r="I219" i="12"/>
  <c r="K219" i="12"/>
  <c r="O219" i="12"/>
  <c r="Q219" i="12"/>
  <c r="V219" i="12"/>
  <c r="F220" i="12"/>
  <c r="G220" i="12" s="1"/>
  <c r="M220" i="12" s="1"/>
  <c r="I220" i="12"/>
  <c r="K220" i="12"/>
  <c r="O220" i="12"/>
  <c r="Q220" i="12"/>
  <c r="V220" i="12"/>
  <c r="F221" i="12"/>
  <c r="G221" i="12"/>
  <c r="M221" i="12" s="1"/>
  <c r="I221" i="12"/>
  <c r="K221" i="12"/>
  <c r="O221" i="12"/>
  <c r="Q221" i="12"/>
  <c r="V221" i="12"/>
  <c r="F222" i="12"/>
  <c r="G222" i="12"/>
  <c r="M222" i="12" s="1"/>
  <c r="I222" i="12"/>
  <c r="K222" i="12"/>
  <c r="O222" i="12"/>
  <c r="Q222" i="12"/>
  <c r="V222" i="12"/>
  <c r="F223" i="12"/>
  <c r="G223" i="12" s="1"/>
  <c r="M223" i="12" s="1"/>
  <c r="I223" i="12"/>
  <c r="K223" i="12"/>
  <c r="O223" i="12"/>
  <c r="Q223" i="12"/>
  <c r="V223" i="12"/>
  <c r="F224" i="12"/>
  <c r="G224" i="12" s="1"/>
  <c r="M224" i="12" s="1"/>
  <c r="I224" i="12"/>
  <c r="K224" i="12"/>
  <c r="O224" i="12"/>
  <c r="Q224" i="12"/>
  <c r="V224" i="12"/>
  <c r="F225" i="12"/>
  <c r="G225" i="12" s="1"/>
  <c r="M225" i="12" s="1"/>
  <c r="I225" i="12"/>
  <c r="K225" i="12"/>
  <c r="O225" i="12"/>
  <c r="Q225" i="12"/>
  <c r="V225" i="12"/>
  <c r="F226" i="12"/>
  <c r="G226" i="12" s="1"/>
  <c r="M226" i="12" s="1"/>
  <c r="I226" i="12"/>
  <c r="K226" i="12"/>
  <c r="O226" i="12"/>
  <c r="Q226" i="12"/>
  <c r="V226" i="12"/>
  <c r="F228" i="12"/>
  <c r="G228" i="12" s="1"/>
  <c r="I228" i="12"/>
  <c r="I227" i="12" s="1"/>
  <c r="K228" i="12"/>
  <c r="K227" i="12" s="1"/>
  <c r="O228" i="12"/>
  <c r="Q228" i="12"/>
  <c r="Q227" i="12" s="1"/>
  <c r="V228" i="12"/>
  <c r="V227" i="12" s="1"/>
  <c r="F233" i="12"/>
  <c r="G233" i="12" s="1"/>
  <c r="M233" i="12" s="1"/>
  <c r="I233" i="12"/>
  <c r="K233" i="12"/>
  <c r="O233" i="12"/>
  <c r="Q233" i="12"/>
  <c r="V233" i="12"/>
  <c r="AE238" i="12"/>
  <c r="F41" i="1" s="1"/>
  <c r="I20" i="1"/>
  <c r="G20" i="1"/>
  <c r="E20" i="1"/>
  <c r="J28" i="1"/>
  <c r="J26" i="1"/>
  <c r="G38" i="1"/>
  <c r="F38" i="1"/>
  <c r="J23" i="1"/>
  <c r="J24" i="1"/>
  <c r="J25" i="1"/>
  <c r="J27" i="1"/>
  <c r="E24" i="1"/>
  <c r="E26" i="1"/>
  <c r="I26" i="13" l="1"/>
  <c r="G65" i="1" s="1"/>
  <c r="I171" i="12"/>
  <c r="G58" i="1" s="1"/>
  <c r="I66" i="1"/>
  <c r="I61" i="1"/>
  <c r="K184" i="12"/>
  <c r="H60" i="1" s="1"/>
  <c r="M169" i="12"/>
  <c r="M168" i="12" s="1"/>
  <c r="I54" i="1"/>
  <c r="M27" i="13"/>
  <c r="M26" i="13" s="1"/>
  <c r="G26" i="13"/>
  <c r="M10" i="14"/>
  <c r="AF23" i="14"/>
  <c r="G44" i="1" s="1"/>
  <c r="H44" i="1" s="1"/>
  <c r="I44" i="1" s="1"/>
  <c r="I67" i="1"/>
  <c r="M143" i="12"/>
  <c r="M142" i="12" s="1"/>
  <c r="G142" i="12"/>
  <c r="I55" i="1"/>
  <c r="I57" i="1"/>
  <c r="M215" i="12"/>
  <c r="M214" i="12" s="1"/>
  <c r="G214" i="12"/>
  <c r="O227" i="12"/>
  <c r="Q178" i="12"/>
  <c r="I121" i="12"/>
  <c r="G53" i="1" s="1"/>
  <c r="K29" i="13"/>
  <c r="H70" i="1" s="1"/>
  <c r="Q26" i="13"/>
  <c r="F39" i="1"/>
  <c r="F45" i="1" s="1"/>
  <c r="G23" i="1" s="1"/>
  <c r="A23" i="1" s="1"/>
  <c r="A24" i="1" s="1"/>
  <c r="K12" i="13"/>
  <c r="H64" i="1" s="1"/>
  <c r="F40" i="1"/>
  <c r="V19" i="13"/>
  <c r="V208" i="12"/>
  <c r="I178" i="12"/>
  <c r="G59" i="1" s="1"/>
  <c r="Q19" i="13"/>
  <c r="Q208" i="12"/>
  <c r="G178" i="12"/>
  <c r="V218" i="12"/>
  <c r="O208" i="12"/>
  <c r="K19" i="13"/>
  <c r="H63" i="1" s="1"/>
  <c r="Q12" i="13"/>
  <c r="V8" i="13"/>
  <c r="V8" i="14"/>
  <c r="I8" i="12"/>
  <c r="G52" i="1" s="1"/>
  <c r="Q218" i="12"/>
  <c r="K208" i="12"/>
  <c r="H62" i="1" s="1"/>
  <c r="V171" i="12"/>
  <c r="V37" i="13"/>
  <c r="O29" i="13"/>
  <c r="I19" i="13"/>
  <c r="Q8" i="14"/>
  <c r="O218" i="12"/>
  <c r="I208" i="12"/>
  <c r="G62" i="1" s="1"/>
  <c r="V184" i="12"/>
  <c r="Q171" i="12"/>
  <c r="K151" i="12"/>
  <c r="H56" i="1" s="1"/>
  <c r="V121" i="12"/>
  <c r="O8" i="14"/>
  <c r="F43" i="1"/>
  <c r="K218" i="12"/>
  <c r="H68" i="1" s="1"/>
  <c r="Q184" i="12"/>
  <c r="Q121" i="12"/>
  <c r="O37" i="13"/>
  <c r="Q29" i="13"/>
  <c r="I29" i="13"/>
  <c r="G70" i="1" s="1"/>
  <c r="O26" i="13"/>
  <c r="I12" i="13"/>
  <c r="G64" i="1" s="1"/>
  <c r="K8" i="14"/>
  <c r="H71" i="1" s="1"/>
  <c r="G19" i="1" s="1"/>
  <c r="I218" i="12"/>
  <c r="G68" i="1" s="1"/>
  <c r="O184" i="12"/>
  <c r="K171" i="12"/>
  <c r="H58" i="1" s="1"/>
  <c r="I58" i="1" s="1"/>
  <c r="V151" i="12"/>
  <c r="O121" i="12"/>
  <c r="K37" i="13"/>
  <c r="H69" i="1" s="1"/>
  <c r="G18" i="1" s="1"/>
  <c r="K26" i="13"/>
  <c r="H65" i="1" s="1"/>
  <c r="I65" i="1" s="1"/>
  <c r="I8" i="13"/>
  <c r="Q8" i="12"/>
  <c r="M8" i="13"/>
  <c r="G8" i="14"/>
  <c r="G23" i="14" s="1"/>
  <c r="I184" i="12"/>
  <c r="G60" i="1" s="1"/>
  <c r="I60" i="1" s="1"/>
  <c r="V178" i="12"/>
  <c r="K121" i="12"/>
  <c r="H53" i="1" s="1"/>
  <c r="O8" i="12"/>
  <c r="I8" i="14"/>
  <c r="G71" i="1" s="1"/>
  <c r="M9" i="14"/>
  <c r="M8" i="14" s="1"/>
  <c r="M37" i="13"/>
  <c r="G19" i="13"/>
  <c r="M20" i="13"/>
  <c r="M19" i="13" s="1"/>
  <c r="M12" i="13"/>
  <c r="AF139" i="13"/>
  <c r="G42" i="1" s="1"/>
  <c r="H42" i="1" s="1"/>
  <c r="I42" i="1" s="1"/>
  <c r="M29" i="13"/>
  <c r="G37" i="13"/>
  <c r="G12" i="13"/>
  <c r="Q37" i="13"/>
  <c r="I37" i="13"/>
  <c r="G69" i="1" s="1"/>
  <c r="G29" i="13"/>
  <c r="G8" i="13"/>
  <c r="M218" i="12"/>
  <c r="AF238" i="12"/>
  <c r="M202" i="12"/>
  <c r="M201" i="12" s="1"/>
  <c r="G201" i="12"/>
  <c r="G227" i="12"/>
  <c r="M228" i="12"/>
  <c r="M227" i="12" s="1"/>
  <c r="M172" i="12"/>
  <c r="M171" i="12" s="1"/>
  <c r="G171" i="12"/>
  <c r="G208" i="12"/>
  <c r="M209" i="12"/>
  <c r="M208" i="12" s="1"/>
  <c r="M184" i="12"/>
  <c r="V8" i="12"/>
  <c r="G216" i="12"/>
  <c r="G184" i="12"/>
  <c r="M179" i="12"/>
  <c r="M178" i="12" s="1"/>
  <c r="M124" i="12"/>
  <c r="M121" i="12" s="1"/>
  <c r="M8" i="12"/>
  <c r="O151" i="12"/>
  <c r="G218" i="12"/>
  <c r="K178" i="12"/>
  <c r="H59" i="1" s="1"/>
  <c r="I151" i="12"/>
  <c r="G56" i="1" s="1"/>
  <c r="Q151" i="12"/>
  <c r="M151" i="12"/>
  <c r="G121" i="12"/>
  <c r="K8" i="12"/>
  <c r="H52" i="1" s="1"/>
  <c r="G145" i="12"/>
  <c r="G151" i="12"/>
  <c r="G8" i="12"/>
  <c r="E18" i="1" l="1"/>
  <c r="I64" i="1"/>
  <c r="I70" i="1"/>
  <c r="I68" i="1"/>
  <c r="I56" i="1"/>
  <c r="G238" i="12"/>
  <c r="I53" i="1"/>
  <c r="G43" i="1"/>
  <c r="H43" i="1" s="1"/>
  <c r="I43" i="1" s="1"/>
  <c r="G41" i="1"/>
  <c r="H41" i="1" s="1"/>
  <c r="I41" i="1" s="1"/>
  <c r="G40" i="1"/>
  <c r="H40" i="1" s="1"/>
  <c r="I40" i="1" s="1"/>
  <c r="G16" i="1"/>
  <c r="H72" i="1"/>
  <c r="G39" i="1"/>
  <c r="G17" i="1"/>
  <c r="I59" i="1"/>
  <c r="G24" i="1"/>
  <c r="G139" i="13"/>
  <c r="I69" i="1"/>
  <c r="I52" i="1"/>
  <c r="E16" i="1"/>
  <c r="E17" i="1"/>
  <c r="I62" i="1"/>
  <c r="G63" i="1"/>
  <c r="I63" i="1" s="1"/>
  <c r="E19" i="1"/>
  <c r="G72" i="1"/>
  <c r="I71" i="1"/>
  <c r="I17" i="1" l="1"/>
  <c r="I18" i="1"/>
  <c r="I16" i="1"/>
  <c r="G21" i="1"/>
  <c r="E21" i="1"/>
  <c r="G45" i="1"/>
  <c r="H39" i="1"/>
  <c r="H45" i="1" s="1"/>
  <c r="I19" i="1"/>
  <c r="I72" i="1"/>
  <c r="I21" i="1" l="1"/>
  <c r="I39" i="1"/>
  <c r="I45" i="1" s="1"/>
  <c r="J41" i="1" s="1"/>
  <c r="G25" i="1"/>
  <c r="A25" i="1" s="1"/>
  <c r="G28" i="1"/>
  <c r="J71" i="1"/>
  <c r="J63" i="1"/>
  <c r="J65" i="1"/>
  <c r="J70" i="1"/>
  <c r="J61" i="1"/>
  <c r="J57" i="1"/>
  <c r="J60" i="1"/>
  <c r="J68" i="1"/>
  <c r="J66" i="1"/>
  <c r="J54" i="1"/>
  <c r="J69" i="1"/>
  <c r="J56" i="1"/>
  <c r="J53" i="1"/>
  <c r="J64" i="1"/>
  <c r="J67" i="1"/>
  <c r="J55" i="1"/>
  <c r="J59" i="1"/>
  <c r="J52" i="1"/>
  <c r="J58" i="1"/>
  <c r="J62" i="1"/>
  <c r="J42" i="1" l="1"/>
  <c r="J44" i="1"/>
  <c r="J40" i="1"/>
  <c r="J43" i="1"/>
  <c r="J39" i="1"/>
  <c r="J45" i="1" s="1"/>
  <c r="G26" i="1"/>
  <c r="A27" i="1" s="1"/>
  <c r="A26" i="1"/>
  <c r="J72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Ivoš Kupský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Ivoš Kupský</author>
  </authors>
  <commentList>
    <comment ref="S6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4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Ivoš Kupský</author>
  </authors>
  <commentList>
    <comment ref="S6" authorId="0" shapeId="0" xr:uid="{00000000-0006-0000-05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5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<sst xmlns="http://schemas.openxmlformats.org/spreadsheetml/2006/main" count="2289" uniqueCount="748">
  <si>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</si>
  <si>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</si>
  <si>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</si>
  <si>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</si>
  <si>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</si>
  <si>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</si>
  <si>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</si>
  <si>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</si>
  <si>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</si>
  <si>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</si>
  <si>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</si>
  <si>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</si>
  <si>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</si>
  <si>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</si>
  <si>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</si>
  <si>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</si>
  <si>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</si>
  <si>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</si>
  <si>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</si>
  <si>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</si>
  <si>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</si>
  <si>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</si>
  <si>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</si>
  <si>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</si>
  <si>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</si>
  <si>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</si>
  <si>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</si>
  <si>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</si>
  <si>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</si>
  <si>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</si>
  <si>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</si>
  <si>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</si>
  <si>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</si>
  <si>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</si>
  <si>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</si>
  <si>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</si>
  <si>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</si>
  <si>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</si>
  <si>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</si>
  <si>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</si>
  <si>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</si>
  <si>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</si>
  <si>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</si>
  <si>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21-024</t>
  </si>
  <si>
    <t>Přestavba parovodu na horkovod - Tábor, oblast Milkom, Frial, SVJ Soběslavská</t>
  </si>
  <si>
    <t>C-Energy Planá s.r.o.</t>
  </si>
  <si>
    <t>Průmyslová 748</t>
  </si>
  <si>
    <t>Planá nad Lužnicí</t>
  </si>
  <si>
    <t>39102</t>
  </si>
  <si>
    <t>25106481</t>
  </si>
  <si>
    <t>CZ25106481</t>
  </si>
  <si>
    <t>iprojekt info s.r.o.</t>
  </si>
  <si>
    <t>Šeříková 98/8</t>
  </si>
  <si>
    <t>Brno-Jundrov</t>
  </si>
  <si>
    <t>63700</t>
  </si>
  <si>
    <t>07691670</t>
  </si>
  <si>
    <t>Stavba</t>
  </si>
  <si>
    <t>01</t>
  </si>
  <si>
    <t>Horkovodní rozvody</t>
  </si>
  <si>
    <t>S1</t>
  </si>
  <si>
    <t>Stavební část</t>
  </si>
  <si>
    <t>T1</t>
  </si>
  <si>
    <t>Trubní část</t>
  </si>
  <si>
    <t>02</t>
  </si>
  <si>
    <t>Vedlejší a ostatní náklady</t>
  </si>
  <si>
    <t>VN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</si>
  <si>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</si>
  <si>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</si>
  <si>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</si>
  <si>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</si>
  <si>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</si>
  <si>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</si>
  <si>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</si>
  <si>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</si>
  <si>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</si>
  <si>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</si>
  <si>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</si>
  <si>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</si>
  <si>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</si>
  <si>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</si>
  <si>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</si>
  <si>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Úpravy povrchů vnitřní</t>
  </si>
  <si>
    <t>8</t>
  </si>
  <si>
    <t>Trubní vedení</t>
  </si>
  <si>
    <t>91</t>
  </si>
  <si>
    <t>Doplňující práce na komunikaci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</si>
  <si>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</si>
  <si>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</si>
  <si>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</si>
  <si>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</si>
  <si>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</si>
  <si>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</si>
  <si>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</si>
  <si>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</si>
  <si>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734</t>
  </si>
  <si>
    <t>Armatury</t>
  </si>
  <si>
    <t>783</t>
  </si>
  <si>
    <t>Nátěry</t>
  </si>
  <si>
    <t>784</t>
  </si>
  <si>
    <t>Malby</t>
  </si>
  <si>
    <t>M21</t>
  </si>
  <si>
    <t>Elektromontáže</t>
  </si>
  <si>
    <t>M22</t>
  </si>
  <si>
    <t>Montáž sdělovací a zabezp. techniky</t>
  </si>
  <si>
    <t>M23</t>
  </si>
  <si>
    <t>Montáže potrubí</t>
  </si>
  <si>
    <t>D96</t>
  </si>
  <si>
    <t>Přesuny suti a vybouraných hmot</t>
  </si>
  <si>
    <t>PSU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</si>
  <si>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</si>
  <si>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</si>
  <si>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</si>
  <si>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</si>
  <si>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</si>
  <si>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</si>
  <si>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</si>
  <si>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</si>
  <si>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</si>
  <si>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</si>
  <si>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</si>
  <si>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</si>
  <si>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</si>
  <si>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</si>
  <si>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</si>
  <si>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</si>
  <si>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</si>
  <si>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</si>
  <si>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</si>
  <si>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</si>
  <si>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</si>
  <si>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</si>
  <si>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</si>
  <si>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</si>
  <si>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</si>
  <si>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</si>
  <si>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</si>
  <si>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</si>
  <si>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111201101R00</t>
  </si>
  <si>
    <t>Odstranění křovin i s kořeny na ploše do 1000 m2</t>
  </si>
  <si>
    <t>m2</t>
  </si>
  <si>
    <t>RTS 21/ II</t>
  </si>
  <si>
    <t>RTS 21/ I</t>
  </si>
  <si>
    <t>Práce</t>
  </si>
  <si>
    <t>POL1_</t>
  </si>
  <si>
    <t>111201501R00</t>
  </si>
  <si>
    <t>Spálení větví stromů o průměru nad 100 mm</t>
  </si>
  <si>
    <t>kus</t>
  </si>
  <si>
    <t>POL1_1</t>
  </si>
  <si>
    <t>112101103R00</t>
  </si>
  <si>
    <t>Kácení stromů listnatých o průměru kmene 50-70 cm</t>
  </si>
  <si>
    <t>112101122R00</t>
  </si>
  <si>
    <t>Kácení stromů jehličnatých o průměru kmene 30-50cm</t>
  </si>
  <si>
    <t>112201102R00</t>
  </si>
  <si>
    <t>Odstranění pařezů pod úrovní, o průměru 30 - 50 cm</t>
  </si>
  <si>
    <t>112201103R00</t>
  </si>
  <si>
    <t>Odstranění pařezů pod úrovní, o průměru 50 - 70 cm</t>
  </si>
  <si>
    <t>112211113R00</t>
  </si>
  <si>
    <t>Spálení pařezů na hromadách o D do 1 m</t>
  </si>
  <si>
    <t>Včetně:</t>
  </si>
  <si>
    <t>POP</t>
  </si>
  <si>
    <t>- vodorovné přemístění pařezů ze vzdálenosti do 20 m,</t>
  </si>
  <si>
    <t>- ukládání pařezů na ohništi,</t>
  </si>
  <si>
    <t>- udržování ohně,</t>
  </si>
  <si>
    <t>- likvidaci ohniště,</t>
  </si>
  <si>
    <t>- zajištění požární ochrany prostoru, v němž se spalování provádí.</t>
  </si>
  <si>
    <t>113106121R00</t>
  </si>
  <si>
    <t>Rozebrání dlažeb z betonových dlaždic na sucho</t>
  </si>
  <si>
    <t>113106231R00</t>
  </si>
  <si>
    <t>Rozebrání dlažeb ze zámkové dlažby v kamenivu</t>
  </si>
  <si>
    <t>113107515R00</t>
  </si>
  <si>
    <t>Odstranění podkladu pl. 50 m2,kam.drcené tl.15 cm</t>
  </si>
  <si>
    <t>chodník : 3,5+105</t>
  </si>
  <si>
    <t>VV</t>
  </si>
  <si>
    <t>vozovka : 37+1,55+21+18</t>
  </si>
  <si>
    <t>113108310R00</t>
  </si>
  <si>
    <t>Odstranění podkladu pl.do 50 m2, živice tl. 10 cm</t>
  </si>
  <si>
    <t>51+58+3,5+4+28+32+25+29</t>
  </si>
  <si>
    <t>113111125R00</t>
  </si>
  <si>
    <t>Odstranění podkladu pl.50 m2,kam.zpev.cem.tl.25 cm</t>
  </si>
  <si>
    <t>43+2,5+25+22</t>
  </si>
  <si>
    <t>113201111R00</t>
  </si>
  <si>
    <t>Vytrhání obrubníků chodníkových a parkových</t>
  </si>
  <si>
    <t>m</t>
  </si>
  <si>
    <t>113202111R00</t>
  </si>
  <si>
    <t>Vytrhání obrub obrubníků silničních</t>
  </si>
  <si>
    <t>119001421R00</t>
  </si>
  <si>
    <t>Dočasné zajištění kabelů - do počtu 3 kabelů</t>
  </si>
  <si>
    <t>120001101R00</t>
  </si>
  <si>
    <t>Příplatek za ztížení vykopávky v blízkosti vedení</t>
  </si>
  <si>
    <t>m3</t>
  </si>
  <si>
    <t>121101100R00</t>
  </si>
  <si>
    <t>Sejmutí ornice, pl. do 400 m2, přemístění do 50 m</t>
  </si>
  <si>
    <t>šachty: :</t>
  </si>
  <si>
    <t>kompenzátory: :</t>
  </si>
  <si>
    <t>145+20+95+70</t>
  </si>
  <si>
    <t>130901123R00</t>
  </si>
  <si>
    <t>Bourání konstrukcí ze železobetonu ve vykopávkách</t>
  </si>
  <si>
    <t>Indiv</t>
  </si>
  <si>
    <t>0,6*0,15*77</t>
  </si>
  <si>
    <t>(2,8*0,25*0,9)*2</t>
  </si>
  <si>
    <t>(2,6*0,25*0,9)*2</t>
  </si>
  <si>
    <t>(2,5*2,5*1)*4</t>
  </si>
  <si>
    <t>(7*0,25*1)*2</t>
  </si>
  <si>
    <t>(4,5*0,25*1)*2</t>
  </si>
  <si>
    <t>(2*0,2*1)*8</t>
  </si>
  <si>
    <t>stena kanálu svj : 0,6*0,15*50</t>
  </si>
  <si>
    <t>patky milcom : (0,5*0,5*1)*4</t>
  </si>
  <si>
    <t>132201212R00</t>
  </si>
  <si>
    <t>Hloubení rýh š.do 200 cm hor.3 do 1000m3,STROJNĚ</t>
  </si>
  <si>
    <t>240,68500/2</t>
  </si>
  <si>
    <t>132201219R00</t>
  </si>
  <si>
    <t>Přípl.za lepivost,hloubení rýh 200cm,hor.3,STROJNĚ</t>
  </si>
  <si>
    <t>240,68500/2*0,3</t>
  </si>
  <si>
    <t>132301212R00</t>
  </si>
  <si>
    <t>Hloubení rýh š.do 200 cm hor.4 do 1000 m3, STROJNĚ</t>
  </si>
  <si>
    <t>132301219R00</t>
  </si>
  <si>
    <t>Přípl.za lepivost,hloubení rýh 200cm,hor.4,STROJNĚ</t>
  </si>
  <si>
    <t>139601102R00</t>
  </si>
  <si>
    <t>Ruční výkop jam, rýh a šachet v hornině tř. 3</t>
  </si>
  <si>
    <t>240,68500*0,1</t>
  </si>
  <si>
    <t>151101101R00</t>
  </si>
  <si>
    <t>Pažení a rozepření stěn rýh - příložné - hl.do 2 m</t>
  </si>
  <si>
    <t>115</t>
  </si>
  <si>
    <t>35*2</t>
  </si>
  <si>
    <t>57*2</t>
  </si>
  <si>
    <t>20*2</t>
  </si>
  <si>
    <t>151101102R00</t>
  </si>
  <si>
    <t>Pažení a rozepření stěn rýh - příložné - hl.do 4 m</t>
  </si>
  <si>
    <t>151101111R00</t>
  </si>
  <si>
    <t>Odstranění pažení stěn rýh - příložné - hl. do 2 m</t>
  </si>
  <si>
    <t>151101112R00</t>
  </si>
  <si>
    <t>Odstranění pažení stěn rýh - příložné - hl. do 4 m</t>
  </si>
  <si>
    <t>151401501R00</t>
  </si>
  <si>
    <t>Přepažení rozepření - příložné - hl. do 4 m</t>
  </si>
  <si>
    <t>4*2*1</t>
  </si>
  <si>
    <t>161101101R00</t>
  </si>
  <si>
    <t>Svislé přemístění výkopku z hor.1-4 do 2,5 m</t>
  </si>
  <si>
    <t>240,68500</t>
  </si>
  <si>
    <t>161101501R00</t>
  </si>
  <si>
    <t>Svislé přemístění výkopku z hor. 1-4 ruční</t>
  </si>
  <si>
    <t>162701105R00</t>
  </si>
  <si>
    <t>Vodorovné přemístění výkopku z hor.1-4 do 10000 m</t>
  </si>
  <si>
    <t>240,68500+397,90000</t>
  </si>
  <si>
    <t>162701155R00</t>
  </si>
  <si>
    <t>Vodorovné přemístění výkopku z hor.5-7 do 10000 m</t>
  </si>
  <si>
    <t>162201203R00</t>
  </si>
  <si>
    <t>Vodorovné přemíst.výkopku, kolečko hor.1-4, do 10m</t>
  </si>
  <si>
    <t>162201210R00</t>
  </si>
  <si>
    <t>Příplatek za dalš.10 m, kolečko, výkop. z hor.1- 4</t>
  </si>
  <si>
    <t>162301413R00</t>
  </si>
  <si>
    <t>Vod.přemístění kmenů listnatých, D 70cm  do 5000 m</t>
  </si>
  <si>
    <t>162301423R00</t>
  </si>
  <si>
    <t>Vodorovné přemístění pařezů  D 70 cm do 5000 m</t>
  </si>
  <si>
    <t>167101102R00</t>
  </si>
  <si>
    <t>Nakládání výkopku z hor.1-4 v množství nad 100 m3</t>
  </si>
  <si>
    <t>397,90000</t>
  </si>
  <si>
    <t>174101101R00</t>
  </si>
  <si>
    <t>Zásyp jam, rýh, šachet se zhutněním</t>
  </si>
  <si>
    <t>přípočet kanál: :</t>
  </si>
  <si>
    <t>odpočet obsyp: :</t>
  </si>
  <si>
    <t>175101101R00</t>
  </si>
  <si>
    <t>Obsyp potrubí bez prohození sypaniny</t>
  </si>
  <si>
    <t>Milcom : 1,6*0,25*77</t>
  </si>
  <si>
    <t>1*0,25*20</t>
  </si>
  <si>
    <t>Frial_SVJ : 1*0,26*12</t>
  </si>
  <si>
    <t>1,6*0,23*158</t>
  </si>
  <si>
    <t>181301103R00</t>
  </si>
  <si>
    <t>Rozprostření ornice, rovina, tl. 15-20 cm,do 500m2</t>
  </si>
  <si>
    <t>182303111R00</t>
  </si>
  <si>
    <t>Doplnění ornice tl. do 5 cm v rovině</t>
  </si>
  <si>
    <t>183403153R00</t>
  </si>
  <si>
    <t>Obdělání půdy hrabáním, v rovině</t>
  </si>
  <si>
    <t>199000002R00</t>
  </si>
  <si>
    <t>Poplatek za skládku horniny 1- 4</t>
  </si>
  <si>
    <t>199000003R00</t>
  </si>
  <si>
    <t>Poplatek za skládku horniny 5 - 7</t>
  </si>
  <si>
    <t>180400120RA0</t>
  </si>
  <si>
    <t>Založení trávníku parkového,rovina,s odplevelením, a dodáním osiva</t>
  </si>
  <si>
    <t>Součtová</t>
  </si>
  <si>
    <t>Agregovaná položka</t>
  </si>
  <si>
    <t>POL2_1</t>
  </si>
  <si>
    <t>553424682R</t>
  </si>
  <si>
    <t>Přechodová výkopová lávka</t>
  </si>
  <si>
    <t>Vlastní</t>
  </si>
  <si>
    <t>Specifikace</t>
  </si>
  <si>
    <t>POL3_</t>
  </si>
  <si>
    <t>58330002.AR</t>
  </si>
  <si>
    <t>Zemina stabilizační  - nedeklarováno</t>
  </si>
  <si>
    <t>t</t>
  </si>
  <si>
    <t>SPCM</t>
  </si>
  <si>
    <t>POL3_0</t>
  </si>
  <si>
    <t>397,90000*1,8</t>
  </si>
  <si>
    <t>583312054R</t>
  </si>
  <si>
    <t>Kamenivo těžené frakce  0/4  B praný písek</t>
  </si>
  <si>
    <t>POL3_1</t>
  </si>
  <si>
    <t>97,064*1,6</t>
  </si>
  <si>
    <t>S20020014T</t>
  </si>
  <si>
    <t>Pronájem mobilního oplocení F2 3500x2100 mm</t>
  </si>
  <si>
    <t xml:space="preserve">den   </t>
  </si>
  <si>
    <t>Rám oplocení  je svařovaný z trubek o průměru 41,5mm a sílou stěny 1,25mm. Výplň svařovaná síť oka 300x100 mm z pozinkovaného drátu 4/3,5mm (vodorovný/svislý)</t>
  </si>
  <si>
    <t>S20101001T</t>
  </si>
  <si>
    <t>Provizorní přejezd - pronájem</t>
  </si>
  <si>
    <t xml:space="preserve">ks    </t>
  </si>
  <si>
    <t>271571111R00</t>
  </si>
  <si>
    <t>Polštář základu ze štěrkopísku tříděného</t>
  </si>
  <si>
    <t>(1,74*0,1)*3</t>
  </si>
  <si>
    <t>273321311R00</t>
  </si>
  <si>
    <t>Železobeton základových desek C 16/20</t>
  </si>
  <si>
    <t>(1,75*0,15)*3</t>
  </si>
  <si>
    <t>273321711R00</t>
  </si>
  <si>
    <t>Železobeton základových desek C 35/45</t>
  </si>
  <si>
    <t>(1,65*0,2)*3</t>
  </si>
  <si>
    <t>273351215R00</t>
  </si>
  <si>
    <t>Bednění stěn základových desek - zřízení</t>
  </si>
  <si>
    <t>zakl.deska : ((7*0,15)+(4,6*0,15))*3</t>
  </si>
  <si>
    <t>strop : ((6*0,2)+(3*0,2))*3</t>
  </si>
  <si>
    <t>273351216R00</t>
  </si>
  <si>
    <t>Bednění stěn základových desek - odstranění</t>
  </si>
  <si>
    <t>273361821R00</t>
  </si>
  <si>
    <t>Výztuž základových desek z beton. oceli 10505 (R)</t>
  </si>
  <si>
    <t>strop : 0,12642*3</t>
  </si>
  <si>
    <t>273361921RT4</t>
  </si>
  <si>
    <t>Výztuž základových desek ze svařovaných sítí, průměr drátu  6,0, oka 100/100 mm KH30</t>
  </si>
  <si>
    <t>(1,75*0,005)*6</t>
  </si>
  <si>
    <t>274272110RT3</t>
  </si>
  <si>
    <t>Zdivo základové z bednicích tvárnic, tl. 15 cm, výplň tvárnic betonem C 16/20</t>
  </si>
  <si>
    <t>(6*0,75)*3</t>
  </si>
  <si>
    <t>279361821R00</t>
  </si>
  <si>
    <t>Výztuž základových zdí z betonář. oceli 10 505 (R)</t>
  </si>
  <si>
    <t>((42*0,8)*3)*0,000617</t>
  </si>
  <si>
    <t>((12*1,7)*3)*0,000617</t>
  </si>
  <si>
    <t>((12*1,2)*3)*0,000617</t>
  </si>
  <si>
    <t>310238411RT1</t>
  </si>
  <si>
    <t>Zazdívka otvorů plochy do1 m2 cihlami na MC, s použitím suché maltové směsi</t>
  </si>
  <si>
    <t>(1*0,8*0,3)*3</t>
  </si>
  <si>
    <t>451572111RL2</t>
  </si>
  <si>
    <t>Lože pod potrubí z kameniva těženého 0 - 4 mm, praný písek kraj Středočeský</t>
  </si>
  <si>
    <t>Milcom : 1,6*0,1*77</t>
  </si>
  <si>
    <t>1*0,1*20</t>
  </si>
  <si>
    <t>Frial_SVJ : 1*0,1*12</t>
  </si>
  <si>
    <t>1,6*0,1*158</t>
  </si>
  <si>
    <t>564851111R00</t>
  </si>
  <si>
    <t>Podklad ze štěrkodrti po zhutnění tloušťky 15 cm</t>
  </si>
  <si>
    <t>565171111R00</t>
  </si>
  <si>
    <t>Podklad z obal kamen. ACP 22+, š. do 3 m, tl.10 cm</t>
  </si>
  <si>
    <t>51+3,5+28+25</t>
  </si>
  <si>
    <t>567142115R00</t>
  </si>
  <si>
    <t>Podklad z kameniva zpev.cementem SC C8/10 tl.25 cm</t>
  </si>
  <si>
    <t>573211111R00</t>
  </si>
  <si>
    <t>Postřik živičný spojovací z asfaltu 0,5-0,7 kg/m2</t>
  </si>
  <si>
    <t>577141112R00</t>
  </si>
  <si>
    <t>Beton asfalt. ACO 11+,nebo ACO 16+,do 3 m, tl.5 cm</t>
  </si>
  <si>
    <t>60+5+32+30</t>
  </si>
  <si>
    <t>577141122R00</t>
  </si>
  <si>
    <t>Beton asfalt. ACL 16+ ložný, š. do 3 m, tl. 5 cm</t>
  </si>
  <si>
    <t>596215021R00</t>
  </si>
  <si>
    <t>Kladení zámkové dlažby tl. 6 cm do drtě tl. 4 cm</t>
  </si>
  <si>
    <t>596811111R00</t>
  </si>
  <si>
    <t>Kladení dlaždic kom.pro pěší, lože z kameniva těž.</t>
  </si>
  <si>
    <t>59217010R</t>
  </si>
  <si>
    <t>Obrubník silniční betonový 150x250x1000 mm přírodní</t>
  </si>
  <si>
    <t>59217420R</t>
  </si>
  <si>
    <t>Obrubník chodníkový ABO 13-10 1000/100/200 přírodní</t>
  </si>
  <si>
    <t>59245020R</t>
  </si>
  <si>
    <t>Dlažba zámková H-PROFIL 20x16,5x6 cm přírodní</t>
  </si>
  <si>
    <t>180*0,1</t>
  </si>
  <si>
    <t>5924511900R</t>
  </si>
  <si>
    <t>Dlažba HOLLAND III 20x20x6 cm přírodní</t>
  </si>
  <si>
    <t>40*0,1</t>
  </si>
  <si>
    <t>612421615R00</t>
  </si>
  <si>
    <t>Omítka vnitřní zdiva, MVC, hrubá zatřená</t>
  </si>
  <si>
    <t>(1,5*1,5)*3</t>
  </si>
  <si>
    <t>899102111R00</t>
  </si>
  <si>
    <t>Osazení poklopu s rámem do 100 kg</t>
  </si>
  <si>
    <t>899401112R00</t>
  </si>
  <si>
    <t>Osazení poklopů litinových šoupátkových</t>
  </si>
  <si>
    <t>899711122R00</t>
  </si>
  <si>
    <t>Fólie výstražná z PVC, šířka 30 cm</t>
  </si>
  <si>
    <t>282*3</t>
  </si>
  <si>
    <t>28697414R</t>
  </si>
  <si>
    <t>Poklop šachtový HERMELOCK HE - 9060</t>
  </si>
  <si>
    <t>42200730R</t>
  </si>
  <si>
    <t>HAWLE poklop uliční lehký 1550  - voda</t>
  </si>
  <si>
    <t>917862111R00</t>
  </si>
  <si>
    <t>Osazení stojat. obrub.bet. s opěrou,lože z C 12/15</t>
  </si>
  <si>
    <t>919735112R00</t>
  </si>
  <si>
    <t>Řezání stávajícího živičného krytu tl. 5 - 10 cm</t>
  </si>
  <si>
    <t>919735114R00</t>
  </si>
  <si>
    <t>Řezání stávajícího živičného krytu tl. 15 - 20 cm</t>
  </si>
  <si>
    <t>40+7+26+22</t>
  </si>
  <si>
    <t>919735124R00</t>
  </si>
  <si>
    <t>Řezání stávajícího betonového krytu tl. 15 - 20 cm</t>
  </si>
  <si>
    <t>963015141R00</t>
  </si>
  <si>
    <t>Demontáž prefabrikovaných krycích desek 0,50 t</t>
  </si>
  <si>
    <t>(70+125+10)/0,6</t>
  </si>
  <si>
    <t>963015171R00</t>
  </si>
  <si>
    <t>Demontáž prefabrikovaných krycích desek 4,0 t</t>
  </si>
  <si>
    <t>971033541R00</t>
  </si>
  <si>
    <t>Vybourání otv. zeď cihel. pl.1 m2, tl.30 cm, MVC</t>
  </si>
  <si>
    <t>Včetně pomocného lešení o výšce podlahy do 1900 mm a pro zatížení do 1,5 kPa  (150 kg/m2).</t>
  </si>
  <si>
    <t>(1*0,8)*3</t>
  </si>
  <si>
    <t>978071221R00</t>
  </si>
  <si>
    <t>Odsekání omítky a izolace lepenk. svislé nad 1 m2</t>
  </si>
  <si>
    <t>(205*0,15)*2</t>
  </si>
  <si>
    <t>23*0,25</t>
  </si>
  <si>
    <t>11*0,25</t>
  </si>
  <si>
    <t>(8*0,2)*3</t>
  </si>
  <si>
    <t>978071261R00</t>
  </si>
  <si>
    <t>Odsekání omítky a izolace lepenk. vodor. nad 1 m2</t>
  </si>
  <si>
    <t>205*1,2</t>
  </si>
  <si>
    <t>34</t>
  </si>
  <si>
    <t>7</t>
  </si>
  <si>
    <t>4*3</t>
  </si>
  <si>
    <t>998272201R00</t>
  </si>
  <si>
    <t>Přesun hmot, trubní vedení ocelové, otevřený výkop</t>
  </si>
  <si>
    <t>Přesun hmot</t>
  </si>
  <si>
    <t>POL7_</t>
  </si>
  <si>
    <t>na vzdálenost 100 m</t>
  </si>
  <si>
    <t xml:space="preserve">Hmotnosti z položek s pořadovými čísly: : </t>
  </si>
  <si>
    <t xml:space="preserve">2,5,6,15,24,25,46,47,48,50,51,52,53,54,56,57,58,59,60,61,62,63,64,65,66,67,68,69,70,71,72,73,74,75, : </t>
  </si>
  <si>
    <t xml:space="preserve">76,78,79,80,86, : </t>
  </si>
  <si>
    <t>Součet: : 1292,61256</t>
  </si>
  <si>
    <t>711212002RT3</t>
  </si>
  <si>
    <t>Hydroizolační povlak - nátěr nebo stěrka Mapelastic (fa Mapei), pružná hydroizolace tl. 2mm</t>
  </si>
  <si>
    <t>POL1_7</t>
  </si>
  <si>
    <t>jednovrstvá</t>
  </si>
  <si>
    <t>(1*1)*3</t>
  </si>
  <si>
    <t>67390503R</t>
  </si>
  <si>
    <t>Geotextilie netkaná  300 g/m2  2x50 m</t>
  </si>
  <si>
    <t>998711201R00</t>
  </si>
  <si>
    <t>Přesun hmot pro izolace proti vodě, výšky do 6 m</t>
  </si>
  <si>
    <t>784422271R00</t>
  </si>
  <si>
    <t>Malba vápenná 2x, pačok 2x,1barva, místn. do 3,8 m</t>
  </si>
  <si>
    <t>210023RT4</t>
  </si>
  <si>
    <t>Demontáž a zpětná montáž sloupu VO včetně revize</t>
  </si>
  <si>
    <t>222085005R00</t>
  </si>
  <si>
    <t>Trubka HDPE do D40 v kabelové rýze</t>
  </si>
  <si>
    <t>222085101R00</t>
  </si>
  <si>
    <t>Spojka trubky HDPE mechanická rozebíratelná</t>
  </si>
  <si>
    <t>222085111R00</t>
  </si>
  <si>
    <t>Koncovka trubky HDPE</t>
  </si>
  <si>
    <t>222085301R00</t>
  </si>
  <si>
    <t>Kalibrace trubky HDPE</t>
  </si>
  <si>
    <t>222085401R00</t>
  </si>
  <si>
    <t>Tlakování trubky HDPE</t>
  </si>
  <si>
    <t>3457114812R</t>
  </si>
  <si>
    <t>Chránička optického kabelu 06040 KS100</t>
  </si>
  <si>
    <t>3457164103R</t>
  </si>
  <si>
    <t>Spojka pro chráničku opt.kabelů 05040</t>
  </si>
  <si>
    <t>3457164121R</t>
  </si>
  <si>
    <t>Koncovka pro chráničku opt.kabelů 05024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</si>
  <si>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</si>
  <si>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</si>
  <si>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</si>
  <si>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</si>
  <si>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</si>
  <si>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 xml:space="preserve">Demontážní hmotnosti z položek s pořadovými čísly: : </t>
  </si>
  <si>
    <t xml:space="preserve">8,9,10,11,12,13,14,84,85,86,87,88, : </t>
  </si>
  <si>
    <t>Součet: : 268,24829</t>
  </si>
  <si>
    <t>979081121R00</t>
  </si>
  <si>
    <t>Příplatek k odvozu za každý další 1 km</t>
  </si>
  <si>
    <t>SUM</t>
  </si>
  <si>
    <t>Poznámky uchazeče k zadání</t>
  </si>
  <si>
    <t>POPUZIV</t>
  </si>
  <si>
    <t>END</t>
  </si>
  <si>
    <t>713400832R00</t>
  </si>
  <si>
    <t>Odstranění pevné izol.potrubí vč.úpravy</t>
  </si>
  <si>
    <t>713400811R00</t>
  </si>
  <si>
    <t>Odstranění oplechování potrubí</t>
  </si>
  <si>
    <t>Odstranění oplechování coby povrchové úpravy tepelné izolace potrubí.</t>
  </si>
  <si>
    <t>734172112R00</t>
  </si>
  <si>
    <t>Mezikusy z ocel.trubek hlad., jednoznačné DN 25</t>
  </si>
  <si>
    <t>soubor</t>
  </si>
  <si>
    <t>734419122R00</t>
  </si>
  <si>
    <t>Montáž kompaktního měřiče tepla DN 25 včetně návarků</t>
  </si>
  <si>
    <t>73435RT25A</t>
  </si>
  <si>
    <t>Měřič tepla ultrazvukový DN 25 Qmax = 7 m3/h</t>
  </si>
  <si>
    <t>734172113R00</t>
  </si>
  <si>
    <t>Mezikusy z trubek hladkých DN 40</t>
  </si>
  <si>
    <t>RTS 20/ II</t>
  </si>
  <si>
    <t>734419123R00</t>
  </si>
  <si>
    <t>Montáž kompaktního měřiče tepla DN 40 včetně návarků</t>
  </si>
  <si>
    <t>MT40</t>
  </si>
  <si>
    <t>Měříč tepla DN 40 Q = 10 m3/h</t>
  </si>
  <si>
    <t>713411121R00</t>
  </si>
  <si>
    <t>Izolace tepelná potrubí pásy LSP a drátem, 1vrstvá</t>
  </si>
  <si>
    <t>Včetně pomocného lešení o výšce podlahy do 1900 mm a pro zatížení do 1,5 kPa.</t>
  </si>
  <si>
    <t>63153581R</t>
  </si>
  <si>
    <t>Rohož izolační,tl. 40 mm</t>
  </si>
  <si>
    <t>63153583R</t>
  </si>
  <si>
    <t>Rohož izolační, tl. 60 mm</t>
  </si>
  <si>
    <t>998713101R00</t>
  </si>
  <si>
    <t>Přesun hmot pro izolace tepelné, výšky do 6 m</t>
  </si>
  <si>
    <t>998713193R00</t>
  </si>
  <si>
    <t>Příplatek zvětš. přesun, izolace tepelné do 500 m</t>
  </si>
  <si>
    <t>783226100R00</t>
  </si>
  <si>
    <t>Nátěr syntetický kovových konstrukcí základní</t>
  </si>
  <si>
    <t>783424140R00</t>
  </si>
  <si>
    <t>Nátěr syntetický potrubí do DN 50 mm  Z + 2x</t>
  </si>
  <si>
    <t>979990201R00</t>
  </si>
  <si>
    <t>Poplatek za skládku suti -azbestocementové výrobky</t>
  </si>
  <si>
    <t>979999999R00</t>
  </si>
  <si>
    <t>Poplatek za skládku 10 % příměsí</t>
  </si>
  <si>
    <t>979951111R00</t>
  </si>
  <si>
    <t>Výkup kovů - železný šrot</t>
  </si>
  <si>
    <t>Pro vyjádření výnosu ve prospěch zhotovitele je nutné jednotkovou cenu uvést se záporným znaménkem. (Získaná částka ponižuje náklad stavby.)</t>
  </si>
  <si>
    <t>230010337R00</t>
  </si>
  <si>
    <t>Příplatek na svar 1. a  2. stupně 51 x 2,6</t>
  </si>
  <si>
    <t>230010345R00</t>
  </si>
  <si>
    <t>Příplatek na svar 1. a  2. stupně 60,3 x 2,9</t>
  </si>
  <si>
    <t>230010347R00</t>
  </si>
  <si>
    <t>Příplatek na svar 1. a  2. stupně 76 x 3,2</t>
  </si>
  <si>
    <t>230010421R00</t>
  </si>
  <si>
    <t>Příplatek na svar 1. a  2. stupně 324 x 6</t>
  </si>
  <si>
    <t>230013342R00</t>
  </si>
  <si>
    <t>Mont.předizol. potr.DN 40 mm,D 125 mm,spoj po 12 m</t>
  </si>
  <si>
    <t>230013042R00</t>
  </si>
  <si>
    <t>Mont.předizol. potr.DN 40 mm,D 125 mm,spoj po 6 m</t>
  </si>
  <si>
    <t>230013352R00</t>
  </si>
  <si>
    <t>Mont.předizol. potr.DN 50 mm,D 140 mm,spoj po 12 m</t>
  </si>
  <si>
    <t>230013052R00</t>
  </si>
  <si>
    <t>Mont.předizol. potr.DN 50 mm,D 140 mm,spoj po 6 m</t>
  </si>
  <si>
    <t>230013062R00</t>
  </si>
  <si>
    <t>Mont.předizol. potr.DN 65 mm,D 160 mm,spoj po 6 m</t>
  </si>
  <si>
    <t>R14710103T</t>
  </si>
  <si>
    <t>Potrubí předizolované PIP DN 40/125, 12m</t>
  </si>
  <si>
    <t>R14720103T</t>
  </si>
  <si>
    <t>Potrubí předizolované PIP DN 40/125, 6m</t>
  </si>
  <si>
    <t>R14710104T</t>
  </si>
  <si>
    <t>Potrubí předizolované PIP DN 50/140, 12m</t>
  </si>
  <si>
    <t>R14720104T</t>
  </si>
  <si>
    <t>Potrubí předizolované PIP DN 50/140, 6m</t>
  </si>
  <si>
    <t>R14720105T</t>
  </si>
  <si>
    <t>Potrubí předizolované PIP DN 65/160, 6m</t>
  </si>
  <si>
    <t>230014042R00</t>
  </si>
  <si>
    <t>Spojka předizolovaného potrubí DN 40/D125 mm</t>
  </si>
  <si>
    <t>230014052R00</t>
  </si>
  <si>
    <t>Spojka předizolovaného potrubí DN 50/D140 mm</t>
  </si>
  <si>
    <t>230014053R00</t>
  </si>
  <si>
    <t>Spojka předizolovaného potrubí DN 50/D160 mm</t>
  </si>
  <si>
    <t>230014062R00</t>
  </si>
  <si>
    <t>Spojka předizolovaného potrubí DN 65/D160 mm</t>
  </si>
  <si>
    <t>230014142R00</t>
  </si>
  <si>
    <t>Spojka předizolovaného potrubí DN 300/D500 mm</t>
  </si>
  <si>
    <t>230014143R00</t>
  </si>
  <si>
    <t>Spojka předizolovaného potrubí DN 300/D560 mm</t>
  </si>
  <si>
    <t>R20710103T</t>
  </si>
  <si>
    <t>Nezesíťovaná smršťovací objímka DN40/125</t>
  </si>
  <si>
    <t>R20710104T</t>
  </si>
  <si>
    <t>Nezesíťovaná smršťovací objímka DN50/140</t>
  </si>
  <si>
    <t>R20711104T</t>
  </si>
  <si>
    <t>Nezesíťovaná smršťovací objímka DN50/160</t>
  </si>
  <si>
    <t>R20710105T</t>
  </si>
  <si>
    <t>Nezesíťovaná smršťovací objímka DN65/160</t>
  </si>
  <si>
    <t>R20710112T</t>
  </si>
  <si>
    <t>Nezesíťovaná smršťovací objímka DN300/500</t>
  </si>
  <si>
    <t>R20711112T</t>
  </si>
  <si>
    <t>Nezesíťovaná smršťovací objímka DN300/560</t>
  </si>
  <si>
    <t>R20715103T</t>
  </si>
  <si>
    <t>Montážní podélně svařovaná objímka DN40/125</t>
  </si>
  <si>
    <t>R20715104T</t>
  </si>
  <si>
    <t>Montážní podélně svařovaná objímka DN50/140</t>
  </si>
  <si>
    <t>R20715105T</t>
  </si>
  <si>
    <t>Montážní podélně svařovaná objímka DN65/160</t>
  </si>
  <si>
    <t>R20720104T</t>
  </si>
  <si>
    <t>Redukční objímka DN50/160XDN50/140</t>
  </si>
  <si>
    <t>R20720105T</t>
  </si>
  <si>
    <t>Redukční objímka DN65/180xDN65/160</t>
  </si>
  <si>
    <t>R15715103T</t>
  </si>
  <si>
    <t>Předizolovaný oblouk DN40/125, 90°, 1,0x1,0</t>
  </si>
  <si>
    <t>R15715203T</t>
  </si>
  <si>
    <t>Předizolovaný oblouk DN40/125, 90°, 1,5x1,0</t>
  </si>
  <si>
    <t>R15715104T</t>
  </si>
  <si>
    <t>Předizolovaný oblouk DN50/140, 90°, 1,0x1,0</t>
  </si>
  <si>
    <t>R15715204T</t>
  </si>
  <si>
    <t>Předizolovaný oblouk DN50/140, 90°, 1,5x1,0</t>
  </si>
  <si>
    <t>R15725204T</t>
  </si>
  <si>
    <t>Předizolovaný oblouk DN50/160, 90°, 1,5x1,0</t>
  </si>
  <si>
    <t>R15715105T</t>
  </si>
  <si>
    <t>Předizolovaný oblouk DN65/160, 90°, 1,0x1,0</t>
  </si>
  <si>
    <t>R15715205T</t>
  </si>
  <si>
    <t>Předizolovaný oblouk DN65/160, 90°, 1,5x1,0</t>
  </si>
  <si>
    <t>R16711105T</t>
  </si>
  <si>
    <t>T-kus 45°, DN65/160xDN65/160</t>
  </si>
  <si>
    <t>R16711112T</t>
  </si>
  <si>
    <t>T-kus 45°, DN300/500xDN65/160</t>
  </si>
  <si>
    <t>R16721112T</t>
  </si>
  <si>
    <t>T-kus 45°, DN300/560xDN65/180</t>
  </si>
  <si>
    <t>R16712112T</t>
  </si>
  <si>
    <t>Paralelní odbočka DN300/500xDN50/140</t>
  </si>
  <si>
    <t>R16722112T</t>
  </si>
  <si>
    <t>Paralelní odbočka DN300/560xDN50/160</t>
  </si>
  <si>
    <t>R14765109T</t>
  </si>
  <si>
    <t>PI redukce DN65/160 x DN40/125 koncentrická redukce</t>
  </si>
  <si>
    <t>R19610105T</t>
  </si>
  <si>
    <t>PI uzavírací armatura DN65/160</t>
  </si>
  <si>
    <t>R29710101T</t>
  </si>
  <si>
    <t>Vřetenové prodloužení, L=1,0m</t>
  </si>
  <si>
    <t>R19910103T</t>
  </si>
  <si>
    <t>Kombinovaná armatura oboustranná DN40/125-2xDN25</t>
  </si>
  <si>
    <t>R19910104T</t>
  </si>
  <si>
    <t>Kombinovaná armatura oboustranná DN50/140-2xDN25</t>
  </si>
  <si>
    <t>R19710103T</t>
  </si>
  <si>
    <t>PI odvzdušňovací armatura DN40/125 - DN25</t>
  </si>
  <si>
    <t>R21710101T</t>
  </si>
  <si>
    <t>Dilatační polštář, vel. 1 (1000x120x40mm)</t>
  </si>
  <si>
    <t>R22710103T</t>
  </si>
  <si>
    <t>Koncové smršťovací víčko DN40/125</t>
  </si>
  <si>
    <t>R22710104T</t>
  </si>
  <si>
    <t>Koncové smršťovací víčko DN50/140</t>
  </si>
  <si>
    <t>R22710105T</t>
  </si>
  <si>
    <t>Koncové smršťovací víčko DN65/160</t>
  </si>
  <si>
    <t>R23710104T</t>
  </si>
  <si>
    <t>Gumová těsnící průchodka DN50/140</t>
  </si>
  <si>
    <t>R23710105T</t>
  </si>
  <si>
    <t>Gumová těsnící průchodka DN65/160</t>
  </si>
  <si>
    <t>R25710100T</t>
  </si>
  <si>
    <t>Doprava, balné - předizolované potrubí</t>
  </si>
  <si>
    <t xml:space="preserve">sada  </t>
  </si>
  <si>
    <t>R23710103T</t>
  </si>
  <si>
    <t>Gumová těsnící průchodka DN40/125</t>
  </si>
  <si>
    <t>230170001R00</t>
  </si>
  <si>
    <t>Příprava pro zkoušku těsnosti, DN do 40</t>
  </si>
  <si>
    <t>sada</t>
  </si>
  <si>
    <t>230170002R00</t>
  </si>
  <si>
    <t>Příprava pro zkoušku těsnosti, DN 50 - 80</t>
  </si>
  <si>
    <t>230170011R00</t>
  </si>
  <si>
    <t>Zkouška těsnosti potrubí, DN do 40</t>
  </si>
  <si>
    <t>230170012R00</t>
  </si>
  <si>
    <t>Zkouška těsnosti potrubí, DN 50 - 80</t>
  </si>
  <si>
    <t>230120042R00</t>
  </si>
  <si>
    <t>Čištění potrubí profukováním nebo proplach. DN 40</t>
  </si>
  <si>
    <t>230120043R00</t>
  </si>
  <si>
    <t>Čištění potrubí profukováním nebo proplach. DN 50</t>
  </si>
  <si>
    <t>230120044R00</t>
  </si>
  <si>
    <t>Čištění potrubí profukováním nebo proplach. DN 65</t>
  </si>
  <si>
    <t>230080451R00</t>
  </si>
  <si>
    <t>Demontáž doplňkových konstrukcí do šrotu</t>
  </si>
  <si>
    <t>kg</t>
  </si>
  <si>
    <t>230081029R00</t>
  </si>
  <si>
    <t>Demontáž do šrotu do 10 kg, rozměr 44,5 x 2,6</t>
  </si>
  <si>
    <t>230081037R00</t>
  </si>
  <si>
    <t>Demontáž do šrotu do 10 kg, rozměr 51 x 2,6</t>
  </si>
  <si>
    <t>230081044R00</t>
  </si>
  <si>
    <t>Demontáž do šrotu do 10 kg, rozměr 60,3 x 2,9</t>
  </si>
  <si>
    <t>230082056R00</t>
  </si>
  <si>
    <t>Demontáž do šrotu do 50 kg, rozměr 89 x 3,6</t>
  </si>
  <si>
    <t>230082087R00</t>
  </si>
  <si>
    <t>Demontáž do šrotu do 50 kg, rozměr 159 x 4,5</t>
  </si>
  <si>
    <t>230011018R00</t>
  </si>
  <si>
    <t>Montáž trubky ocelové 28  x 3,6</t>
  </si>
  <si>
    <t>14470104R</t>
  </si>
  <si>
    <t>Trubka ocelová bezešvá 26,9 x 3,2   P235GH</t>
  </si>
  <si>
    <t>230011037R00</t>
  </si>
  <si>
    <t>Montáž trubky ocelové 51 x 2,6</t>
  </si>
  <si>
    <t>14470112R</t>
  </si>
  <si>
    <t>Trubka ocelová bezešvá 48,3 x 2,6   P235GH</t>
  </si>
  <si>
    <t>230011045R00</t>
  </si>
  <si>
    <t>Montáž trubky ocelové 60,3 x 2,9</t>
  </si>
  <si>
    <t>14470118R</t>
  </si>
  <si>
    <t>Trubka ocelová bezešvá 60,3 x 2,9   P235GH</t>
  </si>
  <si>
    <t>230011047R00</t>
  </si>
  <si>
    <t>Montáž trubky ocelové 76 x 3,2</t>
  </si>
  <si>
    <t>14470123R</t>
  </si>
  <si>
    <t>Trubka ocelová bezešvá 76,1 x 2,9   P235GH</t>
  </si>
  <si>
    <t>230020636R00</t>
  </si>
  <si>
    <t>Zhotovení odbočky třída 11-13, 28 x 2,6</t>
  </si>
  <si>
    <t>230021018R00</t>
  </si>
  <si>
    <t>Montáž trub.dílů přivař. do 1kg tř.11-13, 28 x 3,6</t>
  </si>
  <si>
    <t>316306011R</t>
  </si>
  <si>
    <t>Oblouk R1,5D  90°  P235   26,9 x 2,3 mm</t>
  </si>
  <si>
    <t>4223170103R</t>
  </si>
  <si>
    <t>Kohout kulový ocelový, DN 20</t>
  </si>
  <si>
    <t>R31952101T</t>
  </si>
  <si>
    <t>T-kus se stejnými hrdly, DN20, 26,9x26,9 mm</t>
  </si>
  <si>
    <t>230021037R00</t>
  </si>
  <si>
    <t>Montáž trub.dílů přivař. do 1kg tř.11-13, 51 x 2,6</t>
  </si>
  <si>
    <t>316306017R</t>
  </si>
  <si>
    <t>Oblouk R1,5D  90°  P235   48,3 x 2,6 mm</t>
  </si>
  <si>
    <t>230021045R00</t>
  </si>
  <si>
    <t>Montáž trub.dílů přivař.do 1kg tř.11-13,60,3 x 2,9</t>
  </si>
  <si>
    <t>316306020R</t>
  </si>
  <si>
    <t>Oblouk R1,5D  90°  P235   60,3 x 2,9 mm</t>
  </si>
  <si>
    <t>230021047R00</t>
  </si>
  <si>
    <t>Montáž trub.dílů přivař.do 1kg tř.11-13, 76 x 3,2</t>
  </si>
  <si>
    <t>316306022R</t>
  </si>
  <si>
    <t>Oblouk R1,5D  90°  P235   76,1 x 2,9 mm</t>
  </si>
  <si>
    <t>230022037R00</t>
  </si>
  <si>
    <t>Montáž trub.dílů přivař.do 3 kg tř.11-13, 51 x 2,6</t>
  </si>
  <si>
    <t>4223170106R</t>
  </si>
  <si>
    <t>Kohout kulový ocelový, DN 40</t>
  </si>
  <si>
    <t>230022045R00</t>
  </si>
  <si>
    <t>Montáž trub.dílů přivař.do 3 kg tř.11-13, 60,3x2,9</t>
  </si>
  <si>
    <t>4223170107R</t>
  </si>
  <si>
    <t>Kohout kulový ocelový , DN 50</t>
  </si>
  <si>
    <t>230023047R00</t>
  </si>
  <si>
    <t>Montáž trub.dílů přivař.do 10 kg tř.11-13, 76x3,2</t>
  </si>
  <si>
    <t>4223910101R</t>
  </si>
  <si>
    <t>Kohout kulový ocelový , DN 65</t>
  </si>
  <si>
    <t>230161007R00</t>
  </si>
  <si>
    <t>Prozáření svarů Iridiem 192,2 st.D48-63,5,t 1- 6,5</t>
  </si>
  <si>
    <t>230161009R00</t>
  </si>
  <si>
    <t>Prozáření svarů Iridiem 192,2 st.D70-82,5;t 2,9-7</t>
  </si>
  <si>
    <t>230161018R00</t>
  </si>
  <si>
    <t>Proz.sv.ir.192- 245-324   6  - 14</t>
  </si>
  <si>
    <t>230160121R00</t>
  </si>
  <si>
    <t>Kontrola svaru ultrazvukem</t>
  </si>
  <si>
    <t>421473390200R</t>
  </si>
  <si>
    <t>Svářecí dieselagregát</t>
  </si>
  <si>
    <t>Sh</t>
  </si>
  <si>
    <t>STROJ</t>
  </si>
  <si>
    <t>Stroj</t>
  </si>
  <si>
    <t>POL6_</t>
  </si>
  <si>
    <t>NAK</t>
  </si>
  <si>
    <t>00524RT1</t>
  </si>
  <si>
    <t>Dopracování dokumentace pro provedení stavby</t>
  </si>
  <si>
    <t>00524RT3</t>
  </si>
  <si>
    <t>Vytýčení inženýrských sítí</t>
  </si>
  <si>
    <t>SLEVA</t>
  </si>
  <si>
    <t>Sleva</t>
  </si>
  <si>
    <t>-</t>
  </si>
  <si>
    <t>OPN</t>
  </si>
  <si>
    <t>POL13_0</t>
  </si>
  <si>
    <t>00511 R</t>
  </si>
  <si>
    <t xml:space="preserve">Geodetické práce </t>
  </si>
  <si>
    <t>Soubor</t>
  </si>
  <si>
    <t>VRN</t>
  </si>
  <si>
    <t>POL99_2</t>
  </si>
  <si>
    <t>005121R</t>
  </si>
  <si>
    <t>Zařízení staveniště</t>
  </si>
  <si>
    <t>POL99_0</t>
  </si>
  <si>
    <t>005122R</t>
  </si>
  <si>
    <t>Provozní vlivy</t>
  </si>
  <si>
    <t>005123R</t>
  </si>
  <si>
    <t>Územní vlivy</t>
  </si>
  <si>
    <t>005124010R</t>
  </si>
  <si>
    <t>Koordinační činnost</t>
  </si>
  <si>
    <t>005124020R</t>
  </si>
  <si>
    <t>Autorský dozor</t>
  </si>
  <si>
    <t>POL99_8</t>
  </si>
  <si>
    <t>005211030R</t>
  </si>
  <si>
    <t>Dočasná dopravní opatření</t>
  </si>
  <si>
    <t>005211040R</t>
  </si>
  <si>
    <t>Užívání veřejných ploch a prostranství</t>
  </si>
  <si>
    <t>005241010R</t>
  </si>
  <si>
    <t>Dokumentace skutečného provedení</t>
  </si>
  <si>
    <t>005241020R</t>
  </si>
  <si>
    <t>Geodetické zaměření skutečného provedení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</si>
</sst>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5"/>
  <sheetViews>
    <sheetView showGridLines="0" tabSelected="1" topLeftCell="B22" zoomScaleNormal="100" zoomScaleSheetLayoutView="75" workbookViewId="0">
      <selection activeCell="G45" sqref="G4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2"/>
      <c r="B2" s="73" t="s">
        <v>24</v>
      </c>
      <c r="C2" s="74"/>
      <c r="D2" s="75" t="s">
        <v>43</v>
      </c>
      <c r="E2" s="204" t="s">
        <v>44</v>
      </c>
      <c r="F2" s="205"/>
      <c r="G2" s="205"/>
      <c r="H2" s="205"/>
      <c r="I2" s="205"/>
      <c r="J2" s="206"/>
      <c r="O2" s="1"/>
    </row>
    <row r="3" spans="1:15" ht="27" hidden="1" customHeight="1" x14ac:dyDescent="0.2">
      <c r="A3" s="2"/>
      <c r="B3" s="76"/>
      <c r="C3" s="74"/>
      <c r="D3" s="77"/>
      <c r="E3" s="207"/>
      <c r="F3" s="208"/>
      <c r="G3" s="208"/>
      <c r="H3" s="208"/>
      <c r="I3" s="208"/>
      <c r="J3" s="209"/>
    </row>
    <row r="4" spans="1:15" ht="23.25" customHeight="1" x14ac:dyDescent="0.2">
      <c r="A4" s="2"/>
      <c r="B4" s="78"/>
      <c r="C4" s="79"/>
      <c r="D4" s="80"/>
      <c r="E4" s="217"/>
      <c r="F4" s="217"/>
      <c r="G4" s="217"/>
      <c r="H4" s="217"/>
      <c r="I4" s="217"/>
      <c r="J4" s="218"/>
    </row>
    <row r="5" spans="1:15" ht="24" customHeight="1" x14ac:dyDescent="0.2">
      <c r="A5" s="2"/>
      <c r="B5" s="31" t="s">
        <v>23</v>
      </c>
      <c r="D5" s="221" t="s">
        <v>45</v>
      </c>
      <c r="E5" s="222"/>
      <c r="F5" s="222"/>
      <c r="G5" s="222"/>
      <c r="H5" s="18" t="s">
        <v>42</v>
      </c>
      <c r="I5" s="82" t="s">
        <v>49</v>
      </c>
      <c r="J5" s="8"/>
    </row>
    <row r="6" spans="1:15" ht="15.75" customHeight="1" x14ac:dyDescent="0.2">
      <c r="A6" s="2"/>
      <c r="B6" s="28"/>
      <c r="C6" s="53"/>
      <c r="D6" s="223" t="s">
        <v>46</v>
      </c>
      <c r="E6" s="224"/>
      <c r="F6" s="224"/>
      <c r="G6" s="224"/>
      <c r="H6" s="18" t="s">
        <v>36</v>
      </c>
      <c r="I6" s="82" t="s">
        <v>50</v>
      </c>
      <c r="J6" s="8"/>
    </row>
    <row r="7" spans="1:15" ht="15.75" customHeight="1" x14ac:dyDescent="0.2">
      <c r="A7" s="2"/>
      <c r="B7" s="29"/>
      <c r="C7" s="54"/>
      <c r="D7" s="81" t="s">
        <v>48</v>
      </c>
      <c r="E7" s="225" t="s">
        <v>47</v>
      </c>
      <c r="F7" s="226"/>
      <c r="G7" s="22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83" t="s">
        <v>51</v>
      </c>
      <c r="H8" s="18" t="s">
        <v>42</v>
      </c>
      <c r="I8" s="82" t="s">
        <v>55</v>
      </c>
      <c r="J8" s="8"/>
    </row>
    <row r="9" spans="1:15" ht="15.75" hidden="1" customHeight="1" x14ac:dyDescent="0.2">
      <c r="A9" s="2"/>
      <c r="B9" s="2"/>
      <c r="D9" s="83" t="s">
        <v>52</v>
      </c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4"/>
      <c r="D10" s="81" t="s">
        <v>54</v>
      </c>
      <c r="E10" s="84" t="s">
        <v>53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11"/>
      <c r="E11" s="211"/>
      <c r="F11" s="211"/>
      <c r="G11" s="211"/>
      <c r="H11" s="18" t="s">
        <v>42</v>
      </c>
      <c r="I11" s="86"/>
      <c r="J11" s="8"/>
    </row>
    <row r="12" spans="1:15" ht="15.75" customHeight="1" x14ac:dyDescent="0.2">
      <c r="A12" s="2"/>
      <c r="B12" s="28"/>
      <c r="C12" s="53"/>
      <c r="D12" s="216"/>
      <c r="E12" s="216"/>
      <c r="F12" s="216"/>
      <c r="G12" s="216"/>
      <c r="H12" s="18" t="s">
        <v>36</v>
      </c>
      <c r="I12" s="86"/>
      <c r="J12" s="8"/>
    </row>
    <row r="13" spans="1:15" ht="15.75" customHeight="1" x14ac:dyDescent="0.2">
      <c r="A13" s="2"/>
      <c r="B13" s="29"/>
      <c r="C13" s="54"/>
      <c r="D13" s="85"/>
      <c r="E13" s="219"/>
      <c r="F13" s="220"/>
      <c r="G13" s="220"/>
      <c r="H13" s="19"/>
      <c r="I13" s="23"/>
      <c r="J13" s="34"/>
    </row>
    <row r="14" spans="1:15" ht="24" customHeight="1" x14ac:dyDescent="0.2">
      <c r="A14" s="2"/>
      <c r="B14" s="43" t="s">
        <v>22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8"/>
      <c r="D15" s="52"/>
      <c r="E15" s="210" t="s">
        <v>32</v>
      </c>
      <c r="F15" s="210"/>
      <c r="G15" s="212" t="s">
        <v>33</v>
      </c>
      <c r="H15" s="212"/>
      <c r="I15" s="212" t="s">
        <v>31</v>
      </c>
      <c r="J15" s="213"/>
    </row>
    <row r="16" spans="1:15" ht="23.25" customHeight="1" x14ac:dyDescent="0.2">
      <c r="A16" s="139" t="s">
        <v>26</v>
      </c>
      <c r="B16" s="38" t="s">
        <v>26</v>
      </c>
      <c r="C16" s="59"/>
      <c r="D16" s="60"/>
      <c r="E16" s="201">
        <f>SUMIF(F52:F71,A16,G52:G71)+SUMIF(F52:F71,"PSU",G52:G71)</f>
        <v>388201.37999999995</v>
      </c>
      <c r="F16" s="202"/>
      <c r="G16" s="201">
        <f>SUMIF(F52:F71,A16,H52:H71)+SUMIF(F52:F71,"PSU",H52:H71)</f>
        <v>1372881.5799999998</v>
      </c>
      <c r="H16" s="202"/>
      <c r="I16" s="201">
        <f>SUMIF(F52:F71,A16,I52:I71)+SUMIF(F52:F71,"PSU",I52:I71)</f>
        <v>1761082.96</v>
      </c>
      <c r="J16" s="203"/>
    </row>
    <row r="17" spans="1:10" ht="23.25" customHeight="1" x14ac:dyDescent="0.2">
      <c r="A17" s="139" t="s">
        <v>27</v>
      </c>
      <c r="B17" s="38" t="s">
        <v>27</v>
      </c>
      <c r="C17" s="59"/>
      <c r="D17" s="60"/>
      <c r="E17" s="201">
        <f>SUMIF(F52:F71,A17,G52:G71)</f>
        <v>84294.79</v>
      </c>
      <c r="F17" s="202"/>
      <c r="G17" s="201">
        <f>SUMIF(F52:F71,A17,H52:H71)</f>
        <v>101153.95999999998</v>
      </c>
      <c r="H17" s="202"/>
      <c r="I17" s="201">
        <f>SUMIF(F52:F71,A17,I52:I71)</f>
        <v>185448.74999999997</v>
      </c>
      <c r="J17" s="203"/>
    </row>
    <row r="18" spans="1:10" ht="23.25" customHeight="1" x14ac:dyDescent="0.2">
      <c r="A18" s="139" t="s">
        <v>28</v>
      </c>
      <c r="B18" s="38" t="s">
        <v>28</v>
      </c>
      <c r="C18" s="59"/>
      <c r="D18" s="60"/>
      <c r="E18" s="201">
        <f>SUMIF(F52:F71,A18,G52:G71)</f>
        <v>529557.1399999999</v>
      </c>
      <c r="F18" s="202"/>
      <c r="G18" s="201">
        <f>SUMIF(F52:F71,A18,H52:H71)</f>
        <v>693650.54000000027</v>
      </c>
      <c r="H18" s="202"/>
      <c r="I18" s="201">
        <f>SUMIF(F52:F71,A18,I52:I71)</f>
        <v>1223207.6800000002</v>
      </c>
      <c r="J18" s="203"/>
    </row>
    <row r="19" spans="1:10" ht="23.25" customHeight="1" x14ac:dyDescent="0.2">
      <c r="A19" s="139" t="s">
        <v>65</v>
      </c>
      <c r="B19" s="38" t="s">
        <v>29</v>
      </c>
      <c r="C19" s="59"/>
      <c r="D19" s="60"/>
      <c r="E19" s="201">
        <f>SUMIF(F52:F71,A19,G52:G71)</f>
        <v>51957.68</v>
      </c>
      <c r="F19" s="202"/>
      <c r="G19" s="201">
        <f>SUMIF(F52:F71,A19,H52:H71)</f>
        <v>354237.91</v>
      </c>
      <c r="H19" s="202"/>
      <c r="I19" s="201">
        <f>SUMIF(F52:F71,A19,I52:I71)</f>
        <v>406195.58999999997</v>
      </c>
      <c r="J19" s="203"/>
    </row>
    <row r="20" spans="1:10" ht="23.25" customHeight="1" x14ac:dyDescent="0.2">
      <c r="A20" s="139" t="s">
        <v>109</v>
      </c>
      <c r="B20" s="38" t="s">
        <v>30</v>
      </c>
      <c r="C20" s="59"/>
      <c r="D20" s="60"/>
      <c r="E20" s="201">
        <f>SUMIF(F52:F71,A20,G52:G71)</f>
        <v>0</v>
      </c>
      <c r="F20" s="202"/>
      <c r="G20" s="201">
        <f>SUMIF(F52:F71,A20,H52:H71)</f>
        <v>0</v>
      </c>
      <c r="H20" s="202"/>
      <c r="I20" s="201">
        <f>SUMIF(F52:F71,A20,I52:I71)</f>
        <v>0</v>
      </c>
      <c r="J20" s="203"/>
    </row>
    <row r="21" spans="1:10" ht="23.25" customHeight="1" x14ac:dyDescent="0.2">
      <c r="A21" s="2"/>
      <c r="B21" s="48" t="s">
        <v>31</v>
      </c>
      <c r="C21" s="61"/>
      <c r="D21" s="62"/>
      <c r="E21" s="214">
        <f>SUM(E16:F20)</f>
        <v>1054010.9899999998</v>
      </c>
      <c r="F21" s="215"/>
      <c r="G21" s="214">
        <f>SUM(G16:H20)</f>
        <v>2521923.9900000002</v>
      </c>
      <c r="H21" s="215"/>
      <c r="I21" s="214">
        <f>SUM(I16:J20)</f>
        <v>3575934.98</v>
      </c>
      <c r="J21" s="232"/>
    </row>
    <row r="22" spans="1:10" ht="33" customHeight="1" x14ac:dyDescent="0.2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59"/>
      <c r="D23" s="60"/>
      <c r="E23" s="64">
        <v>15</v>
      </c>
      <c r="F23" s="39" t="s">
        <v>0</v>
      </c>
      <c r="G23" s="230">
        <f>ZakladDPHSniVypocet</f>
        <v>0</v>
      </c>
      <c r="H23" s="231"/>
      <c r="I23" s="23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59"/>
      <c r="D24" s="60"/>
      <c r="E24" s="64">
        <f>SazbaDPH1</f>
        <v>15</v>
      </c>
      <c r="F24" s="39" t="s">
        <v>0</v>
      </c>
      <c r="G24" s="228">
        <f>A23</f>
        <v>0</v>
      </c>
      <c r="H24" s="229"/>
      <c r="I24" s="229"/>
      <c r="J24" s="40" t="str">
        <f t="shared" si="0"/>
        <v>CZK</v>
      </c>
    </row>
    <row r="25" spans="1:10" ht="23.25" customHeight="1" x14ac:dyDescent="0.2">
      <c r="A25" s="2">
        <f>ZakladDPHZakl*SazbaDPH2/100</f>
        <v>750946.35</v>
      </c>
      <c r="B25" s="38" t="s">
        <v>15</v>
      </c>
      <c r="C25" s="59"/>
      <c r="D25" s="60"/>
      <c r="E25" s="64">
        <v>21</v>
      </c>
      <c r="F25" s="39" t="s">
        <v>0</v>
      </c>
      <c r="G25" s="230">
        <f>ZakladDPHZaklVypocet</f>
        <v>3575935</v>
      </c>
      <c r="H25" s="231"/>
      <c r="I25" s="231"/>
      <c r="J25" s="40" t="str">
        <f t="shared" si="0"/>
        <v>CZK</v>
      </c>
    </row>
    <row r="26" spans="1:10" ht="23.25" customHeight="1" x14ac:dyDescent="0.2">
      <c r="A26" s="2">
        <f>(A25-INT(A25))*100</f>
        <v>34.999999997671694</v>
      </c>
      <c r="B26" s="32" t="s">
        <v>16</v>
      </c>
      <c r="C26" s="65"/>
      <c r="D26" s="52"/>
      <c r="E26" s="66">
        <f>SazbaDPH2</f>
        <v>21</v>
      </c>
      <c r="F26" s="30" t="s">
        <v>0</v>
      </c>
      <c r="G26" s="198">
        <f>A25</f>
        <v>750946.35</v>
      </c>
      <c r="H26" s="199"/>
      <c r="I26" s="19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4326881.3499999996</v>
      </c>
      <c r="B27" s="31" t="s">
        <v>5</v>
      </c>
      <c r="C27" s="67"/>
      <c r="D27" s="68"/>
      <c r="E27" s="67"/>
      <c r="F27" s="16"/>
      <c r="G27" s="200">
        <f>CenaCelkem-(ZakladDPHSni+DPHSni+ZakladDPHZakl+DPHZakl)</f>
        <v>0</v>
      </c>
      <c r="H27" s="200"/>
      <c r="I27" s="200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234">
        <f>ZakladDPHSniVypocet+ZakladDPHZaklVypocet</f>
        <v>3575935</v>
      </c>
      <c r="H28" s="234"/>
      <c r="I28" s="234"/>
      <c r="J28" s="117" t="str">
        <f t="shared" si="0"/>
        <v>CZK</v>
      </c>
    </row>
    <row r="29" spans="1:10" ht="27.75" customHeight="1" thickBot="1" x14ac:dyDescent="0.25">
      <c r="A29" s="2">
        <f>(A27-INT(A27))*100</f>
        <v>34.999999962747097</v>
      </c>
      <c r="B29" s="113" t="s">
        <v>37</v>
      </c>
      <c r="C29" s="118"/>
      <c r="D29" s="118"/>
      <c r="E29" s="118"/>
      <c r="F29" s="119"/>
      <c r="G29" s="233">
        <f>A27</f>
        <v>4326881.3499999996</v>
      </c>
      <c r="H29" s="233"/>
      <c r="I29" s="233"/>
      <c r="J29" s="120" t="s">
        <v>67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12</v>
      </c>
      <c r="D32" s="70"/>
      <c r="E32" s="70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235"/>
      <c r="E34" s="236"/>
      <c r="G34" s="237"/>
      <c r="H34" s="238"/>
      <c r="I34" s="238"/>
      <c r="J34" s="25"/>
    </row>
    <row r="35" spans="1:10" ht="12.75" customHeight="1" x14ac:dyDescent="0.2">
      <c r="A35" s="2"/>
      <c r="B35" s="2"/>
      <c r="D35" s="227" t="s">
        <v>2</v>
      </c>
      <c r="E35" s="227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56</v>
      </c>
      <c r="C39" s="239"/>
      <c r="D39" s="239"/>
      <c r="E39" s="239"/>
      <c r="F39" s="100">
        <f>'01 S1 Pol'!AE238+'01 T1 Pol'!AE139+'02 VN Naklady'!AE23</f>
        <v>0</v>
      </c>
      <c r="G39" s="101">
        <f>'01 S1 Pol'!AF238+'01 T1 Pol'!AF139+'02 VN Naklady'!AF23</f>
        <v>3575935</v>
      </c>
      <c r="H39" s="102">
        <f t="shared" ref="H39:H44" si="1">(F39*SazbaDPH1/100)+(G39*SazbaDPH2/100)</f>
        <v>750946.35</v>
      </c>
      <c r="I39" s="102">
        <f t="shared" ref="I39:I44" si="2">F39+G39+H39</f>
        <v>4326881.3499999996</v>
      </c>
      <c r="J39" s="103">
        <f t="shared" ref="J39:J44" si="3">IF(_xlfn.SINGLE(CenaCelkemVypocet)=0,"",I39/_xlfn.SINGLE(CenaCelkemVypocet)*100)</f>
        <v>100</v>
      </c>
    </row>
    <row r="40" spans="1:10" ht="25.5" customHeight="1" x14ac:dyDescent="0.2">
      <c r="A40" s="89">
        <v>2</v>
      </c>
      <c r="B40" s="104" t="s">
        <v>57</v>
      </c>
      <c r="C40" s="240" t="s">
        <v>58</v>
      </c>
      <c r="D40" s="240"/>
      <c r="E40" s="240"/>
      <c r="F40" s="105">
        <f>'01 S1 Pol'!AE238+'01 T1 Pol'!AE139</f>
        <v>0</v>
      </c>
      <c r="G40" s="106">
        <f>'01 S1 Pol'!AF238+'01 T1 Pol'!AF139</f>
        <v>3169739.41</v>
      </c>
      <c r="H40" s="106">
        <f t="shared" si="1"/>
        <v>665645.27610000002</v>
      </c>
      <c r="I40" s="106">
        <f t="shared" si="2"/>
        <v>3835384.6861</v>
      </c>
      <c r="J40" s="107">
        <f t="shared" si="3"/>
        <v>88.640856447334755</v>
      </c>
    </row>
    <row r="41" spans="1:10" ht="25.5" customHeight="1" x14ac:dyDescent="0.2">
      <c r="A41" s="89">
        <v>3</v>
      </c>
      <c r="B41" s="108" t="s">
        <v>59</v>
      </c>
      <c r="C41" s="239" t="s">
        <v>60</v>
      </c>
      <c r="D41" s="239"/>
      <c r="E41" s="239"/>
      <c r="F41" s="109">
        <f>'01 S1 Pol'!AE238</f>
        <v>0</v>
      </c>
      <c r="G41" s="102">
        <f>'01 S1 Pol'!AF238</f>
        <v>1832096.3800000004</v>
      </c>
      <c r="H41" s="102">
        <f t="shared" si="1"/>
        <v>384740.23980000004</v>
      </c>
      <c r="I41" s="102">
        <f t="shared" si="2"/>
        <v>2216836.6198000005</v>
      </c>
      <c r="J41" s="103">
        <f t="shared" si="3"/>
        <v>51.234051513799905</v>
      </c>
    </row>
    <row r="42" spans="1:10" ht="25.5" customHeight="1" x14ac:dyDescent="0.2">
      <c r="A42" s="89">
        <v>3</v>
      </c>
      <c r="B42" s="108" t="s">
        <v>61</v>
      </c>
      <c r="C42" s="239" t="s">
        <v>62</v>
      </c>
      <c r="D42" s="239"/>
      <c r="E42" s="239"/>
      <c r="F42" s="109">
        <f>'01 T1 Pol'!AE139</f>
        <v>0</v>
      </c>
      <c r="G42" s="102">
        <f>'01 T1 Pol'!AF139</f>
        <v>1337643.0299999998</v>
      </c>
      <c r="H42" s="102">
        <f t="shared" si="1"/>
        <v>280905.03629999998</v>
      </c>
      <c r="I42" s="102">
        <f t="shared" si="2"/>
        <v>1618548.0662999998</v>
      </c>
      <c r="J42" s="103">
        <f t="shared" si="3"/>
        <v>37.406804933534865</v>
      </c>
    </row>
    <row r="43" spans="1:10" ht="25.5" customHeight="1" x14ac:dyDescent="0.2">
      <c r="A43" s="89">
        <v>2</v>
      </c>
      <c r="B43" s="104" t="s">
        <v>63</v>
      </c>
      <c r="C43" s="240" t="s">
        <v>64</v>
      </c>
      <c r="D43" s="240"/>
      <c r="E43" s="240"/>
      <c r="F43" s="105">
        <f>'02 VN Naklady'!AE23</f>
        <v>0</v>
      </c>
      <c r="G43" s="106">
        <f>'02 VN Naklady'!AF23</f>
        <v>406195.58999999991</v>
      </c>
      <c r="H43" s="106">
        <f t="shared" si="1"/>
        <v>85301.073899999988</v>
      </c>
      <c r="I43" s="106">
        <f t="shared" si="2"/>
        <v>491496.66389999993</v>
      </c>
      <c r="J43" s="107">
        <f t="shared" si="3"/>
        <v>11.359143552665246</v>
      </c>
    </row>
    <row r="44" spans="1:10" ht="25.5" customHeight="1" x14ac:dyDescent="0.2">
      <c r="A44" s="89">
        <v>3</v>
      </c>
      <c r="B44" s="108" t="s">
        <v>65</v>
      </c>
      <c r="C44" s="239" t="s">
        <v>64</v>
      </c>
      <c r="D44" s="239"/>
      <c r="E44" s="239"/>
      <c r="F44" s="109">
        <f>'02 VN Naklady'!AE23</f>
        <v>0</v>
      </c>
      <c r="G44" s="102">
        <f>'02 VN Naklady'!AF23</f>
        <v>406195.58999999991</v>
      </c>
      <c r="H44" s="102">
        <f t="shared" si="1"/>
        <v>85301.073899999988</v>
      </c>
      <c r="I44" s="102">
        <f t="shared" si="2"/>
        <v>491496.66389999993</v>
      </c>
      <c r="J44" s="103">
        <f t="shared" si="3"/>
        <v>11.359143552665246</v>
      </c>
    </row>
    <row r="45" spans="1:10" ht="25.5" customHeight="1" x14ac:dyDescent="0.2">
      <c r="A45" s="89"/>
      <c r="B45" s="241" t="s">
        <v>66</v>
      </c>
      <c r="C45" s="242"/>
      <c r="D45" s="242"/>
      <c r="E45" s="243"/>
      <c r="F45" s="110">
        <f>SUMIF(A39:A44,"=1",F39:F44)</f>
        <v>0</v>
      </c>
      <c r="G45" s="111">
        <f>SUMIF(A39:A44,"=1",G39:G44)</f>
        <v>3575935</v>
      </c>
      <c r="H45" s="111">
        <f>SUMIF(A39:A44,"=1",H39:H44)</f>
        <v>750946.35</v>
      </c>
      <c r="I45" s="111">
        <f>SUMIF(A39:A44,"=1",I39:I44)</f>
        <v>4326881.3499999996</v>
      </c>
      <c r="J45" s="112">
        <f>SUMIF(A39:A44,"=1",J39:J44)</f>
        <v>100</v>
      </c>
    </row>
    <row r="49" spans="1:10" ht="15.75" x14ac:dyDescent="0.25">
      <c r="B49" s="121" t="s">
        <v>68</v>
      </c>
    </row>
    <row r="51" spans="1:10" ht="25.5" customHeight="1" x14ac:dyDescent="0.2">
      <c r="A51" s="123"/>
      <c r="B51" s="126" t="s">
        <v>18</v>
      </c>
      <c r="C51" s="126" t="s">
        <v>6</v>
      </c>
      <c r="D51" s="127"/>
      <c r="E51" s="127"/>
      <c r="F51" s="128" t="s">
        <v>69</v>
      </c>
      <c r="G51" s="128" t="s">
        <v>32</v>
      </c>
      <c r="H51" s="128" t="s">
        <v>33</v>
      </c>
      <c r="I51" s="128" t="s">
        <v>31</v>
      </c>
      <c r="J51" s="128" t="s">
        <v>0</v>
      </c>
    </row>
    <row r="52" spans="1:10" ht="36.75" customHeight="1" x14ac:dyDescent="0.2">
      <c r="A52" s="124"/>
      <c r="B52" s="129" t="s">
        <v>70</v>
      </c>
      <c r="C52" s="244" t="s">
        <v>71</v>
      </c>
      <c r="D52" s="245"/>
      <c r="E52" s="245"/>
      <c r="F52" s="135" t="s">
        <v>26</v>
      </c>
      <c r="G52" s="136">
        <f>'01 S1 Pol'!I8</f>
        <v>137631.15</v>
      </c>
      <c r="H52" s="136">
        <f>'01 S1 Pol'!K8</f>
        <v>785596.53999999992</v>
      </c>
      <c r="I52" s="136">
        <f t="shared" ref="I52:I71" si="4">G52+H52</f>
        <v>923227.69</v>
      </c>
      <c r="J52" s="133">
        <f>IF(I72=0,"",I52/I72*100)</f>
        <v>25.817798566348653</v>
      </c>
    </row>
    <row r="53" spans="1:10" ht="36.75" customHeight="1" x14ac:dyDescent="0.2">
      <c r="A53" s="124"/>
      <c r="B53" s="129" t="s">
        <v>72</v>
      </c>
      <c r="C53" s="244" t="s">
        <v>73</v>
      </c>
      <c r="D53" s="245"/>
      <c r="E53" s="245"/>
      <c r="F53" s="135" t="s">
        <v>26</v>
      </c>
      <c r="G53" s="136">
        <f>'01 S1 Pol'!I121</f>
        <v>23943.34</v>
      </c>
      <c r="H53" s="136">
        <f>'01 S1 Pol'!K121</f>
        <v>15962.23</v>
      </c>
      <c r="I53" s="136">
        <f t="shared" si="4"/>
        <v>39905.57</v>
      </c>
      <c r="J53" s="133">
        <f>IF(I72=0,"",I53/I72*100)</f>
        <v>1.1159478632354776</v>
      </c>
    </row>
    <row r="54" spans="1:10" ht="36.75" customHeight="1" x14ac:dyDescent="0.2">
      <c r="A54" s="124"/>
      <c r="B54" s="129" t="s">
        <v>74</v>
      </c>
      <c r="C54" s="244" t="s">
        <v>75</v>
      </c>
      <c r="D54" s="245"/>
      <c r="E54" s="245"/>
      <c r="F54" s="135" t="s">
        <v>26</v>
      </c>
      <c r="G54" s="136">
        <f>'01 S1 Pol'!I142</f>
        <v>1988.65</v>
      </c>
      <c r="H54" s="136">
        <f>'01 S1 Pol'!K142</f>
        <v>1325.76</v>
      </c>
      <c r="I54" s="136">
        <f t="shared" si="4"/>
        <v>3314.41</v>
      </c>
      <c r="J54" s="133">
        <f>IF(I72=0,"",I54/I72*100)</f>
        <v>9.2686528657184922E-2</v>
      </c>
    </row>
    <row r="55" spans="1:10" ht="36.75" customHeight="1" x14ac:dyDescent="0.2">
      <c r="A55" s="124"/>
      <c r="B55" s="129" t="s">
        <v>76</v>
      </c>
      <c r="C55" s="244" t="s">
        <v>77</v>
      </c>
      <c r="D55" s="245"/>
      <c r="E55" s="245"/>
      <c r="F55" s="135" t="s">
        <v>26</v>
      </c>
      <c r="G55" s="136">
        <f>'01 S1 Pol'!I145</f>
        <v>14787.55</v>
      </c>
      <c r="H55" s="136">
        <f>'01 S1 Pol'!K145</f>
        <v>9858.5</v>
      </c>
      <c r="I55" s="136">
        <f t="shared" si="4"/>
        <v>24646.05</v>
      </c>
      <c r="J55" s="133">
        <f>IF(I72=0,"",I55/I72*100)</f>
        <v>0.68921974638364369</v>
      </c>
    </row>
    <row r="56" spans="1:10" ht="36.75" customHeight="1" x14ac:dyDescent="0.2">
      <c r="A56" s="124"/>
      <c r="B56" s="129" t="s">
        <v>78</v>
      </c>
      <c r="C56" s="244" t="s">
        <v>79</v>
      </c>
      <c r="D56" s="245"/>
      <c r="E56" s="245"/>
      <c r="F56" s="135" t="s">
        <v>26</v>
      </c>
      <c r="G56" s="136">
        <f>'01 S1 Pol'!I151</f>
        <v>172774.63</v>
      </c>
      <c r="H56" s="136">
        <f>'01 S1 Pol'!K151</f>
        <v>115181.92999999998</v>
      </c>
      <c r="I56" s="136">
        <f t="shared" si="4"/>
        <v>287956.56</v>
      </c>
      <c r="J56" s="133">
        <f>IF(I72=0,"",I56/I72*100)</f>
        <v>8.0526229254873094</v>
      </c>
    </row>
    <row r="57" spans="1:10" ht="36.75" customHeight="1" x14ac:dyDescent="0.2">
      <c r="A57" s="124"/>
      <c r="B57" s="129" t="s">
        <v>80</v>
      </c>
      <c r="C57" s="244" t="s">
        <v>81</v>
      </c>
      <c r="D57" s="245"/>
      <c r="E57" s="245"/>
      <c r="F57" s="135" t="s">
        <v>26</v>
      </c>
      <c r="G57" s="136">
        <f>'01 S1 Pol'!I168</f>
        <v>1089.52</v>
      </c>
      <c r="H57" s="136">
        <f>'01 S1 Pol'!K168</f>
        <v>726.3</v>
      </c>
      <c r="I57" s="136">
        <f t="shared" si="4"/>
        <v>1815.82</v>
      </c>
      <c r="J57" s="133">
        <f>IF(I72=0,"",I57/I72*100)</f>
        <v>5.0778887484134283E-2</v>
      </c>
    </row>
    <row r="58" spans="1:10" ht="36.75" customHeight="1" x14ac:dyDescent="0.2">
      <c r="A58" s="124"/>
      <c r="B58" s="129" t="s">
        <v>82</v>
      </c>
      <c r="C58" s="244" t="s">
        <v>83</v>
      </c>
      <c r="D58" s="245"/>
      <c r="E58" s="245"/>
      <c r="F58" s="135" t="s">
        <v>26</v>
      </c>
      <c r="G58" s="136">
        <f>'01 S1 Pol'!I171</f>
        <v>35986.54</v>
      </c>
      <c r="H58" s="136">
        <f>'01 S1 Pol'!K171</f>
        <v>23996.67</v>
      </c>
      <c r="I58" s="136">
        <f t="shared" si="4"/>
        <v>59983.21</v>
      </c>
      <c r="J58" s="133">
        <f>IF(I72=0,"",I58/I72*100)</f>
        <v>1.6774133292546611</v>
      </c>
    </row>
    <row r="59" spans="1:10" ht="36.75" customHeight="1" x14ac:dyDescent="0.2">
      <c r="A59" s="124"/>
      <c r="B59" s="129" t="s">
        <v>84</v>
      </c>
      <c r="C59" s="244" t="s">
        <v>85</v>
      </c>
      <c r="D59" s="245"/>
      <c r="E59" s="245"/>
      <c r="F59" s="135" t="s">
        <v>26</v>
      </c>
      <c r="G59" s="136">
        <f>'01 S1 Pol'!I178</f>
        <v>0</v>
      </c>
      <c r="H59" s="136">
        <f>'01 S1 Pol'!K178</f>
        <v>60801.33</v>
      </c>
      <c r="I59" s="136">
        <f t="shared" si="4"/>
        <v>60801.33</v>
      </c>
      <c r="J59" s="133">
        <f>IF(I72=0,"",I59/I72*100)</f>
        <v>1.7002918213015159</v>
      </c>
    </row>
    <row r="60" spans="1:10" ht="36.75" customHeight="1" x14ac:dyDescent="0.2">
      <c r="A60" s="124"/>
      <c r="B60" s="129" t="s">
        <v>86</v>
      </c>
      <c r="C60" s="244" t="s">
        <v>87</v>
      </c>
      <c r="D60" s="245"/>
      <c r="E60" s="245"/>
      <c r="F60" s="135" t="s">
        <v>26</v>
      </c>
      <c r="G60" s="136">
        <f>'01 S1 Pol'!I184</f>
        <v>0</v>
      </c>
      <c r="H60" s="136">
        <f>'01 S1 Pol'!K184</f>
        <v>210999.97</v>
      </c>
      <c r="I60" s="136">
        <f t="shared" si="4"/>
        <v>210999.97</v>
      </c>
      <c r="J60" s="133">
        <f>IF(I72=0,"",I60/I72*100)</f>
        <v>5.9005538741646806</v>
      </c>
    </row>
    <row r="61" spans="1:10" ht="36.75" customHeight="1" x14ac:dyDescent="0.2">
      <c r="A61" s="124"/>
      <c r="B61" s="129" t="s">
        <v>88</v>
      </c>
      <c r="C61" s="244" t="s">
        <v>89</v>
      </c>
      <c r="D61" s="245"/>
      <c r="E61" s="245"/>
      <c r="F61" s="135" t="s">
        <v>26</v>
      </c>
      <c r="G61" s="136">
        <f>'01 S1 Pol'!I201</f>
        <v>0</v>
      </c>
      <c r="H61" s="136">
        <f>'01 S1 Pol'!K201</f>
        <v>100061.14</v>
      </c>
      <c r="I61" s="136">
        <f t="shared" si="4"/>
        <v>100061.14</v>
      </c>
      <c r="J61" s="133">
        <f>IF(I72=0,"",I61/I72*100)</f>
        <v>2.7981811906434606</v>
      </c>
    </row>
    <row r="62" spans="1:10" ht="36.75" customHeight="1" x14ac:dyDescent="0.2">
      <c r="A62" s="124"/>
      <c r="B62" s="129" t="s">
        <v>90</v>
      </c>
      <c r="C62" s="244" t="s">
        <v>91</v>
      </c>
      <c r="D62" s="245"/>
      <c r="E62" s="245"/>
      <c r="F62" s="135" t="s">
        <v>27</v>
      </c>
      <c r="G62" s="136">
        <f>'01 S1 Pol'!I208</f>
        <v>748.58999999999992</v>
      </c>
      <c r="H62" s="136">
        <f>'01 S1 Pol'!K208</f>
        <v>748.68</v>
      </c>
      <c r="I62" s="136">
        <f t="shared" si="4"/>
        <v>1497.27</v>
      </c>
      <c r="J62" s="133">
        <f>IF(I72=0,"",I62/I72*100)</f>
        <v>4.187072775020087E-2</v>
      </c>
    </row>
    <row r="63" spans="1:10" ht="36.75" customHeight="1" x14ac:dyDescent="0.2">
      <c r="A63" s="124"/>
      <c r="B63" s="129" t="s">
        <v>92</v>
      </c>
      <c r="C63" s="244" t="s">
        <v>93</v>
      </c>
      <c r="D63" s="245"/>
      <c r="E63" s="245"/>
      <c r="F63" s="135" t="s">
        <v>27</v>
      </c>
      <c r="G63" s="136">
        <f>'01 T1 Pol'!I8+'01 T1 Pol'!I19</f>
        <v>7805.34</v>
      </c>
      <c r="H63" s="136">
        <f>'01 T1 Pol'!K8+'01 T1 Pol'!K19</f>
        <v>94458.51999999999</v>
      </c>
      <c r="I63" s="136">
        <f t="shared" si="4"/>
        <v>102263.85999999999</v>
      </c>
      <c r="J63" s="133">
        <f>IF(I72=0,"",I63/I72*100)</f>
        <v>2.8597796260825743</v>
      </c>
    </row>
    <row r="64" spans="1:10" ht="36.75" customHeight="1" x14ac:dyDescent="0.2">
      <c r="A64" s="124"/>
      <c r="B64" s="129" t="s">
        <v>94</v>
      </c>
      <c r="C64" s="244" t="s">
        <v>95</v>
      </c>
      <c r="D64" s="245"/>
      <c r="E64" s="245"/>
      <c r="F64" s="135" t="s">
        <v>27</v>
      </c>
      <c r="G64" s="136">
        <f>'01 T1 Pol'!I12</f>
        <v>75061.039999999994</v>
      </c>
      <c r="H64" s="136">
        <f>'01 T1 Pol'!K12</f>
        <v>5493.5399999999991</v>
      </c>
      <c r="I64" s="136">
        <f t="shared" si="4"/>
        <v>80554.579999999987</v>
      </c>
      <c r="J64" s="133">
        <f>IF(I72=0,"",I64/I72*100)</f>
        <v>2.2526858136553698</v>
      </c>
    </row>
    <row r="65" spans="1:10" ht="36.75" customHeight="1" x14ac:dyDescent="0.2">
      <c r="A65" s="124"/>
      <c r="B65" s="129" t="s">
        <v>96</v>
      </c>
      <c r="C65" s="244" t="s">
        <v>97</v>
      </c>
      <c r="D65" s="245"/>
      <c r="E65" s="245"/>
      <c r="F65" s="135" t="s">
        <v>27</v>
      </c>
      <c r="G65" s="136">
        <f>'01 T1 Pol'!I26</f>
        <v>388.76</v>
      </c>
      <c r="H65" s="136">
        <f>'01 T1 Pol'!K26</f>
        <v>259.15999999999997</v>
      </c>
      <c r="I65" s="136">
        <f t="shared" si="4"/>
        <v>647.91999999999996</v>
      </c>
      <c r="J65" s="133">
        <f>IF(I72=0,"",I65/I72*100)</f>
        <v>1.8118897676377772E-2</v>
      </c>
    </row>
    <row r="66" spans="1:10" ht="36.75" customHeight="1" x14ac:dyDescent="0.2">
      <c r="A66" s="124"/>
      <c r="B66" s="129" t="s">
        <v>98</v>
      </c>
      <c r="C66" s="244" t="s">
        <v>99</v>
      </c>
      <c r="D66" s="245"/>
      <c r="E66" s="245"/>
      <c r="F66" s="135" t="s">
        <v>27</v>
      </c>
      <c r="G66" s="136">
        <f>'01 S1 Pol'!I214</f>
        <v>291.06</v>
      </c>
      <c r="H66" s="136">
        <f>'01 S1 Pol'!K214</f>
        <v>194.06</v>
      </c>
      <c r="I66" s="136">
        <f t="shared" si="4"/>
        <v>485.12</v>
      </c>
      <c r="J66" s="133">
        <f>IF(I72=0,"",I66/I72*100)</f>
        <v>1.3566242191573628E-2</v>
      </c>
    </row>
    <row r="67" spans="1:10" ht="36.75" customHeight="1" x14ac:dyDescent="0.2">
      <c r="A67" s="124"/>
      <c r="B67" s="129" t="s">
        <v>100</v>
      </c>
      <c r="C67" s="244" t="s">
        <v>101</v>
      </c>
      <c r="D67" s="245"/>
      <c r="E67" s="245"/>
      <c r="F67" s="135" t="s">
        <v>28</v>
      </c>
      <c r="G67" s="136">
        <f>'01 S1 Pol'!I216</f>
        <v>0</v>
      </c>
      <c r="H67" s="136">
        <f>'01 S1 Pol'!K216</f>
        <v>32242.44</v>
      </c>
      <c r="I67" s="136">
        <f t="shared" si="4"/>
        <v>32242.44</v>
      </c>
      <c r="J67" s="133">
        <f>IF(I72=0,"",I67/I72*100)</f>
        <v>0.90165062229403281</v>
      </c>
    </row>
    <row r="68" spans="1:10" ht="36.75" customHeight="1" x14ac:dyDescent="0.2">
      <c r="A68" s="124"/>
      <c r="B68" s="129" t="s">
        <v>102</v>
      </c>
      <c r="C68" s="244" t="s">
        <v>103</v>
      </c>
      <c r="D68" s="245"/>
      <c r="E68" s="245"/>
      <c r="F68" s="135" t="s">
        <v>28</v>
      </c>
      <c r="G68" s="136">
        <f>'01 S1 Pol'!I218</f>
        <v>16174.8</v>
      </c>
      <c r="H68" s="136">
        <f>'01 S1 Pol'!K218</f>
        <v>13339.56</v>
      </c>
      <c r="I68" s="136">
        <f t="shared" si="4"/>
        <v>29514.36</v>
      </c>
      <c r="J68" s="133">
        <f>IF(I72=0,"",I68/I72*100)</f>
        <v>0.8253606445607129</v>
      </c>
    </row>
    <row r="69" spans="1:10" ht="36.75" customHeight="1" x14ac:dyDescent="0.2">
      <c r="A69" s="124"/>
      <c r="B69" s="129" t="s">
        <v>104</v>
      </c>
      <c r="C69" s="244" t="s">
        <v>105</v>
      </c>
      <c r="D69" s="245"/>
      <c r="E69" s="245"/>
      <c r="F69" s="135" t="s">
        <v>28</v>
      </c>
      <c r="G69" s="136">
        <f>'01 T1 Pol'!I37</f>
        <v>513382.33999999985</v>
      </c>
      <c r="H69" s="136">
        <f>'01 T1 Pol'!K37</f>
        <v>648068.54000000027</v>
      </c>
      <c r="I69" s="136">
        <f t="shared" si="4"/>
        <v>1161450.8800000001</v>
      </c>
      <c r="J69" s="133">
        <f>IF(I72=0,"",I69/I72*100)</f>
        <v>32.479642009598287</v>
      </c>
    </row>
    <row r="70" spans="1:10" ht="36.75" customHeight="1" x14ac:dyDescent="0.2">
      <c r="A70" s="124"/>
      <c r="B70" s="129" t="s">
        <v>106</v>
      </c>
      <c r="C70" s="244" t="s">
        <v>107</v>
      </c>
      <c r="D70" s="245"/>
      <c r="E70" s="245"/>
      <c r="F70" s="135" t="s">
        <v>108</v>
      </c>
      <c r="G70" s="136">
        <f>'01 S1 Pol'!I227+'01 T1 Pol'!I29</f>
        <v>0</v>
      </c>
      <c r="H70" s="136">
        <f>'01 S1 Pol'!K227+'01 T1 Pol'!K29</f>
        <v>48371.210000000006</v>
      </c>
      <c r="I70" s="136">
        <f t="shared" si="4"/>
        <v>48371.210000000006</v>
      </c>
      <c r="J70" s="133">
        <f>IF(I72=0,"",I70/I72*100)</f>
        <v>1.3526870670338644</v>
      </c>
    </row>
    <row r="71" spans="1:10" ht="36.75" customHeight="1" x14ac:dyDescent="0.2">
      <c r="A71" s="124"/>
      <c r="B71" s="129" t="s">
        <v>65</v>
      </c>
      <c r="C71" s="244" t="s">
        <v>29</v>
      </c>
      <c r="D71" s="245"/>
      <c r="E71" s="245"/>
      <c r="F71" s="135" t="s">
        <v>65</v>
      </c>
      <c r="G71" s="136">
        <f>'02 VN Naklady'!I8</f>
        <v>51957.68</v>
      </c>
      <c r="H71" s="136">
        <f>'02 VN Naklady'!K8</f>
        <v>354237.91</v>
      </c>
      <c r="I71" s="136">
        <f t="shared" si="4"/>
        <v>406195.58999999997</v>
      </c>
      <c r="J71" s="133">
        <f>IF(I72=0,"",I71/I72*100)</f>
        <v>11.359143616196286</v>
      </c>
    </row>
    <row r="72" spans="1:10" ht="25.5" customHeight="1" x14ac:dyDescent="0.2">
      <c r="A72" s="125"/>
      <c r="B72" s="130" t="s">
        <v>1</v>
      </c>
      <c r="C72" s="131"/>
      <c r="D72" s="132"/>
      <c r="E72" s="132"/>
      <c r="F72" s="137"/>
      <c r="G72" s="138">
        <f>SUM(G52:G71)</f>
        <v>1054010.9899999998</v>
      </c>
      <c r="H72" s="138">
        <f>SUM(H52:H71)</f>
        <v>2521923.9900000002</v>
      </c>
      <c r="I72" s="138">
        <f>SUM(I52:I71)</f>
        <v>3575934.98</v>
      </c>
      <c r="J72" s="134">
        <f>SUM(J52:J71)</f>
        <v>100.00000000000001</v>
      </c>
    </row>
    <row r="73" spans="1:10" x14ac:dyDescent="0.2">
      <c r="F73" s="87"/>
      <c r="G73" s="87"/>
      <c r="H73" s="87"/>
      <c r="I73" s="87"/>
      <c r="J73" s="88"/>
    </row>
    <row r="74" spans="1:10" x14ac:dyDescent="0.2">
      <c r="F74" s="87"/>
      <c r="G74" s="87"/>
      <c r="H74" s="87"/>
      <c r="I74" s="87"/>
      <c r="J74" s="88"/>
    </row>
    <row r="75" spans="1:10" x14ac:dyDescent="0.2">
      <c r="F75" s="87"/>
      <c r="G75" s="87"/>
      <c r="H75" s="87"/>
      <c r="I75" s="87"/>
      <c r="J75" s="88"/>
    </row>
  </sheetData>
  <sheetProtection algorithmName="SHA-512" hashValue="XizSwSrgxogX5bT4c+sRqUPK/EZJn3AONJioNI2qoWkv657J2RwAfPVqnq8Wg58VX/7wrQ1qolLBwZFFPx3vcQ==" saltValue="7NQwoMD8ej/Ejrfy/Hy6q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C70:E70"/>
    <mergeCell ref="C71:E71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6" t="s">
        <v>7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50" t="s">
        <v>8</v>
      </c>
      <c r="B2" s="49"/>
      <c r="C2" s="248"/>
      <c r="D2" s="248"/>
      <c r="E2" s="248"/>
      <c r="F2" s="248"/>
      <c r="G2" s="249"/>
    </row>
    <row r="3" spans="1:7" ht="24.95" customHeight="1" x14ac:dyDescent="0.2">
      <c r="A3" s="50" t="s">
        <v>9</v>
      </c>
      <c r="B3" s="49"/>
      <c r="C3" s="248"/>
      <c r="D3" s="248"/>
      <c r="E3" s="248"/>
      <c r="F3" s="248"/>
      <c r="G3" s="249"/>
    </row>
    <row r="4" spans="1:7" ht="24.95" customHeight="1" x14ac:dyDescent="0.2">
      <c r="A4" s="50" t="s">
        <v>10</v>
      </c>
      <c r="B4" s="49"/>
      <c r="C4" s="248"/>
      <c r="D4" s="248"/>
      <c r="E4" s="248"/>
      <c r="F4" s="248"/>
      <c r="G4" s="24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215" activePane="bottomLeft" state="frozen"/>
      <selection pane="bottomLeft" activeCell="J218" sqref="J218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68" t="s">
        <v>7</v>
      </c>
      <c r="B1" s="268"/>
      <c r="C1" s="268"/>
      <c r="D1" s="268"/>
      <c r="E1" s="268"/>
      <c r="F1" s="268"/>
      <c r="G1" s="268"/>
      <c r="AG1" t="s">
        <v>110</v>
      </c>
    </row>
    <row r="2" spans="1:60" ht="24.95" customHeight="1" x14ac:dyDescent="0.2">
      <c r="A2" s="140" t="s">
        <v>8</v>
      </c>
      <c r="B2" s="49" t="s">
        <v>43</v>
      </c>
      <c r="C2" s="269" t="s">
        <v>44</v>
      </c>
      <c r="D2" s="270"/>
      <c r="E2" s="270"/>
      <c r="F2" s="270"/>
      <c r="G2" s="271"/>
      <c r="AG2" t="s">
        <v>111</v>
      </c>
    </row>
    <row r="3" spans="1:60" ht="24.95" customHeight="1" x14ac:dyDescent="0.2">
      <c r="A3" s="140" t="s">
        <v>9</v>
      </c>
      <c r="B3" s="49" t="s">
        <v>57</v>
      </c>
      <c r="C3" s="269" t="s">
        <v>58</v>
      </c>
      <c r="D3" s="270"/>
      <c r="E3" s="270"/>
      <c r="F3" s="270"/>
      <c r="G3" s="271"/>
      <c r="AC3" s="122" t="s">
        <v>111</v>
      </c>
      <c r="AG3" t="s">
        <v>112</v>
      </c>
    </row>
    <row r="4" spans="1:60" ht="24.95" customHeight="1" x14ac:dyDescent="0.2">
      <c r="A4" s="141" t="s">
        <v>10</v>
      </c>
      <c r="B4" s="142" t="s">
        <v>59</v>
      </c>
      <c r="C4" s="272" t="s">
        <v>60</v>
      </c>
      <c r="D4" s="273"/>
      <c r="E4" s="273"/>
      <c r="F4" s="273"/>
      <c r="G4" s="274"/>
      <c r="AG4" t="s">
        <v>113</v>
      </c>
    </row>
    <row r="5" spans="1:60" x14ac:dyDescent="0.2">
      <c r="D5" s="10"/>
    </row>
    <row r="6" spans="1:60" ht="38.25" x14ac:dyDescent="0.2">
      <c r="A6" s="144" t="s">
        <v>114</v>
      </c>
      <c r="B6" s="146" t="s">
        <v>115</v>
      </c>
      <c r="C6" s="146" t="s">
        <v>116</v>
      </c>
      <c r="D6" s="145" t="s">
        <v>117</v>
      </c>
      <c r="E6" s="144" t="s">
        <v>118</v>
      </c>
      <c r="F6" s="143" t="s">
        <v>119</v>
      </c>
      <c r="G6" s="144" t="s">
        <v>31</v>
      </c>
      <c r="H6" s="147" t="s">
        <v>32</v>
      </c>
      <c r="I6" s="147" t="s">
        <v>120</v>
      </c>
      <c r="J6" s="147" t="s">
        <v>33</v>
      </c>
      <c r="K6" s="147" t="s">
        <v>121</v>
      </c>
      <c r="L6" s="147" t="s">
        <v>122</v>
      </c>
      <c r="M6" s="147" t="s">
        <v>123</v>
      </c>
      <c r="N6" s="147" t="s">
        <v>124</v>
      </c>
      <c r="O6" s="147" t="s">
        <v>125</v>
      </c>
      <c r="P6" s="147" t="s">
        <v>126</v>
      </c>
      <c r="Q6" s="147" t="s">
        <v>127</v>
      </c>
      <c r="R6" s="147" t="s">
        <v>128</v>
      </c>
      <c r="S6" s="147" t="s">
        <v>129</v>
      </c>
      <c r="T6" s="147" t="s">
        <v>130</v>
      </c>
      <c r="U6" s="147" t="s">
        <v>131</v>
      </c>
      <c r="V6" s="147" t="s">
        <v>132</v>
      </c>
      <c r="W6" s="147" t="s">
        <v>133</v>
      </c>
      <c r="X6" s="147" t="s">
        <v>134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3" t="s">
        <v>135</v>
      </c>
      <c r="B8" s="164" t="s">
        <v>70</v>
      </c>
      <c r="C8" s="186" t="s">
        <v>71</v>
      </c>
      <c r="D8" s="165"/>
      <c r="E8" s="166"/>
      <c r="F8" s="167"/>
      <c r="G8" s="167">
        <f>SUMIF(AG9:AG120,"&lt;&gt;NOR",G9:G120)</f>
        <v>923227.69999999984</v>
      </c>
      <c r="H8" s="167"/>
      <c r="I8" s="167">
        <f>SUM(I9:I120)</f>
        <v>137631.15</v>
      </c>
      <c r="J8" s="167"/>
      <c r="K8" s="167">
        <f>SUM(K9:K120)</f>
        <v>785596.53999999992</v>
      </c>
      <c r="L8" s="167"/>
      <c r="M8" s="167">
        <f>SUM(M9:M120)</f>
        <v>1117105.517</v>
      </c>
      <c r="N8" s="167"/>
      <c r="O8" s="167">
        <f>SUM(O9:O120)</f>
        <v>988.02</v>
      </c>
      <c r="P8" s="167"/>
      <c r="Q8" s="167">
        <f>SUM(Q9:Q120)</f>
        <v>222.02999999999997</v>
      </c>
      <c r="R8" s="167"/>
      <c r="S8" s="167"/>
      <c r="T8" s="168"/>
      <c r="U8" s="162"/>
      <c r="V8" s="162">
        <f>SUM(V9:V120)</f>
        <v>2739.0699999999983</v>
      </c>
      <c r="W8" s="162"/>
      <c r="X8" s="162"/>
      <c r="AG8" t="s">
        <v>136</v>
      </c>
    </row>
    <row r="9" spans="1:60" outlineLevel="1" x14ac:dyDescent="0.2">
      <c r="A9" s="176">
        <v>1</v>
      </c>
      <c r="B9" s="177" t="s">
        <v>137</v>
      </c>
      <c r="C9" s="187" t="s">
        <v>138</v>
      </c>
      <c r="D9" s="178" t="s">
        <v>139</v>
      </c>
      <c r="E9" s="179">
        <v>50</v>
      </c>
      <c r="F9" s="180">
        <f t="shared" ref="F9:F15" si="0">H9+J9</f>
        <v>20.39</v>
      </c>
      <c r="G9" s="180">
        <f t="shared" ref="G9:G15" si="1">ROUND(E9*F9,2)</f>
        <v>1019.5</v>
      </c>
      <c r="H9" s="181"/>
      <c r="I9" s="180">
        <f t="shared" ref="I9:I15" si="2">ROUND(E9*H9,2)</f>
        <v>0</v>
      </c>
      <c r="J9" s="174">
        <v>20.39</v>
      </c>
      <c r="K9" s="180">
        <f t="shared" ref="K9:K15" si="3">ROUND(E9*J9,2)</f>
        <v>1019.5</v>
      </c>
      <c r="L9" s="180">
        <v>21</v>
      </c>
      <c r="M9" s="180">
        <f t="shared" ref="M9:M15" si="4">G9*(1+L9/100)</f>
        <v>1233.595</v>
      </c>
      <c r="N9" s="180">
        <v>0</v>
      </c>
      <c r="O9" s="180">
        <f t="shared" ref="O9:O15" si="5">ROUND(E9*N9,2)</f>
        <v>0</v>
      </c>
      <c r="P9" s="180">
        <v>0</v>
      </c>
      <c r="Q9" s="180">
        <f t="shared" ref="Q9:Q15" si="6">ROUND(E9*P9,2)</f>
        <v>0</v>
      </c>
      <c r="R9" s="180"/>
      <c r="S9" s="180" t="s">
        <v>140</v>
      </c>
      <c r="T9" s="182" t="s">
        <v>141</v>
      </c>
      <c r="U9" s="158">
        <v>0.17</v>
      </c>
      <c r="V9" s="158">
        <f t="shared" ref="V9:V15" si="7">ROUND(E9*U9,2)</f>
        <v>8.5</v>
      </c>
      <c r="W9" s="158"/>
      <c r="X9" s="158" t="s">
        <v>142</v>
      </c>
      <c r="Y9" s="148"/>
      <c r="Z9" s="148"/>
      <c r="AA9" s="148"/>
      <c r="AB9" s="148"/>
      <c r="AC9" s="148"/>
      <c r="AD9" s="148"/>
      <c r="AE9" s="148"/>
      <c r="AF9" s="148"/>
      <c r="AG9" s="148" t="s">
        <v>143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76">
        <v>2</v>
      </c>
      <c r="B10" s="177" t="s">
        <v>144</v>
      </c>
      <c r="C10" s="187" t="s">
        <v>145</v>
      </c>
      <c r="D10" s="178" t="s">
        <v>146</v>
      </c>
      <c r="E10" s="179">
        <v>4</v>
      </c>
      <c r="F10" s="180">
        <f t="shared" si="0"/>
        <v>20.39</v>
      </c>
      <c r="G10" s="180">
        <f t="shared" si="1"/>
        <v>81.56</v>
      </c>
      <c r="H10" s="181"/>
      <c r="I10" s="180">
        <f t="shared" si="2"/>
        <v>0</v>
      </c>
      <c r="J10" s="174">
        <v>20.39</v>
      </c>
      <c r="K10" s="180">
        <f t="shared" si="3"/>
        <v>81.56</v>
      </c>
      <c r="L10" s="180">
        <v>21</v>
      </c>
      <c r="M10" s="180">
        <f t="shared" si="4"/>
        <v>98.687600000000003</v>
      </c>
      <c r="N10" s="180">
        <v>2.99E-3</v>
      </c>
      <c r="O10" s="180">
        <f t="shared" si="5"/>
        <v>0.01</v>
      </c>
      <c r="P10" s="180">
        <v>0</v>
      </c>
      <c r="Q10" s="180">
        <f t="shared" si="6"/>
        <v>0</v>
      </c>
      <c r="R10" s="180"/>
      <c r="S10" s="180" t="s">
        <v>140</v>
      </c>
      <c r="T10" s="182" t="s">
        <v>141</v>
      </c>
      <c r="U10" s="158">
        <v>1.7</v>
      </c>
      <c r="V10" s="158">
        <f t="shared" si="7"/>
        <v>6.8</v>
      </c>
      <c r="W10" s="158"/>
      <c r="X10" s="158" t="s">
        <v>142</v>
      </c>
      <c r="Y10" s="148"/>
      <c r="Z10" s="148"/>
      <c r="AA10" s="148"/>
      <c r="AB10" s="148"/>
      <c r="AC10" s="148"/>
      <c r="AD10" s="148"/>
      <c r="AE10" s="148"/>
      <c r="AF10" s="148"/>
      <c r="AG10" s="148" t="s">
        <v>147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6">
        <v>3</v>
      </c>
      <c r="B11" s="177" t="s">
        <v>148</v>
      </c>
      <c r="C11" s="187" t="s">
        <v>149</v>
      </c>
      <c r="D11" s="178" t="s">
        <v>146</v>
      </c>
      <c r="E11" s="179">
        <v>3</v>
      </c>
      <c r="F11" s="180">
        <f t="shared" si="0"/>
        <v>349.62</v>
      </c>
      <c r="G11" s="180">
        <f t="shared" si="1"/>
        <v>1048.8599999999999</v>
      </c>
      <c r="H11" s="181"/>
      <c r="I11" s="180">
        <f t="shared" si="2"/>
        <v>0</v>
      </c>
      <c r="J11" s="174">
        <v>349.62</v>
      </c>
      <c r="K11" s="180">
        <f t="shared" si="3"/>
        <v>1048.8599999999999</v>
      </c>
      <c r="L11" s="180">
        <v>21</v>
      </c>
      <c r="M11" s="180">
        <f t="shared" si="4"/>
        <v>1269.1205999999997</v>
      </c>
      <c r="N11" s="180">
        <v>0</v>
      </c>
      <c r="O11" s="180">
        <f t="shared" si="5"/>
        <v>0</v>
      </c>
      <c r="P11" s="180">
        <v>0</v>
      </c>
      <c r="Q11" s="180">
        <f t="shared" si="6"/>
        <v>0</v>
      </c>
      <c r="R11" s="180"/>
      <c r="S11" s="180" t="s">
        <v>140</v>
      </c>
      <c r="T11" s="182" t="s">
        <v>141</v>
      </c>
      <c r="U11" s="158">
        <v>1.42</v>
      </c>
      <c r="V11" s="158">
        <f t="shared" si="7"/>
        <v>4.26</v>
      </c>
      <c r="W11" s="158"/>
      <c r="X11" s="158" t="s">
        <v>142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147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76">
        <v>4</v>
      </c>
      <c r="B12" s="177" t="s">
        <v>150</v>
      </c>
      <c r="C12" s="187" t="s">
        <v>151</v>
      </c>
      <c r="D12" s="178" t="s">
        <v>146</v>
      </c>
      <c r="E12" s="179">
        <v>1</v>
      </c>
      <c r="F12" s="180">
        <f t="shared" si="0"/>
        <v>281.64</v>
      </c>
      <c r="G12" s="180">
        <f t="shared" si="1"/>
        <v>281.64</v>
      </c>
      <c r="H12" s="181"/>
      <c r="I12" s="180">
        <f t="shared" si="2"/>
        <v>0</v>
      </c>
      <c r="J12" s="174">
        <v>281.64</v>
      </c>
      <c r="K12" s="180">
        <f t="shared" si="3"/>
        <v>281.64</v>
      </c>
      <c r="L12" s="180">
        <v>21</v>
      </c>
      <c r="M12" s="180">
        <f t="shared" si="4"/>
        <v>340.78439999999995</v>
      </c>
      <c r="N12" s="180">
        <v>0</v>
      </c>
      <c r="O12" s="180">
        <f t="shared" si="5"/>
        <v>0</v>
      </c>
      <c r="P12" s="180">
        <v>0</v>
      </c>
      <c r="Q12" s="180">
        <f t="shared" si="6"/>
        <v>0</v>
      </c>
      <c r="R12" s="180"/>
      <c r="S12" s="180" t="s">
        <v>140</v>
      </c>
      <c r="T12" s="182" t="s">
        <v>141</v>
      </c>
      <c r="U12" s="158">
        <v>0.55000000000000004</v>
      </c>
      <c r="V12" s="158">
        <f t="shared" si="7"/>
        <v>0.55000000000000004</v>
      </c>
      <c r="W12" s="158"/>
      <c r="X12" s="158" t="s">
        <v>142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143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76">
        <v>5</v>
      </c>
      <c r="B13" s="177" t="s">
        <v>152</v>
      </c>
      <c r="C13" s="187" t="s">
        <v>153</v>
      </c>
      <c r="D13" s="178" t="s">
        <v>146</v>
      </c>
      <c r="E13" s="179">
        <v>3</v>
      </c>
      <c r="F13" s="180">
        <f t="shared" si="0"/>
        <v>136.94</v>
      </c>
      <c r="G13" s="180">
        <f t="shared" si="1"/>
        <v>410.82</v>
      </c>
      <c r="H13" s="181"/>
      <c r="I13" s="180">
        <f t="shared" si="2"/>
        <v>0</v>
      </c>
      <c r="J13" s="174">
        <v>136.94</v>
      </c>
      <c r="K13" s="180">
        <f t="shared" si="3"/>
        <v>410.82</v>
      </c>
      <c r="L13" s="180">
        <v>21</v>
      </c>
      <c r="M13" s="180">
        <f t="shared" si="4"/>
        <v>497.09219999999999</v>
      </c>
      <c r="N13" s="180">
        <v>5.0000000000000002E-5</v>
      </c>
      <c r="O13" s="180">
        <f t="shared" si="5"/>
        <v>0</v>
      </c>
      <c r="P13" s="180">
        <v>0</v>
      </c>
      <c r="Q13" s="180">
        <f t="shared" si="6"/>
        <v>0</v>
      </c>
      <c r="R13" s="180"/>
      <c r="S13" s="180" t="s">
        <v>140</v>
      </c>
      <c r="T13" s="182" t="s">
        <v>141</v>
      </c>
      <c r="U13" s="158">
        <v>1.66</v>
      </c>
      <c r="V13" s="158">
        <f t="shared" si="7"/>
        <v>4.9800000000000004</v>
      </c>
      <c r="W13" s="158"/>
      <c r="X13" s="158" t="s">
        <v>142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143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6">
        <v>6</v>
      </c>
      <c r="B14" s="177" t="s">
        <v>154</v>
      </c>
      <c r="C14" s="187" t="s">
        <v>155</v>
      </c>
      <c r="D14" s="178" t="s">
        <v>146</v>
      </c>
      <c r="E14" s="179">
        <v>1</v>
      </c>
      <c r="F14" s="180">
        <f t="shared" si="0"/>
        <v>172.87</v>
      </c>
      <c r="G14" s="180">
        <f t="shared" si="1"/>
        <v>172.87</v>
      </c>
      <c r="H14" s="181"/>
      <c r="I14" s="180">
        <f t="shared" si="2"/>
        <v>0</v>
      </c>
      <c r="J14" s="174">
        <v>172.87</v>
      </c>
      <c r="K14" s="180">
        <f t="shared" si="3"/>
        <v>172.87</v>
      </c>
      <c r="L14" s="180">
        <v>21</v>
      </c>
      <c r="M14" s="180">
        <f t="shared" si="4"/>
        <v>209.17269999999999</v>
      </c>
      <c r="N14" s="180">
        <v>1E-4</v>
      </c>
      <c r="O14" s="180">
        <f t="shared" si="5"/>
        <v>0</v>
      </c>
      <c r="P14" s="180">
        <v>0</v>
      </c>
      <c r="Q14" s="180">
        <f t="shared" si="6"/>
        <v>0</v>
      </c>
      <c r="R14" s="180"/>
      <c r="S14" s="180" t="s">
        <v>140</v>
      </c>
      <c r="T14" s="182" t="s">
        <v>141</v>
      </c>
      <c r="U14" s="158">
        <v>2.56</v>
      </c>
      <c r="V14" s="158">
        <f t="shared" si="7"/>
        <v>2.56</v>
      </c>
      <c r="W14" s="158"/>
      <c r="X14" s="158" t="s">
        <v>142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147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69">
        <v>7</v>
      </c>
      <c r="B15" s="170" t="s">
        <v>156</v>
      </c>
      <c r="C15" s="188" t="s">
        <v>157</v>
      </c>
      <c r="D15" s="171" t="s">
        <v>146</v>
      </c>
      <c r="E15" s="172">
        <v>4</v>
      </c>
      <c r="F15" s="173">
        <f t="shared" si="0"/>
        <v>71.87</v>
      </c>
      <c r="G15" s="173">
        <f t="shared" si="1"/>
        <v>287.48</v>
      </c>
      <c r="H15" s="174"/>
      <c r="I15" s="173">
        <f t="shared" si="2"/>
        <v>0</v>
      </c>
      <c r="J15" s="174">
        <v>71.87</v>
      </c>
      <c r="K15" s="173">
        <f t="shared" si="3"/>
        <v>287.48</v>
      </c>
      <c r="L15" s="173">
        <v>21</v>
      </c>
      <c r="M15" s="173">
        <f t="shared" si="4"/>
        <v>347.85079999999999</v>
      </c>
      <c r="N15" s="173">
        <v>0</v>
      </c>
      <c r="O15" s="173">
        <f t="shared" si="5"/>
        <v>0</v>
      </c>
      <c r="P15" s="173">
        <v>0</v>
      </c>
      <c r="Q15" s="173">
        <f t="shared" si="6"/>
        <v>0</v>
      </c>
      <c r="R15" s="173"/>
      <c r="S15" s="173" t="s">
        <v>140</v>
      </c>
      <c r="T15" s="175" t="s">
        <v>141</v>
      </c>
      <c r="U15" s="158">
        <v>3.15</v>
      </c>
      <c r="V15" s="158">
        <f t="shared" si="7"/>
        <v>12.6</v>
      </c>
      <c r="W15" s="158"/>
      <c r="X15" s="158" t="s">
        <v>142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147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262" t="s">
        <v>158</v>
      </c>
      <c r="D16" s="263"/>
      <c r="E16" s="263"/>
      <c r="F16" s="263"/>
      <c r="G16" s="263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8"/>
      <c r="Z16" s="148"/>
      <c r="AA16" s="148"/>
      <c r="AB16" s="148"/>
      <c r="AC16" s="148"/>
      <c r="AD16" s="148"/>
      <c r="AE16" s="148"/>
      <c r="AF16" s="148"/>
      <c r="AG16" s="148" t="s">
        <v>159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264" t="s">
        <v>160</v>
      </c>
      <c r="D17" s="265"/>
      <c r="E17" s="265"/>
      <c r="F17" s="265"/>
      <c r="G17" s="265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48"/>
      <c r="Z17" s="148"/>
      <c r="AA17" s="148"/>
      <c r="AB17" s="148"/>
      <c r="AC17" s="148"/>
      <c r="AD17" s="148"/>
      <c r="AE17" s="148"/>
      <c r="AF17" s="148"/>
      <c r="AG17" s="148" t="s">
        <v>159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264" t="s">
        <v>161</v>
      </c>
      <c r="D18" s="265"/>
      <c r="E18" s="265"/>
      <c r="F18" s="265"/>
      <c r="G18" s="265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48"/>
      <c r="Z18" s="148"/>
      <c r="AA18" s="148"/>
      <c r="AB18" s="148"/>
      <c r="AC18" s="148"/>
      <c r="AD18" s="148"/>
      <c r="AE18" s="148"/>
      <c r="AF18" s="148"/>
      <c r="AG18" s="148" t="s">
        <v>159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264" t="s">
        <v>162</v>
      </c>
      <c r="D19" s="265"/>
      <c r="E19" s="265"/>
      <c r="F19" s="265"/>
      <c r="G19" s="265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48"/>
      <c r="Z19" s="148"/>
      <c r="AA19" s="148"/>
      <c r="AB19" s="148"/>
      <c r="AC19" s="148"/>
      <c r="AD19" s="148"/>
      <c r="AE19" s="148"/>
      <c r="AF19" s="148"/>
      <c r="AG19" s="148" t="s">
        <v>159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264" t="s">
        <v>163</v>
      </c>
      <c r="D20" s="265"/>
      <c r="E20" s="265"/>
      <c r="F20" s="265"/>
      <c r="G20" s="265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48"/>
      <c r="Z20" s="148"/>
      <c r="AA20" s="148"/>
      <c r="AB20" s="148"/>
      <c r="AC20" s="148"/>
      <c r="AD20" s="148"/>
      <c r="AE20" s="148"/>
      <c r="AF20" s="148"/>
      <c r="AG20" s="148" t="s">
        <v>159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264" t="s">
        <v>164</v>
      </c>
      <c r="D21" s="265"/>
      <c r="E21" s="265"/>
      <c r="F21" s="265"/>
      <c r="G21" s="265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48"/>
      <c r="Z21" s="148"/>
      <c r="AA21" s="148"/>
      <c r="AB21" s="148"/>
      <c r="AC21" s="148"/>
      <c r="AD21" s="148"/>
      <c r="AE21" s="148"/>
      <c r="AF21" s="148"/>
      <c r="AG21" s="148" t="s">
        <v>159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76">
        <v>8</v>
      </c>
      <c r="B22" s="177" t="s">
        <v>165</v>
      </c>
      <c r="C22" s="187" t="s">
        <v>166</v>
      </c>
      <c r="D22" s="178" t="s">
        <v>139</v>
      </c>
      <c r="E22" s="179">
        <v>40</v>
      </c>
      <c r="F22" s="180">
        <f>H22+J22</f>
        <v>55.36</v>
      </c>
      <c r="G22" s="180">
        <f>ROUND(E22*F22,2)</f>
        <v>2214.4</v>
      </c>
      <c r="H22" s="181"/>
      <c r="I22" s="180">
        <f>ROUND(E22*H22,2)</f>
        <v>0</v>
      </c>
      <c r="J22" s="174">
        <v>55.36</v>
      </c>
      <c r="K22" s="180">
        <f>ROUND(E22*J22,2)</f>
        <v>2214.4</v>
      </c>
      <c r="L22" s="180">
        <v>21</v>
      </c>
      <c r="M22" s="180">
        <f>G22*(1+L22/100)</f>
        <v>2679.424</v>
      </c>
      <c r="N22" s="180">
        <v>0</v>
      </c>
      <c r="O22" s="180">
        <f>ROUND(E22*N22,2)</f>
        <v>0</v>
      </c>
      <c r="P22" s="180">
        <v>0.13800000000000001</v>
      </c>
      <c r="Q22" s="180">
        <f>ROUND(E22*P22,2)</f>
        <v>5.52</v>
      </c>
      <c r="R22" s="180"/>
      <c r="S22" s="180" t="s">
        <v>140</v>
      </c>
      <c r="T22" s="182" t="s">
        <v>141</v>
      </c>
      <c r="U22" s="158">
        <v>0.16</v>
      </c>
      <c r="V22" s="158">
        <f>ROUND(E22*U22,2)</f>
        <v>6.4</v>
      </c>
      <c r="W22" s="158"/>
      <c r="X22" s="158" t="s">
        <v>142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147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76">
        <v>9</v>
      </c>
      <c r="B23" s="177" t="s">
        <v>167</v>
      </c>
      <c r="C23" s="187" t="s">
        <v>168</v>
      </c>
      <c r="D23" s="178" t="s">
        <v>139</v>
      </c>
      <c r="E23" s="179">
        <v>180</v>
      </c>
      <c r="F23" s="180">
        <f>H23+J23</f>
        <v>57.3</v>
      </c>
      <c r="G23" s="180">
        <f>ROUND(E23*F23,2)</f>
        <v>10314</v>
      </c>
      <c r="H23" s="181"/>
      <c r="I23" s="180">
        <f>ROUND(E23*H23,2)</f>
        <v>0</v>
      </c>
      <c r="J23" s="174">
        <v>57.3</v>
      </c>
      <c r="K23" s="180">
        <f>ROUND(E23*J23,2)</f>
        <v>10314</v>
      </c>
      <c r="L23" s="180">
        <v>21</v>
      </c>
      <c r="M23" s="180">
        <f>G23*(1+L23/100)</f>
        <v>12479.94</v>
      </c>
      <c r="N23" s="180">
        <v>0</v>
      </c>
      <c r="O23" s="180">
        <f>ROUND(E23*N23,2)</f>
        <v>0</v>
      </c>
      <c r="P23" s="180">
        <v>0.22500000000000001</v>
      </c>
      <c r="Q23" s="180">
        <f>ROUND(E23*P23,2)</f>
        <v>40.5</v>
      </c>
      <c r="R23" s="180"/>
      <c r="S23" s="180" t="s">
        <v>140</v>
      </c>
      <c r="T23" s="182" t="s">
        <v>141</v>
      </c>
      <c r="U23" s="158">
        <v>0.14199999999999999</v>
      </c>
      <c r="V23" s="158">
        <f>ROUND(E23*U23,2)</f>
        <v>25.56</v>
      </c>
      <c r="W23" s="158"/>
      <c r="X23" s="158" t="s">
        <v>142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143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69">
        <v>10</v>
      </c>
      <c r="B24" s="170" t="s">
        <v>169</v>
      </c>
      <c r="C24" s="188" t="s">
        <v>170</v>
      </c>
      <c r="D24" s="171" t="s">
        <v>139</v>
      </c>
      <c r="E24" s="172">
        <v>186.05</v>
      </c>
      <c r="F24" s="173">
        <f>H24+J24</f>
        <v>43.7</v>
      </c>
      <c r="G24" s="173">
        <f>ROUND(E24*F24,2)</f>
        <v>8130.39</v>
      </c>
      <c r="H24" s="174"/>
      <c r="I24" s="173">
        <f>ROUND(E24*H24,2)</f>
        <v>0</v>
      </c>
      <c r="J24" s="174">
        <v>43.7</v>
      </c>
      <c r="K24" s="173">
        <f>ROUND(E24*J24,2)</f>
        <v>8130.39</v>
      </c>
      <c r="L24" s="173">
        <v>21</v>
      </c>
      <c r="M24" s="173">
        <f>G24*(1+L24/100)</f>
        <v>9837.7718999999997</v>
      </c>
      <c r="N24" s="173">
        <v>0</v>
      </c>
      <c r="O24" s="173">
        <f>ROUND(E24*N24,2)</f>
        <v>0</v>
      </c>
      <c r="P24" s="173">
        <v>0.33</v>
      </c>
      <c r="Q24" s="173">
        <f>ROUND(E24*P24,2)</f>
        <v>61.4</v>
      </c>
      <c r="R24" s="173"/>
      <c r="S24" s="173" t="s">
        <v>140</v>
      </c>
      <c r="T24" s="175" t="s">
        <v>141</v>
      </c>
      <c r="U24" s="158">
        <v>0.53</v>
      </c>
      <c r="V24" s="158">
        <f>ROUND(E24*U24,2)</f>
        <v>98.61</v>
      </c>
      <c r="W24" s="158"/>
      <c r="X24" s="158" t="s">
        <v>142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147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9" t="s">
        <v>171</v>
      </c>
      <c r="D25" s="160"/>
      <c r="E25" s="161">
        <v>108.5</v>
      </c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48"/>
      <c r="Z25" s="148"/>
      <c r="AA25" s="148"/>
      <c r="AB25" s="148"/>
      <c r="AC25" s="148"/>
      <c r="AD25" s="148"/>
      <c r="AE25" s="148"/>
      <c r="AF25" s="148"/>
      <c r="AG25" s="148" t="s">
        <v>172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9" t="s">
        <v>173</v>
      </c>
      <c r="D26" s="160"/>
      <c r="E26" s="161">
        <v>77.55</v>
      </c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48"/>
      <c r="Z26" s="148"/>
      <c r="AA26" s="148"/>
      <c r="AB26" s="148"/>
      <c r="AC26" s="148"/>
      <c r="AD26" s="148"/>
      <c r="AE26" s="148"/>
      <c r="AF26" s="148"/>
      <c r="AG26" s="148" t="s">
        <v>172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69">
        <v>11</v>
      </c>
      <c r="B27" s="170" t="s">
        <v>174</v>
      </c>
      <c r="C27" s="188" t="s">
        <v>175</v>
      </c>
      <c r="D27" s="171" t="s">
        <v>139</v>
      </c>
      <c r="E27" s="172">
        <v>230.5</v>
      </c>
      <c r="F27" s="173">
        <f>H27+J27</f>
        <v>133.05000000000001</v>
      </c>
      <c r="G27" s="173">
        <f>ROUND(E27*F27,2)</f>
        <v>30668.03</v>
      </c>
      <c r="H27" s="174"/>
      <c r="I27" s="173">
        <f>ROUND(E27*H27,2)</f>
        <v>0</v>
      </c>
      <c r="J27" s="174">
        <v>133.05000000000001</v>
      </c>
      <c r="K27" s="173">
        <f>ROUND(E27*J27,2)</f>
        <v>30668.03</v>
      </c>
      <c r="L27" s="173">
        <v>21</v>
      </c>
      <c r="M27" s="173">
        <f>G27*(1+L27/100)</f>
        <v>37108.316299999999</v>
      </c>
      <c r="N27" s="173">
        <v>0</v>
      </c>
      <c r="O27" s="173">
        <f>ROUND(E27*N27,2)</f>
        <v>0</v>
      </c>
      <c r="P27" s="173">
        <v>0.22</v>
      </c>
      <c r="Q27" s="173">
        <f>ROUND(E27*P27,2)</f>
        <v>50.71</v>
      </c>
      <c r="R27" s="173"/>
      <c r="S27" s="173" t="s">
        <v>140</v>
      </c>
      <c r="T27" s="175" t="s">
        <v>141</v>
      </c>
      <c r="U27" s="158">
        <v>0.38</v>
      </c>
      <c r="V27" s="158">
        <f>ROUND(E27*U27,2)</f>
        <v>87.59</v>
      </c>
      <c r="W27" s="158"/>
      <c r="X27" s="158" t="s">
        <v>142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147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9" t="s">
        <v>176</v>
      </c>
      <c r="D28" s="160"/>
      <c r="E28" s="161">
        <v>230.5</v>
      </c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48"/>
      <c r="Z28" s="148"/>
      <c r="AA28" s="148"/>
      <c r="AB28" s="148"/>
      <c r="AC28" s="148"/>
      <c r="AD28" s="148"/>
      <c r="AE28" s="148"/>
      <c r="AF28" s="148"/>
      <c r="AG28" s="148" t="s">
        <v>172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69">
        <v>12</v>
      </c>
      <c r="B29" s="170" t="s">
        <v>177</v>
      </c>
      <c r="C29" s="188" t="s">
        <v>178</v>
      </c>
      <c r="D29" s="171" t="s">
        <v>139</v>
      </c>
      <c r="E29" s="172">
        <v>92.5</v>
      </c>
      <c r="F29" s="173">
        <f>H29+J29</f>
        <v>204.92</v>
      </c>
      <c r="G29" s="173">
        <f>ROUND(E29*F29,2)</f>
        <v>18955.099999999999</v>
      </c>
      <c r="H29" s="174"/>
      <c r="I29" s="173">
        <f>ROUND(E29*H29,2)</f>
        <v>0</v>
      </c>
      <c r="J29" s="174">
        <v>204.92</v>
      </c>
      <c r="K29" s="173">
        <f>ROUND(E29*J29,2)</f>
        <v>18955.099999999999</v>
      </c>
      <c r="L29" s="173">
        <v>21</v>
      </c>
      <c r="M29" s="173">
        <f>G29*(1+L29/100)</f>
        <v>22935.670999999998</v>
      </c>
      <c r="N29" s="173">
        <v>0</v>
      </c>
      <c r="O29" s="173">
        <f>ROUND(E29*N29,2)</f>
        <v>0</v>
      </c>
      <c r="P29" s="173">
        <v>0.63856999999999997</v>
      </c>
      <c r="Q29" s="173">
        <f>ROUND(E29*P29,2)</f>
        <v>59.07</v>
      </c>
      <c r="R29" s="173"/>
      <c r="S29" s="173" t="s">
        <v>140</v>
      </c>
      <c r="T29" s="175" t="s">
        <v>141</v>
      </c>
      <c r="U29" s="158">
        <v>0.74</v>
      </c>
      <c r="V29" s="158">
        <f>ROUND(E29*U29,2)</f>
        <v>68.45</v>
      </c>
      <c r="W29" s="158"/>
      <c r="X29" s="158" t="s">
        <v>142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147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9" t="s">
        <v>179</v>
      </c>
      <c r="D30" s="160"/>
      <c r="E30" s="161">
        <v>92.5</v>
      </c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48"/>
      <c r="Z30" s="148"/>
      <c r="AA30" s="148"/>
      <c r="AB30" s="148"/>
      <c r="AC30" s="148"/>
      <c r="AD30" s="148"/>
      <c r="AE30" s="148"/>
      <c r="AF30" s="148"/>
      <c r="AG30" s="148" t="s">
        <v>172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76">
        <v>13</v>
      </c>
      <c r="B31" s="177" t="s">
        <v>180</v>
      </c>
      <c r="C31" s="187" t="s">
        <v>181</v>
      </c>
      <c r="D31" s="178" t="s">
        <v>182</v>
      </c>
      <c r="E31" s="179">
        <v>6</v>
      </c>
      <c r="F31" s="180">
        <f>H31+J31</f>
        <v>86.43</v>
      </c>
      <c r="G31" s="180">
        <f>ROUND(E31*F31,2)</f>
        <v>518.58000000000004</v>
      </c>
      <c r="H31" s="181"/>
      <c r="I31" s="180">
        <f>ROUND(E31*H31,2)</f>
        <v>0</v>
      </c>
      <c r="J31" s="181">
        <v>86.43</v>
      </c>
      <c r="K31" s="180">
        <f>ROUND(E31*J31,2)</f>
        <v>518.58000000000004</v>
      </c>
      <c r="L31" s="180">
        <v>21</v>
      </c>
      <c r="M31" s="180">
        <f>G31*(1+L31/100)</f>
        <v>627.48180000000002</v>
      </c>
      <c r="N31" s="180">
        <v>0</v>
      </c>
      <c r="O31" s="180">
        <f>ROUND(E31*N31,2)</f>
        <v>0</v>
      </c>
      <c r="P31" s="180">
        <v>0.22</v>
      </c>
      <c r="Q31" s="180">
        <f>ROUND(E31*P31,2)</f>
        <v>1.32</v>
      </c>
      <c r="R31" s="180"/>
      <c r="S31" s="180" t="s">
        <v>140</v>
      </c>
      <c r="T31" s="182" t="s">
        <v>141</v>
      </c>
      <c r="U31" s="158">
        <v>0.14000000000000001</v>
      </c>
      <c r="V31" s="158">
        <f>ROUND(E31*U31,2)</f>
        <v>0.84</v>
      </c>
      <c r="W31" s="158"/>
      <c r="X31" s="158" t="s">
        <v>142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147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76">
        <v>14</v>
      </c>
      <c r="B32" s="177" t="s">
        <v>183</v>
      </c>
      <c r="C32" s="187" t="s">
        <v>184</v>
      </c>
      <c r="D32" s="178" t="s">
        <v>182</v>
      </c>
      <c r="E32" s="179">
        <v>13</v>
      </c>
      <c r="F32" s="180">
        <f>H32+J32</f>
        <v>73.81</v>
      </c>
      <c r="G32" s="180">
        <f>ROUND(E32*F32,2)</f>
        <v>959.53</v>
      </c>
      <c r="H32" s="181"/>
      <c r="I32" s="180">
        <f>ROUND(E32*H32,2)</f>
        <v>0</v>
      </c>
      <c r="J32" s="181">
        <v>73.81</v>
      </c>
      <c r="K32" s="180">
        <f>ROUND(E32*J32,2)</f>
        <v>959.53</v>
      </c>
      <c r="L32" s="180">
        <v>21</v>
      </c>
      <c r="M32" s="180">
        <f>G32*(1+L32/100)</f>
        <v>1161.0312999999999</v>
      </c>
      <c r="N32" s="180">
        <v>0</v>
      </c>
      <c r="O32" s="180">
        <f>ROUND(E32*N32,2)</f>
        <v>0</v>
      </c>
      <c r="P32" s="180">
        <v>0.27</v>
      </c>
      <c r="Q32" s="180">
        <f>ROUND(E32*P32,2)</f>
        <v>3.51</v>
      </c>
      <c r="R32" s="180"/>
      <c r="S32" s="180" t="s">
        <v>140</v>
      </c>
      <c r="T32" s="182" t="s">
        <v>141</v>
      </c>
      <c r="U32" s="158">
        <v>0.12</v>
      </c>
      <c r="V32" s="158">
        <f>ROUND(E32*U32,2)</f>
        <v>1.56</v>
      </c>
      <c r="W32" s="158"/>
      <c r="X32" s="158" t="s">
        <v>142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147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76">
        <v>15</v>
      </c>
      <c r="B33" s="177" t="s">
        <v>185</v>
      </c>
      <c r="C33" s="187" t="s">
        <v>186</v>
      </c>
      <c r="D33" s="178" t="s">
        <v>182</v>
      </c>
      <c r="E33" s="179">
        <v>9</v>
      </c>
      <c r="F33" s="180">
        <f>H33+J33</f>
        <v>116.54</v>
      </c>
      <c r="G33" s="180">
        <f>ROUND(E33*F33,2)</f>
        <v>1048.8599999999999</v>
      </c>
      <c r="H33" s="181"/>
      <c r="I33" s="180">
        <f>ROUND(E33*H33,2)</f>
        <v>0</v>
      </c>
      <c r="J33" s="181">
        <v>116.54</v>
      </c>
      <c r="K33" s="180">
        <f>ROUND(E33*J33,2)</f>
        <v>1048.8599999999999</v>
      </c>
      <c r="L33" s="180">
        <v>21</v>
      </c>
      <c r="M33" s="180">
        <f>G33*(1+L33/100)</f>
        <v>1269.1205999999997</v>
      </c>
      <c r="N33" s="180">
        <v>2.478E-2</v>
      </c>
      <c r="O33" s="180">
        <f>ROUND(E33*N33,2)</f>
        <v>0.22</v>
      </c>
      <c r="P33" s="180">
        <v>0</v>
      </c>
      <c r="Q33" s="180">
        <f>ROUND(E33*P33,2)</f>
        <v>0</v>
      </c>
      <c r="R33" s="180"/>
      <c r="S33" s="180" t="s">
        <v>140</v>
      </c>
      <c r="T33" s="182" t="s">
        <v>141</v>
      </c>
      <c r="U33" s="158">
        <v>0.55000000000000004</v>
      </c>
      <c r="V33" s="158">
        <f>ROUND(E33*U33,2)</f>
        <v>4.95</v>
      </c>
      <c r="W33" s="158"/>
      <c r="X33" s="158" t="s">
        <v>142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147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76">
        <v>16</v>
      </c>
      <c r="B34" s="177" t="s">
        <v>187</v>
      </c>
      <c r="C34" s="187" t="s">
        <v>188</v>
      </c>
      <c r="D34" s="178" t="s">
        <v>189</v>
      </c>
      <c r="E34" s="179">
        <v>9</v>
      </c>
      <c r="F34" s="180">
        <f>H34+J34</f>
        <v>110.71</v>
      </c>
      <c r="G34" s="180">
        <f>ROUND(E34*F34,2)</f>
        <v>996.39</v>
      </c>
      <c r="H34" s="181"/>
      <c r="I34" s="180">
        <f>ROUND(E34*H34,2)</f>
        <v>0</v>
      </c>
      <c r="J34" s="181">
        <v>110.71</v>
      </c>
      <c r="K34" s="180">
        <f>ROUND(E34*J34,2)</f>
        <v>996.39</v>
      </c>
      <c r="L34" s="180">
        <v>21</v>
      </c>
      <c r="M34" s="180">
        <f>G34*(1+L34/100)</f>
        <v>1205.6318999999999</v>
      </c>
      <c r="N34" s="180">
        <v>0</v>
      </c>
      <c r="O34" s="180">
        <f>ROUND(E34*N34,2)</f>
        <v>0</v>
      </c>
      <c r="P34" s="180">
        <v>0</v>
      </c>
      <c r="Q34" s="180">
        <f>ROUND(E34*P34,2)</f>
        <v>0</v>
      </c>
      <c r="R34" s="180"/>
      <c r="S34" s="180" t="s">
        <v>140</v>
      </c>
      <c r="T34" s="182" t="s">
        <v>141</v>
      </c>
      <c r="U34" s="158">
        <v>1.55</v>
      </c>
      <c r="V34" s="158">
        <f>ROUND(E34*U34,2)</f>
        <v>13.95</v>
      </c>
      <c r="W34" s="158"/>
      <c r="X34" s="158" t="s">
        <v>142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147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69">
        <v>17</v>
      </c>
      <c r="B35" s="170" t="s">
        <v>190</v>
      </c>
      <c r="C35" s="188" t="s">
        <v>191</v>
      </c>
      <c r="D35" s="171" t="s">
        <v>189</v>
      </c>
      <c r="E35" s="172">
        <v>330</v>
      </c>
      <c r="F35" s="173">
        <f>H35+J35</f>
        <v>95.17</v>
      </c>
      <c r="G35" s="173">
        <f>ROUND(E35*F35,2)</f>
        <v>31406.1</v>
      </c>
      <c r="H35" s="174"/>
      <c r="I35" s="173">
        <f>ROUND(E35*H35,2)</f>
        <v>0</v>
      </c>
      <c r="J35" s="174">
        <v>95.17</v>
      </c>
      <c r="K35" s="173">
        <f>ROUND(E35*J35,2)</f>
        <v>31406.1</v>
      </c>
      <c r="L35" s="173">
        <v>21</v>
      </c>
      <c r="M35" s="173">
        <f>G35*(1+L35/100)</f>
        <v>38001.380999999994</v>
      </c>
      <c r="N35" s="173">
        <v>0</v>
      </c>
      <c r="O35" s="173">
        <f>ROUND(E35*N35,2)</f>
        <v>0</v>
      </c>
      <c r="P35" s="173">
        <v>0</v>
      </c>
      <c r="Q35" s="173">
        <f>ROUND(E35*P35,2)</f>
        <v>0</v>
      </c>
      <c r="R35" s="173"/>
      <c r="S35" s="173" t="s">
        <v>140</v>
      </c>
      <c r="T35" s="175" t="s">
        <v>141</v>
      </c>
      <c r="U35" s="158">
        <v>0.1</v>
      </c>
      <c r="V35" s="158">
        <f>ROUND(E35*U35,2)</f>
        <v>33</v>
      </c>
      <c r="W35" s="158"/>
      <c r="X35" s="158" t="s">
        <v>142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147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262" t="s">
        <v>192</v>
      </c>
      <c r="D36" s="263"/>
      <c r="E36" s="263"/>
      <c r="F36" s="263"/>
      <c r="G36" s="263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48"/>
      <c r="Z36" s="148"/>
      <c r="AA36" s="148"/>
      <c r="AB36" s="148"/>
      <c r="AC36" s="148"/>
      <c r="AD36" s="148"/>
      <c r="AE36" s="148"/>
      <c r="AF36" s="148"/>
      <c r="AG36" s="148" t="s">
        <v>159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264" t="s">
        <v>193</v>
      </c>
      <c r="D37" s="265"/>
      <c r="E37" s="265"/>
      <c r="F37" s="265"/>
      <c r="G37" s="265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48"/>
      <c r="Z37" s="148"/>
      <c r="AA37" s="148"/>
      <c r="AB37" s="148"/>
      <c r="AC37" s="148"/>
      <c r="AD37" s="148"/>
      <c r="AE37" s="148"/>
      <c r="AF37" s="148"/>
      <c r="AG37" s="148" t="s">
        <v>159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9" t="s">
        <v>194</v>
      </c>
      <c r="D38" s="160"/>
      <c r="E38" s="161">
        <v>330</v>
      </c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48"/>
      <c r="Z38" s="148"/>
      <c r="AA38" s="148"/>
      <c r="AB38" s="148"/>
      <c r="AC38" s="148"/>
      <c r="AD38" s="148"/>
      <c r="AE38" s="148"/>
      <c r="AF38" s="148"/>
      <c r="AG38" s="148" t="s">
        <v>172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69">
        <v>18</v>
      </c>
      <c r="B39" s="170" t="s">
        <v>195</v>
      </c>
      <c r="C39" s="188" t="s">
        <v>196</v>
      </c>
      <c r="D39" s="171" t="s">
        <v>189</v>
      </c>
      <c r="E39" s="172">
        <v>48.81</v>
      </c>
      <c r="F39" s="173">
        <f>H39+J39</f>
        <v>1626.71</v>
      </c>
      <c r="G39" s="173">
        <f>ROUND(E39*F39,2)</f>
        <v>79399.72</v>
      </c>
      <c r="H39" s="174"/>
      <c r="I39" s="173">
        <f>ROUND(E39*H39,2)</f>
        <v>0</v>
      </c>
      <c r="J39" s="174">
        <v>1626.71</v>
      </c>
      <c r="K39" s="173">
        <f>ROUND(E39*J39,2)</f>
        <v>79399.72</v>
      </c>
      <c r="L39" s="173">
        <v>21</v>
      </c>
      <c r="M39" s="173">
        <f>G39*(1+L39/100)</f>
        <v>96073.661200000002</v>
      </c>
      <c r="N39" s="173">
        <v>0</v>
      </c>
      <c r="O39" s="173">
        <f>ROUND(E39*N39,2)</f>
        <v>0</v>
      </c>
      <c r="P39" s="173">
        <v>0</v>
      </c>
      <c r="Q39" s="173">
        <f>ROUND(E39*P39,2)</f>
        <v>0</v>
      </c>
      <c r="R39" s="173"/>
      <c r="S39" s="173" t="s">
        <v>140</v>
      </c>
      <c r="T39" s="175" t="s">
        <v>197</v>
      </c>
      <c r="U39" s="158">
        <v>30.44</v>
      </c>
      <c r="V39" s="158">
        <f>ROUND(E39*U39,2)</f>
        <v>1485.78</v>
      </c>
      <c r="W39" s="158"/>
      <c r="X39" s="158" t="s">
        <v>142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147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9" t="s">
        <v>198</v>
      </c>
      <c r="D40" s="160"/>
      <c r="E40" s="161">
        <v>6.93</v>
      </c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48"/>
      <c r="Z40" s="148"/>
      <c r="AA40" s="148"/>
      <c r="AB40" s="148"/>
      <c r="AC40" s="148"/>
      <c r="AD40" s="148"/>
      <c r="AE40" s="148"/>
      <c r="AF40" s="148"/>
      <c r="AG40" s="148" t="s">
        <v>172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9" t="s">
        <v>199</v>
      </c>
      <c r="D41" s="160"/>
      <c r="E41" s="161">
        <v>1.26</v>
      </c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48"/>
      <c r="Z41" s="148"/>
      <c r="AA41" s="148"/>
      <c r="AB41" s="148"/>
      <c r="AC41" s="148"/>
      <c r="AD41" s="148"/>
      <c r="AE41" s="148"/>
      <c r="AF41" s="148"/>
      <c r="AG41" s="148" t="s">
        <v>172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9" t="s">
        <v>200</v>
      </c>
      <c r="D42" s="160"/>
      <c r="E42" s="161">
        <v>1.17</v>
      </c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48"/>
      <c r="Z42" s="148"/>
      <c r="AA42" s="148"/>
      <c r="AB42" s="148"/>
      <c r="AC42" s="148"/>
      <c r="AD42" s="148"/>
      <c r="AE42" s="148"/>
      <c r="AF42" s="148"/>
      <c r="AG42" s="148" t="s">
        <v>172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89" t="s">
        <v>201</v>
      </c>
      <c r="D43" s="160"/>
      <c r="E43" s="161">
        <v>25</v>
      </c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48"/>
      <c r="Z43" s="148"/>
      <c r="AA43" s="148"/>
      <c r="AB43" s="148"/>
      <c r="AC43" s="148"/>
      <c r="AD43" s="148"/>
      <c r="AE43" s="148"/>
      <c r="AF43" s="148"/>
      <c r="AG43" s="148" t="s">
        <v>172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9" t="s">
        <v>202</v>
      </c>
      <c r="D44" s="160"/>
      <c r="E44" s="161">
        <v>3.5</v>
      </c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48"/>
      <c r="Z44" s="148"/>
      <c r="AA44" s="148"/>
      <c r="AB44" s="148"/>
      <c r="AC44" s="148"/>
      <c r="AD44" s="148"/>
      <c r="AE44" s="148"/>
      <c r="AF44" s="148"/>
      <c r="AG44" s="148" t="s">
        <v>172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9" t="s">
        <v>203</v>
      </c>
      <c r="D45" s="160"/>
      <c r="E45" s="161">
        <v>2.25</v>
      </c>
      <c r="F45" s="158"/>
      <c r="G45" s="158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48"/>
      <c r="Z45" s="148"/>
      <c r="AA45" s="148"/>
      <c r="AB45" s="148"/>
      <c r="AC45" s="148"/>
      <c r="AD45" s="148"/>
      <c r="AE45" s="148"/>
      <c r="AF45" s="148"/>
      <c r="AG45" s="148" t="s">
        <v>172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9" t="s">
        <v>204</v>
      </c>
      <c r="D46" s="160"/>
      <c r="E46" s="161">
        <v>3.2</v>
      </c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48"/>
      <c r="Z46" s="148"/>
      <c r="AA46" s="148"/>
      <c r="AB46" s="148"/>
      <c r="AC46" s="148"/>
      <c r="AD46" s="148"/>
      <c r="AE46" s="148"/>
      <c r="AF46" s="148"/>
      <c r="AG46" s="148" t="s">
        <v>172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9" t="s">
        <v>205</v>
      </c>
      <c r="D47" s="160"/>
      <c r="E47" s="161">
        <v>4.5</v>
      </c>
      <c r="F47" s="158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48"/>
      <c r="Z47" s="148"/>
      <c r="AA47" s="148"/>
      <c r="AB47" s="148"/>
      <c r="AC47" s="148"/>
      <c r="AD47" s="148"/>
      <c r="AE47" s="148"/>
      <c r="AF47" s="148"/>
      <c r="AG47" s="148" t="s">
        <v>172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89" t="s">
        <v>206</v>
      </c>
      <c r="D48" s="160"/>
      <c r="E48" s="161">
        <v>1</v>
      </c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48"/>
      <c r="Z48" s="148"/>
      <c r="AA48" s="148"/>
      <c r="AB48" s="148"/>
      <c r="AC48" s="148"/>
      <c r="AD48" s="148"/>
      <c r="AE48" s="148"/>
      <c r="AF48" s="148"/>
      <c r="AG48" s="148" t="s">
        <v>172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22.5" outlineLevel="1" x14ac:dyDescent="0.2">
      <c r="A49" s="169">
        <v>19</v>
      </c>
      <c r="B49" s="170" t="s">
        <v>207</v>
      </c>
      <c r="C49" s="188" t="s">
        <v>208</v>
      </c>
      <c r="D49" s="171" t="s">
        <v>189</v>
      </c>
      <c r="E49" s="172">
        <v>120.3425</v>
      </c>
      <c r="F49" s="173">
        <f>H49+J49</f>
        <v>277.76</v>
      </c>
      <c r="G49" s="173">
        <f>ROUND(E49*F49,2)</f>
        <v>33426.33</v>
      </c>
      <c r="H49" s="174"/>
      <c r="I49" s="173">
        <f>ROUND(E49*H49,2)</f>
        <v>0</v>
      </c>
      <c r="J49" s="174">
        <v>277.76</v>
      </c>
      <c r="K49" s="173">
        <f>ROUND(E49*J49,2)</f>
        <v>33426.33</v>
      </c>
      <c r="L49" s="173">
        <v>21</v>
      </c>
      <c r="M49" s="173">
        <f>G49*(1+L49/100)</f>
        <v>40445.859300000004</v>
      </c>
      <c r="N49" s="173">
        <v>0</v>
      </c>
      <c r="O49" s="173">
        <f>ROUND(E49*N49,2)</f>
        <v>0</v>
      </c>
      <c r="P49" s="173">
        <v>0</v>
      </c>
      <c r="Q49" s="173">
        <f>ROUND(E49*P49,2)</f>
        <v>0</v>
      </c>
      <c r="R49" s="173"/>
      <c r="S49" s="173" t="s">
        <v>140</v>
      </c>
      <c r="T49" s="175" t="s">
        <v>141</v>
      </c>
      <c r="U49" s="158">
        <v>0.16</v>
      </c>
      <c r="V49" s="158">
        <f>ROUND(E49*U49,2)</f>
        <v>19.25</v>
      </c>
      <c r="W49" s="158"/>
      <c r="X49" s="158" t="s">
        <v>142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143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9" t="s">
        <v>209</v>
      </c>
      <c r="D50" s="160"/>
      <c r="E50" s="161">
        <v>120.3425</v>
      </c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48"/>
      <c r="Z50" s="148"/>
      <c r="AA50" s="148"/>
      <c r="AB50" s="148"/>
      <c r="AC50" s="148"/>
      <c r="AD50" s="148"/>
      <c r="AE50" s="148"/>
      <c r="AF50" s="148"/>
      <c r="AG50" s="148" t="s">
        <v>172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69">
        <v>20</v>
      </c>
      <c r="B51" s="170" t="s">
        <v>210</v>
      </c>
      <c r="C51" s="188" t="s">
        <v>211</v>
      </c>
      <c r="D51" s="171" t="s">
        <v>189</v>
      </c>
      <c r="E51" s="172">
        <v>36.10275</v>
      </c>
      <c r="F51" s="173">
        <f>H51+J51</f>
        <v>14.57</v>
      </c>
      <c r="G51" s="173">
        <f>ROUND(E51*F51,2)</f>
        <v>526.02</v>
      </c>
      <c r="H51" s="174"/>
      <c r="I51" s="173">
        <f>ROUND(E51*H51,2)</f>
        <v>0</v>
      </c>
      <c r="J51" s="174">
        <v>14.57</v>
      </c>
      <c r="K51" s="173">
        <f>ROUND(E51*J51,2)</f>
        <v>526.02</v>
      </c>
      <c r="L51" s="173">
        <v>21</v>
      </c>
      <c r="M51" s="173">
        <f>G51*(1+L51/100)</f>
        <v>636.48419999999999</v>
      </c>
      <c r="N51" s="173">
        <v>0</v>
      </c>
      <c r="O51" s="173">
        <f>ROUND(E51*N51,2)</f>
        <v>0</v>
      </c>
      <c r="P51" s="173">
        <v>0</v>
      </c>
      <c r="Q51" s="173">
        <f>ROUND(E51*P51,2)</f>
        <v>0</v>
      </c>
      <c r="R51" s="173"/>
      <c r="S51" s="173" t="s">
        <v>140</v>
      </c>
      <c r="T51" s="175" t="s">
        <v>141</v>
      </c>
      <c r="U51" s="158">
        <v>8.4000000000000005E-2</v>
      </c>
      <c r="V51" s="158">
        <f>ROUND(E51*U51,2)</f>
        <v>3.03</v>
      </c>
      <c r="W51" s="158"/>
      <c r="X51" s="158" t="s">
        <v>142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147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89" t="s">
        <v>212</v>
      </c>
      <c r="D52" s="160"/>
      <c r="E52" s="161">
        <v>36.10275</v>
      </c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48"/>
      <c r="Z52" s="148"/>
      <c r="AA52" s="148"/>
      <c r="AB52" s="148"/>
      <c r="AC52" s="148"/>
      <c r="AD52" s="148"/>
      <c r="AE52" s="148"/>
      <c r="AF52" s="148"/>
      <c r="AG52" s="148" t="s">
        <v>172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ht="22.5" outlineLevel="1" x14ac:dyDescent="0.2">
      <c r="A53" s="169">
        <v>21</v>
      </c>
      <c r="B53" s="170" t="s">
        <v>213</v>
      </c>
      <c r="C53" s="188" t="s">
        <v>214</v>
      </c>
      <c r="D53" s="171" t="s">
        <v>189</v>
      </c>
      <c r="E53" s="172">
        <v>36.10275</v>
      </c>
      <c r="F53" s="173">
        <f>H53+J53</f>
        <v>363.22</v>
      </c>
      <c r="G53" s="173">
        <f>ROUND(E53*F53,2)</f>
        <v>13113.24</v>
      </c>
      <c r="H53" s="174"/>
      <c r="I53" s="173">
        <f>ROUND(E53*H53,2)</f>
        <v>0</v>
      </c>
      <c r="J53" s="174">
        <v>363.22</v>
      </c>
      <c r="K53" s="173">
        <f>ROUND(E53*J53,2)</f>
        <v>13113.24</v>
      </c>
      <c r="L53" s="173">
        <v>21</v>
      </c>
      <c r="M53" s="173">
        <f>G53*(1+L53/100)</f>
        <v>15867.020399999999</v>
      </c>
      <c r="N53" s="173">
        <v>0</v>
      </c>
      <c r="O53" s="173">
        <f>ROUND(E53*N53,2)</f>
        <v>0</v>
      </c>
      <c r="P53" s="173">
        <v>0</v>
      </c>
      <c r="Q53" s="173">
        <f>ROUND(E53*P53,2)</f>
        <v>0</v>
      </c>
      <c r="R53" s="173"/>
      <c r="S53" s="173" t="s">
        <v>140</v>
      </c>
      <c r="T53" s="175" t="s">
        <v>141</v>
      </c>
      <c r="U53" s="158">
        <v>0.3</v>
      </c>
      <c r="V53" s="158">
        <f>ROUND(E53*U53,2)</f>
        <v>10.83</v>
      </c>
      <c r="W53" s="158"/>
      <c r="X53" s="158" t="s">
        <v>142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147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89" t="s">
        <v>212</v>
      </c>
      <c r="D54" s="160"/>
      <c r="E54" s="161">
        <v>36.10275</v>
      </c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48"/>
      <c r="Z54" s="148"/>
      <c r="AA54" s="148"/>
      <c r="AB54" s="148"/>
      <c r="AC54" s="148"/>
      <c r="AD54" s="148"/>
      <c r="AE54" s="148"/>
      <c r="AF54" s="148"/>
      <c r="AG54" s="148" t="s">
        <v>172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69">
        <v>22</v>
      </c>
      <c r="B55" s="170" t="s">
        <v>215</v>
      </c>
      <c r="C55" s="188" t="s">
        <v>216</v>
      </c>
      <c r="D55" s="171" t="s">
        <v>189</v>
      </c>
      <c r="E55" s="172">
        <v>36.10275</v>
      </c>
      <c r="F55" s="173">
        <f>H55+J55</f>
        <v>29.14</v>
      </c>
      <c r="G55" s="173">
        <f>ROUND(E55*F55,2)</f>
        <v>1052.03</v>
      </c>
      <c r="H55" s="174"/>
      <c r="I55" s="173">
        <f>ROUND(E55*H55,2)</f>
        <v>0</v>
      </c>
      <c r="J55" s="174">
        <v>29.14</v>
      </c>
      <c r="K55" s="173">
        <f>ROUND(E55*J55,2)</f>
        <v>1052.03</v>
      </c>
      <c r="L55" s="173">
        <v>21</v>
      </c>
      <c r="M55" s="173">
        <f>G55*(1+L55/100)</f>
        <v>1272.9562999999998</v>
      </c>
      <c r="N55" s="173">
        <v>0</v>
      </c>
      <c r="O55" s="173">
        <f>ROUND(E55*N55,2)</f>
        <v>0</v>
      </c>
      <c r="P55" s="173">
        <v>0</v>
      </c>
      <c r="Q55" s="173">
        <f>ROUND(E55*P55,2)</f>
        <v>0</v>
      </c>
      <c r="R55" s="173"/>
      <c r="S55" s="173" t="s">
        <v>140</v>
      </c>
      <c r="T55" s="175" t="s">
        <v>141</v>
      </c>
      <c r="U55" s="158">
        <v>0.14829999999999999</v>
      </c>
      <c r="V55" s="158">
        <f>ROUND(E55*U55,2)</f>
        <v>5.35</v>
      </c>
      <c r="W55" s="158"/>
      <c r="X55" s="158" t="s">
        <v>142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147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9" t="s">
        <v>212</v>
      </c>
      <c r="D56" s="160"/>
      <c r="E56" s="161">
        <v>36.10275</v>
      </c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48"/>
      <c r="Z56" s="148"/>
      <c r="AA56" s="148"/>
      <c r="AB56" s="148"/>
      <c r="AC56" s="148"/>
      <c r="AD56" s="148"/>
      <c r="AE56" s="148"/>
      <c r="AF56" s="148"/>
      <c r="AG56" s="148" t="s">
        <v>172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69">
        <v>23</v>
      </c>
      <c r="B57" s="170" t="s">
        <v>217</v>
      </c>
      <c r="C57" s="188" t="s">
        <v>218</v>
      </c>
      <c r="D57" s="171" t="s">
        <v>189</v>
      </c>
      <c r="E57" s="172">
        <v>24.0685</v>
      </c>
      <c r="F57" s="173">
        <f>H57+J57</f>
        <v>693.42</v>
      </c>
      <c r="G57" s="173">
        <f>ROUND(E57*F57,2)</f>
        <v>16689.580000000002</v>
      </c>
      <c r="H57" s="174"/>
      <c r="I57" s="173">
        <f>ROUND(E57*H57,2)</f>
        <v>0</v>
      </c>
      <c r="J57" s="174">
        <v>693.42</v>
      </c>
      <c r="K57" s="173">
        <f>ROUND(E57*J57,2)</f>
        <v>16689.580000000002</v>
      </c>
      <c r="L57" s="173">
        <v>21</v>
      </c>
      <c r="M57" s="173">
        <f>G57*(1+L57/100)</f>
        <v>20194.391800000001</v>
      </c>
      <c r="N57" s="173">
        <v>0</v>
      </c>
      <c r="O57" s="173">
        <f>ROUND(E57*N57,2)</f>
        <v>0</v>
      </c>
      <c r="P57" s="173">
        <v>0</v>
      </c>
      <c r="Q57" s="173">
        <f>ROUND(E57*P57,2)</f>
        <v>0</v>
      </c>
      <c r="R57" s="173"/>
      <c r="S57" s="173" t="s">
        <v>140</v>
      </c>
      <c r="T57" s="175" t="s">
        <v>141</v>
      </c>
      <c r="U57" s="158">
        <v>3.53</v>
      </c>
      <c r="V57" s="158">
        <f>ROUND(E57*U57,2)</f>
        <v>84.96</v>
      </c>
      <c r="W57" s="158"/>
      <c r="X57" s="158" t="s">
        <v>142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147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89" t="s">
        <v>219</v>
      </c>
      <c r="D58" s="160"/>
      <c r="E58" s="161">
        <v>24.0685</v>
      </c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48"/>
      <c r="Z58" s="148"/>
      <c r="AA58" s="148"/>
      <c r="AB58" s="148"/>
      <c r="AC58" s="148"/>
      <c r="AD58" s="148"/>
      <c r="AE58" s="148"/>
      <c r="AF58" s="148"/>
      <c r="AG58" s="148" t="s">
        <v>172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69">
        <v>24</v>
      </c>
      <c r="B59" s="170" t="s">
        <v>220</v>
      </c>
      <c r="C59" s="188" t="s">
        <v>221</v>
      </c>
      <c r="D59" s="171" t="s">
        <v>139</v>
      </c>
      <c r="E59" s="172">
        <v>339</v>
      </c>
      <c r="F59" s="173">
        <f>H59+J59</f>
        <v>14.57</v>
      </c>
      <c r="G59" s="173">
        <f>ROUND(E59*F59,2)</f>
        <v>4939.2299999999996</v>
      </c>
      <c r="H59" s="174"/>
      <c r="I59" s="173">
        <f>ROUND(E59*H59,2)</f>
        <v>0</v>
      </c>
      <c r="J59" s="174">
        <v>14.57</v>
      </c>
      <c r="K59" s="173">
        <f>ROUND(E59*J59,2)</f>
        <v>4939.2299999999996</v>
      </c>
      <c r="L59" s="173">
        <v>21</v>
      </c>
      <c r="M59" s="173">
        <f>G59*(1+L59/100)</f>
        <v>5976.4682999999995</v>
      </c>
      <c r="N59" s="173">
        <v>9.8999999999999999E-4</v>
      </c>
      <c r="O59" s="173">
        <f>ROUND(E59*N59,2)</f>
        <v>0.34</v>
      </c>
      <c r="P59" s="173">
        <v>0</v>
      </c>
      <c r="Q59" s="173">
        <f>ROUND(E59*P59,2)</f>
        <v>0</v>
      </c>
      <c r="R59" s="173"/>
      <c r="S59" s="173" t="s">
        <v>140</v>
      </c>
      <c r="T59" s="175" t="s">
        <v>141</v>
      </c>
      <c r="U59" s="158">
        <v>0.24</v>
      </c>
      <c r="V59" s="158">
        <f>ROUND(E59*U59,2)</f>
        <v>81.36</v>
      </c>
      <c r="W59" s="158"/>
      <c r="X59" s="158" t="s">
        <v>142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147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9" t="s">
        <v>222</v>
      </c>
      <c r="D60" s="160"/>
      <c r="E60" s="161">
        <v>115</v>
      </c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48"/>
      <c r="Z60" s="148"/>
      <c r="AA60" s="148"/>
      <c r="AB60" s="148"/>
      <c r="AC60" s="148"/>
      <c r="AD60" s="148"/>
      <c r="AE60" s="148"/>
      <c r="AF60" s="148"/>
      <c r="AG60" s="148" t="s">
        <v>172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9" t="s">
        <v>223</v>
      </c>
      <c r="D61" s="160"/>
      <c r="E61" s="161">
        <v>70</v>
      </c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48"/>
      <c r="Z61" s="148"/>
      <c r="AA61" s="148"/>
      <c r="AB61" s="148"/>
      <c r="AC61" s="148"/>
      <c r="AD61" s="148"/>
      <c r="AE61" s="148"/>
      <c r="AF61" s="148"/>
      <c r="AG61" s="148" t="s">
        <v>172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9" t="s">
        <v>224</v>
      </c>
      <c r="D62" s="160"/>
      <c r="E62" s="161">
        <v>114</v>
      </c>
      <c r="F62" s="158"/>
      <c r="G62" s="158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48"/>
      <c r="Z62" s="148"/>
      <c r="AA62" s="148"/>
      <c r="AB62" s="148"/>
      <c r="AC62" s="148"/>
      <c r="AD62" s="148"/>
      <c r="AE62" s="148"/>
      <c r="AF62" s="148"/>
      <c r="AG62" s="148" t="s">
        <v>172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9" t="s">
        <v>225</v>
      </c>
      <c r="D63" s="160"/>
      <c r="E63" s="161">
        <v>40</v>
      </c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48"/>
      <c r="Z63" s="148"/>
      <c r="AA63" s="148"/>
      <c r="AB63" s="148"/>
      <c r="AC63" s="148"/>
      <c r="AD63" s="148"/>
      <c r="AE63" s="148"/>
      <c r="AF63" s="148"/>
      <c r="AG63" s="148" t="s">
        <v>172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76">
        <v>25</v>
      </c>
      <c r="B64" s="177" t="s">
        <v>226</v>
      </c>
      <c r="C64" s="187" t="s">
        <v>227</v>
      </c>
      <c r="D64" s="178" t="s">
        <v>139</v>
      </c>
      <c r="E64" s="179">
        <v>8</v>
      </c>
      <c r="F64" s="180">
        <f>H64+J64</f>
        <v>29.14</v>
      </c>
      <c r="G64" s="180">
        <f>ROUND(E64*F64,2)</f>
        <v>233.12</v>
      </c>
      <c r="H64" s="181"/>
      <c r="I64" s="180">
        <f>ROUND(E64*H64,2)</f>
        <v>0</v>
      </c>
      <c r="J64" s="181">
        <v>29.14</v>
      </c>
      <c r="K64" s="180">
        <f>ROUND(E64*J64,2)</f>
        <v>233.12</v>
      </c>
      <c r="L64" s="180">
        <v>21</v>
      </c>
      <c r="M64" s="180">
        <f>G64*(1+L64/100)</f>
        <v>282.0752</v>
      </c>
      <c r="N64" s="180">
        <v>8.5999999999999998E-4</v>
      </c>
      <c r="O64" s="180">
        <f>ROUND(E64*N64,2)</f>
        <v>0.01</v>
      </c>
      <c r="P64" s="180">
        <v>0</v>
      </c>
      <c r="Q64" s="180">
        <f>ROUND(E64*P64,2)</f>
        <v>0</v>
      </c>
      <c r="R64" s="180"/>
      <c r="S64" s="180" t="s">
        <v>140</v>
      </c>
      <c r="T64" s="182" t="s">
        <v>141</v>
      </c>
      <c r="U64" s="158">
        <v>0.47899999999999998</v>
      </c>
      <c r="V64" s="158">
        <f>ROUND(E64*U64,2)</f>
        <v>3.83</v>
      </c>
      <c r="W64" s="158"/>
      <c r="X64" s="158" t="s">
        <v>142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143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76">
        <v>26</v>
      </c>
      <c r="B65" s="177" t="s">
        <v>228</v>
      </c>
      <c r="C65" s="187" t="s">
        <v>229</v>
      </c>
      <c r="D65" s="178" t="s">
        <v>139</v>
      </c>
      <c r="E65" s="179">
        <v>339</v>
      </c>
      <c r="F65" s="180">
        <f>H65+J65</f>
        <v>4.8600000000000003</v>
      </c>
      <c r="G65" s="180">
        <f>ROUND(E65*F65,2)</f>
        <v>1647.54</v>
      </c>
      <c r="H65" s="181"/>
      <c r="I65" s="180">
        <f>ROUND(E65*H65,2)</f>
        <v>0</v>
      </c>
      <c r="J65" s="181">
        <v>4.8600000000000003</v>
      </c>
      <c r="K65" s="180">
        <f>ROUND(E65*J65,2)</f>
        <v>1647.54</v>
      </c>
      <c r="L65" s="180">
        <v>21</v>
      </c>
      <c r="M65" s="180">
        <f>G65*(1+L65/100)</f>
        <v>1993.5233999999998</v>
      </c>
      <c r="N65" s="180">
        <v>0</v>
      </c>
      <c r="O65" s="180">
        <f>ROUND(E65*N65,2)</f>
        <v>0</v>
      </c>
      <c r="P65" s="180">
        <v>0</v>
      </c>
      <c r="Q65" s="180">
        <f>ROUND(E65*P65,2)</f>
        <v>0</v>
      </c>
      <c r="R65" s="180"/>
      <c r="S65" s="180" t="s">
        <v>140</v>
      </c>
      <c r="T65" s="182" t="s">
        <v>141</v>
      </c>
      <c r="U65" s="158">
        <v>7.0000000000000007E-2</v>
      </c>
      <c r="V65" s="158">
        <f>ROUND(E65*U65,2)</f>
        <v>23.73</v>
      </c>
      <c r="W65" s="158"/>
      <c r="X65" s="158" t="s">
        <v>142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147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76">
        <v>27</v>
      </c>
      <c r="B66" s="177" t="s">
        <v>230</v>
      </c>
      <c r="C66" s="187" t="s">
        <v>231</v>
      </c>
      <c r="D66" s="178" t="s">
        <v>139</v>
      </c>
      <c r="E66" s="179">
        <v>8</v>
      </c>
      <c r="F66" s="180">
        <f>H66+J66</f>
        <v>9.7100000000000009</v>
      </c>
      <c r="G66" s="180">
        <f>ROUND(E66*F66,2)</f>
        <v>77.680000000000007</v>
      </c>
      <c r="H66" s="181"/>
      <c r="I66" s="180">
        <f>ROUND(E66*H66,2)</f>
        <v>0</v>
      </c>
      <c r="J66" s="181">
        <v>9.7100000000000009</v>
      </c>
      <c r="K66" s="180">
        <f>ROUND(E66*J66,2)</f>
        <v>77.680000000000007</v>
      </c>
      <c r="L66" s="180">
        <v>21</v>
      </c>
      <c r="M66" s="180">
        <f>G66*(1+L66/100)</f>
        <v>93.992800000000003</v>
      </c>
      <c r="N66" s="180">
        <v>0</v>
      </c>
      <c r="O66" s="180">
        <f>ROUND(E66*N66,2)</f>
        <v>0</v>
      </c>
      <c r="P66" s="180">
        <v>0</v>
      </c>
      <c r="Q66" s="180">
        <f>ROUND(E66*P66,2)</f>
        <v>0</v>
      </c>
      <c r="R66" s="180"/>
      <c r="S66" s="180" t="s">
        <v>140</v>
      </c>
      <c r="T66" s="182" t="s">
        <v>141</v>
      </c>
      <c r="U66" s="158">
        <v>0.32700000000000001</v>
      </c>
      <c r="V66" s="158">
        <f>ROUND(E66*U66,2)</f>
        <v>2.62</v>
      </c>
      <c r="W66" s="158"/>
      <c r="X66" s="158" t="s">
        <v>142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143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69">
        <v>28</v>
      </c>
      <c r="B67" s="170" t="s">
        <v>232</v>
      </c>
      <c r="C67" s="188" t="s">
        <v>233</v>
      </c>
      <c r="D67" s="171" t="s">
        <v>189</v>
      </c>
      <c r="E67" s="172">
        <v>8</v>
      </c>
      <c r="F67" s="173">
        <f>H67+J67</f>
        <v>34.96</v>
      </c>
      <c r="G67" s="173">
        <f>ROUND(E67*F67,2)</f>
        <v>279.68</v>
      </c>
      <c r="H67" s="174"/>
      <c r="I67" s="173">
        <f>ROUND(E67*H67,2)</f>
        <v>0</v>
      </c>
      <c r="J67" s="174">
        <v>34.96</v>
      </c>
      <c r="K67" s="173">
        <f>ROUND(E67*J67,2)</f>
        <v>279.68</v>
      </c>
      <c r="L67" s="173">
        <v>21</v>
      </c>
      <c r="M67" s="173">
        <f>G67*(1+L67/100)</f>
        <v>338.4128</v>
      </c>
      <c r="N67" s="173">
        <v>0</v>
      </c>
      <c r="O67" s="173">
        <f>ROUND(E67*N67,2)</f>
        <v>0</v>
      </c>
      <c r="P67" s="173">
        <v>0</v>
      </c>
      <c r="Q67" s="173">
        <f>ROUND(E67*P67,2)</f>
        <v>0</v>
      </c>
      <c r="R67" s="173"/>
      <c r="S67" s="173" t="s">
        <v>140</v>
      </c>
      <c r="T67" s="175" t="s">
        <v>141</v>
      </c>
      <c r="U67" s="158">
        <v>3.9E-2</v>
      </c>
      <c r="V67" s="158">
        <f>ROUND(E67*U67,2)</f>
        <v>0.31</v>
      </c>
      <c r="W67" s="158"/>
      <c r="X67" s="158" t="s">
        <v>142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143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9" t="s">
        <v>234</v>
      </c>
      <c r="D68" s="160"/>
      <c r="E68" s="161">
        <v>8</v>
      </c>
      <c r="F68" s="158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48"/>
      <c r="Z68" s="148"/>
      <c r="AA68" s="148"/>
      <c r="AB68" s="148"/>
      <c r="AC68" s="148"/>
      <c r="AD68" s="148"/>
      <c r="AE68" s="148"/>
      <c r="AF68" s="148"/>
      <c r="AG68" s="148" t="s">
        <v>172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69">
        <v>29</v>
      </c>
      <c r="B69" s="170" t="s">
        <v>235</v>
      </c>
      <c r="C69" s="188" t="s">
        <v>236</v>
      </c>
      <c r="D69" s="171" t="s">
        <v>189</v>
      </c>
      <c r="E69" s="172">
        <v>240.685</v>
      </c>
      <c r="F69" s="173">
        <f>H69+J69</f>
        <v>110.71</v>
      </c>
      <c r="G69" s="173">
        <f>ROUND(E69*F69,2)</f>
        <v>26646.240000000002</v>
      </c>
      <c r="H69" s="174"/>
      <c r="I69" s="173">
        <f>ROUND(E69*H69,2)</f>
        <v>0</v>
      </c>
      <c r="J69" s="174">
        <v>110.71</v>
      </c>
      <c r="K69" s="173">
        <f>ROUND(E69*J69,2)</f>
        <v>26646.240000000002</v>
      </c>
      <c r="L69" s="173">
        <v>21</v>
      </c>
      <c r="M69" s="173">
        <f>G69*(1+L69/100)</f>
        <v>32241.950400000002</v>
      </c>
      <c r="N69" s="173">
        <v>0</v>
      </c>
      <c r="O69" s="173">
        <f>ROUND(E69*N69,2)</f>
        <v>0</v>
      </c>
      <c r="P69" s="173">
        <v>0</v>
      </c>
      <c r="Q69" s="173">
        <f>ROUND(E69*P69,2)</f>
        <v>0</v>
      </c>
      <c r="R69" s="173"/>
      <c r="S69" s="173" t="s">
        <v>140</v>
      </c>
      <c r="T69" s="175" t="s">
        <v>141</v>
      </c>
      <c r="U69" s="158">
        <v>0.35</v>
      </c>
      <c r="V69" s="158">
        <f>ROUND(E69*U69,2)</f>
        <v>84.24</v>
      </c>
      <c r="W69" s="158"/>
      <c r="X69" s="158" t="s">
        <v>142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147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89" t="s">
        <v>237</v>
      </c>
      <c r="D70" s="160"/>
      <c r="E70" s="161">
        <v>240.685</v>
      </c>
      <c r="F70" s="158"/>
      <c r="G70" s="158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48"/>
      <c r="Z70" s="148"/>
      <c r="AA70" s="148"/>
      <c r="AB70" s="148"/>
      <c r="AC70" s="148"/>
      <c r="AD70" s="148"/>
      <c r="AE70" s="148"/>
      <c r="AF70" s="148"/>
      <c r="AG70" s="148" t="s">
        <v>172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69">
        <v>30</v>
      </c>
      <c r="B71" s="170" t="s">
        <v>238</v>
      </c>
      <c r="C71" s="188" t="s">
        <v>239</v>
      </c>
      <c r="D71" s="171" t="s">
        <v>189</v>
      </c>
      <c r="E71" s="172">
        <v>24.0685</v>
      </c>
      <c r="F71" s="173">
        <f>H71+J71</f>
        <v>310.77</v>
      </c>
      <c r="G71" s="173">
        <f>ROUND(E71*F71,2)</f>
        <v>7479.77</v>
      </c>
      <c r="H71" s="174"/>
      <c r="I71" s="173">
        <f>ROUND(E71*H71,2)</f>
        <v>0</v>
      </c>
      <c r="J71" s="174">
        <v>310.77</v>
      </c>
      <c r="K71" s="173">
        <f>ROUND(E71*J71,2)</f>
        <v>7479.77</v>
      </c>
      <c r="L71" s="173">
        <v>21</v>
      </c>
      <c r="M71" s="173">
        <f>G71*(1+L71/100)</f>
        <v>9050.5217000000011</v>
      </c>
      <c r="N71" s="173">
        <v>0</v>
      </c>
      <c r="O71" s="173">
        <f>ROUND(E71*N71,2)</f>
        <v>0</v>
      </c>
      <c r="P71" s="173">
        <v>0</v>
      </c>
      <c r="Q71" s="173">
        <f>ROUND(E71*P71,2)</f>
        <v>0</v>
      </c>
      <c r="R71" s="173"/>
      <c r="S71" s="173" t="s">
        <v>140</v>
      </c>
      <c r="T71" s="175" t="s">
        <v>141</v>
      </c>
      <c r="U71" s="158">
        <v>3.81</v>
      </c>
      <c r="V71" s="158">
        <f>ROUND(E71*U71,2)</f>
        <v>91.7</v>
      </c>
      <c r="W71" s="158"/>
      <c r="X71" s="158" t="s">
        <v>142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147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9" t="s">
        <v>219</v>
      </c>
      <c r="D72" s="160"/>
      <c r="E72" s="161">
        <v>24.0685</v>
      </c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48"/>
      <c r="Z72" s="148"/>
      <c r="AA72" s="148"/>
      <c r="AB72" s="148"/>
      <c r="AC72" s="148"/>
      <c r="AD72" s="148"/>
      <c r="AE72" s="148"/>
      <c r="AF72" s="148"/>
      <c r="AG72" s="148" t="s">
        <v>172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ht="22.5" outlineLevel="1" x14ac:dyDescent="0.2">
      <c r="A73" s="169">
        <v>31</v>
      </c>
      <c r="B73" s="170" t="s">
        <v>240</v>
      </c>
      <c r="C73" s="188" t="s">
        <v>241</v>
      </c>
      <c r="D73" s="171" t="s">
        <v>189</v>
      </c>
      <c r="E73" s="172">
        <v>638.58500000000004</v>
      </c>
      <c r="F73" s="173">
        <f>H73+J73</f>
        <v>303.01</v>
      </c>
      <c r="G73" s="173">
        <f>ROUND(E73*F73,2)</f>
        <v>193497.64</v>
      </c>
      <c r="H73" s="174"/>
      <c r="I73" s="173">
        <f>ROUND(E73*H73,2)</f>
        <v>0</v>
      </c>
      <c r="J73" s="174">
        <v>303.01</v>
      </c>
      <c r="K73" s="173">
        <f>ROUND(E73*J73,2)</f>
        <v>193497.64</v>
      </c>
      <c r="L73" s="173">
        <v>21</v>
      </c>
      <c r="M73" s="173">
        <f>G73*(1+L73/100)</f>
        <v>234132.14440000002</v>
      </c>
      <c r="N73" s="173">
        <v>0</v>
      </c>
      <c r="O73" s="173">
        <f>ROUND(E73*N73,2)</f>
        <v>0</v>
      </c>
      <c r="P73" s="173">
        <v>0</v>
      </c>
      <c r="Q73" s="173">
        <f>ROUND(E73*P73,2)</f>
        <v>0</v>
      </c>
      <c r="R73" s="173"/>
      <c r="S73" s="173" t="s">
        <v>140</v>
      </c>
      <c r="T73" s="175" t="s">
        <v>141</v>
      </c>
      <c r="U73" s="158">
        <v>0.01</v>
      </c>
      <c r="V73" s="158">
        <f>ROUND(E73*U73,2)</f>
        <v>6.39</v>
      </c>
      <c r="W73" s="158"/>
      <c r="X73" s="158" t="s">
        <v>142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147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89" t="s">
        <v>242</v>
      </c>
      <c r="D74" s="160"/>
      <c r="E74" s="161">
        <v>638.58500000000004</v>
      </c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48"/>
      <c r="Z74" s="148"/>
      <c r="AA74" s="148"/>
      <c r="AB74" s="148"/>
      <c r="AC74" s="148"/>
      <c r="AD74" s="148"/>
      <c r="AE74" s="148"/>
      <c r="AF74" s="148"/>
      <c r="AG74" s="148" t="s">
        <v>172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ht="22.5" outlineLevel="1" x14ac:dyDescent="0.2">
      <c r="A75" s="176">
        <v>32</v>
      </c>
      <c r="B75" s="177" t="s">
        <v>243</v>
      </c>
      <c r="C75" s="187" t="s">
        <v>244</v>
      </c>
      <c r="D75" s="178" t="s">
        <v>189</v>
      </c>
      <c r="E75" s="179">
        <v>48.81</v>
      </c>
      <c r="F75" s="180">
        <f>H75+J75</f>
        <v>303.01</v>
      </c>
      <c r="G75" s="180">
        <f>ROUND(E75*F75,2)</f>
        <v>14789.92</v>
      </c>
      <c r="H75" s="181"/>
      <c r="I75" s="180">
        <f>ROUND(E75*H75,2)</f>
        <v>0</v>
      </c>
      <c r="J75" s="181">
        <v>303.01</v>
      </c>
      <c r="K75" s="180">
        <f>ROUND(E75*J75,2)</f>
        <v>14789.92</v>
      </c>
      <c r="L75" s="180">
        <v>21</v>
      </c>
      <c r="M75" s="180">
        <f>G75*(1+L75/100)</f>
        <v>17895.803199999998</v>
      </c>
      <c r="N75" s="180">
        <v>0</v>
      </c>
      <c r="O75" s="180">
        <f>ROUND(E75*N75,2)</f>
        <v>0</v>
      </c>
      <c r="P75" s="180">
        <v>0</v>
      </c>
      <c r="Q75" s="180">
        <f>ROUND(E75*P75,2)</f>
        <v>0</v>
      </c>
      <c r="R75" s="180"/>
      <c r="S75" s="180" t="s">
        <v>140</v>
      </c>
      <c r="T75" s="182" t="s">
        <v>141</v>
      </c>
      <c r="U75" s="158">
        <v>0.01</v>
      </c>
      <c r="V75" s="158">
        <f>ROUND(E75*U75,2)</f>
        <v>0.49</v>
      </c>
      <c r="W75" s="158"/>
      <c r="X75" s="158" t="s">
        <v>142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147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ht="22.5" outlineLevel="1" x14ac:dyDescent="0.2">
      <c r="A76" s="169">
        <v>33</v>
      </c>
      <c r="B76" s="170" t="s">
        <v>245</v>
      </c>
      <c r="C76" s="188" t="s">
        <v>246</v>
      </c>
      <c r="D76" s="171" t="s">
        <v>189</v>
      </c>
      <c r="E76" s="172">
        <v>24.0685</v>
      </c>
      <c r="F76" s="173">
        <f>H76+J76</f>
        <v>330.2</v>
      </c>
      <c r="G76" s="173">
        <f>ROUND(E76*F76,2)</f>
        <v>7947.42</v>
      </c>
      <c r="H76" s="174"/>
      <c r="I76" s="173">
        <f>ROUND(E76*H76,2)</f>
        <v>0</v>
      </c>
      <c r="J76" s="174">
        <v>330.2</v>
      </c>
      <c r="K76" s="173">
        <f>ROUND(E76*J76,2)</f>
        <v>7947.42</v>
      </c>
      <c r="L76" s="173">
        <v>21</v>
      </c>
      <c r="M76" s="173">
        <f>G76*(1+L76/100)</f>
        <v>9616.3781999999992</v>
      </c>
      <c r="N76" s="173">
        <v>0</v>
      </c>
      <c r="O76" s="173">
        <f>ROUND(E76*N76,2)</f>
        <v>0</v>
      </c>
      <c r="P76" s="173">
        <v>0</v>
      </c>
      <c r="Q76" s="173">
        <f>ROUND(E76*P76,2)</f>
        <v>0</v>
      </c>
      <c r="R76" s="173"/>
      <c r="S76" s="173" t="s">
        <v>140</v>
      </c>
      <c r="T76" s="175" t="s">
        <v>141</v>
      </c>
      <c r="U76" s="158">
        <v>0.67</v>
      </c>
      <c r="V76" s="158">
        <f>ROUND(E76*U76,2)</f>
        <v>16.13</v>
      </c>
      <c r="W76" s="158"/>
      <c r="X76" s="158" t="s">
        <v>142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147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89" t="s">
        <v>219</v>
      </c>
      <c r="D77" s="160"/>
      <c r="E77" s="161">
        <v>24.0685</v>
      </c>
      <c r="F77" s="158"/>
      <c r="G77" s="158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48"/>
      <c r="Z77" s="148"/>
      <c r="AA77" s="148"/>
      <c r="AB77" s="148"/>
      <c r="AC77" s="148"/>
      <c r="AD77" s="148"/>
      <c r="AE77" s="148"/>
      <c r="AF77" s="148"/>
      <c r="AG77" s="148" t="s">
        <v>172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69">
        <v>34</v>
      </c>
      <c r="B78" s="170" t="s">
        <v>247</v>
      </c>
      <c r="C78" s="188" t="s">
        <v>248</v>
      </c>
      <c r="D78" s="171" t="s">
        <v>189</v>
      </c>
      <c r="E78" s="172">
        <v>24.0685</v>
      </c>
      <c r="F78" s="173">
        <f>H78+J78</f>
        <v>43.7</v>
      </c>
      <c r="G78" s="173">
        <f>ROUND(E78*F78,2)</f>
        <v>1051.79</v>
      </c>
      <c r="H78" s="174"/>
      <c r="I78" s="173">
        <f>ROUND(E78*H78,2)</f>
        <v>0</v>
      </c>
      <c r="J78" s="174">
        <v>43.7</v>
      </c>
      <c r="K78" s="173">
        <f>ROUND(E78*J78,2)</f>
        <v>1051.79</v>
      </c>
      <c r="L78" s="173">
        <v>21</v>
      </c>
      <c r="M78" s="173">
        <f>G78*(1+L78/100)</f>
        <v>1272.6659</v>
      </c>
      <c r="N78" s="173">
        <v>0</v>
      </c>
      <c r="O78" s="173">
        <f>ROUND(E78*N78,2)</f>
        <v>0</v>
      </c>
      <c r="P78" s="173">
        <v>0</v>
      </c>
      <c r="Q78" s="173">
        <f>ROUND(E78*P78,2)</f>
        <v>0</v>
      </c>
      <c r="R78" s="173"/>
      <c r="S78" s="173" t="s">
        <v>140</v>
      </c>
      <c r="T78" s="175" t="s">
        <v>141</v>
      </c>
      <c r="U78" s="158">
        <v>0.59</v>
      </c>
      <c r="V78" s="158">
        <f>ROUND(E78*U78,2)</f>
        <v>14.2</v>
      </c>
      <c r="W78" s="158"/>
      <c r="X78" s="158" t="s">
        <v>142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147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89" t="s">
        <v>219</v>
      </c>
      <c r="D79" s="160"/>
      <c r="E79" s="161">
        <v>24.0685</v>
      </c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48"/>
      <c r="Z79" s="148"/>
      <c r="AA79" s="148"/>
      <c r="AB79" s="148"/>
      <c r="AC79" s="148"/>
      <c r="AD79" s="148"/>
      <c r="AE79" s="148"/>
      <c r="AF79" s="148"/>
      <c r="AG79" s="148" t="s">
        <v>172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76">
        <v>35</v>
      </c>
      <c r="B80" s="177" t="s">
        <v>249</v>
      </c>
      <c r="C80" s="187" t="s">
        <v>250</v>
      </c>
      <c r="D80" s="178" t="s">
        <v>146</v>
      </c>
      <c r="E80" s="179">
        <v>4</v>
      </c>
      <c r="F80" s="180">
        <f>H80+J80</f>
        <v>54.39</v>
      </c>
      <c r="G80" s="180">
        <f>ROUND(E80*F80,2)</f>
        <v>217.56</v>
      </c>
      <c r="H80" s="181"/>
      <c r="I80" s="180">
        <f>ROUND(E80*H80,2)</f>
        <v>0</v>
      </c>
      <c r="J80" s="181">
        <v>54.39</v>
      </c>
      <c r="K80" s="180">
        <f>ROUND(E80*J80,2)</f>
        <v>217.56</v>
      </c>
      <c r="L80" s="180">
        <v>21</v>
      </c>
      <c r="M80" s="180">
        <f>G80*(1+L80/100)</f>
        <v>263.24759999999998</v>
      </c>
      <c r="N80" s="180">
        <v>0</v>
      </c>
      <c r="O80" s="180">
        <f>ROUND(E80*N80,2)</f>
        <v>0</v>
      </c>
      <c r="P80" s="180">
        <v>0</v>
      </c>
      <c r="Q80" s="180">
        <f>ROUND(E80*P80,2)</f>
        <v>0</v>
      </c>
      <c r="R80" s="180"/>
      <c r="S80" s="180" t="s">
        <v>140</v>
      </c>
      <c r="T80" s="182" t="s">
        <v>141</v>
      </c>
      <c r="U80" s="158">
        <v>2.27</v>
      </c>
      <c r="V80" s="158">
        <f>ROUND(E80*U80,2)</f>
        <v>9.08</v>
      </c>
      <c r="W80" s="158"/>
      <c r="X80" s="158" t="s">
        <v>142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147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76">
        <v>36</v>
      </c>
      <c r="B81" s="177" t="s">
        <v>251</v>
      </c>
      <c r="C81" s="187" t="s">
        <v>252</v>
      </c>
      <c r="D81" s="178" t="s">
        <v>146</v>
      </c>
      <c r="E81" s="179">
        <v>4</v>
      </c>
      <c r="F81" s="180">
        <f>H81+J81</f>
        <v>59.24</v>
      </c>
      <c r="G81" s="180">
        <f>ROUND(E81*F81,2)</f>
        <v>236.96</v>
      </c>
      <c r="H81" s="181"/>
      <c r="I81" s="180">
        <f>ROUND(E81*H81,2)</f>
        <v>0</v>
      </c>
      <c r="J81" s="181">
        <v>59.24</v>
      </c>
      <c r="K81" s="180">
        <f>ROUND(E81*J81,2)</f>
        <v>236.96</v>
      </c>
      <c r="L81" s="180">
        <v>21</v>
      </c>
      <c r="M81" s="180">
        <f>G81*(1+L81/100)</f>
        <v>286.72160000000002</v>
      </c>
      <c r="N81" s="180">
        <v>0</v>
      </c>
      <c r="O81" s="180">
        <f>ROUND(E81*N81,2)</f>
        <v>0</v>
      </c>
      <c r="P81" s="180">
        <v>0</v>
      </c>
      <c r="Q81" s="180">
        <f>ROUND(E81*P81,2)</f>
        <v>0</v>
      </c>
      <c r="R81" s="180"/>
      <c r="S81" s="180" t="s">
        <v>140</v>
      </c>
      <c r="T81" s="182" t="s">
        <v>141</v>
      </c>
      <c r="U81" s="158">
        <v>0.56000000000000005</v>
      </c>
      <c r="V81" s="158">
        <f>ROUND(E81*U81,2)</f>
        <v>2.2400000000000002</v>
      </c>
      <c r="W81" s="158"/>
      <c r="X81" s="158" t="s">
        <v>142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147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69">
        <v>37</v>
      </c>
      <c r="B82" s="170" t="s">
        <v>253</v>
      </c>
      <c r="C82" s="188" t="s">
        <v>254</v>
      </c>
      <c r="D82" s="171" t="s">
        <v>189</v>
      </c>
      <c r="E82" s="172">
        <v>397.9</v>
      </c>
      <c r="F82" s="173">
        <f>H82+J82</f>
        <v>52.44</v>
      </c>
      <c r="G82" s="173">
        <f>ROUND(E82*F82,2)</f>
        <v>20865.88</v>
      </c>
      <c r="H82" s="174"/>
      <c r="I82" s="173">
        <f>ROUND(E82*H82,2)</f>
        <v>0</v>
      </c>
      <c r="J82" s="174">
        <v>52.44</v>
      </c>
      <c r="K82" s="173">
        <f>ROUND(E82*J82,2)</f>
        <v>20865.88</v>
      </c>
      <c r="L82" s="173">
        <v>21</v>
      </c>
      <c r="M82" s="173">
        <f>G82*(1+L82/100)</f>
        <v>25247.714800000002</v>
      </c>
      <c r="N82" s="173">
        <v>0</v>
      </c>
      <c r="O82" s="173">
        <f>ROUND(E82*N82,2)</f>
        <v>0</v>
      </c>
      <c r="P82" s="173">
        <v>0</v>
      </c>
      <c r="Q82" s="173">
        <f>ROUND(E82*P82,2)</f>
        <v>0</v>
      </c>
      <c r="R82" s="173"/>
      <c r="S82" s="173" t="s">
        <v>140</v>
      </c>
      <c r="T82" s="175" t="s">
        <v>141</v>
      </c>
      <c r="U82" s="158">
        <v>0.05</v>
      </c>
      <c r="V82" s="158">
        <f>ROUND(E82*U82,2)</f>
        <v>19.899999999999999</v>
      </c>
      <c r="W82" s="158"/>
      <c r="X82" s="158" t="s">
        <v>142</v>
      </c>
      <c r="Y82" s="148"/>
      <c r="Z82" s="148"/>
      <c r="AA82" s="148"/>
      <c r="AB82" s="148"/>
      <c r="AC82" s="148"/>
      <c r="AD82" s="148"/>
      <c r="AE82" s="148"/>
      <c r="AF82" s="148"/>
      <c r="AG82" s="148" t="s">
        <v>147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89" t="s">
        <v>255</v>
      </c>
      <c r="D83" s="160"/>
      <c r="E83" s="161">
        <v>397.9</v>
      </c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48"/>
      <c r="Z83" s="148"/>
      <c r="AA83" s="148"/>
      <c r="AB83" s="148"/>
      <c r="AC83" s="148"/>
      <c r="AD83" s="148"/>
      <c r="AE83" s="148"/>
      <c r="AF83" s="148"/>
      <c r="AG83" s="148" t="s">
        <v>172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69">
        <v>38</v>
      </c>
      <c r="B84" s="170" t="s">
        <v>256</v>
      </c>
      <c r="C84" s="188" t="s">
        <v>257</v>
      </c>
      <c r="D84" s="171" t="s">
        <v>189</v>
      </c>
      <c r="E84" s="172">
        <v>397.9</v>
      </c>
      <c r="F84" s="173">
        <f>H84+J84</f>
        <v>127.22</v>
      </c>
      <c r="G84" s="173">
        <f>ROUND(E84*F84,2)</f>
        <v>50620.84</v>
      </c>
      <c r="H84" s="174"/>
      <c r="I84" s="173">
        <f>ROUND(E84*H84,2)</f>
        <v>0</v>
      </c>
      <c r="J84" s="174">
        <v>127.22</v>
      </c>
      <c r="K84" s="173">
        <f>ROUND(E84*J84,2)</f>
        <v>50620.84</v>
      </c>
      <c r="L84" s="173">
        <v>21</v>
      </c>
      <c r="M84" s="173">
        <f>G84*(1+L84/100)</f>
        <v>61251.216399999998</v>
      </c>
      <c r="N84" s="173">
        <v>0</v>
      </c>
      <c r="O84" s="173">
        <f>ROUND(E84*N84,2)</f>
        <v>0</v>
      </c>
      <c r="P84" s="173">
        <v>0</v>
      </c>
      <c r="Q84" s="173">
        <f>ROUND(E84*P84,2)</f>
        <v>0</v>
      </c>
      <c r="R84" s="173"/>
      <c r="S84" s="173" t="s">
        <v>140</v>
      </c>
      <c r="T84" s="175" t="s">
        <v>141</v>
      </c>
      <c r="U84" s="158">
        <v>0.2</v>
      </c>
      <c r="V84" s="158">
        <f>ROUND(E84*U84,2)</f>
        <v>79.58</v>
      </c>
      <c r="W84" s="158"/>
      <c r="X84" s="158" t="s">
        <v>142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147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262" t="s">
        <v>258</v>
      </c>
      <c r="D85" s="263"/>
      <c r="E85" s="263"/>
      <c r="F85" s="263"/>
      <c r="G85" s="263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48"/>
      <c r="Z85" s="148"/>
      <c r="AA85" s="148"/>
      <c r="AB85" s="148"/>
      <c r="AC85" s="148"/>
      <c r="AD85" s="148"/>
      <c r="AE85" s="148"/>
      <c r="AF85" s="148"/>
      <c r="AG85" s="148" t="s">
        <v>159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264" t="s">
        <v>259</v>
      </c>
      <c r="D86" s="265"/>
      <c r="E86" s="265"/>
      <c r="F86" s="265"/>
      <c r="G86" s="265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58"/>
      <c r="Y86" s="148"/>
      <c r="Z86" s="148"/>
      <c r="AA86" s="148"/>
      <c r="AB86" s="148"/>
      <c r="AC86" s="148"/>
      <c r="AD86" s="148"/>
      <c r="AE86" s="148"/>
      <c r="AF86" s="148"/>
      <c r="AG86" s="148" t="s">
        <v>159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264" t="s">
        <v>258</v>
      </c>
      <c r="D87" s="265"/>
      <c r="E87" s="265"/>
      <c r="F87" s="265"/>
      <c r="G87" s="265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  <c r="V87" s="158"/>
      <c r="W87" s="158"/>
      <c r="X87" s="158"/>
      <c r="Y87" s="148"/>
      <c r="Z87" s="148"/>
      <c r="AA87" s="148"/>
      <c r="AB87" s="148"/>
      <c r="AC87" s="148"/>
      <c r="AD87" s="148"/>
      <c r="AE87" s="148"/>
      <c r="AF87" s="148"/>
      <c r="AG87" s="148" t="s">
        <v>159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264" t="s">
        <v>258</v>
      </c>
      <c r="D88" s="265"/>
      <c r="E88" s="265"/>
      <c r="F88" s="265"/>
      <c r="G88" s="265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48"/>
      <c r="Z88" s="148"/>
      <c r="AA88" s="148"/>
      <c r="AB88" s="148"/>
      <c r="AC88" s="148"/>
      <c r="AD88" s="148"/>
      <c r="AE88" s="148"/>
      <c r="AF88" s="148"/>
      <c r="AG88" s="148" t="s">
        <v>159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264" t="s">
        <v>258</v>
      </c>
      <c r="D89" s="265"/>
      <c r="E89" s="265"/>
      <c r="F89" s="265"/>
      <c r="G89" s="265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58"/>
      <c r="Y89" s="148"/>
      <c r="Z89" s="148"/>
      <c r="AA89" s="148"/>
      <c r="AB89" s="148"/>
      <c r="AC89" s="148"/>
      <c r="AD89" s="148"/>
      <c r="AE89" s="148"/>
      <c r="AF89" s="148"/>
      <c r="AG89" s="148" t="s">
        <v>159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264" t="s">
        <v>258</v>
      </c>
      <c r="D90" s="265"/>
      <c r="E90" s="265"/>
      <c r="F90" s="265"/>
      <c r="G90" s="265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58"/>
      <c r="Y90" s="148"/>
      <c r="Z90" s="148"/>
      <c r="AA90" s="148"/>
      <c r="AB90" s="148"/>
      <c r="AC90" s="148"/>
      <c r="AD90" s="148"/>
      <c r="AE90" s="148"/>
      <c r="AF90" s="148"/>
      <c r="AG90" s="148" t="s">
        <v>159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264" t="s">
        <v>259</v>
      </c>
      <c r="D91" s="265"/>
      <c r="E91" s="265"/>
      <c r="F91" s="265"/>
      <c r="G91" s="265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8"/>
      <c r="Y91" s="148"/>
      <c r="Z91" s="148"/>
      <c r="AA91" s="148"/>
      <c r="AB91" s="148"/>
      <c r="AC91" s="148"/>
      <c r="AD91" s="148"/>
      <c r="AE91" s="148"/>
      <c r="AF91" s="148"/>
      <c r="AG91" s="148" t="s">
        <v>159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264" t="s">
        <v>258</v>
      </c>
      <c r="D92" s="265"/>
      <c r="E92" s="265"/>
      <c r="F92" s="265"/>
      <c r="G92" s="265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58"/>
      <c r="W92" s="158"/>
      <c r="X92" s="158"/>
      <c r="Y92" s="148"/>
      <c r="Z92" s="148"/>
      <c r="AA92" s="148"/>
      <c r="AB92" s="148"/>
      <c r="AC92" s="148"/>
      <c r="AD92" s="148"/>
      <c r="AE92" s="148"/>
      <c r="AF92" s="148"/>
      <c r="AG92" s="148" t="s">
        <v>159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264" t="s">
        <v>259</v>
      </c>
      <c r="D93" s="265"/>
      <c r="E93" s="265"/>
      <c r="F93" s="265"/>
      <c r="G93" s="265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58"/>
      <c r="W93" s="158"/>
      <c r="X93" s="158"/>
      <c r="Y93" s="148"/>
      <c r="Z93" s="148"/>
      <c r="AA93" s="148"/>
      <c r="AB93" s="148"/>
      <c r="AC93" s="148"/>
      <c r="AD93" s="148"/>
      <c r="AE93" s="148"/>
      <c r="AF93" s="148"/>
      <c r="AG93" s="148" t="s">
        <v>159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264" t="s">
        <v>258</v>
      </c>
      <c r="D94" s="265"/>
      <c r="E94" s="265"/>
      <c r="F94" s="265"/>
      <c r="G94" s="265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8"/>
      <c r="Y94" s="148"/>
      <c r="Z94" s="148"/>
      <c r="AA94" s="148"/>
      <c r="AB94" s="148"/>
      <c r="AC94" s="148"/>
      <c r="AD94" s="148"/>
      <c r="AE94" s="148"/>
      <c r="AF94" s="148"/>
      <c r="AG94" s="148" t="s">
        <v>159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264" t="s">
        <v>258</v>
      </c>
      <c r="D95" s="265"/>
      <c r="E95" s="265"/>
      <c r="F95" s="265"/>
      <c r="G95" s="265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48"/>
      <c r="Z95" s="148"/>
      <c r="AA95" s="148"/>
      <c r="AB95" s="148"/>
      <c r="AC95" s="148"/>
      <c r="AD95" s="148"/>
      <c r="AE95" s="148"/>
      <c r="AF95" s="148"/>
      <c r="AG95" s="148" t="s">
        <v>159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264" t="s">
        <v>258</v>
      </c>
      <c r="D96" s="265"/>
      <c r="E96" s="265"/>
      <c r="F96" s="265"/>
      <c r="G96" s="265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8"/>
      <c r="Y96" s="148"/>
      <c r="Z96" s="148"/>
      <c r="AA96" s="148"/>
      <c r="AB96" s="148"/>
      <c r="AC96" s="148"/>
      <c r="AD96" s="148"/>
      <c r="AE96" s="148"/>
      <c r="AF96" s="148"/>
      <c r="AG96" s="148" t="s">
        <v>159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264" t="s">
        <v>258</v>
      </c>
      <c r="D97" s="265"/>
      <c r="E97" s="265"/>
      <c r="F97" s="265"/>
      <c r="G97" s="265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  <c r="U97" s="158"/>
      <c r="V97" s="158"/>
      <c r="W97" s="158"/>
      <c r="X97" s="158"/>
      <c r="Y97" s="148"/>
      <c r="Z97" s="148"/>
      <c r="AA97" s="148"/>
      <c r="AB97" s="148"/>
      <c r="AC97" s="148"/>
      <c r="AD97" s="148"/>
      <c r="AE97" s="148"/>
      <c r="AF97" s="148"/>
      <c r="AG97" s="148" t="s">
        <v>159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264" t="s">
        <v>258</v>
      </c>
      <c r="D98" s="265"/>
      <c r="E98" s="265"/>
      <c r="F98" s="265"/>
      <c r="G98" s="265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  <c r="V98" s="158"/>
      <c r="W98" s="158"/>
      <c r="X98" s="158"/>
      <c r="Y98" s="148"/>
      <c r="Z98" s="148"/>
      <c r="AA98" s="148"/>
      <c r="AB98" s="148"/>
      <c r="AC98" s="148"/>
      <c r="AD98" s="148"/>
      <c r="AE98" s="148"/>
      <c r="AF98" s="148"/>
      <c r="AG98" s="148" t="s">
        <v>159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264" t="s">
        <v>192</v>
      </c>
      <c r="D99" s="265"/>
      <c r="E99" s="265"/>
      <c r="F99" s="265"/>
      <c r="G99" s="265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48"/>
      <c r="Z99" s="148"/>
      <c r="AA99" s="148"/>
      <c r="AB99" s="148"/>
      <c r="AC99" s="148"/>
      <c r="AD99" s="148"/>
      <c r="AE99" s="148"/>
      <c r="AF99" s="148"/>
      <c r="AG99" s="148" t="s">
        <v>159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89" t="s">
        <v>255</v>
      </c>
      <c r="D100" s="160"/>
      <c r="E100" s="161">
        <v>397.9</v>
      </c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8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172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69">
        <v>39</v>
      </c>
      <c r="B101" s="170" t="s">
        <v>260</v>
      </c>
      <c r="C101" s="188" t="s">
        <v>261</v>
      </c>
      <c r="D101" s="171" t="s">
        <v>189</v>
      </c>
      <c r="E101" s="172">
        <v>97.063999999999993</v>
      </c>
      <c r="F101" s="173">
        <f>H101+J101</f>
        <v>175.78</v>
      </c>
      <c r="G101" s="173">
        <f>ROUND(E101*F101,2)</f>
        <v>17061.91</v>
      </c>
      <c r="H101" s="174"/>
      <c r="I101" s="173">
        <f>ROUND(E101*H101,2)</f>
        <v>0</v>
      </c>
      <c r="J101" s="174">
        <v>175.78</v>
      </c>
      <c r="K101" s="173">
        <f>ROUND(E101*J101,2)</f>
        <v>17061.91</v>
      </c>
      <c r="L101" s="173">
        <v>21</v>
      </c>
      <c r="M101" s="173">
        <f>G101*(1+L101/100)</f>
        <v>20644.911099999998</v>
      </c>
      <c r="N101" s="173">
        <v>0</v>
      </c>
      <c r="O101" s="173">
        <f>ROUND(E101*N101,2)</f>
        <v>0</v>
      </c>
      <c r="P101" s="173">
        <v>0</v>
      </c>
      <c r="Q101" s="173">
        <f>ROUND(E101*P101,2)</f>
        <v>0</v>
      </c>
      <c r="R101" s="173"/>
      <c r="S101" s="173" t="s">
        <v>140</v>
      </c>
      <c r="T101" s="175" t="s">
        <v>141</v>
      </c>
      <c r="U101" s="158">
        <v>1.59</v>
      </c>
      <c r="V101" s="158">
        <f>ROUND(E101*U101,2)</f>
        <v>154.33000000000001</v>
      </c>
      <c r="W101" s="158"/>
      <c r="X101" s="158" t="s">
        <v>142</v>
      </c>
      <c r="Y101" s="148"/>
      <c r="Z101" s="148"/>
      <c r="AA101" s="148"/>
      <c r="AB101" s="148"/>
      <c r="AC101" s="148"/>
      <c r="AD101" s="148"/>
      <c r="AE101" s="148"/>
      <c r="AF101" s="148"/>
      <c r="AG101" s="148" t="s">
        <v>143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89" t="s">
        <v>262</v>
      </c>
      <c r="D102" s="160"/>
      <c r="E102" s="161">
        <v>30.8</v>
      </c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8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172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9" t="s">
        <v>263</v>
      </c>
      <c r="D103" s="160"/>
      <c r="E103" s="161">
        <v>5</v>
      </c>
      <c r="F103" s="158"/>
      <c r="G103" s="158"/>
      <c r="H103" s="158"/>
      <c r="I103" s="158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58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172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9" t="s">
        <v>264</v>
      </c>
      <c r="D104" s="160"/>
      <c r="E104" s="161">
        <v>3.12</v>
      </c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  <c r="P104" s="158"/>
      <c r="Q104" s="158"/>
      <c r="R104" s="158"/>
      <c r="S104" s="158"/>
      <c r="T104" s="158"/>
      <c r="U104" s="158"/>
      <c r="V104" s="158"/>
      <c r="W104" s="158"/>
      <c r="X104" s="158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172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89" t="s">
        <v>265</v>
      </c>
      <c r="D105" s="160"/>
      <c r="E105" s="161">
        <v>58.143999999999998</v>
      </c>
      <c r="F105" s="158"/>
      <c r="G105" s="158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8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172</v>
      </c>
      <c r="AH105" s="148">
        <v>0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76">
        <v>40</v>
      </c>
      <c r="B106" s="177" t="s">
        <v>266</v>
      </c>
      <c r="C106" s="187" t="s">
        <v>267</v>
      </c>
      <c r="D106" s="178" t="s">
        <v>139</v>
      </c>
      <c r="E106" s="179">
        <v>450</v>
      </c>
      <c r="F106" s="180">
        <f>H106+J106</f>
        <v>43.7</v>
      </c>
      <c r="G106" s="180">
        <f>ROUND(E106*F106,2)</f>
        <v>19665</v>
      </c>
      <c r="H106" s="181"/>
      <c r="I106" s="180">
        <f>ROUND(E106*H106,2)</f>
        <v>0</v>
      </c>
      <c r="J106" s="181">
        <v>43.7</v>
      </c>
      <c r="K106" s="180">
        <f>ROUND(E106*J106,2)</f>
        <v>19665</v>
      </c>
      <c r="L106" s="180">
        <v>21</v>
      </c>
      <c r="M106" s="180">
        <f>G106*(1+L106/100)</f>
        <v>23794.649999999998</v>
      </c>
      <c r="N106" s="180">
        <v>0</v>
      </c>
      <c r="O106" s="180">
        <f>ROUND(E106*N106,2)</f>
        <v>0</v>
      </c>
      <c r="P106" s="180">
        <v>0</v>
      </c>
      <c r="Q106" s="180">
        <f>ROUND(E106*P106,2)</f>
        <v>0</v>
      </c>
      <c r="R106" s="180"/>
      <c r="S106" s="180" t="s">
        <v>140</v>
      </c>
      <c r="T106" s="182" t="s">
        <v>141</v>
      </c>
      <c r="U106" s="158">
        <v>0.25</v>
      </c>
      <c r="V106" s="158">
        <f>ROUND(E106*U106,2)</f>
        <v>112.5</v>
      </c>
      <c r="W106" s="158"/>
      <c r="X106" s="158" t="s">
        <v>142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147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76">
        <v>41</v>
      </c>
      <c r="B107" s="177" t="s">
        <v>268</v>
      </c>
      <c r="C107" s="187" t="s">
        <v>269</v>
      </c>
      <c r="D107" s="178" t="s">
        <v>139</v>
      </c>
      <c r="E107" s="179">
        <v>120</v>
      </c>
      <c r="F107" s="180">
        <f>H107+J107</f>
        <v>37.880000000000003</v>
      </c>
      <c r="G107" s="180">
        <f>ROUND(E107*F107,2)</f>
        <v>4545.6000000000004</v>
      </c>
      <c r="H107" s="181"/>
      <c r="I107" s="180">
        <f>ROUND(E107*H107,2)</f>
        <v>0</v>
      </c>
      <c r="J107" s="181">
        <v>37.880000000000003</v>
      </c>
      <c r="K107" s="180">
        <f>ROUND(E107*J107,2)</f>
        <v>4545.6000000000004</v>
      </c>
      <c r="L107" s="180">
        <v>21</v>
      </c>
      <c r="M107" s="180">
        <f>G107*(1+L107/100)</f>
        <v>5500.1760000000004</v>
      </c>
      <c r="N107" s="180">
        <v>0</v>
      </c>
      <c r="O107" s="180">
        <f>ROUND(E107*N107,2)</f>
        <v>0</v>
      </c>
      <c r="P107" s="180">
        <v>0</v>
      </c>
      <c r="Q107" s="180">
        <f>ROUND(E107*P107,2)</f>
        <v>0</v>
      </c>
      <c r="R107" s="180"/>
      <c r="S107" s="180" t="s">
        <v>140</v>
      </c>
      <c r="T107" s="182" t="s">
        <v>141</v>
      </c>
      <c r="U107" s="158">
        <v>0.06</v>
      </c>
      <c r="V107" s="158">
        <f>ROUND(E107*U107,2)</f>
        <v>7.2</v>
      </c>
      <c r="W107" s="158"/>
      <c r="X107" s="158" t="s">
        <v>142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143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76">
        <v>42</v>
      </c>
      <c r="B108" s="177" t="s">
        <v>270</v>
      </c>
      <c r="C108" s="187" t="s">
        <v>271</v>
      </c>
      <c r="D108" s="178" t="s">
        <v>139</v>
      </c>
      <c r="E108" s="179">
        <v>450</v>
      </c>
      <c r="F108" s="180">
        <f>H108+J108</f>
        <v>28.16</v>
      </c>
      <c r="G108" s="180">
        <f>ROUND(E108*F108,2)</f>
        <v>12672</v>
      </c>
      <c r="H108" s="181"/>
      <c r="I108" s="180">
        <f>ROUND(E108*H108,2)</f>
        <v>0</v>
      </c>
      <c r="J108" s="181">
        <v>28.16</v>
      </c>
      <c r="K108" s="180">
        <f>ROUND(E108*J108,2)</f>
        <v>12672</v>
      </c>
      <c r="L108" s="180">
        <v>21</v>
      </c>
      <c r="M108" s="180">
        <f>G108*(1+L108/100)</f>
        <v>15333.119999999999</v>
      </c>
      <c r="N108" s="180">
        <v>0</v>
      </c>
      <c r="O108" s="180">
        <f>ROUND(E108*N108,2)</f>
        <v>0</v>
      </c>
      <c r="P108" s="180">
        <v>0</v>
      </c>
      <c r="Q108" s="180">
        <f>ROUND(E108*P108,2)</f>
        <v>0</v>
      </c>
      <c r="R108" s="180"/>
      <c r="S108" s="180" t="s">
        <v>140</v>
      </c>
      <c r="T108" s="182" t="s">
        <v>141</v>
      </c>
      <c r="U108" s="158">
        <v>1.4999999999999999E-2</v>
      </c>
      <c r="V108" s="158">
        <f>ROUND(E108*U108,2)</f>
        <v>6.75</v>
      </c>
      <c r="W108" s="158"/>
      <c r="X108" s="158" t="s">
        <v>142</v>
      </c>
      <c r="Y108" s="148"/>
      <c r="Z108" s="148"/>
      <c r="AA108" s="148"/>
      <c r="AB108" s="148"/>
      <c r="AC108" s="148"/>
      <c r="AD108" s="148"/>
      <c r="AE108" s="148"/>
      <c r="AF108" s="148"/>
      <c r="AG108" s="148" t="s">
        <v>143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69">
        <v>43</v>
      </c>
      <c r="B109" s="170" t="s">
        <v>272</v>
      </c>
      <c r="C109" s="188" t="s">
        <v>273</v>
      </c>
      <c r="D109" s="171" t="s">
        <v>189</v>
      </c>
      <c r="E109" s="172">
        <v>240.685</v>
      </c>
      <c r="F109" s="173">
        <f>H109+J109</f>
        <v>126.25</v>
      </c>
      <c r="G109" s="173">
        <f>ROUND(E109*F109,2)</f>
        <v>30386.48</v>
      </c>
      <c r="H109" s="174"/>
      <c r="I109" s="173">
        <f>ROUND(E109*H109,2)</f>
        <v>0</v>
      </c>
      <c r="J109" s="174">
        <v>126.25</v>
      </c>
      <c r="K109" s="173">
        <f>ROUND(E109*J109,2)</f>
        <v>30386.48</v>
      </c>
      <c r="L109" s="173">
        <v>21</v>
      </c>
      <c r="M109" s="173">
        <f>G109*(1+L109/100)</f>
        <v>36767.640800000001</v>
      </c>
      <c r="N109" s="173">
        <v>0</v>
      </c>
      <c r="O109" s="173">
        <f>ROUND(E109*N109,2)</f>
        <v>0</v>
      </c>
      <c r="P109" s="173">
        <v>0</v>
      </c>
      <c r="Q109" s="173">
        <f>ROUND(E109*P109,2)</f>
        <v>0</v>
      </c>
      <c r="R109" s="173"/>
      <c r="S109" s="173" t="s">
        <v>140</v>
      </c>
      <c r="T109" s="175" t="s">
        <v>141</v>
      </c>
      <c r="U109" s="158">
        <v>0</v>
      </c>
      <c r="V109" s="158">
        <f>ROUND(E109*U109,2)</f>
        <v>0</v>
      </c>
      <c r="W109" s="158"/>
      <c r="X109" s="158" t="s">
        <v>142</v>
      </c>
      <c r="Y109" s="148"/>
      <c r="Z109" s="148"/>
      <c r="AA109" s="148"/>
      <c r="AB109" s="148"/>
      <c r="AC109" s="148"/>
      <c r="AD109" s="148"/>
      <c r="AE109" s="148"/>
      <c r="AF109" s="148"/>
      <c r="AG109" s="148" t="s">
        <v>147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89" t="s">
        <v>237</v>
      </c>
      <c r="D110" s="160"/>
      <c r="E110" s="161">
        <v>240.685</v>
      </c>
      <c r="F110" s="158"/>
      <c r="G110" s="158"/>
      <c r="H110" s="158"/>
      <c r="I110" s="158"/>
      <c r="J110" s="158"/>
      <c r="K110" s="158"/>
      <c r="L110" s="158"/>
      <c r="M110" s="158"/>
      <c r="N110" s="158"/>
      <c r="O110" s="158"/>
      <c r="P110" s="158"/>
      <c r="Q110" s="158"/>
      <c r="R110" s="158"/>
      <c r="S110" s="158"/>
      <c r="T110" s="158"/>
      <c r="U110" s="158"/>
      <c r="V110" s="158"/>
      <c r="W110" s="158"/>
      <c r="X110" s="158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172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76">
        <v>44</v>
      </c>
      <c r="B111" s="177" t="s">
        <v>274</v>
      </c>
      <c r="C111" s="187" t="s">
        <v>275</v>
      </c>
      <c r="D111" s="178" t="s">
        <v>189</v>
      </c>
      <c r="E111" s="179">
        <v>48.81</v>
      </c>
      <c r="F111" s="180">
        <f>H111+J111</f>
        <v>126.25</v>
      </c>
      <c r="G111" s="180">
        <f>ROUND(E111*F111,2)</f>
        <v>6162.26</v>
      </c>
      <c r="H111" s="181"/>
      <c r="I111" s="180">
        <f>ROUND(E111*H111,2)</f>
        <v>0</v>
      </c>
      <c r="J111" s="181">
        <v>126.25</v>
      </c>
      <c r="K111" s="180">
        <f>ROUND(E111*J111,2)</f>
        <v>6162.26</v>
      </c>
      <c r="L111" s="180">
        <v>21</v>
      </c>
      <c r="M111" s="180">
        <f>G111*(1+L111/100)</f>
        <v>7456.3346000000001</v>
      </c>
      <c r="N111" s="180">
        <v>0</v>
      </c>
      <c r="O111" s="180">
        <f>ROUND(E111*N111,2)</f>
        <v>0</v>
      </c>
      <c r="P111" s="180">
        <v>0</v>
      </c>
      <c r="Q111" s="180">
        <f>ROUND(E111*P111,2)</f>
        <v>0</v>
      </c>
      <c r="R111" s="180"/>
      <c r="S111" s="180" t="s">
        <v>140</v>
      </c>
      <c r="T111" s="182" t="s">
        <v>141</v>
      </c>
      <c r="U111" s="158">
        <v>0</v>
      </c>
      <c r="V111" s="158">
        <f>ROUND(E111*U111,2)</f>
        <v>0</v>
      </c>
      <c r="W111" s="158"/>
      <c r="X111" s="158" t="s">
        <v>142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147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ht="22.5" outlineLevel="1" x14ac:dyDescent="0.2">
      <c r="A112" s="176">
        <v>45</v>
      </c>
      <c r="B112" s="177" t="s">
        <v>276</v>
      </c>
      <c r="C112" s="187" t="s">
        <v>277</v>
      </c>
      <c r="D112" s="178" t="s">
        <v>139</v>
      </c>
      <c r="E112" s="179">
        <v>450</v>
      </c>
      <c r="F112" s="180">
        <f>H112+J112</f>
        <v>44.67</v>
      </c>
      <c r="G112" s="180">
        <f>ROUND(E112*F112,2)</f>
        <v>20101.5</v>
      </c>
      <c r="H112" s="181"/>
      <c r="I112" s="180">
        <f>ROUND(E112*H112,2)</f>
        <v>0</v>
      </c>
      <c r="J112" s="181">
        <v>44.67</v>
      </c>
      <c r="K112" s="180">
        <f>ROUND(E112*J112,2)</f>
        <v>20101.5</v>
      </c>
      <c r="L112" s="180">
        <v>21</v>
      </c>
      <c r="M112" s="180">
        <f>G112*(1+L112/100)</f>
        <v>24322.814999999999</v>
      </c>
      <c r="N112" s="180">
        <v>1.2999999999999999E-4</v>
      </c>
      <c r="O112" s="180">
        <f>ROUND(E112*N112,2)</f>
        <v>0.06</v>
      </c>
      <c r="P112" s="180">
        <v>0</v>
      </c>
      <c r="Q112" s="180">
        <f>ROUND(E112*P112,2)</f>
        <v>0</v>
      </c>
      <c r="R112" s="180"/>
      <c r="S112" s="180" t="s">
        <v>140</v>
      </c>
      <c r="T112" s="182" t="s">
        <v>278</v>
      </c>
      <c r="U112" s="158">
        <v>7.1389999999999995E-2</v>
      </c>
      <c r="V112" s="158">
        <f>ROUND(E112*U112,2)</f>
        <v>32.130000000000003</v>
      </c>
      <c r="W112" s="158"/>
      <c r="X112" s="158" t="s">
        <v>279</v>
      </c>
      <c r="Y112" s="148"/>
      <c r="Z112" s="148"/>
      <c r="AA112" s="148"/>
      <c r="AB112" s="148"/>
      <c r="AC112" s="148"/>
      <c r="AD112" s="148"/>
      <c r="AE112" s="148"/>
      <c r="AF112" s="148"/>
      <c r="AG112" s="148" t="s">
        <v>280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76">
        <v>46</v>
      </c>
      <c r="B113" s="177" t="s">
        <v>281</v>
      </c>
      <c r="C113" s="187" t="s">
        <v>282</v>
      </c>
      <c r="D113" s="178" t="s">
        <v>146</v>
      </c>
      <c r="E113" s="179">
        <v>3</v>
      </c>
      <c r="F113" s="180">
        <f>H113+J113</f>
        <v>3787.5699999999997</v>
      </c>
      <c r="G113" s="180">
        <f>ROUND(E113*F113,2)</f>
        <v>11362.71</v>
      </c>
      <c r="H113" s="181">
        <v>2272.54</v>
      </c>
      <c r="I113" s="180">
        <f>ROUND(E113*H113,2)</f>
        <v>6817.62</v>
      </c>
      <c r="J113" s="181">
        <v>1515.03</v>
      </c>
      <c r="K113" s="180">
        <f>ROUND(E113*J113,2)</f>
        <v>4545.09</v>
      </c>
      <c r="L113" s="180">
        <v>21</v>
      </c>
      <c r="M113" s="180">
        <f>G113*(1+L113/100)</f>
        <v>13748.879099999998</v>
      </c>
      <c r="N113" s="180">
        <v>0.12</v>
      </c>
      <c r="O113" s="180">
        <f>ROUND(E113*N113,2)</f>
        <v>0.36</v>
      </c>
      <c r="P113" s="180">
        <v>0</v>
      </c>
      <c r="Q113" s="180">
        <f>ROUND(E113*P113,2)</f>
        <v>0</v>
      </c>
      <c r="R113" s="180"/>
      <c r="S113" s="180" t="s">
        <v>283</v>
      </c>
      <c r="T113" s="182" t="s">
        <v>197</v>
      </c>
      <c r="U113" s="158">
        <v>0</v>
      </c>
      <c r="V113" s="158">
        <f>ROUND(E113*U113,2)</f>
        <v>0</v>
      </c>
      <c r="W113" s="158"/>
      <c r="X113" s="158" t="s">
        <v>284</v>
      </c>
      <c r="Y113" s="148"/>
      <c r="Z113" s="148"/>
      <c r="AA113" s="148"/>
      <c r="AB113" s="148"/>
      <c r="AC113" s="148"/>
      <c r="AD113" s="148"/>
      <c r="AE113" s="148"/>
      <c r="AF113" s="148"/>
      <c r="AG113" s="148" t="s">
        <v>285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69">
        <v>47</v>
      </c>
      <c r="B114" s="170" t="s">
        <v>286</v>
      </c>
      <c r="C114" s="188" t="s">
        <v>287</v>
      </c>
      <c r="D114" s="171" t="s">
        <v>288</v>
      </c>
      <c r="E114" s="172">
        <v>716.22</v>
      </c>
      <c r="F114" s="173">
        <f>H114+J114</f>
        <v>213.65999999999997</v>
      </c>
      <c r="G114" s="173">
        <f>ROUND(E114*F114,2)</f>
        <v>153027.57</v>
      </c>
      <c r="H114" s="174">
        <v>128.19999999999999</v>
      </c>
      <c r="I114" s="173">
        <f>ROUND(E114*H114,2)</f>
        <v>91819.4</v>
      </c>
      <c r="J114" s="174">
        <v>85.46</v>
      </c>
      <c r="K114" s="173">
        <f>ROUND(E114*J114,2)</f>
        <v>61208.160000000003</v>
      </c>
      <c r="L114" s="173">
        <v>21</v>
      </c>
      <c r="M114" s="173">
        <f>G114*(1+L114/100)</f>
        <v>185163.3597</v>
      </c>
      <c r="N114" s="173">
        <v>1</v>
      </c>
      <c r="O114" s="173">
        <f>ROUND(E114*N114,2)</f>
        <v>716.22</v>
      </c>
      <c r="P114" s="173">
        <v>0</v>
      </c>
      <c r="Q114" s="173">
        <f>ROUND(E114*P114,2)</f>
        <v>0</v>
      </c>
      <c r="R114" s="173" t="s">
        <v>289</v>
      </c>
      <c r="S114" s="173" t="s">
        <v>140</v>
      </c>
      <c r="T114" s="175" t="s">
        <v>197</v>
      </c>
      <c r="U114" s="158">
        <v>0</v>
      </c>
      <c r="V114" s="158">
        <f>ROUND(E114*U114,2)</f>
        <v>0</v>
      </c>
      <c r="W114" s="158"/>
      <c r="X114" s="158" t="s">
        <v>284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290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89" t="s">
        <v>291</v>
      </c>
      <c r="D115" s="160"/>
      <c r="E115" s="161">
        <v>716.22</v>
      </c>
      <c r="F115" s="158"/>
      <c r="G115" s="158"/>
      <c r="H115" s="158"/>
      <c r="I115" s="158"/>
      <c r="J115" s="158"/>
      <c r="K115" s="158"/>
      <c r="L115" s="158"/>
      <c r="M115" s="158"/>
      <c r="N115" s="158"/>
      <c r="O115" s="158"/>
      <c r="P115" s="158"/>
      <c r="Q115" s="158"/>
      <c r="R115" s="158"/>
      <c r="S115" s="158"/>
      <c r="T115" s="158"/>
      <c r="U115" s="158"/>
      <c r="V115" s="158"/>
      <c r="W115" s="158"/>
      <c r="X115" s="158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172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69">
        <v>48</v>
      </c>
      <c r="B116" s="170" t="s">
        <v>292</v>
      </c>
      <c r="C116" s="188" t="s">
        <v>293</v>
      </c>
      <c r="D116" s="171" t="s">
        <v>288</v>
      </c>
      <c r="E116" s="172">
        <v>155.30240000000001</v>
      </c>
      <c r="F116" s="173">
        <f>H116+J116</f>
        <v>190.35</v>
      </c>
      <c r="G116" s="173">
        <f>ROUND(E116*F116,2)</f>
        <v>29561.81</v>
      </c>
      <c r="H116" s="174">
        <v>114.21</v>
      </c>
      <c r="I116" s="173">
        <f>ROUND(E116*H116,2)</f>
        <v>17737.09</v>
      </c>
      <c r="J116" s="174">
        <v>76.14</v>
      </c>
      <c r="K116" s="173">
        <f>ROUND(E116*J116,2)</f>
        <v>11824.72</v>
      </c>
      <c r="L116" s="173">
        <v>21</v>
      </c>
      <c r="M116" s="173">
        <f>G116*(1+L116/100)</f>
        <v>35769.790099999998</v>
      </c>
      <c r="N116" s="173">
        <v>1</v>
      </c>
      <c r="O116" s="173">
        <f>ROUND(E116*N116,2)</f>
        <v>155.30000000000001</v>
      </c>
      <c r="P116" s="173">
        <v>0</v>
      </c>
      <c r="Q116" s="173">
        <f>ROUND(E116*P116,2)</f>
        <v>0</v>
      </c>
      <c r="R116" s="173" t="s">
        <v>289</v>
      </c>
      <c r="S116" s="173" t="s">
        <v>140</v>
      </c>
      <c r="T116" s="175" t="s">
        <v>141</v>
      </c>
      <c r="U116" s="158">
        <v>0</v>
      </c>
      <c r="V116" s="158">
        <f>ROUND(E116*U116,2)</f>
        <v>0</v>
      </c>
      <c r="W116" s="158"/>
      <c r="X116" s="158" t="s">
        <v>284</v>
      </c>
      <c r="Y116" s="148"/>
      <c r="Z116" s="148"/>
      <c r="AA116" s="148"/>
      <c r="AB116" s="148"/>
      <c r="AC116" s="148"/>
      <c r="AD116" s="148"/>
      <c r="AE116" s="148"/>
      <c r="AF116" s="148"/>
      <c r="AG116" s="148" t="s">
        <v>294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89" t="s">
        <v>295</v>
      </c>
      <c r="D117" s="160"/>
      <c r="E117" s="161">
        <v>155.30240000000001</v>
      </c>
      <c r="F117" s="158"/>
      <c r="G117" s="158"/>
      <c r="H117" s="158"/>
      <c r="I117" s="158"/>
      <c r="J117" s="158"/>
      <c r="K117" s="158"/>
      <c r="L117" s="158"/>
      <c r="M117" s="158"/>
      <c r="N117" s="158"/>
      <c r="O117" s="158"/>
      <c r="P117" s="158"/>
      <c r="Q117" s="158"/>
      <c r="R117" s="158"/>
      <c r="S117" s="158"/>
      <c r="T117" s="158"/>
      <c r="U117" s="158"/>
      <c r="V117" s="158"/>
      <c r="W117" s="158"/>
      <c r="X117" s="158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172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69">
        <v>49</v>
      </c>
      <c r="B118" s="170" t="s">
        <v>296</v>
      </c>
      <c r="C118" s="188" t="s">
        <v>297</v>
      </c>
      <c r="D118" s="171" t="s">
        <v>298</v>
      </c>
      <c r="E118" s="172">
        <v>60</v>
      </c>
      <c r="F118" s="173">
        <f>H118+J118</f>
        <v>46.62</v>
      </c>
      <c r="G118" s="173">
        <f>ROUND(E118*F118,2)</f>
        <v>2797.2</v>
      </c>
      <c r="H118" s="174">
        <v>27.97</v>
      </c>
      <c r="I118" s="173">
        <f>ROUND(E118*H118,2)</f>
        <v>1678.2</v>
      </c>
      <c r="J118" s="174">
        <v>18.649999999999999</v>
      </c>
      <c r="K118" s="173">
        <f>ROUND(E118*J118,2)</f>
        <v>1119</v>
      </c>
      <c r="L118" s="173">
        <v>21</v>
      </c>
      <c r="M118" s="173">
        <f>G118*(1+L118/100)</f>
        <v>3384.6119999999996</v>
      </c>
      <c r="N118" s="173">
        <v>0</v>
      </c>
      <c r="O118" s="173">
        <f>ROUND(E118*N118,2)</f>
        <v>0</v>
      </c>
      <c r="P118" s="173">
        <v>0</v>
      </c>
      <c r="Q118" s="173">
        <f>ROUND(E118*P118,2)</f>
        <v>0</v>
      </c>
      <c r="R118" s="173"/>
      <c r="S118" s="173" t="s">
        <v>283</v>
      </c>
      <c r="T118" s="175" t="s">
        <v>197</v>
      </c>
      <c r="U118" s="158">
        <v>0</v>
      </c>
      <c r="V118" s="158">
        <f>ROUND(E118*U118,2)</f>
        <v>0</v>
      </c>
      <c r="W118" s="158"/>
      <c r="X118" s="158" t="s">
        <v>284</v>
      </c>
      <c r="Y118" s="148"/>
      <c r="Z118" s="148"/>
      <c r="AA118" s="148"/>
      <c r="AB118" s="148"/>
      <c r="AC118" s="148"/>
      <c r="AD118" s="148"/>
      <c r="AE118" s="148"/>
      <c r="AF118" s="148"/>
      <c r="AG118" s="148" t="s">
        <v>285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ht="22.5" outlineLevel="1" x14ac:dyDescent="0.2">
      <c r="A119" s="155"/>
      <c r="B119" s="156"/>
      <c r="C119" s="262" t="s">
        <v>299</v>
      </c>
      <c r="D119" s="263"/>
      <c r="E119" s="263"/>
      <c r="F119" s="263"/>
      <c r="G119" s="263"/>
      <c r="H119" s="158"/>
      <c r="I119" s="158"/>
      <c r="J119" s="158"/>
      <c r="K119" s="158"/>
      <c r="L119" s="158"/>
      <c r="M119" s="158"/>
      <c r="N119" s="158"/>
      <c r="O119" s="158"/>
      <c r="P119" s="158"/>
      <c r="Q119" s="158"/>
      <c r="R119" s="158"/>
      <c r="S119" s="158"/>
      <c r="T119" s="158"/>
      <c r="U119" s="158"/>
      <c r="V119" s="158"/>
      <c r="W119" s="158"/>
      <c r="X119" s="158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159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83" t="str">
        <f>C119</f>
        <v>Rám oplocení  je svařovaný z trubek o průměru 41,5mm a sílou stěny 1,25mm. Výplň svařovaná síť oka 300x100 mm z pozinkovaného drátu 4/3,5mm (vodorovný/svislý)</v>
      </c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76">
        <v>50</v>
      </c>
      <c r="B120" s="177" t="s">
        <v>300</v>
      </c>
      <c r="C120" s="187" t="s">
        <v>301</v>
      </c>
      <c r="D120" s="178" t="s">
        <v>302</v>
      </c>
      <c r="E120" s="179">
        <v>6</v>
      </c>
      <c r="F120" s="180">
        <f>H120+J120</f>
        <v>5438.5599999999995</v>
      </c>
      <c r="G120" s="180">
        <f>ROUND(E120*F120,2)</f>
        <v>32631.360000000001</v>
      </c>
      <c r="H120" s="181">
        <v>3263.14</v>
      </c>
      <c r="I120" s="180">
        <f>ROUND(E120*H120,2)</f>
        <v>19578.84</v>
      </c>
      <c r="J120" s="181">
        <v>2175.42</v>
      </c>
      <c r="K120" s="180">
        <f>ROUND(E120*J120,2)</f>
        <v>13052.52</v>
      </c>
      <c r="L120" s="180">
        <v>21</v>
      </c>
      <c r="M120" s="180">
        <f>G120*(1+L120/100)</f>
        <v>39483.945599999999</v>
      </c>
      <c r="N120" s="180">
        <v>19.25</v>
      </c>
      <c r="O120" s="180">
        <f>ROUND(E120*N120,2)</f>
        <v>115.5</v>
      </c>
      <c r="P120" s="180">
        <v>0</v>
      </c>
      <c r="Q120" s="180">
        <f>ROUND(E120*P120,2)</f>
        <v>0</v>
      </c>
      <c r="R120" s="180"/>
      <c r="S120" s="180" t="s">
        <v>283</v>
      </c>
      <c r="T120" s="182" t="s">
        <v>197</v>
      </c>
      <c r="U120" s="158">
        <v>0</v>
      </c>
      <c r="V120" s="158">
        <f>ROUND(E120*U120,2)</f>
        <v>0</v>
      </c>
      <c r="W120" s="158"/>
      <c r="X120" s="158" t="s">
        <v>284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285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x14ac:dyDescent="0.2">
      <c r="A121" s="163" t="s">
        <v>135</v>
      </c>
      <c r="B121" s="164" t="s">
        <v>72</v>
      </c>
      <c r="C121" s="186" t="s">
        <v>73</v>
      </c>
      <c r="D121" s="165"/>
      <c r="E121" s="166"/>
      <c r="F121" s="167"/>
      <c r="G121" s="167">
        <f>SUMIF(AG122:AG141,"&lt;&gt;NOR",G122:G141)</f>
        <v>39905.570000000007</v>
      </c>
      <c r="H121" s="167"/>
      <c r="I121" s="167">
        <f>SUM(I122:I141)</f>
        <v>23943.34</v>
      </c>
      <c r="J121" s="167"/>
      <c r="K121" s="167">
        <f>SUM(K122:K141)</f>
        <v>15962.23</v>
      </c>
      <c r="L121" s="167"/>
      <c r="M121" s="167">
        <f>SUM(M122:M141)</f>
        <v>48285.739699999998</v>
      </c>
      <c r="N121" s="167"/>
      <c r="O121" s="167">
        <f>SUM(O122:O141)</f>
        <v>11.69</v>
      </c>
      <c r="P121" s="167"/>
      <c r="Q121" s="167">
        <f>SUM(Q122:Q141)</f>
        <v>0</v>
      </c>
      <c r="R121" s="167"/>
      <c r="S121" s="167"/>
      <c r="T121" s="168"/>
      <c r="U121" s="162"/>
      <c r="V121" s="162">
        <f>SUM(V122:V141)</f>
        <v>45.99</v>
      </c>
      <c r="W121" s="162"/>
      <c r="X121" s="162"/>
      <c r="AG121" t="s">
        <v>136</v>
      </c>
    </row>
    <row r="122" spans="1:60" outlineLevel="1" x14ac:dyDescent="0.2">
      <c r="A122" s="169">
        <v>51</v>
      </c>
      <c r="B122" s="170" t="s">
        <v>303</v>
      </c>
      <c r="C122" s="188" t="s">
        <v>304</v>
      </c>
      <c r="D122" s="171" t="s">
        <v>189</v>
      </c>
      <c r="E122" s="172">
        <v>0.52200000000000002</v>
      </c>
      <c r="F122" s="173">
        <f>H122+J122</f>
        <v>594.36</v>
      </c>
      <c r="G122" s="173">
        <f>ROUND(E122*F122,2)</f>
        <v>310.26</v>
      </c>
      <c r="H122" s="174">
        <v>356.62</v>
      </c>
      <c r="I122" s="173">
        <f>ROUND(E122*H122,2)</f>
        <v>186.16</v>
      </c>
      <c r="J122" s="174">
        <v>237.74</v>
      </c>
      <c r="K122" s="173">
        <f>ROUND(E122*J122,2)</f>
        <v>124.1</v>
      </c>
      <c r="L122" s="173">
        <v>21</v>
      </c>
      <c r="M122" s="173">
        <f>G122*(1+L122/100)</f>
        <v>375.41459999999995</v>
      </c>
      <c r="N122" s="173">
        <v>1.9397</v>
      </c>
      <c r="O122" s="173">
        <f>ROUND(E122*N122,2)</f>
        <v>1.01</v>
      </c>
      <c r="P122" s="173">
        <v>0</v>
      </c>
      <c r="Q122" s="173">
        <f>ROUND(E122*P122,2)</f>
        <v>0</v>
      </c>
      <c r="R122" s="173"/>
      <c r="S122" s="173" t="s">
        <v>140</v>
      </c>
      <c r="T122" s="175" t="s">
        <v>141</v>
      </c>
      <c r="U122" s="158">
        <v>0.97</v>
      </c>
      <c r="V122" s="158">
        <f>ROUND(E122*U122,2)</f>
        <v>0.51</v>
      </c>
      <c r="W122" s="158"/>
      <c r="X122" s="158" t="s">
        <v>142</v>
      </c>
      <c r="Y122" s="148"/>
      <c r="Z122" s="148"/>
      <c r="AA122" s="148"/>
      <c r="AB122" s="148"/>
      <c r="AC122" s="148"/>
      <c r="AD122" s="148"/>
      <c r="AE122" s="148"/>
      <c r="AF122" s="148"/>
      <c r="AG122" s="148" t="s">
        <v>147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89" t="s">
        <v>305</v>
      </c>
      <c r="D123" s="160"/>
      <c r="E123" s="161">
        <v>0.52200000000000002</v>
      </c>
      <c r="F123" s="158"/>
      <c r="G123" s="158"/>
      <c r="H123" s="158"/>
      <c r="I123" s="158"/>
      <c r="J123" s="158"/>
      <c r="K123" s="158"/>
      <c r="L123" s="158"/>
      <c r="M123" s="158"/>
      <c r="N123" s="158"/>
      <c r="O123" s="158"/>
      <c r="P123" s="158"/>
      <c r="Q123" s="158"/>
      <c r="R123" s="158"/>
      <c r="S123" s="158"/>
      <c r="T123" s="158"/>
      <c r="U123" s="158"/>
      <c r="V123" s="158"/>
      <c r="W123" s="158"/>
      <c r="X123" s="158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172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69">
        <v>52</v>
      </c>
      <c r="B124" s="170" t="s">
        <v>306</v>
      </c>
      <c r="C124" s="188" t="s">
        <v>307</v>
      </c>
      <c r="D124" s="171" t="s">
        <v>189</v>
      </c>
      <c r="E124" s="172">
        <v>0.78749999999999998</v>
      </c>
      <c r="F124" s="173">
        <f>H124+J124</f>
        <v>2612.4499999999998</v>
      </c>
      <c r="G124" s="173">
        <f>ROUND(E124*F124,2)</f>
        <v>2057.3000000000002</v>
      </c>
      <c r="H124" s="174">
        <v>1567.47</v>
      </c>
      <c r="I124" s="173">
        <f>ROUND(E124*H124,2)</f>
        <v>1234.3800000000001</v>
      </c>
      <c r="J124" s="174">
        <v>1044.98</v>
      </c>
      <c r="K124" s="173">
        <f>ROUND(E124*J124,2)</f>
        <v>822.92</v>
      </c>
      <c r="L124" s="173">
        <v>21</v>
      </c>
      <c r="M124" s="173">
        <f>G124*(1+L124/100)</f>
        <v>2489.3330000000001</v>
      </c>
      <c r="N124" s="173">
        <v>2.5249999999999999</v>
      </c>
      <c r="O124" s="173">
        <f>ROUND(E124*N124,2)</f>
        <v>1.99</v>
      </c>
      <c r="P124" s="173">
        <v>0</v>
      </c>
      <c r="Q124" s="173">
        <f>ROUND(E124*P124,2)</f>
        <v>0</v>
      </c>
      <c r="R124" s="173"/>
      <c r="S124" s="173" t="s">
        <v>140</v>
      </c>
      <c r="T124" s="175" t="s">
        <v>141</v>
      </c>
      <c r="U124" s="158">
        <v>0.48</v>
      </c>
      <c r="V124" s="158">
        <f>ROUND(E124*U124,2)</f>
        <v>0.38</v>
      </c>
      <c r="W124" s="158"/>
      <c r="X124" s="158" t="s">
        <v>142</v>
      </c>
      <c r="Y124" s="148"/>
      <c r="Z124" s="148"/>
      <c r="AA124" s="148"/>
      <c r="AB124" s="148"/>
      <c r="AC124" s="148"/>
      <c r="AD124" s="148"/>
      <c r="AE124" s="148"/>
      <c r="AF124" s="148"/>
      <c r="AG124" s="148" t="s">
        <v>147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89" t="s">
        <v>308</v>
      </c>
      <c r="D125" s="160"/>
      <c r="E125" s="161">
        <v>0.78749999999999998</v>
      </c>
      <c r="F125" s="158"/>
      <c r="G125" s="158"/>
      <c r="H125" s="158"/>
      <c r="I125" s="158"/>
      <c r="J125" s="158"/>
      <c r="K125" s="158"/>
      <c r="L125" s="158"/>
      <c r="M125" s="158"/>
      <c r="N125" s="158"/>
      <c r="O125" s="158"/>
      <c r="P125" s="158"/>
      <c r="Q125" s="158"/>
      <c r="R125" s="158"/>
      <c r="S125" s="158"/>
      <c r="T125" s="158"/>
      <c r="U125" s="158"/>
      <c r="V125" s="158"/>
      <c r="W125" s="158"/>
      <c r="X125" s="158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172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69">
        <v>53</v>
      </c>
      <c r="B126" s="170" t="s">
        <v>309</v>
      </c>
      <c r="C126" s="188" t="s">
        <v>310</v>
      </c>
      <c r="D126" s="171" t="s">
        <v>189</v>
      </c>
      <c r="E126" s="172">
        <v>0.99</v>
      </c>
      <c r="F126" s="173">
        <f>H126+J126</f>
        <v>3121.35</v>
      </c>
      <c r="G126" s="173">
        <f>ROUND(E126*F126,2)</f>
        <v>3090.14</v>
      </c>
      <c r="H126" s="174">
        <v>1872.81</v>
      </c>
      <c r="I126" s="173">
        <f>ROUND(E126*H126,2)</f>
        <v>1854.08</v>
      </c>
      <c r="J126" s="174">
        <v>1248.54</v>
      </c>
      <c r="K126" s="173">
        <f>ROUND(E126*J126,2)</f>
        <v>1236.05</v>
      </c>
      <c r="L126" s="173">
        <v>21</v>
      </c>
      <c r="M126" s="173">
        <f>G126*(1+L126/100)</f>
        <v>3739.0693999999999</v>
      </c>
      <c r="N126" s="173">
        <v>2.5249999999999999</v>
      </c>
      <c r="O126" s="173">
        <f>ROUND(E126*N126,2)</f>
        <v>2.5</v>
      </c>
      <c r="P126" s="173">
        <v>0</v>
      </c>
      <c r="Q126" s="173">
        <f>ROUND(E126*P126,2)</f>
        <v>0</v>
      </c>
      <c r="R126" s="173"/>
      <c r="S126" s="173" t="s">
        <v>140</v>
      </c>
      <c r="T126" s="175" t="s">
        <v>141</v>
      </c>
      <c r="U126" s="158">
        <v>0.48</v>
      </c>
      <c r="V126" s="158">
        <f>ROUND(E126*U126,2)</f>
        <v>0.48</v>
      </c>
      <c r="W126" s="158"/>
      <c r="X126" s="158" t="s">
        <v>142</v>
      </c>
      <c r="Y126" s="148"/>
      <c r="Z126" s="148"/>
      <c r="AA126" s="148"/>
      <c r="AB126" s="148"/>
      <c r="AC126" s="148"/>
      <c r="AD126" s="148"/>
      <c r="AE126" s="148"/>
      <c r="AF126" s="148"/>
      <c r="AG126" s="148" t="s">
        <v>143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89" t="s">
        <v>311</v>
      </c>
      <c r="D127" s="160"/>
      <c r="E127" s="161">
        <v>0.99</v>
      </c>
      <c r="F127" s="158"/>
      <c r="G127" s="158"/>
      <c r="H127" s="158"/>
      <c r="I127" s="158"/>
      <c r="J127" s="158"/>
      <c r="K127" s="158"/>
      <c r="L127" s="158"/>
      <c r="M127" s="158"/>
      <c r="N127" s="158"/>
      <c r="O127" s="158"/>
      <c r="P127" s="158"/>
      <c r="Q127" s="158"/>
      <c r="R127" s="158"/>
      <c r="S127" s="158"/>
      <c r="T127" s="158"/>
      <c r="U127" s="158"/>
      <c r="V127" s="158"/>
      <c r="W127" s="158"/>
      <c r="X127" s="158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172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69">
        <v>54</v>
      </c>
      <c r="B128" s="170" t="s">
        <v>312</v>
      </c>
      <c r="C128" s="188" t="s">
        <v>313</v>
      </c>
      <c r="D128" s="171" t="s">
        <v>139</v>
      </c>
      <c r="E128" s="172">
        <v>10.62</v>
      </c>
      <c r="F128" s="173">
        <f>H128+J128</f>
        <v>373.9</v>
      </c>
      <c r="G128" s="173">
        <f>ROUND(E128*F128,2)</f>
        <v>3970.82</v>
      </c>
      <c r="H128" s="174">
        <v>224.34</v>
      </c>
      <c r="I128" s="173">
        <f>ROUND(E128*H128,2)</f>
        <v>2382.4899999999998</v>
      </c>
      <c r="J128" s="174">
        <v>149.56</v>
      </c>
      <c r="K128" s="173">
        <f>ROUND(E128*J128,2)</f>
        <v>1588.33</v>
      </c>
      <c r="L128" s="173">
        <v>21</v>
      </c>
      <c r="M128" s="173">
        <f>G128*(1+L128/100)</f>
        <v>4804.6922000000004</v>
      </c>
      <c r="N128" s="173">
        <v>3.9199999999999999E-2</v>
      </c>
      <c r="O128" s="173">
        <f>ROUND(E128*N128,2)</f>
        <v>0.42</v>
      </c>
      <c r="P128" s="173">
        <v>0</v>
      </c>
      <c r="Q128" s="173">
        <f>ROUND(E128*P128,2)</f>
        <v>0</v>
      </c>
      <c r="R128" s="173"/>
      <c r="S128" s="173" t="s">
        <v>140</v>
      </c>
      <c r="T128" s="175" t="s">
        <v>141</v>
      </c>
      <c r="U128" s="158">
        <v>1.6</v>
      </c>
      <c r="V128" s="158">
        <f>ROUND(E128*U128,2)</f>
        <v>16.989999999999998</v>
      </c>
      <c r="W128" s="158"/>
      <c r="X128" s="158" t="s">
        <v>142</v>
      </c>
      <c r="Y128" s="148"/>
      <c r="Z128" s="148"/>
      <c r="AA128" s="148"/>
      <c r="AB128" s="148"/>
      <c r="AC128" s="148"/>
      <c r="AD128" s="148"/>
      <c r="AE128" s="148"/>
      <c r="AF128" s="148"/>
      <c r="AG128" s="148" t="s">
        <v>147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89" t="s">
        <v>314</v>
      </c>
      <c r="D129" s="160"/>
      <c r="E129" s="161">
        <v>5.22</v>
      </c>
      <c r="F129" s="158"/>
      <c r="G129" s="158"/>
      <c r="H129" s="158"/>
      <c r="I129" s="158"/>
      <c r="J129" s="158"/>
      <c r="K129" s="158"/>
      <c r="L129" s="158"/>
      <c r="M129" s="158"/>
      <c r="N129" s="158"/>
      <c r="O129" s="158"/>
      <c r="P129" s="158"/>
      <c r="Q129" s="158"/>
      <c r="R129" s="158"/>
      <c r="S129" s="158"/>
      <c r="T129" s="158"/>
      <c r="U129" s="158"/>
      <c r="V129" s="158"/>
      <c r="W129" s="158"/>
      <c r="X129" s="158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172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89" t="s">
        <v>315</v>
      </c>
      <c r="D130" s="160"/>
      <c r="E130" s="161">
        <v>5.4</v>
      </c>
      <c r="F130" s="158"/>
      <c r="G130" s="158"/>
      <c r="H130" s="158"/>
      <c r="I130" s="158"/>
      <c r="J130" s="158"/>
      <c r="K130" s="158"/>
      <c r="L130" s="158"/>
      <c r="M130" s="158"/>
      <c r="N130" s="158"/>
      <c r="O130" s="158"/>
      <c r="P130" s="158"/>
      <c r="Q130" s="158"/>
      <c r="R130" s="158"/>
      <c r="S130" s="158"/>
      <c r="T130" s="158"/>
      <c r="U130" s="158"/>
      <c r="V130" s="158"/>
      <c r="W130" s="158"/>
      <c r="X130" s="158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172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76">
        <v>55</v>
      </c>
      <c r="B131" s="177" t="s">
        <v>316</v>
      </c>
      <c r="C131" s="187" t="s">
        <v>317</v>
      </c>
      <c r="D131" s="178" t="s">
        <v>139</v>
      </c>
      <c r="E131" s="179">
        <v>10.62</v>
      </c>
      <c r="F131" s="180">
        <f>H131+J131</f>
        <v>81.580000000000013</v>
      </c>
      <c r="G131" s="180">
        <f>ROUND(E131*F131,2)</f>
        <v>866.38</v>
      </c>
      <c r="H131" s="181">
        <v>48.95</v>
      </c>
      <c r="I131" s="180">
        <f>ROUND(E131*H131,2)</f>
        <v>519.85</v>
      </c>
      <c r="J131" s="181">
        <v>32.630000000000003</v>
      </c>
      <c r="K131" s="180">
        <f>ROUND(E131*J131,2)</f>
        <v>346.53</v>
      </c>
      <c r="L131" s="180">
        <v>21</v>
      </c>
      <c r="M131" s="180">
        <f>G131*(1+L131/100)</f>
        <v>1048.3198</v>
      </c>
      <c r="N131" s="180">
        <v>0</v>
      </c>
      <c r="O131" s="180">
        <f>ROUND(E131*N131,2)</f>
        <v>0</v>
      </c>
      <c r="P131" s="180">
        <v>0</v>
      </c>
      <c r="Q131" s="180">
        <f>ROUND(E131*P131,2)</f>
        <v>0</v>
      </c>
      <c r="R131" s="180"/>
      <c r="S131" s="180" t="s">
        <v>140</v>
      </c>
      <c r="T131" s="182" t="s">
        <v>141</v>
      </c>
      <c r="U131" s="158">
        <v>0.32</v>
      </c>
      <c r="V131" s="158">
        <f>ROUND(E131*U131,2)</f>
        <v>3.4</v>
      </c>
      <c r="W131" s="158"/>
      <c r="X131" s="158" t="s">
        <v>142</v>
      </c>
      <c r="Y131" s="148"/>
      <c r="Z131" s="148"/>
      <c r="AA131" s="148"/>
      <c r="AB131" s="148"/>
      <c r="AC131" s="148"/>
      <c r="AD131" s="148"/>
      <c r="AE131" s="148"/>
      <c r="AF131" s="148"/>
      <c r="AG131" s="148" t="s">
        <v>147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69">
        <v>56</v>
      </c>
      <c r="B132" s="170" t="s">
        <v>318</v>
      </c>
      <c r="C132" s="188" t="s">
        <v>319</v>
      </c>
      <c r="D132" s="171" t="s">
        <v>288</v>
      </c>
      <c r="E132" s="172">
        <v>0.37925999999999999</v>
      </c>
      <c r="F132" s="173">
        <f>H132+J132</f>
        <v>31271.730000000003</v>
      </c>
      <c r="G132" s="173">
        <f>ROUND(E132*F132,2)</f>
        <v>11860.12</v>
      </c>
      <c r="H132" s="174">
        <v>18763.04</v>
      </c>
      <c r="I132" s="173">
        <f>ROUND(E132*H132,2)</f>
        <v>7116.07</v>
      </c>
      <c r="J132" s="174">
        <v>12508.69</v>
      </c>
      <c r="K132" s="173">
        <f>ROUND(E132*J132,2)</f>
        <v>4744.05</v>
      </c>
      <c r="L132" s="173">
        <v>21</v>
      </c>
      <c r="M132" s="173">
        <f>G132*(1+L132/100)</f>
        <v>14350.745200000001</v>
      </c>
      <c r="N132" s="173">
        <v>1.0217400000000001</v>
      </c>
      <c r="O132" s="173">
        <f>ROUND(E132*N132,2)</f>
        <v>0.39</v>
      </c>
      <c r="P132" s="173">
        <v>0</v>
      </c>
      <c r="Q132" s="173">
        <f>ROUND(E132*P132,2)</f>
        <v>0</v>
      </c>
      <c r="R132" s="173"/>
      <c r="S132" s="173" t="s">
        <v>140</v>
      </c>
      <c r="T132" s="175" t="s">
        <v>141</v>
      </c>
      <c r="U132" s="158">
        <v>23.53</v>
      </c>
      <c r="V132" s="158">
        <f>ROUND(E132*U132,2)</f>
        <v>8.92</v>
      </c>
      <c r="W132" s="158"/>
      <c r="X132" s="158" t="s">
        <v>142</v>
      </c>
      <c r="Y132" s="148"/>
      <c r="Z132" s="148"/>
      <c r="AA132" s="148"/>
      <c r="AB132" s="148"/>
      <c r="AC132" s="148"/>
      <c r="AD132" s="148"/>
      <c r="AE132" s="148"/>
      <c r="AF132" s="148"/>
      <c r="AG132" s="148" t="s">
        <v>147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89" t="s">
        <v>320</v>
      </c>
      <c r="D133" s="160"/>
      <c r="E133" s="161">
        <v>0.37925999999999999</v>
      </c>
      <c r="F133" s="158"/>
      <c r="G133" s="158"/>
      <c r="H133" s="158"/>
      <c r="I133" s="158"/>
      <c r="J133" s="158"/>
      <c r="K133" s="158"/>
      <c r="L133" s="158"/>
      <c r="M133" s="158"/>
      <c r="N133" s="158"/>
      <c r="O133" s="158"/>
      <c r="P133" s="158"/>
      <c r="Q133" s="158"/>
      <c r="R133" s="158"/>
      <c r="S133" s="158"/>
      <c r="T133" s="158"/>
      <c r="U133" s="158"/>
      <c r="V133" s="158"/>
      <c r="W133" s="158"/>
      <c r="X133" s="158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172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ht="22.5" outlineLevel="1" x14ac:dyDescent="0.2">
      <c r="A134" s="169">
        <v>57</v>
      </c>
      <c r="B134" s="170" t="s">
        <v>321</v>
      </c>
      <c r="C134" s="188" t="s">
        <v>322</v>
      </c>
      <c r="D134" s="171" t="s">
        <v>288</v>
      </c>
      <c r="E134" s="172">
        <v>5.2499999999999998E-2</v>
      </c>
      <c r="F134" s="173">
        <f>H134+J134</f>
        <v>30009.200000000001</v>
      </c>
      <c r="G134" s="173">
        <f>ROUND(E134*F134,2)</f>
        <v>1575.48</v>
      </c>
      <c r="H134" s="174">
        <v>18005.52</v>
      </c>
      <c r="I134" s="173">
        <f>ROUND(E134*H134,2)</f>
        <v>945.29</v>
      </c>
      <c r="J134" s="174">
        <v>12003.68</v>
      </c>
      <c r="K134" s="173">
        <f>ROUND(E134*J134,2)</f>
        <v>630.19000000000005</v>
      </c>
      <c r="L134" s="173">
        <v>21</v>
      </c>
      <c r="M134" s="173">
        <f>G134*(1+L134/100)</f>
        <v>1906.3308</v>
      </c>
      <c r="N134" s="173">
        <v>1.04548</v>
      </c>
      <c r="O134" s="173">
        <f>ROUND(E134*N134,2)</f>
        <v>0.05</v>
      </c>
      <c r="P134" s="173">
        <v>0</v>
      </c>
      <c r="Q134" s="173">
        <f>ROUND(E134*P134,2)</f>
        <v>0</v>
      </c>
      <c r="R134" s="173"/>
      <c r="S134" s="173" t="s">
        <v>140</v>
      </c>
      <c r="T134" s="175" t="s">
        <v>141</v>
      </c>
      <c r="U134" s="158">
        <v>15.23</v>
      </c>
      <c r="V134" s="158">
        <f>ROUND(E134*U134,2)</f>
        <v>0.8</v>
      </c>
      <c r="W134" s="158"/>
      <c r="X134" s="158" t="s">
        <v>142</v>
      </c>
      <c r="Y134" s="148"/>
      <c r="Z134" s="148"/>
      <c r="AA134" s="148"/>
      <c r="AB134" s="148"/>
      <c r="AC134" s="148"/>
      <c r="AD134" s="148"/>
      <c r="AE134" s="148"/>
      <c r="AF134" s="148"/>
      <c r="AG134" s="148" t="s">
        <v>147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189" t="s">
        <v>323</v>
      </c>
      <c r="D135" s="160"/>
      <c r="E135" s="161">
        <v>5.2499999999999998E-2</v>
      </c>
      <c r="F135" s="158"/>
      <c r="G135" s="158"/>
      <c r="H135" s="158"/>
      <c r="I135" s="158"/>
      <c r="J135" s="158"/>
      <c r="K135" s="158"/>
      <c r="L135" s="158"/>
      <c r="M135" s="158"/>
      <c r="N135" s="158"/>
      <c r="O135" s="158"/>
      <c r="P135" s="158"/>
      <c r="Q135" s="158"/>
      <c r="R135" s="158"/>
      <c r="S135" s="158"/>
      <c r="T135" s="158"/>
      <c r="U135" s="158"/>
      <c r="V135" s="158"/>
      <c r="W135" s="158"/>
      <c r="X135" s="158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172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ht="22.5" outlineLevel="1" x14ac:dyDescent="0.2">
      <c r="A136" s="169">
        <v>58</v>
      </c>
      <c r="B136" s="170" t="s">
        <v>324</v>
      </c>
      <c r="C136" s="188" t="s">
        <v>325</v>
      </c>
      <c r="D136" s="171" t="s">
        <v>139</v>
      </c>
      <c r="E136" s="172">
        <v>13.5</v>
      </c>
      <c r="F136" s="173">
        <f>H136+J136</f>
        <v>959.52</v>
      </c>
      <c r="G136" s="173">
        <f>ROUND(E136*F136,2)</f>
        <v>12953.52</v>
      </c>
      <c r="H136" s="174">
        <v>575.71</v>
      </c>
      <c r="I136" s="173">
        <f>ROUND(E136*H136,2)</f>
        <v>7772.09</v>
      </c>
      <c r="J136" s="174">
        <v>383.81</v>
      </c>
      <c r="K136" s="173">
        <f>ROUND(E136*J136,2)</f>
        <v>5181.4399999999996</v>
      </c>
      <c r="L136" s="173">
        <v>21</v>
      </c>
      <c r="M136" s="173">
        <f>G136*(1+L136/100)</f>
        <v>15673.7592</v>
      </c>
      <c r="N136" s="173">
        <v>0.38500000000000001</v>
      </c>
      <c r="O136" s="173">
        <f>ROUND(E136*N136,2)</f>
        <v>5.2</v>
      </c>
      <c r="P136" s="173">
        <v>0</v>
      </c>
      <c r="Q136" s="173">
        <f>ROUND(E136*P136,2)</f>
        <v>0</v>
      </c>
      <c r="R136" s="173"/>
      <c r="S136" s="173" t="s">
        <v>140</v>
      </c>
      <c r="T136" s="175" t="s">
        <v>141</v>
      </c>
      <c r="U136" s="158">
        <v>0.8</v>
      </c>
      <c r="V136" s="158">
        <f>ROUND(E136*U136,2)</f>
        <v>10.8</v>
      </c>
      <c r="W136" s="158"/>
      <c r="X136" s="158" t="s">
        <v>142</v>
      </c>
      <c r="Y136" s="148"/>
      <c r="Z136" s="148"/>
      <c r="AA136" s="148"/>
      <c r="AB136" s="148"/>
      <c r="AC136" s="148"/>
      <c r="AD136" s="148"/>
      <c r="AE136" s="148"/>
      <c r="AF136" s="148"/>
      <c r="AG136" s="148" t="s">
        <v>147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89" t="s">
        <v>326</v>
      </c>
      <c r="D137" s="160"/>
      <c r="E137" s="161">
        <v>13.5</v>
      </c>
      <c r="F137" s="158"/>
      <c r="G137" s="158"/>
      <c r="H137" s="158"/>
      <c r="I137" s="158"/>
      <c r="J137" s="158"/>
      <c r="K137" s="158"/>
      <c r="L137" s="158"/>
      <c r="M137" s="158"/>
      <c r="N137" s="158"/>
      <c r="O137" s="158"/>
      <c r="P137" s="158"/>
      <c r="Q137" s="158"/>
      <c r="R137" s="158"/>
      <c r="S137" s="158"/>
      <c r="T137" s="158"/>
      <c r="U137" s="158"/>
      <c r="V137" s="158"/>
      <c r="W137" s="158"/>
      <c r="X137" s="158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172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69">
        <v>59</v>
      </c>
      <c r="B138" s="170" t="s">
        <v>327</v>
      </c>
      <c r="C138" s="188" t="s">
        <v>328</v>
      </c>
      <c r="D138" s="171" t="s">
        <v>288</v>
      </c>
      <c r="E138" s="172">
        <v>0.12661</v>
      </c>
      <c r="F138" s="173">
        <f>H138+J138</f>
        <v>25444.699999999997</v>
      </c>
      <c r="G138" s="173">
        <f>ROUND(E138*F138,2)</f>
        <v>3221.55</v>
      </c>
      <c r="H138" s="174">
        <v>15266.82</v>
      </c>
      <c r="I138" s="173">
        <f>ROUND(E138*H138,2)</f>
        <v>1932.93</v>
      </c>
      <c r="J138" s="174">
        <v>10177.879999999999</v>
      </c>
      <c r="K138" s="173">
        <f>ROUND(E138*J138,2)</f>
        <v>1288.6199999999999</v>
      </c>
      <c r="L138" s="173">
        <v>21</v>
      </c>
      <c r="M138" s="173">
        <f>G138*(1+L138/100)</f>
        <v>3898.0754999999999</v>
      </c>
      <c r="N138" s="173">
        <v>1.0210999999999999</v>
      </c>
      <c r="O138" s="173">
        <f>ROUND(E138*N138,2)</f>
        <v>0.13</v>
      </c>
      <c r="P138" s="173">
        <v>0</v>
      </c>
      <c r="Q138" s="173">
        <f>ROUND(E138*P138,2)</f>
        <v>0</v>
      </c>
      <c r="R138" s="173"/>
      <c r="S138" s="173" t="s">
        <v>140</v>
      </c>
      <c r="T138" s="175" t="s">
        <v>141</v>
      </c>
      <c r="U138" s="158">
        <v>29.29</v>
      </c>
      <c r="V138" s="158">
        <f>ROUND(E138*U138,2)</f>
        <v>3.71</v>
      </c>
      <c r="W138" s="158"/>
      <c r="X138" s="158" t="s">
        <v>142</v>
      </c>
      <c r="Y138" s="148"/>
      <c r="Z138" s="148"/>
      <c r="AA138" s="148"/>
      <c r="AB138" s="148"/>
      <c r="AC138" s="148"/>
      <c r="AD138" s="148"/>
      <c r="AE138" s="148"/>
      <c r="AF138" s="148"/>
      <c r="AG138" s="148" t="s">
        <v>147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189" t="s">
        <v>329</v>
      </c>
      <c r="D139" s="160"/>
      <c r="E139" s="161">
        <v>6.2190000000000002E-2</v>
      </c>
      <c r="F139" s="158"/>
      <c r="G139" s="158"/>
      <c r="H139" s="158"/>
      <c r="I139" s="158"/>
      <c r="J139" s="158"/>
      <c r="K139" s="158"/>
      <c r="L139" s="158"/>
      <c r="M139" s="158"/>
      <c r="N139" s="158"/>
      <c r="O139" s="158"/>
      <c r="P139" s="158"/>
      <c r="Q139" s="158"/>
      <c r="R139" s="158"/>
      <c r="S139" s="158"/>
      <c r="T139" s="158"/>
      <c r="U139" s="158"/>
      <c r="V139" s="158"/>
      <c r="W139" s="158"/>
      <c r="X139" s="158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172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89" t="s">
        <v>330</v>
      </c>
      <c r="D140" s="160"/>
      <c r="E140" s="161">
        <v>3.7760000000000002E-2</v>
      </c>
      <c r="F140" s="158"/>
      <c r="G140" s="158"/>
      <c r="H140" s="158"/>
      <c r="I140" s="158"/>
      <c r="J140" s="158"/>
      <c r="K140" s="158"/>
      <c r="L140" s="158"/>
      <c r="M140" s="158"/>
      <c r="N140" s="158"/>
      <c r="O140" s="158"/>
      <c r="P140" s="158"/>
      <c r="Q140" s="158"/>
      <c r="R140" s="158"/>
      <c r="S140" s="158"/>
      <c r="T140" s="158"/>
      <c r="U140" s="158"/>
      <c r="V140" s="158"/>
      <c r="W140" s="158"/>
      <c r="X140" s="158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172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89" t="s">
        <v>331</v>
      </c>
      <c r="D141" s="160"/>
      <c r="E141" s="161">
        <v>2.665E-2</v>
      </c>
      <c r="F141" s="158"/>
      <c r="G141" s="158"/>
      <c r="H141" s="158"/>
      <c r="I141" s="158"/>
      <c r="J141" s="158"/>
      <c r="K141" s="158"/>
      <c r="L141" s="158"/>
      <c r="M141" s="158"/>
      <c r="N141" s="158"/>
      <c r="O141" s="158"/>
      <c r="P141" s="158"/>
      <c r="Q141" s="158"/>
      <c r="R141" s="158"/>
      <c r="S141" s="158"/>
      <c r="T141" s="158"/>
      <c r="U141" s="158"/>
      <c r="V141" s="158"/>
      <c r="W141" s="158"/>
      <c r="X141" s="158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172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x14ac:dyDescent="0.2">
      <c r="A142" s="163" t="s">
        <v>135</v>
      </c>
      <c r="B142" s="164" t="s">
        <v>74</v>
      </c>
      <c r="C142" s="186" t="s">
        <v>75</v>
      </c>
      <c r="D142" s="165"/>
      <c r="E142" s="166"/>
      <c r="F142" s="167"/>
      <c r="G142" s="167">
        <f>SUMIF(AG143:AG144,"&lt;&gt;NOR",G143:G144)</f>
        <v>3314.41</v>
      </c>
      <c r="H142" s="167"/>
      <c r="I142" s="167">
        <f>SUM(I143:I144)</f>
        <v>1988.65</v>
      </c>
      <c r="J142" s="167"/>
      <c r="K142" s="167">
        <f>SUM(K143:K144)</f>
        <v>1325.76</v>
      </c>
      <c r="L142" s="167"/>
      <c r="M142" s="167">
        <f>SUM(M143:M144)</f>
        <v>4010.4360999999999</v>
      </c>
      <c r="N142" s="167"/>
      <c r="O142" s="167">
        <f>SUM(O143:O144)</f>
        <v>1.27</v>
      </c>
      <c r="P142" s="167"/>
      <c r="Q142" s="167">
        <f>SUM(Q143:Q144)</f>
        <v>0</v>
      </c>
      <c r="R142" s="167"/>
      <c r="S142" s="167"/>
      <c r="T142" s="168"/>
      <c r="U142" s="162"/>
      <c r="V142" s="162">
        <f>SUM(V143:V144)</f>
        <v>3.52</v>
      </c>
      <c r="W142" s="162"/>
      <c r="X142" s="162"/>
      <c r="AG142" t="s">
        <v>136</v>
      </c>
    </row>
    <row r="143" spans="1:60" ht="22.5" outlineLevel="1" x14ac:dyDescent="0.2">
      <c r="A143" s="169">
        <v>60</v>
      </c>
      <c r="B143" s="170" t="s">
        <v>332</v>
      </c>
      <c r="C143" s="188" t="s">
        <v>333</v>
      </c>
      <c r="D143" s="171" t="s">
        <v>189</v>
      </c>
      <c r="E143" s="172">
        <v>0.72</v>
      </c>
      <c r="F143" s="173">
        <f>H143+J143</f>
        <v>4603.3500000000004</v>
      </c>
      <c r="G143" s="173">
        <f>ROUND(E143*F143,2)</f>
        <v>3314.41</v>
      </c>
      <c r="H143" s="174">
        <v>2762.01</v>
      </c>
      <c r="I143" s="173">
        <f>ROUND(E143*H143,2)</f>
        <v>1988.65</v>
      </c>
      <c r="J143" s="174">
        <v>1841.34</v>
      </c>
      <c r="K143" s="173">
        <f>ROUND(E143*J143,2)</f>
        <v>1325.76</v>
      </c>
      <c r="L143" s="173">
        <v>21</v>
      </c>
      <c r="M143" s="173">
        <f>G143*(1+L143/100)</f>
        <v>4010.4360999999999</v>
      </c>
      <c r="N143" s="173">
        <v>1.7671600000000001</v>
      </c>
      <c r="O143" s="173">
        <f>ROUND(E143*N143,2)</f>
        <v>1.27</v>
      </c>
      <c r="P143" s="173">
        <v>0</v>
      </c>
      <c r="Q143" s="173">
        <f>ROUND(E143*P143,2)</f>
        <v>0</v>
      </c>
      <c r="R143" s="173"/>
      <c r="S143" s="173" t="s">
        <v>140</v>
      </c>
      <c r="T143" s="175" t="s">
        <v>141</v>
      </c>
      <c r="U143" s="158">
        <v>4.8899999999999997</v>
      </c>
      <c r="V143" s="158">
        <f>ROUND(E143*U143,2)</f>
        <v>3.52</v>
      </c>
      <c r="W143" s="158"/>
      <c r="X143" s="158" t="s">
        <v>142</v>
      </c>
      <c r="Y143" s="148"/>
      <c r="Z143" s="148"/>
      <c r="AA143" s="148"/>
      <c r="AB143" s="148"/>
      <c r="AC143" s="148"/>
      <c r="AD143" s="148"/>
      <c r="AE143" s="148"/>
      <c r="AF143" s="148"/>
      <c r="AG143" s="148" t="s">
        <v>147</v>
      </c>
      <c r="AH143" s="148"/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89" t="s">
        <v>334</v>
      </c>
      <c r="D144" s="160"/>
      <c r="E144" s="161">
        <v>0.72</v>
      </c>
      <c r="F144" s="158"/>
      <c r="G144" s="158"/>
      <c r="H144" s="158"/>
      <c r="I144" s="158"/>
      <c r="J144" s="158"/>
      <c r="K144" s="158"/>
      <c r="L144" s="158"/>
      <c r="M144" s="158"/>
      <c r="N144" s="158"/>
      <c r="O144" s="158"/>
      <c r="P144" s="158"/>
      <c r="Q144" s="158"/>
      <c r="R144" s="158"/>
      <c r="S144" s="158"/>
      <c r="T144" s="158"/>
      <c r="U144" s="158"/>
      <c r="V144" s="158"/>
      <c r="W144" s="158"/>
      <c r="X144" s="158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172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x14ac:dyDescent="0.2">
      <c r="A145" s="163" t="s">
        <v>135</v>
      </c>
      <c r="B145" s="164" t="s">
        <v>76</v>
      </c>
      <c r="C145" s="186" t="s">
        <v>77</v>
      </c>
      <c r="D145" s="165"/>
      <c r="E145" s="166"/>
      <c r="F145" s="167"/>
      <c r="G145" s="167">
        <f>SUMIF(AG146:AG150,"&lt;&gt;NOR",G146:G150)</f>
        <v>24646.06</v>
      </c>
      <c r="H145" s="167"/>
      <c r="I145" s="167">
        <f>SUM(I146:I150)</f>
        <v>14787.55</v>
      </c>
      <c r="J145" s="167"/>
      <c r="K145" s="167">
        <f>SUM(K146:K150)</f>
        <v>9858.5</v>
      </c>
      <c r="L145" s="167"/>
      <c r="M145" s="167">
        <f>SUM(M146:M150)</f>
        <v>29821.732599999999</v>
      </c>
      <c r="N145" s="167"/>
      <c r="O145" s="167">
        <f>SUM(O146:O150)</f>
        <v>77.14</v>
      </c>
      <c r="P145" s="167"/>
      <c r="Q145" s="167">
        <f>SUM(Q146:Q150)</f>
        <v>0</v>
      </c>
      <c r="R145" s="167"/>
      <c r="S145" s="167"/>
      <c r="T145" s="168"/>
      <c r="U145" s="162"/>
      <c r="V145" s="162">
        <f>SUM(V146:V150)</f>
        <v>69.36</v>
      </c>
      <c r="W145" s="162"/>
      <c r="X145" s="162"/>
      <c r="AG145" t="s">
        <v>136</v>
      </c>
    </row>
    <row r="146" spans="1:60" ht="22.5" outlineLevel="1" x14ac:dyDescent="0.2">
      <c r="A146" s="169">
        <v>61</v>
      </c>
      <c r="B146" s="170" t="s">
        <v>335</v>
      </c>
      <c r="C146" s="188" t="s">
        <v>336</v>
      </c>
      <c r="D146" s="171" t="s">
        <v>189</v>
      </c>
      <c r="E146" s="172">
        <v>40.799999999999997</v>
      </c>
      <c r="F146" s="173">
        <f>H146+J146</f>
        <v>604.06999999999994</v>
      </c>
      <c r="G146" s="173">
        <f>ROUND(E146*F146,2)</f>
        <v>24646.06</v>
      </c>
      <c r="H146" s="174">
        <v>362.44</v>
      </c>
      <c r="I146" s="173">
        <f>ROUND(E146*H146,2)</f>
        <v>14787.55</v>
      </c>
      <c r="J146" s="174">
        <v>241.63</v>
      </c>
      <c r="K146" s="173">
        <f>ROUND(E146*J146,2)</f>
        <v>9858.5</v>
      </c>
      <c r="L146" s="173">
        <v>21</v>
      </c>
      <c r="M146" s="173">
        <f>G146*(1+L146/100)</f>
        <v>29821.732599999999</v>
      </c>
      <c r="N146" s="173">
        <v>1.8907700000000001</v>
      </c>
      <c r="O146" s="173">
        <f>ROUND(E146*N146,2)</f>
        <v>77.14</v>
      </c>
      <c r="P146" s="173">
        <v>0</v>
      </c>
      <c r="Q146" s="173">
        <f>ROUND(E146*P146,2)</f>
        <v>0</v>
      </c>
      <c r="R146" s="173"/>
      <c r="S146" s="173" t="s">
        <v>140</v>
      </c>
      <c r="T146" s="175" t="s">
        <v>141</v>
      </c>
      <c r="U146" s="158">
        <v>1.7</v>
      </c>
      <c r="V146" s="158">
        <f>ROUND(E146*U146,2)</f>
        <v>69.36</v>
      </c>
      <c r="W146" s="158"/>
      <c r="X146" s="158" t="s">
        <v>142</v>
      </c>
      <c r="Y146" s="148"/>
      <c r="Z146" s="148"/>
      <c r="AA146" s="148"/>
      <c r="AB146" s="148"/>
      <c r="AC146" s="148"/>
      <c r="AD146" s="148"/>
      <c r="AE146" s="148"/>
      <c r="AF146" s="148"/>
      <c r="AG146" s="148" t="s">
        <v>143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89" t="s">
        <v>337</v>
      </c>
      <c r="D147" s="160"/>
      <c r="E147" s="161">
        <v>12.32</v>
      </c>
      <c r="F147" s="158"/>
      <c r="G147" s="158"/>
      <c r="H147" s="158"/>
      <c r="I147" s="158"/>
      <c r="J147" s="158"/>
      <c r="K147" s="158"/>
      <c r="L147" s="158"/>
      <c r="M147" s="158"/>
      <c r="N147" s="158"/>
      <c r="O147" s="158"/>
      <c r="P147" s="158"/>
      <c r="Q147" s="158"/>
      <c r="R147" s="158"/>
      <c r="S147" s="158"/>
      <c r="T147" s="158"/>
      <c r="U147" s="158"/>
      <c r="V147" s="158"/>
      <c r="W147" s="158"/>
      <c r="X147" s="158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172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55"/>
      <c r="B148" s="156"/>
      <c r="C148" s="189" t="s">
        <v>338</v>
      </c>
      <c r="D148" s="160"/>
      <c r="E148" s="161">
        <v>2</v>
      </c>
      <c r="F148" s="158"/>
      <c r="G148" s="158"/>
      <c r="H148" s="158"/>
      <c r="I148" s="158"/>
      <c r="J148" s="158"/>
      <c r="K148" s="158"/>
      <c r="L148" s="158"/>
      <c r="M148" s="158"/>
      <c r="N148" s="158"/>
      <c r="O148" s="158"/>
      <c r="P148" s="158"/>
      <c r="Q148" s="158"/>
      <c r="R148" s="158"/>
      <c r="S148" s="158"/>
      <c r="T148" s="158"/>
      <c r="U148" s="158"/>
      <c r="V148" s="158"/>
      <c r="W148" s="158"/>
      <c r="X148" s="158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172</v>
      </c>
      <c r="AH148" s="148">
        <v>0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189" t="s">
        <v>339</v>
      </c>
      <c r="D149" s="160"/>
      <c r="E149" s="161">
        <v>1.2</v>
      </c>
      <c r="F149" s="158"/>
      <c r="G149" s="158"/>
      <c r="H149" s="158"/>
      <c r="I149" s="158"/>
      <c r="J149" s="158"/>
      <c r="K149" s="158"/>
      <c r="L149" s="158"/>
      <c r="M149" s="158"/>
      <c r="N149" s="158"/>
      <c r="O149" s="158"/>
      <c r="P149" s="158"/>
      <c r="Q149" s="158"/>
      <c r="R149" s="158"/>
      <c r="S149" s="158"/>
      <c r="T149" s="158"/>
      <c r="U149" s="158"/>
      <c r="V149" s="158"/>
      <c r="W149" s="158"/>
      <c r="X149" s="158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172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89" t="s">
        <v>340</v>
      </c>
      <c r="D150" s="160"/>
      <c r="E150" s="161">
        <v>25.28</v>
      </c>
      <c r="F150" s="158"/>
      <c r="G150" s="158"/>
      <c r="H150" s="158"/>
      <c r="I150" s="158"/>
      <c r="J150" s="158"/>
      <c r="K150" s="158"/>
      <c r="L150" s="158"/>
      <c r="M150" s="158"/>
      <c r="N150" s="158"/>
      <c r="O150" s="158"/>
      <c r="P150" s="158"/>
      <c r="Q150" s="158"/>
      <c r="R150" s="158"/>
      <c r="S150" s="158"/>
      <c r="T150" s="158"/>
      <c r="U150" s="158"/>
      <c r="V150" s="158"/>
      <c r="W150" s="158"/>
      <c r="X150" s="158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172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x14ac:dyDescent="0.2">
      <c r="A151" s="163" t="s">
        <v>135</v>
      </c>
      <c r="B151" s="164" t="s">
        <v>78</v>
      </c>
      <c r="C151" s="186" t="s">
        <v>79</v>
      </c>
      <c r="D151" s="165"/>
      <c r="E151" s="166"/>
      <c r="F151" s="167"/>
      <c r="G151" s="167">
        <f>SUMIF(AG152:AG167,"&lt;&gt;NOR",G152:G167)</f>
        <v>287956.56000000006</v>
      </c>
      <c r="H151" s="167"/>
      <c r="I151" s="167">
        <f>SUM(I152:I167)</f>
        <v>172774.63</v>
      </c>
      <c r="J151" s="167"/>
      <c r="K151" s="167">
        <f>SUM(K152:K167)</f>
        <v>115181.92999999998</v>
      </c>
      <c r="L151" s="167"/>
      <c r="M151" s="167">
        <f>SUM(M152:M167)</f>
        <v>348427.43759999989</v>
      </c>
      <c r="N151" s="167"/>
      <c r="O151" s="167">
        <f>SUM(O152:O167)</f>
        <v>210.30000000000004</v>
      </c>
      <c r="P151" s="167"/>
      <c r="Q151" s="167">
        <f>SUM(Q152:Q167)</f>
        <v>0</v>
      </c>
      <c r="R151" s="167"/>
      <c r="S151" s="167"/>
      <c r="T151" s="168"/>
      <c r="U151" s="162"/>
      <c r="V151" s="162">
        <f>SUM(V152:V167)</f>
        <v>131.66999999999999</v>
      </c>
      <c r="W151" s="162"/>
      <c r="X151" s="162"/>
      <c r="AG151" t="s">
        <v>136</v>
      </c>
    </row>
    <row r="152" spans="1:60" outlineLevel="1" x14ac:dyDescent="0.2">
      <c r="A152" s="176">
        <v>62</v>
      </c>
      <c r="B152" s="177" t="s">
        <v>341</v>
      </c>
      <c r="C152" s="187" t="s">
        <v>342</v>
      </c>
      <c r="D152" s="178" t="s">
        <v>139</v>
      </c>
      <c r="E152" s="179">
        <v>186.05</v>
      </c>
      <c r="F152" s="180">
        <f>H152+J152</f>
        <v>149.56</v>
      </c>
      <c r="G152" s="180">
        <f>ROUND(E152*F152,2)</f>
        <v>27825.64</v>
      </c>
      <c r="H152" s="181">
        <v>89.74</v>
      </c>
      <c r="I152" s="180">
        <f>ROUND(E152*H152,2)</f>
        <v>16696.13</v>
      </c>
      <c r="J152" s="181">
        <v>59.82</v>
      </c>
      <c r="K152" s="180">
        <f>ROUND(E152*J152,2)</f>
        <v>11129.51</v>
      </c>
      <c r="L152" s="180">
        <v>21</v>
      </c>
      <c r="M152" s="180">
        <f>G152*(1+L152/100)</f>
        <v>33669.024399999995</v>
      </c>
      <c r="N152" s="180">
        <v>0.378</v>
      </c>
      <c r="O152" s="180">
        <f>ROUND(E152*N152,2)</f>
        <v>70.33</v>
      </c>
      <c r="P152" s="180">
        <v>0</v>
      </c>
      <c r="Q152" s="180">
        <f>ROUND(E152*P152,2)</f>
        <v>0</v>
      </c>
      <c r="R152" s="180"/>
      <c r="S152" s="180" t="s">
        <v>140</v>
      </c>
      <c r="T152" s="182" t="s">
        <v>141</v>
      </c>
      <c r="U152" s="158">
        <v>0.03</v>
      </c>
      <c r="V152" s="158">
        <f>ROUND(E152*U152,2)</f>
        <v>5.58</v>
      </c>
      <c r="W152" s="158"/>
      <c r="X152" s="158" t="s">
        <v>142</v>
      </c>
      <c r="Y152" s="148"/>
      <c r="Z152" s="148"/>
      <c r="AA152" s="148"/>
      <c r="AB152" s="148"/>
      <c r="AC152" s="148"/>
      <c r="AD152" s="148"/>
      <c r="AE152" s="148"/>
      <c r="AF152" s="148"/>
      <c r="AG152" s="148" t="s">
        <v>147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69">
        <v>63</v>
      </c>
      <c r="B153" s="170" t="s">
        <v>343</v>
      </c>
      <c r="C153" s="188" t="s">
        <v>344</v>
      </c>
      <c r="D153" s="171" t="s">
        <v>139</v>
      </c>
      <c r="E153" s="172">
        <v>107.5</v>
      </c>
      <c r="F153" s="173">
        <f>H153+J153</f>
        <v>732.26</v>
      </c>
      <c r="G153" s="173">
        <f>ROUND(E153*F153,2)</f>
        <v>78717.95</v>
      </c>
      <c r="H153" s="174">
        <v>439.36</v>
      </c>
      <c r="I153" s="173">
        <f>ROUND(E153*H153,2)</f>
        <v>47231.199999999997</v>
      </c>
      <c r="J153" s="174">
        <v>292.89999999999998</v>
      </c>
      <c r="K153" s="173">
        <f>ROUND(E153*J153,2)</f>
        <v>31486.75</v>
      </c>
      <c r="L153" s="173">
        <v>21</v>
      </c>
      <c r="M153" s="173">
        <f>G153*(1+L153/100)</f>
        <v>95248.719499999992</v>
      </c>
      <c r="N153" s="173">
        <v>0.26375999999999999</v>
      </c>
      <c r="O153" s="173">
        <f>ROUND(E153*N153,2)</f>
        <v>28.35</v>
      </c>
      <c r="P153" s="173">
        <v>0</v>
      </c>
      <c r="Q153" s="173">
        <f>ROUND(E153*P153,2)</f>
        <v>0</v>
      </c>
      <c r="R153" s="173"/>
      <c r="S153" s="173" t="s">
        <v>140</v>
      </c>
      <c r="T153" s="175" t="s">
        <v>141</v>
      </c>
      <c r="U153" s="158">
        <v>8.4000000000000005E-2</v>
      </c>
      <c r="V153" s="158">
        <f>ROUND(E153*U153,2)</f>
        <v>9.0299999999999994</v>
      </c>
      <c r="W153" s="158"/>
      <c r="X153" s="158" t="s">
        <v>142</v>
      </c>
      <c r="Y153" s="148"/>
      <c r="Z153" s="148"/>
      <c r="AA153" s="148"/>
      <c r="AB153" s="148"/>
      <c r="AC153" s="148"/>
      <c r="AD153" s="148"/>
      <c r="AE153" s="148"/>
      <c r="AF153" s="148"/>
      <c r="AG153" s="148" t="s">
        <v>143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89" t="s">
        <v>345</v>
      </c>
      <c r="D154" s="160"/>
      <c r="E154" s="161">
        <v>107.5</v>
      </c>
      <c r="F154" s="158"/>
      <c r="G154" s="158"/>
      <c r="H154" s="158"/>
      <c r="I154" s="158"/>
      <c r="J154" s="158"/>
      <c r="K154" s="158"/>
      <c r="L154" s="158"/>
      <c r="M154" s="158"/>
      <c r="N154" s="158"/>
      <c r="O154" s="158"/>
      <c r="P154" s="158"/>
      <c r="Q154" s="158"/>
      <c r="R154" s="158"/>
      <c r="S154" s="158"/>
      <c r="T154" s="158"/>
      <c r="U154" s="158"/>
      <c r="V154" s="158"/>
      <c r="W154" s="158"/>
      <c r="X154" s="158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172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ht="22.5" outlineLevel="1" x14ac:dyDescent="0.2">
      <c r="A155" s="176">
        <v>64</v>
      </c>
      <c r="B155" s="177" t="s">
        <v>346</v>
      </c>
      <c r="C155" s="187" t="s">
        <v>347</v>
      </c>
      <c r="D155" s="178" t="s">
        <v>139</v>
      </c>
      <c r="E155" s="179">
        <v>92.5</v>
      </c>
      <c r="F155" s="180">
        <f>H155+J155</f>
        <v>332.14</v>
      </c>
      <c r="G155" s="180">
        <f>ROUND(E155*F155,2)</f>
        <v>30722.95</v>
      </c>
      <c r="H155" s="181">
        <v>199.28</v>
      </c>
      <c r="I155" s="180">
        <f>ROUND(E155*H155,2)</f>
        <v>18433.400000000001</v>
      </c>
      <c r="J155" s="181">
        <v>132.86000000000001</v>
      </c>
      <c r="K155" s="180">
        <f>ROUND(E155*J155,2)</f>
        <v>12289.55</v>
      </c>
      <c r="L155" s="180">
        <v>21</v>
      </c>
      <c r="M155" s="180">
        <f>G155*(1+L155/100)</f>
        <v>37174.769500000002</v>
      </c>
      <c r="N155" s="180">
        <v>0.63856999999999997</v>
      </c>
      <c r="O155" s="180">
        <f>ROUND(E155*N155,2)</f>
        <v>59.07</v>
      </c>
      <c r="P155" s="180">
        <v>0</v>
      </c>
      <c r="Q155" s="180">
        <f>ROUND(E155*P155,2)</f>
        <v>0</v>
      </c>
      <c r="R155" s="180"/>
      <c r="S155" s="180" t="s">
        <v>140</v>
      </c>
      <c r="T155" s="182" t="s">
        <v>141</v>
      </c>
      <c r="U155" s="158">
        <v>2.7E-2</v>
      </c>
      <c r="V155" s="158">
        <f>ROUND(E155*U155,2)</f>
        <v>2.5</v>
      </c>
      <c r="W155" s="158"/>
      <c r="X155" s="158" t="s">
        <v>142</v>
      </c>
      <c r="Y155" s="148"/>
      <c r="Z155" s="148"/>
      <c r="AA155" s="148"/>
      <c r="AB155" s="148"/>
      <c r="AC155" s="148"/>
      <c r="AD155" s="148"/>
      <c r="AE155" s="148"/>
      <c r="AF155" s="148"/>
      <c r="AG155" s="148" t="s">
        <v>147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76">
        <v>65</v>
      </c>
      <c r="B156" s="177" t="s">
        <v>348</v>
      </c>
      <c r="C156" s="187" t="s">
        <v>349</v>
      </c>
      <c r="D156" s="178" t="s">
        <v>139</v>
      </c>
      <c r="E156" s="179">
        <v>107.5</v>
      </c>
      <c r="F156" s="180">
        <f>H156+J156</f>
        <v>23.310000000000002</v>
      </c>
      <c r="G156" s="180">
        <f>ROUND(E156*F156,2)</f>
        <v>2505.83</v>
      </c>
      <c r="H156" s="181">
        <v>13.99</v>
      </c>
      <c r="I156" s="180">
        <f>ROUND(E156*H156,2)</f>
        <v>1503.93</v>
      </c>
      <c r="J156" s="181">
        <v>9.32</v>
      </c>
      <c r="K156" s="180">
        <f>ROUND(E156*J156,2)</f>
        <v>1001.9</v>
      </c>
      <c r="L156" s="180">
        <v>21</v>
      </c>
      <c r="M156" s="180">
        <f>G156*(1+L156/100)</f>
        <v>3032.0542999999998</v>
      </c>
      <c r="N156" s="180">
        <v>6.0999999999999997E-4</v>
      </c>
      <c r="O156" s="180">
        <f>ROUND(E156*N156,2)</f>
        <v>7.0000000000000007E-2</v>
      </c>
      <c r="P156" s="180">
        <v>0</v>
      </c>
      <c r="Q156" s="180">
        <f>ROUND(E156*P156,2)</f>
        <v>0</v>
      </c>
      <c r="R156" s="180"/>
      <c r="S156" s="180" t="s">
        <v>140</v>
      </c>
      <c r="T156" s="182" t="s">
        <v>141</v>
      </c>
      <c r="U156" s="158">
        <v>2E-3</v>
      </c>
      <c r="V156" s="158">
        <f>ROUND(E156*U156,2)</f>
        <v>0.22</v>
      </c>
      <c r="W156" s="158"/>
      <c r="X156" s="158" t="s">
        <v>142</v>
      </c>
      <c r="Y156" s="148"/>
      <c r="Z156" s="148"/>
      <c r="AA156" s="148"/>
      <c r="AB156" s="148"/>
      <c r="AC156" s="148"/>
      <c r="AD156" s="148"/>
      <c r="AE156" s="148"/>
      <c r="AF156" s="148"/>
      <c r="AG156" s="148" t="s">
        <v>147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69">
        <v>66</v>
      </c>
      <c r="B157" s="170" t="s">
        <v>350</v>
      </c>
      <c r="C157" s="188" t="s">
        <v>351</v>
      </c>
      <c r="D157" s="171" t="s">
        <v>139</v>
      </c>
      <c r="E157" s="172">
        <v>127</v>
      </c>
      <c r="F157" s="173">
        <f>H157+J157</f>
        <v>393.32000000000005</v>
      </c>
      <c r="G157" s="173">
        <f>ROUND(E157*F157,2)</f>
        <v>49951.64</v>
      </c>
      <c r="H157" s="174">
        <v>235.99</v>
      </c>
      <c r="I157" s="173">
        <f>ROUND(E157*H157,2)</f>
        <v>29970.73</v>
      </c>
      <c r="J157" s="174">
        <v>157.33000000000001</v>
      </c>
      <c r="K157" s="173">
        <f>ROUND(E157*J157,2)</f>
        <v>19980.91</v>
      </c>
      <c r="L157" s="173">
        <v>21</v>
      </c>
      <c r="M157" s="173">
        <f>G157*(1+L157/100)</f>
        <v>60441.484399999994</v>
      </c>
      <c r="N157" s="173">
        <v>0.12966</v>
      </c>
      <c r="O157" s="173">
        <f>ROUND(E157*N157,2)</f>
        <v>16.47</v>
      </c>
      <c r="P157" s="173">
        <v>0</v>
      </c>
      <c r="Q157" s="173">
        <f>ROUND(E157*P157,2)</f>
        <v>0</v>
      </c>
      <c r="R157" s="173"/>
      <c r="S157" s="173" t="s">
        <v>140</v>
      </c>
      <c r="T157" s="175" t="s">
        <v>141</v>
      </c>
      <c r="U157" s="158">
        <v>7.0000000000000007E-2</v>
      </c>
      <c r="V157" s="158">
        <f>ROUND(E157*U157,2)</f>
        <v>8.89</v>
      </c>
      <c r="W157" s="158"/>
      <c r="X157" s="158" t="s">
        <v>142</v>
      </c>
      <c r="Y157" s="148"/>
      <c r="Z157" s="148"/>
      <c r="AA157" s="148"/>
      <c r="AB157" s="148"/>
      <c r="AC157" s="148"/>
      <c r="AD157" s="148"/>
      <c r="AE157" s="148"/>
      <c r="AF157" s="148"/>
      <c r="AG157" s="148" t="s">
        <v>147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189" t="s">
        <v>352</v>
      </c>
      <c r="D158" s="160"/>
      <c r="E158" s="161">
        <v>127</v>
      </c>
      <c r="F158" s="158"/>
      <c r="G158" s="158"/>
      <c r="H158" s="158"/>
      <c r="I158" s="158"/>
      <c r="J158" s="158"/>
      <c r="K158" s="158"/>
      <c r="L158" s="158"/>
      <c r="M158" s="158"/>
      <c r="N158" s="158"/>
      <c r="O158" s="158"/>
      <c r="P158" s="158"/>
      <c r="Q158" s="158"/>
      <c r="R158" s="158"/>
      <c r="S158" s="158"/>
      <c r="T158" s="158"/>
      <c r="U158" s="158"/>
      <c r="V158" s="158"/>
      <c r="W158" s="158"/>
      <c r="X158" s="158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172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76">
        <v>67</v>
      </c>
      <c r="B159" s="177" t="s">
        <v>353</v>
      </c>
      <c r="C159" s="187" t="s">
        <v>354</v>
      </c>
      <c r="D159" s="178" t="s">
        <v>139</v>
      </c>
      <c r="E159" s="179">
        <v>127</v>
      </c>
      <c r="F159" s="180">
        <f t="shared" ref="F159:F164" si="8">H159+J159</f>
        <v>374.87</v>
      </c>
      <c r="G159" s="180">
        <f t="shared" ref="G159:G164" si="9">ROUND(E159*F159,2)</f>
        <v>47608.49</v>
      </c>
      <c r="H159" s="181">
        <v>224.92</v>
      </c>
      <c r="I159" s="180">
        <f t="shared" ref="I159:I164" si="10">ROUND(E159*H159,2)</f>
        <v>28564.84</v>
      </c>
      <c r="J159" s="181">
        <v>149.94999999999999</v>
      </c>
      <c r="K159" s="180">
        <f t="shared" ref="K159:K164" si="11">ROUND(E159*J159,2)</f>
        <v>19043.650000000001</v>
      </c>
      <c r="L159" s="180">
        <v>21</v>
      </c>
      <c r="M159" s="180">
        <f t="shared" ref="M159:M164" si="12">G159*(1+L159/100)</f>
        <v>57606.272899999996</v>
      </c>
      <c r="N159" s="180">
        <v>0.12966</v>
      </c>
      <c r="O159" s="180">
        <f t="shared" ref="O159:O164" si="13">ROUND(E159*N159,2)</f>
        <v>16.47</v>
      </c>
      <c r="P159" s="180">
        <v>0</v>
      </c>
      <c r="Q159" s="180">
        <f t="shared" ref="Q159:Q164" si="14">ROUND(E159*P159,2)</f>
        <v>0</v>
      </c>
      <c r="R159" s="180"/>
      <c r="S159" s="180" t="s">
        <v>140</v>
      </c>
      <c r="T159" s="182" t="s">
        <v>141</v>
      </c>
      <c r="U159" s="158">
        <v>7.0000000000000007E-2</v>
      </c>
      <c r="V159" s="158">
        <f t="shared" ref="V159:V164" si="15">ROUND(E159*U159,2)</f>
        <v>8.89</v>
      </c>
      <c r="W159" s="158"/>
      <c r="X159" s="158" t="s">
        <v>142</v>
      </c>
      <c r="Y159" s="148"/>
      <c r="Z159" s="148"/>
      <c r="AA159" s="148"/>
      <c r="AB159" s="148"/>
      <c r="AC159" s="148"/>
      <c r="AD159" s="148"/>
      <c r="AE159" s="148"/>
      <c r="AF159" s="148"/>
      <c r="AG159" s="148" t="s">
        <v>147</v>
      </c>
      <c r="AH159" s="148"/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76">
        <v>68</v>
      </c>
      <c r="B160" s="177" t="s">
        <v>355</v>
      </c>
      <c r="C160" s="187" t="s">
        <v>356</v>
      </c>
      <c r="D160" s="178" t="s">
        <v>139</v>
      </c>
      <c r="E160" s="179">
        <v>180</v>
      </c>
      <c r="F160" s="180">
        <f t="shared" si="8"/>
        <v>203.95</v>
      </c>
      <c r="G160" s="180">
        <f t="shared" si="9"/>
        <v>36711</v>
      </c>
      <c r="H160" s="181">
        <v>122.37</v>
      </c>
      <c r="I160" s="180">
        <f t="shared" si="10"/>
        <v>22026.6</v>
      </c>
      <c r="J160" s="181">
        <v>81.58</v>
      </c>
      <c r="K160" s="180">
        <f t="shared" si="11"/>
        <v>14684.4</v>
      </c>
      <c r="L160" s="180">
        <v>21</v>
      </c>
      <c r="M160" s="180">
        <f t="shared" si="12"/>
        <v>44420.31</v>
      </c>
      <c r="N160" s="180">
        <v>7.3899999999999993E-2</v>
      </c>
      <c r="O160" s="180">
        <f t="shared" si="13"/>
        <v>13.3</v>
      </c>
      <c r="P160" s="180">
        <v>0</v>
      </c>
      <c r="Q160" s="180">
        <f t="shared" si="14"/>
        <v>0</v>
      </c>
      <c r="R160" s="180"/>
      <c r="S160" s="180" t="s">
        <v>140</v>
      </c>
      <c r="T160" s="182" t="s">
        <v>141</v>
      </c>
      <c r="U160" s="158">
        <v>0.45200000000000001</v>
      </c>
      <c r="V160" s="158">
        <f t="shared" si="15"/>
        <v>81.36</v>
      </c>
      <c r="W160" s="158"/>
      <c r="X160" s="158" t="s">
        <v>142</v>
      </c>
      <c r="Y160" s="148"/>
      <c r="Z160" s="148"/>
      <c r="AA160" s="148"/>
      <c r="AB160" s="148"/>
      <c r="AC160" s="148"/>
      <c r="AD160" s="148"/>
      <c r="AE160" s="148"/>
      <c r="AF160" s="148"/>
      <c r="AG160" s="148" t="s">
        <v>143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76">
        <v>69</v>
      </c>
      <c r="B161" s="177" t="s">
        <v>357</v>
      </c>
      <c r="C161" s="187" t="s">
        <v>358</v>
      </c>
      <c r="D161" s="178" t="s">
        <v>139</v>
      </c>
      <c r="E161" s="179">
        <v>40</v>
      </c>
      <c r="F161" s="180">
        <f t="shared" si="8"/>
        <v>203.95</v>
      </c>
      <c r="G161" s="180">
        <f t="shared" si="9"/>
        <v>8158</v>
      </c>
      <c r="H161" s="181">
        <v>122.37</v>
      </c>
      <c r="I161" s="180">
        <f t="shared" si="10"/>
        <v>4894.8</v>
      </c>
      <c r="J161" s="181">
        <v>81.58</v>
      </c>
      <c r="K161" s="180">
        <f t="shared" si="11"/>
        <v>3263.2</v>
      </c>
      <c r="L161" s="180">
        <v>21</v>
      </c>
      <c r="M161" s="180">
        <f t="shared" si="12"/>
        <v>9871.18</v>
      </c>
      <c r="N161" s="180">
        <v>7.1999999999999995E-2</v>
      </c>
      <c r="O161" s="180">
        <f t="shared" si="13"/>
        <v>2.88</v>
      </c>
      <c r="P161" s="180">
        <v>0</v>
      </c>
      <c r="Q161" s="180">
        <f t="shared" si="14"/>
        <v>0</v>
      </c>
      <c r="R161" s="180"/>
      <c r="S161" s="180" t="s">
        <v>140</v>
      </c>
      <c r="T161" s="182" t="s">
        <v>141</v>
      </c>
      <c r="U161" s="158">
        <v>0.38</v>
      </c>
      <c r="V161" s="158">
        <f t="shared" si="15"/>
        <v>15.2</v>
      </c>
      <c r="W161" s="158"/>
      <c r="X161" s="158" t="s">
        <v>142</v>
      </c>
      <c r="Y161" s="148"/>
      <c r="Z161" s="148"/>
      <c r="AA161" s="148"/>
      <c r="AB161" s="148"/>
      <c r="AC161" s="148"/>
      <c r="AD161" s="148"/>
      <c r="AE161" s="148"/>
      <c r="AF161" s="148"/>
      <c r="AG161" s="148" t="s">
        <v>147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ht="22.5" outlineLevel="1" x14ac:dyDescent="0.2">
      <c r="A162" s="176">
        <v>70</v>
      </c>
      <c r="B162" s="177" t="s">
        <v>359</v>
      </c>
      <c r="C162" s="187" t="s">
        <v>360</v>
      </c>
      <c r="D162" s="178" t="s">
        <v>146</v>
      </c>
      <c r="E162" s="179">
        <v>4</v>
      </c>
      <c r="F162" s="180">
        <f t="shared" si="8"/>
        <v>174.81</v>
      </c>
      <c r="G162" s="180">
        <f t="shared" si="9"/>
        <v>699.24</v>
      </c>
      <c r="H162" s="181">
        <v>104.89</v>
      </c>
      <c r="I162" s="180">
        <f t="shared" si="10"/>
        <v>419.56</v>
      </c>
      <c r="J162" s="181">
        <v>69.92</v>
      </c>
      <c r="K162" s="180">
        <f t="shared" si="11"/>
        <v>279.68</v>
      </c>
      <c r="L162" s="180">
        <v>21</v>
      </c>
      <c r="M162" s="180">
        <f t="shared" si="12"/>
        <v>846.08039999999994</v>
      </c>
      <c r="N162" s="180">
        <v>8.1970000000000001E-2</v>
      </c>
      <c r="O162" s="180">
        <f t="shared" si="13"/>
        <v>0.33</v>
      </c>
      <c r="P162" s="180">
        <v>0</v>
      </c>
      <c r="Q162" s="180">
        <f t="shared" si="14"/>
        <v>0</v>
      </c>
      <c r="R162" s="180" t="s">
        <v>289</v>
      </c>
      <c r="S162" s="180" t="s">
        <v>140</v>
      </c>
      <c r="T162" s="182" t="s">
        <v>141</v>
      </c>
      <c r="U162" s="158">
        <v>0</v>
      </c>
      <c r="V162" s="158">
        <f t="shared" si="15"/>
        <v>0</v>
      </c>
      <c r="W162" s="158"/>
      <c r="X162" s="158" t="s">
        <v>284</v>
      </c>
      <c r="Y162" s="148"/>
      <c r="Z162" s="148"/>
      <c r="AA162" s="148"/>
      <c r="AB162" s="148"/>
      <c r="AC162" s="148"/>
      <c r="AD162" s="148"/>
      <c r="AE162" s="148"/>
      <c r="AF162" s="148"/>
      <c r="AG162" s="148" t="s">
        <v>285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ht="22.5" outlineLevel="1" x14ac:dyDescent="0.2">
      <c r="A163" s="176">
        <v>71</v>
      </c>
      <c r="B163" s="177" t="s">
        <v>361</v>
      </c>
      <c r="C163" s="187" t="s">
        <v>362</v>
      </c>
      <c r="D163" s="178" t="s">
        <v>146</v>
      </c>
      <c r="E163" s="179">
        <v>4</v>
      </c>
      <c r="F163" s="180">
        <f t="shared" si="8"/>
        <v>166.07</v>
      </c>
      <c r="G163" s="180">
        <f t="shared" si="9"/>
        <v>664.28</v>
      </c>
      <c r="H163" s="181">
        <v>99.64</v>
      </c>
      <c r="I163" s="180">
        <f t="shared" si="10"/>
        <v>398.56</v>
      </c>
      <c r="J163" s="181">
        <v>66.430000000000007</v>
      </c>
      <c r="K163" s="180">
        <f t="shared" si="11"/>
        <v>265.72000000000003</v>
      </c>
      <c r="L163" s="180">
        <v>21</v>
      </c>
      <c r="M163" s="180">
        <f t="shared" si="12"/>
        <v>803.77879999999993</v>
      </c>
      <c r="N163" s="180">
        <v>4.5999999999999999E-2</v>
      </c>
      <c r="O163" s="180">
        <f t="shared" si="13"/>
        <v>0.18</v>
      </c>
      <c r="P163" s="180">
        <v>0</v>
      </c>
      <c r="Q163" s="180">
        <f t="shared" si="14"/>
        <v>0</v>
      </c>
      <c r="R163" s="180" t="s">
        <v>289</v>
      </c>
      <c r="S163" s="180" t="s">
        <v>140</v>
      </c>
      <c r="T163" s="182" t="s">
        <v>141</v>
      </c>
      <c r="U163" s="158">
        <v>0</v>
      </c>
      <c r="V163" s="158">
        <f t="shared" si="15"/>
        <v>0</v>
      </c>
      <c r="W163" s="158"/>
      <c r="X163" s="158" t="s">
        <v>284</v>
      </c>
      <c r="Y163" s="148"/>
      <c r="Z163" s="148"/>
      <c r="AA163" s="148"/>
      <c r="AB163" s="148"/>
      <c r="AC163" s="148"/>
      <c r="AD163" s="148"/>
      <c r="AE163" s="148"/>
      <c r="AF163" s="148"/>
      <c r="AG163" s="148" t="s">
        <v>285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69">
        <v>72</v>
      </c>
      <c r="B164" s="170" t="s">
        <v>363</v>
      </c>
      <c r="C164" s="188" t="s">
        <v>364</v>
      </c>
      <c r="D164" s="171" t="s">
        <v>139</v>
      </c>
      <c r="E164" s="172">
        <v>18</v>
      </c>
      <c r="F164" s="173">
        <f t="shared" si="8"/>
        <v>202.97</v>
      </c>
      <c r="G164" s="173">
        <f t="shared" si="9"/>
        <v>3653.46</v>
      </c>
      <c r="H164" s="174">
        <v>121.78</v>
      </c>
      <c r="I164" s="173">
        <f t="shared" si="10"/>
        <v>2192.04</v>
      </c>
      <c r="J164" s="174">
        <v>81.19</v>
      </c>
      <c r="K164" s="173">
        <f t="shared" si="11"/>
        <v>1461.42</v>
      </c>
      <c r="L164" s="173">
        <v>21</v>
      </c>
      <c r="M164" s="173">
        <f t="shared" si="12"/>
        <v>4420.6866</v>
      </c>
      <c r="N164" s="173">
        <v>0.12959999999999999</v>
      </c>
      <c r="O164" s="173">
        <f t="shared" si="13"/>
        <v>2.33</v>
      </c>
      <c r="P164" s="173">
        <v>0</v>
      </c>
      <c r="Q164" s="173">
        <f t="shared" si="14"/>
        <v>0</v>
      </c>
      <c r="R164" s="173" t="s">
        <v>289</v>
      </c>
      <c r="S164" s="173" t="s">
        <v>140</v>
      </c>
      <c r="T164" s="175" t="s">
        <v>141</v>
      </c>
      <c r="U164" s="158">
        <v>0</v>
      </c>
      <c r="V164" s="158">
        <f t="shared" si="15"/>
        <v>0</v>
      </c>
      <c r="W164" s="158"/>
      <c r="X164" s="158" t="s">
        <v>284</v>
      </c>
      <c r="Y164" s="148"/>
      <c r="Z164" s="148"/>
      <c r="AA164" s="148"/>
      <c r="AB164" s="148"/>
      <c r="AC164" s="148"/>
      <c r="AD164" s="148"/>
      <c r="AE164" s="148"/>
      <c r="AF164" s="148"/>
      <c r="AG164" s="148" t="s">
        <v>285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55"/>
      <c r="B165" s="156"/>
      <c r="C165" s="189" t="s">
        <v>365</v>
      </c>
      <c r="D165" s="160"/>
      <c r="E165" s="161">
        <v>18</v>
      </c>
      <c r="F165" s="158"/>
      <c r="G165" s="158"/>
      <c r="H165" s="158"/>
      <c r="I165" s="158"/>
      <c r="J165" s="158"/>
      <c r="K165" s="158"/>
      <c r="L165" s="158"/>
      <c r="M165" s="158"/>
      <c r="N165" s="158"/>
      <c r="O165" s="158"/>
      <c r="P165" s="158"/>
      <c r="Q165" s="158"/>
      <c r="R165" s="158"/>
      <c r="S165" s="158"/>
      <c r="T165" s="158"/>
      <c r="U165" s="158"/>
      <c r="V165" s="158"/>
      <c r="W165" s="158"/>
      <c r="X165" s="158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172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69">
        <v>73</v>
      </c>
      <c r="B166" s="170" t="s">
        <v>366</v>
      </c>
      <c r="C166" s="188" t="s">
        <v>367</v>
      </c>
      <c r="D166" s="171" t="s">
        <v>139</v>
      </c>
      <c r="E166" s="172">
        <v>4</v>
      </c>
      <c r="F166" s="173">
        <f>H166+J166</f>
        <v>184.51999999999998</v>
      </c>
      <c r="G166" s="173">
        <f>ROUND(E166*F166,2)</f>
        <v>738.08</v>
      </c>
      <c r="H166" s="174">
        <v>110.71</v>
      </c>
      <c r="I166" s="173">
        <f>ROUND(E166*H166,2)</f>
        <v>442.84</v>
      </c>
      <c r="J166" s="174">
        <v>73.81</v>
      </c>
      <c r="K166" s="173">
        <f>ROUND(E166*J166,2)</f>
        <v>295.24</v>
      </c>
      <c r="L166" s="173">
        <v>21</v>
      </c>
      <c r="M166" s="173">
        <f>G166*(1+L166/100)</f>
        <v>893.07680000000005</v>
      </c>
      <c r="N166" s="173">
        <v>0.13100000000000001</v>
      </c>
      <c r="O166" s="173">
        <f>ROUND(E166*N166,2)</f>
        <v>0.52</v>
      </c>
      <c r="P166" s="173">
        <v>0</v>
      </c>
      <c r="Q166" s="173">
        <f>ROUND(E166*P166,2)</f>
        <v>0</v>
      </c>
      <c r="R166" s="173" t="s">
        <v>289</v>
      </c>
      <c r="S166" s="173" t="s">
        <v>140</v>
      </c>
      <c r="T166" s="175" t="s">
        <v>141</v>
      </c>
      <c r="U166" s="158">
        <v>0</v>
      </c>
      <c r="V166" s="158">
        <f>ROUND(E166*U166,2)</f>
        <v>0</v>
      </c>
      <c r="W166" s="158"/>
      <c r="X166" s="158" t="s">
        <v>284</v>
      </c>
      <c r="Y166" s="148"/>
      <c r="Z166" s="148"/>
      <c r="AA166" s="148"/>
      <c r="AB166" s="148"/>
      <c r="AC166" s="148"/>
      <c r="AD166" s="148"/>
      <c r="AE166" s="148"/>
      <c r="AF166" s="148"/>
      <c r="AG166" s="148" t="s">
        <v>290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189" t="s">
        <v>368</v>
      </c>
      <c r="D167" s="160"/>
      <c r="E167" s="161">
        <v>4</v>
      </c>
      <c r="F167" s="158"/>
      <c r="G167" s="158"/>
      <c r="H167" s="158"/>
      <c r="I167" s="158"/>
      <c r="J167" s="158"/>
      <c r="K167" s="158"/>
      <c r="L167" s="158"/>
      <c r="M167" s="158"/>
      <c r="N167" s="158"/>
      <c r="O167" s="158"/>
      <c r="P167" s="158"/>
      <c r="Q167" s="158"/>
      <c r="R167" s="158"/>
      <c r="S167" s="158"/>
      <c r="T167" s="158"/>
      <c r="U167" s="158"/>
      <c r="V167" s="158"/>
      <c r="W167" s="158"/>
      <c r="X167" s="158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172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x14ac:dyDescent="0.2">
      <c r="A168" s="163" t="s">
        <v>135</v>
      </c>
      <c r="B168" s="164" t="s">
        <v>80</v>
      </c>
      <c r="C168" s="186" t="s">
        <v>81</v>
      </c>
      <c r="D168" s="165"/>
      <c r="E168" s="166"/>
      <c r="F168" s="167"/>
      <c r="G168" s="167">
        <f>SUMIF(AG169:AG170,"&lt;&gt;NOR",G169:G170)</f>
        <v>1815.82</v>
      </c>
      <c r="H168" s="167"/>
      <c r="I168" s="167">
        <f>SUM(I169:I170)</f>
        <v>1089.52</v>
      </c>
      <c r="J168" s="167"/>
      <c r="K168" s="167">
        <f>SUM(K169:K170)</f>
        <v>726.3</v>
      </c>
      <c r="L168" s="167"/>
      <c r="M168" s="167">
        <f>SUM(M169:M170)</f>
        <v>2197.1421999999998</v>
      </c>
      <c r="N168" s="167"/>
      <c r="O168" s="167">
        <f>SUM(O169:O170)</f>
        <v>0.26</v>
      </c>
      <c r="P168" s="167"/>
      <c r="Q168" s="167">
        <f>SUM(Q169:Q170)</f>
        <v>0</v>
      </c>
      <c r="R168" s="167"/>
      <c r="S168" s="167"/>
      <c r="T168" s="168"/>
      <c r="U168" s="162"/>
      <c r="V168" s="162">
        <f>SUM(V169:V170)</f>
        <v>2.7</v>
      </c>
      <c r="W168" s="162"/>
      <c r="X168" s="162"/>
      <c r="AG168" t="s">
        <v>136</v>
      </c>
    </row>
    <row r="169" spans="1:60" outlineLevel="1" x14ac:dyDescent="0.2">
      <c r="A169" s="169">
        <v>74</v>
      </c>
      <c r="B169" s="170" t="s">
        <v>369</v>
      </c>
      <c r="C169" s="188" t="s">
        <v>370</v>
      </c>
      <c r="D169" s="171" t="s">
        <v>139</v>
      </c>
      <c r="E169" s="172">
        <v>6.75</v>
      </c>
      <c r="F169" s="173">
        <f>H169+J169</f>
        <v>269.01</v>
      </c>
      <c r="G169" s="173">
        <f>ROUND(E169*F169,2)</f>
        <v>1815.82</v>
      </c>
      <c r="H169" s="174">
        <v>161.41</v>
      </c>
      <c r="I169" s="173">
        <f>ROUND(E169*H169,2)</f>
        <v>1089.52</v>
      </c>
      <c r="J169" s="174">
        <v>107.6</v>
      </c>
      <c r="K169" s="173">
        <f>ROUND(E169*J169,2)</f>
        <v>726.3</v>
      </c>
      <c r="L169" s="173">
        <v>21</v>
      </c>
      <c r="M169" s="173">
        <f>G169*(1+L169/100)</f>
        <v>2197.1421999999998</v>
      </c>
      <c r="N169" s="173">
        <v>3.9210000000000002E-2</v>
      </c>
      <c r="O169" s="173">
        <f>ROUND(E169*N169,2)</f>
        <v>0.26</v>
      </c>
      <c r="P169" s="173">
        <v>0</v>
      </c>
      <c r="Q169" s="173">
        <f>ROUND(E169*P169,2)</f>
        <v>0</v>
      </c>
      <c r="R169" s="173"/>
      <c r="S169" s="173" t="s">
        <v>140</v>
      </c>
      <c r="T169" s="175" t="s">
        <v>141</v>
      </c>
      <c r="U169" s="158">
        <v>0.4</v>
      </c>
      <c r="V169" s="158">
        <f>ROUND(E169*U169,2)</f>
        <v>2.7</v>
      </c>
      <c r="W169" s="158"/>
      <c r="X169" s="158" t="s">
        <v>142</v>
      </c>
      <c r="Y169" s="148"/>
      <c r="Z169" s="148"/>
      <c r="AA169" s="148"/>
      <c r="AB169" s="148"/>
      <c r="AC169" s="148"/>
      <c r="AD169" s="148"/>
      <c r="AE169" s="148"/>
      <c r="AF169" s="148"/>
      <c r="AG169" s="148" t="s">
        <v>147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55"/>
      <c r="B170" s="156"/>
      <c r="C170" s="189" t="s">
        <v>371</v>
      </c>
      <c r="D170" s="160"/>
      <c r="E170" s="161">
        <v>6.75</v>
      </c>
      <c r="F170" s="158"/>
      <c r="G170" s="158"/>
      <c r="H170" s="158"/>
      <c r="I170" s="158"/>
      <c r="J170" s="158"/>
      <c r="K170" s="158"/>
      <c r="L170" s="158"/>
      <c r="M170" s="158"/>
      <c r="N170" s="158"/>
      <c r="O170" s="158"/>
      <c r="P170" s="158"/>
      <c r="Q170" s="158"/>
      <c r="R170" s="158"/>
      <c r="S170" s="158"/>
      <c r="T170" s="158"/>
      <c r="U170" s="158"/>
      <c r="V170" s="158"/>
      <c r="W170" s="158"/>
      <c r="X170" s="158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172</v>
      </c>
      <c r="AH170" s="148">
        <v>0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x14ac:dyDescent="0.2">
      <c r="A171" s="163" t="s">
        <v>135</v>
      </c>
      <c r="B171" s="164" t="s">
        <v>82</v>
      </c>
      <c r="C171" s="186" t="s">
        <v>83</v>
      </c>
      <c r="D171" s="165"/>
      <c r="E171" s="166"/>
      <c r="F171" s="167"/>
      <c r="G171" s="167">
        <f>SUMIF(AG172:AG177,"&lt;&gt;NOR",G172:G177)</f>
        <v>59983.21</v>
      </c>
      <c r="H171" s="167"/>
      <c r="I171" s="167">
        <f>SUM(I172:I177)</f>
        <v>35986.54</v>
      </c>
      <c r="J171" s="167"/>
      <c r="K171" s="167">
        <f>SUM(K172:K177)</f>
        <v>23996.67</v>
      </c>
      <c r="L171" s="167"/>
      <c r="M171" s="167">
        <f>SUM(M172:M177)</f>
        <v>72579.684099999999</v>
      </c>
      <c r="N171" s="167"/>
      <c r="O171" s="167">
        <f>SUM(O172:O177)</f>
        <v>0.42000000000000004</v>
      </c>
      <c r="P171" s="167"/>
      <c r="Q171" s="167">
        <f>SUM(Q172:Q177)</f>
        <v>0</v>
      </c>
      <c r="R171" s="167"/>
      <c r="S171" s="167"/>
      <c r="T171" s="168"/>
      <c r="U171" s="162"/>
      <c r="V171" s="162">
        <f>SUM(V172:V177)</f>
        <v>27</v>
      </c>
      <c r="W171" s="162"/>
      <c r="X171" s="162"/>
      <c r="AG171" t="s">
        <v>136</v>
      </c>
    </row>
    <row r="172" spans="1:60" outlineLevel="1" x14ac:dyDescent="0.2">
      <c r="A172" s="176">
        <v>75</v>
      </c>
      <c r="B172" s="177" t="s">
        <v>372</v>
      </c>
      <c r="C172" s="187" t="s">
        <v>373</v>
      </c>
      <c r="D172" s="178" t="s">
        <v>146</v>
      </c>
      <c r="E172" s="179">
        <v>3</v>
      </c>
      <c r="F172" s="180">
        <f>H172+J172</f>
        <v>495.3</v>
      </c>
      <c r="G172" s="180">
        <f>ROUND(E172*F172,2)</f>
        <v>1485.9</v>
      </c>
      <c r="H172" s="181">
        <v>297.18</v>
      </c>
      <c r="I172" s="180">
        <f>ROUND(E172*H172,2)</f>
        <v>891.54</v>
      </c>
      <c r="J172" s="181">
        <v>198.12</v>
      </c>
      <c r="K172" s="180">
        <f>ROUND(E172*J172,2)</f>
        <v>594.36</v>
      </c>
      <c r="L172" s="180">
        <v>21</v>
      </c>
      <c r="M172" s="180">
        <f>G172*(1+L172/100)</f>
        <v>1797.9390000000001</v>
      </c>
      <c r="N172" s="180">
        <v>7.0200000000000002E-3</v>
      </c>
      <c r="O172" s="180">
        <f>ROUND(E172*N172,2)</f>
        <v>0.02</v>
      </c>
      <c r="P172" s="180">
        <v>0</v>
      </c>
      <c r="Q172" s="180">
        <f>ROUND(E172*P172,2)</f>
        <v>0</v>
      </c>
      <c r="R172" s="180"/>
      <c r="S172" s="180" t="s">
        <v>140</v>
      </c>
      <c r="T172" s="182" t="s">
        <v>141</v>
      </c>
      <c r="U172" s="158">
        <v>1.0900000000000001</v>
      </c>
      <c r="V172" s="158">
        <f>ROUND(E172*U172,2)</f>
        <v>3.27</v>
      </c>
      <c r="W172" s="158"/>
      <c r="X172" s="158" t="s">
        <v>142</v>
      </c>
      <c r="Y172" s="148"/>
      <c r="Z172" s="148"/>
      <c r="AA172" s="148"/>
      <c r="AB172" s="148"/>
      <c r="AC172" s="148"/>
      <c r="AD172" s="148"/>
      <c r="AE172" s="148"/>
      <c r="AF172" s="148"/>
      <c r="AG172" s="148" t="s">
        <v>147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76">
        <v>76</v>
      </c>
      <c r="B173" s="177" t="s">
        <v>374</v>
      </c>
      <c r="C173" s="187" t="s">
        <v>375</v>
      </c>
      <c r="D173" s="178" t="s">
        <v>146</v>
      </c>
      <c r="E173" s="179">
        <v>2</v>
      </c>
      <c r="F173" s="180">
        <f>H173+J173</f>
        <v>310.77</v>
      </c>
      <c r="G173" s="180">
        <f>ROUND(E173*F173,2)</f>
        <v>621.54</v>
      </c>
      <c r="H173" s="181">
        <v>186.46</v>
      </c>
      <c r="I173" s="180">
        <f>ROUND(E173*H173,2)</f>
        <v>372.92</v>
      </c>
      <c r="J173" s="181">
        <v>124.31</v>
      </c>
      <c r="K173" s="180">
        <f>ROUND(E173*J173,2)</f>
        <v>248.62</v>
      </c>
      <c r="L173" s="180">
        <v>21</v>
      </c>
      <c r="M173" s="180">
        <f>G173*(1+L173/100)</f>
        <v>752.06339999999989</v>
      </c>
      <c r="N173" s="180">
        <v>0.12303</v>
      </c>
      <c r="O173" s="180">
        <f>ROUND(E173*N173,2)</f>
        <v>0.25</v>
      </c>
      <c r="P173" s="180">
        <v>0</v>
      </c>
      <c r="Q173" s="180">
        <f>ROUND(E173*P173,2)</f>
        <v>0</v>
      </c>
      <c r="R173" s="180"/>
      <c r="S173" s="180" t="s">
        <v>140</v>
      </c>
      <c r="T173" s="182" t="s">
        <v>141</v>
      </c>
      <c r="U173" s="158">
        <v>0.86299999999999999</v>
      </c>
      <c r="V173" s="158">
        <f>ROUND(E173*U173,2)</f>
        <v>1.73</v>
      </c>
      <c r="W173" s="158"/>
      <c r="X173" s="158" t="s">
        <v>142</v>
      </c>
      <c r="Y173" s="148"/>
      <c r="Z173" s="148"/>
      <c r="AA173" s="148"/>
      <c r="AB173" s="148"/>
      <c r="AC173" s="148"/>
      <c r="AD173" s="148"/>
      <c r="AE173" s="148"/>
      <c r="AF173" s="148"/>
      <c r="AG173" s="148" t="s">
        <v>143</v>
      </c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69">
        <v>77</v>
      </c>
      <c r="B174" s="170" t="s">
        <v>376</v>
      </c>
      <c r="C174" s="188" t="s">
        <v>377</v>
      </c>
      <c r="D174" s="171" t="s">
        <v>182</v>
      </c>
      <c r="E174" s="172">
        <v>846</v>
      </c>
      <c r="F174" s="173">
        <f>H174+J174</f>
        <v>23.79</v>
      </c>
      <c r="G174" s="173">
        <f>ROUND(E174*F174,2)</f>
        <v>20126.34</v>
      </c>
      <c r="H174" s="174">
        <v>14.27</v>
      </c>
      <c r="I174" s="173">
        <f>ROUND(E174*H174,2)</f>
        <v>12072.42</v>
      </c>
      <c r="J174" s="174">
        <v>9.52</v>
      </c>
      <c r="K174" s="173">
        <f>ROUND(E174*J174,2)</f>
        <v>8053.92</v>
      </c>
      <c r="L174" s="173">
        <v>21</v>
      </c>
      <c r="M174" s="173">
        <f>G174*(1+L174/100)</f>
        <v>24352.8714</v>
      </c>
      <c r="N174" s="173">
        <v>0</v>
      </c>
      <c r="O174" s="173">
        <f>ROUND(E174*N174,2)</f>
        <v>0</v>
      </c>
      <c r="P174" s="173">
        <v>0</v>
      </c>
      <c r="Q174" s="173">
        <f>ROUND(E174*P174,2)</f>
        <v>0</v>
      </c>
      <c r="R174" s="173"/>
      <c r="S174" s="173" t="s">
        <v>140</v>
      </c>
      <c r="T174" s="175" t="s">
        <v>141</v>
      </c>
      <c r="U174" s="158">
        <v>2.5999999999999999E-2</v>
      </c>
      <c r="V174" s="158">
        <f>ROUND(E174*U174,2)</f>
        <v>22</v>
      </c>
      <c r="W174" s="158"/>
      <c r="X174" s="158" t="s">
        <v>142</v>
      </c>
      <c r="Y174" s="148"/>
      <c r="Z174" s="148"/>
      <c r="AA174" s="148"/>
      <c r="AB174" s="148"/>
      <c r="AC174" s="148"/>
      <c r="AD174" s="148"/>
      <c r="AE174" s="148"/>
      <c r="AF174" s="148"/>
      <c r="AG174" s="148" t="s">
        <v>143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55"/>
      <c r="B175" s="156"/>
      <c r="C175" s="189" t="s">
        <v>378</v>
      </c>
      <c r="D175" s="160"/>
      <c r="E175" s="161">
        <v>846</v>
      </c>
      <c r="F175" s="158"/>
      <c r="G175" s="158"/>
      <c r="H175" s="158"/>
      <c r="I175" s="158"/>
      <c r="J175" s="158"/>
      <c r="K175" s="158"/>
      <c r="L175" s="158"/>
      <c r="M175" s="158"/>
      <c r="N175" s="158"/>
      <c r="O175" s="158"/>
      <c r="P175" s="158"/>
      <c r="Q175" s="158"/>
      <c r="R175" s="158"/>
      <c r="S175" s="158"/>
      <c r="T175" s="158"/>
      <c r="U175" s="158"/>
      <c r="V175" s="158"/>
      <c r="W175" s="158"/>
      <c r="X175" s="158"/>
      <c r="Y175" s="148"/>
      <c r="Z175" s="148"/>
      <c r="AA175" s="148"/>
      <c r="AB175" s="148"/>
      <c r="AC175" s="148"/>
      <c r="AD175" s="148"/>
      <c r="AE175" s="148"/>
      <c r="AF175" s="148"/>
      <c r="AG175" s="148" t="s">
        <v>172</v>
      </c>
      <c r="AH175" s="148">
        <v>0</v>
      </c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76">
        <v>78</v>
      </c>
      <c r="B176" s="177" t="s">
        <v>379</v>
      </c>
      <c r="C176" s="187" t="s">
        <v>380</v>
      </c>
      <c r="D176" s="178" t="s">
        <v>146</v>
      </c>
      <c r="E176" s="179">
        <v>3</v>
      </c>
      <c r="F176" s="180">
        <f>H176+J176</f>
        <v>11547.23</v>
      </c>
      <c r="G176" s="180">
        <f>ROUND(E176*F176,2)</f>
        <v>34641.69</v>
      </c>
      <c r="H176" s="181">
        <v>6928.34</v>
      </c>
      <c r="I176" s="180">
        <f>ROUND(E176*H176,2)</f>
        <v>20785.02</v>
      </c>
      <c r="J176" s="181">
        <v>4618.8900000000003</v>
      </c>
      <c r="K176" s="180">
        <f>ROUND(E176*J176,2)</f>
        <v>13856.67</v>
      </c>
      <c r="L176" s="180">
        <v>21</v>
      </c>
      <c r="M176" s="180">
        <f>G176*(1+L176/100)</f>
        <v>41916.444900000002</v>
      </c>
      <c r="N176" s="180">
        <v>4.5999999999999999E-2</v>
      </c>
      <c r="O176" s="180">
        <f>ROUND(E176*N176,2)</f>
        <v>0.14000000000000001</v>
      </c>
      <c r="P176" s="180">
        <v>0</v>
      </c>
      <c r="Q176" s="180">
        <f>ROUND(E176*P176,2)</f>
        <v>0</v>
      </c>
      <c r="R176" s="180" t="s">
        <v>289</v>
      </c>
      <c r="S176" s="180" t="s">
        <v>140</v>
      </c>
      <c r="T176" s="182" t="s">
        <v>141</v>
      </c>
      <c r="U176" s="158">
        <v>0</v>
      </c>
      <c r="V176" s="158">
        <f>ROUND(E176*U176,2)</f>
        <v>0</v>
      </c>
      <c r="W176" s="158"/>
      <c r="X176" s="158" t="s">
        <v>284</v>
      </c>
      <c r="Y176" s="148"/>
      <c r="Z176" s="148"/>
      <c r="AA176" s="148"/>
      <c r="AB176" s="148"/>
      <c r="AC176" s="148"/>
      <c r="AD176" s="148"/>
      <c r="AE176" s="148"/>
      <c r="AF176" s="148"/>
      <c r="AG176" s="148" t="s">
        <v>290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76">
        <v>79</v>
      </c>
      <c r="B177" s="177" t="s">
        <v>381</v>
      </c>
      <c r="C177" s="187" t="s">
        <v>382</v>
      </c>
      <c r="D177" s="178" t="s">
        <v>146</v>
      </c>
      <c r="E177" s="179">
        <v>2</v>
      </c>
      <c r="F177" s="180">
        <f>H177+J177</f>
        <v>1553.87</v>
      </c>
      <c r="G177" s="180">
        <f>ROUND(E177*F177,2)</f>
        <v>3107.74</v>
      </c>
      <c r="H177" s="181">
        <v>932.32</v>
      </c>
      <c r="I177" s="180">
        <f>ROUND(E177*H177,2)</f>
        <v>1864.64</v>
      </c>
      <c r="J177" s="181">
        <v>621.54999999999995</v>
      </c>
      <c r="K177" s="180">
        <f>ROUND(E177*J177,2)</f>
        <v>1243.0999999999999</v>
      </c>
      <c r="L177" s="180">
        <v>21</v>
      </c>
      <c r="M177" s="180">
        <f>G177*(1+L177/100)</f>
        <v>3760.3653999999997</v>
      </c>
      <c r="N177" s="180">
        <v>2.8E-3</v>
      </c>
      <c r="O177" s="180">
        <f>ROUND(E177*N177,2)</f>
        <v>0.01</v>
      </c>
      <c r="P177" s="180">
        <v>0</v>
      </c>
      <c r="Q177" s="180">
        <f>ROUND(E177*P177,2)</f>
        <v>0</v>
      </c>
      <c r="R177" s="180" t="s">
        <v>289</v>
      </c>
      <c r="S177" s="180" t="s">
        <v>140</v>
      </c>
      <c r="T177" s="182" t="s">
        <v>141</v>
      </c>
      <c r="U177" s="158">
        <v>0</v>
      </c>
      <c r="V177" s="158">
        <f>ROUND(E177*U177,2)</f>
        <v>0</v>
      </c>
      <c r="W177" s="158"/>
      <c r="X177" s="158" t="s">
        <v>284</v>
      </c>
      <c r="Y177" s="148"/>
      <c r="Z177" s="148"/>
      <c r="AA177" s="148"/>
      <c r="AB177" s="148"/>
      <c r="AC177" s="148"/>
      <c r="AD177" s="148"/>
      <c r="AE177" s="148"/>
      <c r="AF177" s="148"/>
      <c r="AG177" s="148" t="s">
        <v>285</v>
      </c>
      <c r="AH177" s="148"/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x14ac:dyDescent="0.2">
      <c r="A178" s="163" t="s">
        <v>135</v>
      </c>
      <c r="B178" s="164" t="s">
        <v>84</v>
      </c>
      <c r="C178" s="186" t="s">
        <v>85</v>
      </c>
      <c r="D178" s="165"/>
      <c r="E178" s="166"/>
      <c r="F178" s="167"/>
      <c r="G178" s="167">
        <f>SUMIF(AG179:AG183,"&lt;&gt;NOR",G179:G183)</f>
        <v>60801.33</v>
      </c>
      <c r="H178" s="167"/>
      <c r="I178" s="167">
        <f>SUM(I179:I183)</f>
        <v>0</v>
      </c>
      <c r="J178" s="167"/>
      <c r="K178" s="167">
        <f>SUM(K179:K183)</f>
        <v>60801.33</v>
      </c>
      <c r="L178" s="167"/>
      <c r="M178" s="167">
        <f>SUM(M179:M183)</f>
        <v>73569.609300000011</v>
      </c>
      <c r="N178" s="167"/>
      <c r="O178" s="167">
        <f>SUM(O179:O183)</f>
        <v>3.57</v>
      </c>
      <c r="P178" s="167"/>
      <c r="Q178" s="167">
        <f>SUM(Q179:Q183)</f>
        <v>0</v>
      </c>
      <c r="R178" s="167"/>
      <c r="S178" s="167"/>
      <c r="T178" s="168"/>
      <c r="U178" s="162"/>
      <c r="V178" s="162">
        <f>SUM(V179:V183)</f>
        <v>28.310000000000002</v>
      </c>
      <c r="W178" s="162"/>
      <c r="X178" s="162"/>
      <c r="AG178" t="s">
        <v>136</v>
      </c>
    </row>
    <row r="179" spans="1:60" outlineLevel="1" x14ac:dyDescent="0.2">
      <c r="A179" s="176">
        <v>80</v>
      </c>
      <c r="B179" s="177" t="s">
        <v>383</v>
      </c>
      <c r="C179" s="187" t="s">
        <v>384</v>
      </c>
      <c r="D179" s="178" t="s">
        <v>182</v>
      </c>
      <c r="E179" s="179">
        <v>19</v>
      </c>
      <c r="F179" s="180">
        <f>H179+J179</f>
        <v>140.82</v>
      </c>
      <c r="G179" s="180">
        <f>ROUND(E179*F179,2)</f>
        <v>2675.58</v>
      </c>
      <c r="H179" s="181"/>
      <c r="I179" s="180">
        <f>ROUND(E179*H179,2)</f>
        <v>0</v>
      </c>
      <c r="J179" s="181">
        <v>140.82</v>
      </c>
      <c r="K179" s="180">
        <f>ROUND(E179*J179,2)</f>
        <v>2675.58</v>
      </c>
      <c r="L179" s="180">
        <v>21</v>
      </c>
      <c r="M179" s="180">
        <f>G179*(1+L179/100)</f>
        <v>3237.4517999999998</v>
      </c>
      <c r="N179" s="180">
        <v>0.188</v>
      </c>
      <c r="O179" s="180">
        <f>ROUND(E179*N179,2)</f>
        <v>3.57</v>
      </c>
      <c r="P179" s="180">
        <v>0</v>
      </c>
      <c r="Q179" s="180">
        <f>ROUND(E179*P179,2)</f>
        <v>0</v>
      </c>
      <c r="R179" s="180"/>
      <c r="S179" s="180" t="s">
        <v>140</v>
      </c>
      <c r="T179" s="182" t="s">
        <v>141</v>
      </c>
      <c r="U179" s="158">
        <v>0.27</v>
      </c>
      <c r="V179" s="158">
        <f>ROUND(E179*U179,2)</f>
        <v>5.13</v>
      </c>
      <c r="W179" s="158"/>
      <c r="X179" s="158" t="s">
        <v>142</v>
      </c>
      <c r="Y179" s="148"/>
      <c r="Z179" s="148"/>
      <c r="AA179" s="148"/>
      <c r="AB179" s="148"/>
      <c r="AC179" s="148"/>
      <c r="AD179" s="148"/>
      <c r="AE179" s="148"/>
      <c r="AF179" s="148"/>
      <c r="AG179" s="148" t="s">
        <v>147</v>
      </c>
      <c r="AH179" s="148"/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76">
        <v>81</v>
      </c>
      <c r="B180" s="177" t="s">
        <v>385</v>
      </c>
      <c r="C180" s="187" t="s">
        <v>386</v>
      </c>
      <c r="D180" s="178" t="s">
        <v>182</v>
      </c>
      <c r="E180" s="179">
        <v>95</v>
      </c>
      <c r="F180" s="180">
        <f>H180+J180</f>
        <v>120.43</v>
      </c>
      <c r="G180" s="180">
        <f>ROUND(E180*F180,2)</f>
        <v>11440.85</v>
      </c>
      <c r="H180" s="181"/>
      <c r="I180" s="180">
        <f>ROUND(E180*H180,2)</f>
        <v>0</v>
      </c>
      <c r="J180" s="181">
        <v>120.43</v>
      </c>
      <c r="K180" s="180">
        <f>ROUND(E180*J180,2)</f>
        <v>11440.85</v>
      </c>
      <c r="L180" s="180">
        <v>21</v>
      </c>
      <c r="M180" s="180">
        <f>G180*(1+L180/100)</f>
        <v>13843.4285</v>
      </c>
      <c r="N180" s="180">
        <v>0</v>
      </c>
      <c r="O180" s="180">
        <f>ROUND(E180*N180,2)</f>
        <v>0</v>
      </c>
      <c r="P180" s="180">
        <v>0</v>
      </c>
      <c r="Q180" s="180">
        <f>ROUND(E180*P180,2)</f>
        <v>0</v>
      </c>
      <c r="R180" s="180"/>
      <c r="S180" s="180" t="s">
        <v>140</v>
      </c>
      <c r="T180" s="182" t="s">
        <v>141</v>
      </c>
      <c r="U180" s="158">
        <v>0.04</v>
      </c>
      <c r="V180" s="158">
        <f>ROUND(E180*U180,2)</f>
        <v>3.8</v>
      </c>
      <c r="W180" s="158"/>
      <c r="X180" s="158" t="s">
        <v>142</v>
      </c>
      <c r="Y180" s="148"/>
      <c r="Z180" s="148"/>
      <c r="AA180" s="148"/>
      <c r="AB180" s="148"/>
      <c r="AC180" s="148"/>
      <c r="AD180" s="148"/>
      <c r="AE180" s="148"/>
      <c r="AF180" s="148"/>
      <c r="AG180" s="148" t="s">
        <v>147</v>
      </c>
      <c r="AH180" s="148"/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69">
        <v>82</v>
      </c>
      <c r="B181" s="170" t="s">
        <v>387</v>
      </c>
      <c r="C181" s="188" t="s">
        <v>388</v>
      </c>
      <c r="D181" s="171" t="s">
        <v>182</v>
      </c>
      <c r="E181" s="172">
        <v>95</v>
      </c>
      <c r="F181" s="173">
        <f>H181+J181</f>
        <v>179.67</v>
      </c>
      <c r="G181" s="173">
        <f>ROUND(E181*F181,2)</f>
        <v>17068.650000000001</v>
      </c>
      <c r="H181" s="174"/>
      <c r="I181" s="173">
        <f>ROUND(E181*H181,2)</f>
        <v>0</v>
      </c>
      <c r="J181" s="174">
        <v>179.67</v>
      </c>
      <c r="K181" s="173">
        <f>ROUND(E181*J181,2)</f>
        <v>17068.650000000001</v>
      </c>
      <c r="L181" s="173">
        <v>21</v>
      </c>
      <c r="M181" s="173">
        <f>G181*(1+L181/100)</f>
        <v>20653.066500000001</v>
      </c>
      <c r="N181" s="173">
        <v>0</v>
      </c>
      <c r="O181" s="173">
        <f>ROUND(E181*N181,2)</f>
        <v>0</v>
      </c>
      <c r="P181" s="173">
        <v>0</v>
      </c>
      <c r="Q181" s="173">
        <f>ROUND(E181*P181,2)</f>
        <v>0</v>
      </c>
      <c r="R181" s="173"/>
      <c r="S181" s="173" t="s">
        <v>140</v>
      </c>
      <c r="T181" s="175" t="s">
        <v>141</v>
      </c>
      <c r="U181" s="158">
        <v>7.3999999999999996E-2</v>
      </c>
      <c r="V181" s="158">
        <f>ROUND(E181*U181,2)</f>
        <v>7.03</v>
      </c>
      <c r="W181" s="158"/>
      <c r="X181" s="158" t="s">
        <v>142</v>
      </c>
      <c r="Y181" s="148"/>
      <c r="Z181" s="148"/>
      <c r="AA181" s="148"/>
      <c r="AB181" s="148"/>
      <c r="AC181" s="148"/>
      <c r="AD181" s="148"/>
      <c r="AE181" s="148"/>
      <c r="AF181" s="148"/>
      <c r="AG181" s="148" t="s">
        <v>147</v>
      </c>
      <c r="AH181" s="148"/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55"/>
      <c r="B182" s="156"/>
      <c r="C182" s="189" t="s">
        <v>389</v>
      </c>
      <c r="D182" s="160"/>
      <c r="E182" s="161">
        <v>95</v>
      </c>
      <c r="F182" s="158"/>
      <c r="G182" s="158"/>
      <c r="H182" s="158"/>
      <c r="I182" s="158"/>
      <c r="J182" s="158"/>
      <c r="K182" s="158"/>
      <c r="L182" s="158"/>
      <c r="M182" s="158"/>
      <c r="N182" s="158"/>
      <c r="O182" s="158"/>
      <c r="P182" s="158"/>
      <c r="Q182" s="158"/>
      <c r="R182" s="158"/>
      <c r="S182" s="158"/>
      <c r="T182" s="158"/>
      <c r="U182" s="158"/>
      <c r="V182" s="158"/>
      <c r="W182" s="158"/>
      <c r="X182" s="158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172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76">
        <v>83</v>
      </c>
      <c r="B183" s="177" t="s">
        <v>390</v>
      </c>
      <c r="C183" s="187" t="s">
        <v>391</v>
      </c>
      <c r="D183" s="178" t="s">
        <v>182</v>
      </c>
      <c r="E183" s="179">
        <v>95</v>
      </c>
      <c r="F183" s="180">
        <f>H183+J183</f>
        <v>311.75</v>
      </c>
      <c r="G183" s="180">
        <f>ROUND(E183*F183,2)</f>
        <v>29616.25</v>
      </c>
      <c r="H183" s="181"/>
      <c r="I183" s="180">
        <f>ROUND(E183*H183,2)</f>
        <v>0</v>
      </c>
      <c r="J183" s="181">
        <v>311.75</v>
      </c>
      <c r="K183" s="180">
        <f>ROUND(E183*J183,2)</f>
        <v>29616.25</v>
      </c>
      <c r="L183" s="180">
        <v>21</v>
      </c>
      <c r="M183" s="180">
        <f>G183*(1+L183/100)</f>
        <v>35835.662499999999</v>
      </c>
      <c r="N183" s="180">
        <v>0</v>
      </c>
      <c r="O183" s="180">
        <f>ROUND(E183*N183,2)</f>
        <v>0</v>
      </c>
      <c r="P183" s="180">
        <v>0</v>
      </c>
      <c r="Q183" s="180">
        <f>ROUND(E183*P183,2)</f>
        <v>0</v>
      </c>
      <c r="R183" s="180"/>
      <c r="S183" s="180" t="s">
        <v>140</v>
      </c>
      <c r="T183" s="182" t="s">
        <v>141</v>
      </c>
      <c r="U183" s="158">
        <v>0.13</v>
      </c>
      <c r="V183" s="158">
        <f>ROUND(E183*U183,2)</f>
        <v>12.35</v>
      </c>
      <c r="W183" s="158"/>
      <c r="X183" s="158" t="s">
        <v>142</v>
      </c>
      <c r="Y183" s="148"/>
      <c r="Z183" s="148"/>
      <c r="AA183" s="148"/>
      <c r="AB183" s="148"/>
      <c r="AC183" s="148"/>
      <c r="AD183" s="148"/>
      <c r="AE183" s="148"/>
      <c r="AF183" s="148"/>
      <c r="AG183" s="148" t="s">
        <v>147</v>
      </c>
      <c r="AH183" s="148"/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x14ac:dyDescent="0.2">
      <c r="A184" s="163" t="s">
        <v>135</v>
      </c>
      <c r="B184" s="164" t="s">
        <v>86</v>
      </c>
      <c r="C184" s="186" t="s">
        <v>87</v>
      </c>
      <c r="D184" s="165"/>
      <c r="E184" s="166"/>
      <c r="F184" s="167"/>
      <c r="G184" s="167">
        <f>SUMIF(AG185:AG200,"&lt;&gt;NOR",G185:G200)</f>
        <v>210999.97</v>
      </c>
      <c r="H184" s="167"/>
      <c r="I184" s="167">
        <f>SUM(I185:I200)</f>
        <v>0</v>
      </c>
      <c r="J184" s="167"/>
      <c r="K184" s="167">
        <f>SUM(K185:K200)</f>
        <v>210999.97</v>
      </c>
      <c r="L184" s="167"/>
      <c r="M184" s="167">
        <f>SUM(M185:M200)</f>
        <v>255309.96369999996</v>
      </c>
      <c r="N184" s="167"/>
      <c r="O184" s="167">
        <f>SUM(O185:O200)</f>
        <v>0</v>
      </c>
      <c r="P184" s="167"/>
      <c r="Q184" s="167">
        <f>SUM(Q185:Q200)</f>
        <v>46.23</v>
      </c>
      <c r="R184" s="167"/>
      <c r="S184" s="167"/>
      <c r="T184" s="168"/>
      <c r="U184" s="162"/>
      <c r="V184" s="162">
        <f>SUM(V185:V200)</f>
        <v>746.13999999999987</v>
      </c>
      <c r="W184" s="162"/>
      <c r="X184" s="162"/>
      <c r="AG184" t="s">
        <v>136</v>
      </c>
    </row>
    <row r="185" spans="1:60" outlineLevel="1" x14ac:dyDescent="0.2">
      <c r="A185" s="169">
        <v>84</v>
      </c>
      <c r="B185" s="170" t="s">
        <v>392</v>
      </c>
      <c r="C185" s="188" t="s">
        <v>393</v>
      </c>
      <c r="D185" s="171" t="s">
        <v>146</v>
      </c>
      <c r="E185" s="172">
        <v>341.66667000000001</v>
      </c>
      <c r="F185" s="173">
        <f>H185+J185</f>
        <v>335.05</v>
      </c>
      <c r="G185" s="173">
        <f>ROUND(E185*F185,2)</f>
        <v>114475.42</v>
      </c>
      <c r="H185" s="174"/>
      <c r="I185" s="173">
        <f>ROUND(E185*H185,2)</f>
        <v>0</v>
      </c>
      <c r="J185" s="174">
        <v>335.05</v>
      </c>
      <c r="K185" s="173">
        <f>ROUND(E185*J185,2)</f>
        <v>114475.42</v>
      </c>
      <c r="L185" s="173">
        <v>21</v>
      </c>
      <c r="M185" s="173">
        <f>G185*(1+L185/100)</f>
        <v>138515.25819999998</v>
      </c>
      <c r="N185" s="173">
        <v>0</v>
      </c>
      <c r="O185" s="173">
        <f>ROUND(E185*N185,2)</f>
        <v>0</v>
      </c>
      <c r="P185" s="173">
        <v>0.04</v>
      </c>
      <c r="Q185" s="173">
        <f>ROUND(E185*P185,2)</f>
        <v>13.67</v>
      </c>
      <c r="R185" s="173"/>
      <c r="S185" s="173" t="s">
        <v>140</v>
      </c>
      <c r="T185" s="175" t="s">
        <v>141</v>
      </c>
      <c r="U185" s="158">
        <v>1.54</v>
      </c>
      <c r="V185" s="158">
        <f>ROUND(E185*U185,2)</f>
        <v>526.16999999999996</v>
      </c>
      <c r="W185" s="158"/>
      <c r="X185" s="158" t="s">
        <v>142</v>
      </c>
      <c r="Y185" s="148"/>
      <c r="Z185" s="148"/>
      <c r="AA185" s="148"/>
      <c r="AB185" s="148"/>
      <c r="AC185" s="148"/>
      <c r="AD185" s="148"/>
      <c r="AE185" s="148"/>
      <c r="AF185" s="148"/>
      <c r="AG185" s="148" t="s">
        <v>147</v>
      </c>
      <c r="AH185" s="148"/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55"/>
      <c r="B186" s="156"/>
      <c r="C186" s="189" t="s">
        <v>394</v>
      </c>
      <c r="D186" s="160"/>
      <c r="E186" s="161">
        <v>341.66667000000001</v>
      </c>
      <c r="F186" s="158"/>
      <c r="G186" s="158"/>
      <c r="H186" s="158"/>
      <c r="I186" s="158"/>
      <c r="J186" s="158"/>
      <c r="K186" s="158"/>
      <c r="L186" s="158"/>
      <c r="M186" s="158"/>
      <c r="N186" s="158"/>
      <c r="O186" s="158"/>
      <c r="P186" s="158"/>
      <c r="Q186" s="158"/>
      <c r="R186" s="158"/>
      <c r="S186" s="158"/>
      <c r="T186" s="158"/>
      <c r="U186" s="158"/>
      <c r="V186" s="158"/>
      <c r="W186" s="158"/>
      <c r="X186" s="158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172</v>
      </c>
      <c r="AH186" s="148">
        <v>0</v>
      </c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76">
        <v>85</v>
      </c>
      <c r="B187" s="177" t="s">
        <v>395</v>
      </c>
      <c r="C187" s="187" t="s">
        <v>396</v>
      </c>
      <c r="D187" s="178" t="s">
        <v>146</v>
      </c>
      <c r="E187" s="179">
        <v>5</v>
      </c>
      <c r="F187" s="180">
        <f>H187+J187</f>
        <v>1664.59</v>
      </c>
      <c r="G187" s="180">
        <f>ROUND(E187*F187,2)</f>
        <v>8322.9500000000007</v>
      </c>
      <c r="H187" s="181"/>
      <c r="I187" s="180">
        <f>ROUND(E187*H187,2)</f>
        <v>0</v>
      </c>
      <c r="J187" s="181">
        <v>1664.59</v>
      </c>
      <c r="K187" s="180">
        <f>ROUND(E187*J187,2)</f>
        <v>8322.9500000000007</v>
      </c>
      <c r="L187" s="180">
        <v>21</v>
      </c>
      <c r="M187" s="180">
        <f>G187*(1+L187/100)</f>
        <v>10070.7695</v>
      </c>
      <c r="N187" s="180">
        <v>0</v>
      </c>
      <c r="O187" s="180">
        <f>ROUND(E187*N187,2)</f>
        <v>0</v>
      </c>
      <c r="P187" s="180">
        <v>0.19</v>
      </c>
      <c r="Q187" s="180">
        <f>ROUND(E187*P187,2)</f>
        <v>0.95</v>
      </c>
      <c r="R187" s="180"/>
      <c r="S187" s="180" t="s">
        <v>140</v>
      </c>
      <c r="T187" s="182" t="s">
        <v>141</v>
      </c>
      <c r="U187" s="158">
        <v>2.56</v>
      </c>
      <c r="V187" s="158">
        <f>ROUND(E187*U187,2)</f>
        <v>12.8</v>
      </c>
      <c r="W187" s="158"/>
      <c r="X187" s="158" t="s">
        <v>142</v>
      </c>
      <c r="Y187" s="148"/>
      <c r="Z187" s="148"/>
      <c r="AA187" s="148"/>
      <c r="AB187" s="148"/>
      <c r="AC187" s="148"/>
      <c r="AD187" s="148"/>
      <c r="AE187" s="148"/>
      <c r="AF187" s="148"/>
      <c r="AG187" s="148" t="s">
        <v>143</v>
      </c>
      <c r="AH187" s="148"/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69">
        <v>86</v>
      </c>
      <c r="B188" s="170" t="s">
        <v>397</v>
      </c>
      <c r="C188" s="188" t="s">
        <v>398</v>
      </c>
      <c r="D188" s="171" t="s">
        <v>189</v>
      </c>
      <c r="E188" s="172">
        <v>2.4</v>
      </c>
      <c r="F188" s="173">
        <f>H188+J188</f>
        <v>1254.95</v>
      </c>
      <c r="G188" s="173">
        <f>ROUND(E188*F188,2)</f>
        <v>3011.88</v>
      </c>
      <c r="H188" s="174"/>
      <c r="I188" s="173">
        <f>ROUND(E188*H188,2)</f>
        <v>0</v>
      </c>
      <c r="J188" s="174">
        <v>1254.95</v>
      </c>
      <c r="K188" s="173">
        <f>ROUND(E188*J188,2)</f>
        <v>3011.88</v>
      </c>
      <c r="L188" s="173">
        <v>21</v>
      </c>
      <c r="M188" s="173">
        <f>G188*(1+L188/100)</f>
        <v>3644.3748000000001</v>
      </c>
      <c r="N188" s="173">
        <v>1.82E-3</v>
      </c>
      <c r="O188" s="173">
        <f>ROUND(E188*N188,2)</f>
        <v>0</v>
      </c>
      <c r="P188" s="173">
        <v>1.8</v>
      </c>
      <c r="Q188" s="173">
        <f>ROUND(E188*P188,2)</f>
        <v>4.32</v>
      </c>
      <c r="R188" s="173"/>
      <c r="S188" s="173" t="s">
        <v>140</v>
      </c>
      <c r="T188" s="175" t="s">
        <v>141</v>
      </c>
      <c r="U188" s="158">
        <v>5.0199999999999996</v>
      </c>
      <c r="V188" s="158">
        <f>ROUND(E188*U188,2)</f>
        <v>12.05</v>
      </c>
      <c r="W188" s="158"/>
      <c r="X188" s="158" t="s">
        <v>142</v>
      </c>
      <c r="Y188" s="148"/>
      <c r="Z188" s="148"/>
      <c r="AA188" s="148"/>
      <c r="AB188" s="148"/>
      <c r="AC188" s="148"/>
      <c r="AD188" s="148"/>
      <c r="AE188" s="148"/>
      <c r="AF188" s="148"/>
      <c r="AG188" s="148" t="s">
        <v>143</v>
      </c>
      <c r="AH188" s="148"/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55"/>
      <c r="B189" s="156"/>
      <c r="C189" s="262" t="s">
        <v>399</v>
      </c>
      <c r="D189" s="263"/>
      <c r="E189" s="263"/>
      <c r="F189" s="263"/>
      <c r="G189" s="263"/>
      <c r="H189" s="158"/>
      <c r="I189" s="158"/>
      <c r="J189" s="158"/>
      <c r="K189" s="158"/>
      <c r="L189" s="158"/>
      <c r="M189" s="158"/>
      <c r="N189" s="158"/>
      <c r="O189" s="158"/>
      <c r="P189" s="158"/>
      <c r="Q189" s="158"/>
      <c r="R189" s="158"/>
      <c r="S189" s="158"/>
      <c r="T189" s="158"/>
      <c r="U189" s="158"/>
      <c r="V189" s="158"/>
      <c r="W189" s="158"/>
      <c r="X189" s="158"/>
      <c r="Y189" s="148"/>
      <c r="Z189" s="148"/>
      <c r="AA189" s="148"/>
      <c r="AB189" s="148"/>
      <c r="AC189" s="148"/>
      <c r="AD189" s="148"/>
      <c r="AE189" s="148"/>
      <c r="AF189" s="148"/>
      <c r="AG189" s="148" t="s">
        <v>159</v>
      </c>
      <c r="AH189" s="148"/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55"/>
      <c r="B190" s="156"/>
      <c r="C190" s="189" t="s">
        <v>400</v>
      </c>
      <c r="D190" s="160"/>
      <c r="E190" s="161">
        <v>2.4</v>
      </c>
      <c r="F190" s="158"/>
      <c r="G190" s="158"/>
      <c r="H190" s="158"/>
      <c r="I190" s="158"/>
      <c r="J190" s="158"/>
      <c r="K190" s="158"/>
      <c r="L190" s="158"/>
      <c r="M190" s="158"/>
      <c r="N190" s="158"/>
      <c r="O190" s="158"/>
      <c r="P190" s="158"/>
      <c r="Q190" s="158"/>
      <c r="R190" s="158"/>
      <c r="S190" s="158"/>
      <c r="T190" s="158"/>
      <c r="U190" s="158"/>
      <c r="V190" s="158"/>
      <c r="W190" s="158"/>
      <c r="X190" s="158"/>
      <c r="Y190" s="148"/>
      <c r="Z190" s="148"/>
      <c r="AA190" s="148"/>
      <c r="AB190" s="148"/>
      <c r="AC190" s="148"/>
      <c r="AD190" s="148"/>
      <c r="AE190" s="148"/>
      <c r="AF190" s="148"/>
      <c r="AG190" s="148" t="s">
        <v>172</v>
      </c>
      <c r="AH190" s="148">
        <v>0</v>
      </c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">
      <c r="A191" s="169">
        <v>87</v>
      </c>
      <c r="B191" s="170" t="s">
        <v>401</v>
      </c>
      <c r="C191" s="188" t="s">
        <v>402</v>
      </c>
      <c r="D191" s="171" t="s">
        <v>139</v>
      </c>
      <c r="E191" s="172">
        <v>74.8</v>
      </c>
      <c r="F191" s="173">
        <f>H191+J191</f>
        <v>182.06</v>
      </c>
      <c r="G191" s="173">
        <f>ROUND(E191*F191,2)</f>
        <v>13618.09</v>
      </c>
      <c r="H191" s="174"/>
      <c r="I191" s="173">
        <f>ROUND(E191*H191,2)</f>
        <v>0</v>
      </c>
      <c r="J191" s="174">
        <v>182.06</v>
      </c>
      <c r="K191" s="173">
        <f>ROUND(E191*J191,2)</f>
        <v>13618.09</v>
      </c>
      <c r="L191" s="173">
        <v>21</v>
      </c>
      <c r="M191" s="173">
        <f>G191*(1+L191/100)</f>
        <v>16477.888899999998</v>
      </c>
      <c r="N191" s="173">
        <v>0</v>
      </c>
      <c r="O191" s="173">
        <f>ROUND(E191*N191,2)</f>
        <v>0</v>
      </c>
      <c r="P191" s="173">
        <v>7.2999999999999995E-2</v>
      </c>
      <c r="Q191" s="173">
        <f>ROUND(E191*P191,2)</f>
        <v>5.46</v>
      </c>
      <c r="R191" s="173"/>
      <c r="S191" s="173" t="s">
        <v>140</v>
      </c>
      <c r="T191" s="175" t="s">
        <v>141</v>
      </c>
      <c r="U191" s="158">
        <v>0.45</v>
      </c>
      <c r="V191" s="158">
        <f>ROUND(E191*U191,2)</f>
        <v>33.659999999999997</v>
      </c>
      <c r="W191" s="158"/>
      <c r="X191" s="158" t="s">
        <v>142</v>
      </c>
      <c r="Y191" s="148"/>
      <c r="Z191" s="148"/>
      <c r="AA191" s="148"/>
      <c r="AB191" s="148"/>
      <c r="AC191" s="148"/>
      <c r="AD191" s="148"/>
      <c r="AE191" s="148"/>
      <c r="AF191" s="148"/>
      <c r="AG191" s="148" t="s">
        <v>143</v>
      </c>
      <c r="AH191" s="148"/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1" x14ac:dyDescent="0.2">
      <c r="A192" s="155"/>
      <c r="B192" s="156"/>
      <c r="C192" s="189" t="s">
        <v>403</v>
      </c>
      <c r="D192" s="160"/>
      <c r="E192" s="161">
        <v>61.5</v>
      </c>
      <c r="F192" s="158"/>
      <c r="G192" s="158"/>
      <c r="H192" s="158"/>
      <c r="I192" s="158"/>
      <c r="J192" s="158"/>
      <c r="K192" s="158"/>
      <c r="L192" s="158"/>
      <c r="M192" s="158"/>
      <c r="N192" s="158"/>
      <c r="O192" s="158"/>
      <c r="P192" s="158"/>
      <c r="Q192" s="158"/>
      <c r="R192" s="158"/>
      <c r="S192" s="158"/>
      <c r="T192" s="158"/>
      <c r="U192" s="158"/>
      <c r="V192" s="158"/>
      <c r="W192" s="158"/>
      <c r="X192" s="158"/>
      <c r="Y192" s="148"/>
      <c r="Z192" s="148"/>
      <c r="AA192" s="148"/>
      <c r="AB192" s="148"/>
      <c r="AC192" s="148"/>
      <c r="AD192" s="148"/>
      <c r="AE192" s="148"/>
      <c r="AF192" s="148"/>
      <c r="AG192" s="148" t="s">
        <v>172</v>
      </c>
      <c r="AH192" s="148">
        <v>0</v>
      </c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55"/>
      <c r="B193" s="156"/>
      <c r="C193" s="189" t="s">
        <v>404</v>
      </c>
      <c r="D193" s="160"/>
      <c r="E193" s="161">
        <v>5.75</v>
      </c>
      <c r="F193" s="158"/>
      <c r="G193" s="158"/>
      <c r="H193" s="158"/>
      <c r="I193" s="158"/>
      <c r="J193" s="158"/>
      <c r="K193" s="158"/>
      <c r="L193" s="158"/>
      <c r="M193" s="158"/>
      <c r="N193" s="158"/>
      <c r="O193" s="158"/>
      <c r="P193" s="158"/>
      <c r="Q193" s="158"/>
      <c r="R193" s="158"/>
      <c r="S193" s="158"/>
      <c r="T193" s="158"/>
      <c r="U193" s="158"/>
      <c r="V193" s="158"/>
      <c r="W193" s="158"/>
      <c r="X193" s="158"/>
      <c r="Y193" s="148"/>
      <c r="Z193" s="148"/>
      <c r="AA193" s="148"/>
      <c r="AB193" s="148"/>
      <c r="AC193" s="148"/>
      <c r="AD193" s="148"/>
      <c r="AE193" s="148"/>
      <c r="AF193" s="148"/>
      <c r="AG193" s="148" t="s">
        <v>172</v>
      </c>
      <c r="AH193" s="148">
        <v>0</v>
      </c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55"/>
      <c r="B194" s="156"/>
      <c r="C194" s="189" t="s">
        <v>405</v>
      </c>
      <c r="D194" s="160"/>
      <c r="E194" s="161">
        <v>2.75</v>
      </c>
      <c r="F194" s="158"/>
      <c r="G194" s="158"/>
      <c r="H194" s="158"/>
      <c r="I194" s="158"/>
      <c r="J194" s="158"/>
      <c r="K194" s="158"/>
      <c r="L194" s="158"/>
      <c r="M194" s="158"/>
      <c r="N194" s="158"/>
      <c r="O194" s="158"/>
      <c r="P194" s="158"/>
      <c r="Q194" s="158"/>
      <c r="R194" s="158"/>
      <c r="S194" s="158"/>
      <c r="T194" s="158"/>
      <c r="U194" s="158"/>
      <c r="V194" s="158"/>
      <c r="W194" s="158"/>
      <c r="X194" s="158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172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55"/>
      <c r="B195" s="156"/>
      <c r="C195" s="189" t="s">
        <v>406</v>
      </c>
      <c r="D195" s="160"/>
      <c r="E195" s="161">
        <v>4.8</v>
      </c>
      <c r="F195" s="158"/>
      <c r="G195" s="158"/>
      <c r="H195" s="158"/>
      <c r="I195" s="158"/>
      <c r="J195" s="158"/>
      <c r="K195" s="158"/>
      <c r="L195" s="158"/>
      <c r="M195" s="158"/>
      <c r="N195" s="158"/>
      <c r="O195" s="158"/>
      <c r="P195" s="158"/>
      <c r="Q195" s="158"/>
      <c r="R195" s="158"/>
      <c r="S195" s="158"/>
      <c r="T195" s="158"/>
      <c r="U195" s="158"/>
      <c r="V195" s="158"/>
      <c r="W195" s="158"/>
      <c r="X195" s="158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172</v>
      </c>
      <c r="AH195" s="148">
        <v>0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 x14ac:dyDescent="0.2">
      <c r="A196" s="169">
        <v>88</v>
      </c>
      <c r="B196" s="170" t="s">
        <v>407</v>
      </c>
      <c r="C196" s="188" t="s">
        <v>408</v>
      </c>
      <c r="D196" s="171" t="s">
        <v>139</v>
      </c>
      <c r="E196" s="172">
        <v>299</v>
      </c>
      <c r="F196" s="173">
        <f>H196+J196</f>
        <v>239.37</v>
      </c>
      <c r="G196" s="173">
        <f>ROUND(E196*F196,2)</f>
        <v>71571.63</v>
      </c>
      <c r="H196" s="174"/>
      <c r="I196" s="173">
        <f>ROUND(E196*H196,2)</f>
        <v>0</v>
      </c>
      <c r="J196" s="174">
        <v>239.37</v>
      </c>
      <c r="K196" s="173">
        <f>ROUND(E196*J196,2)</f>
        <v>71571.63</v>
      </c>
      <c r="L196" s="173">
        <v>21</v>
      </c>
      <c r="M196" s="173">
        <f>G196*(1+L196/100)</f>
        <v>86601.672300000006</v>
      </c>
      <c r="N196" s="173">
        <v>0</v>
      </c>
      <c r="O196" s="173">
        <f>ROUND(E196*N196,2)</f>
        <v>0</v>
      </c>
      <c r="P196" s="173">
        <v>7.2999999999999995E-2</v>
      </c>
      <c r="Q196" s="173">
        <f>ROUND(E196*P196,2)</f>
        <v>21.83</v>
      </c>
      <c r="R196" s="173"/>
      <c r="S196" s="173" t="s">
        <v>140</v>
      </c>
      <c r="T196" s="175" t="s">
        <v>141</v>
      </c>
      <c r="U196" s="158">
        <v>0.54</v>
      </c>
      <c r="V196" s="158">
        <f>ROUND(E196*U196,2)</f>
        <v>161.46</v>
      </c>
      <c r="W196" s="158"/>
      <c r="X196" s="158" t="s">
        <v>142</v>
      </c>
      <c r="Y196" s="148"/>
      <c r="Z196" s="148"/>
      <c r="AA196" s="148"/>
      <c r="AB196" s="148"/>
      <c r="AC196" s="148"/>
      <c r="AD196" s="148"/>
      <c r="AE196" s="148"/>
      <c r="AF196" s="148"/>
      <c r="AG196" s="148" t="s">
        <v>143</v>
      </c>
      <c r="AH196" s="148"/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2">
      <c r="A197" s="155"/>
      <c r="B197" s="156"/>
      <c r="C197" s="189" t="s">
        <v>409</v>
      </c>
      <c r="D197" s="160"/>
      <c r="E197" s="161">
        <v>246</v>
      </c>
      <c r="F197" s="158"/>
      <c r="G197" s="158"/>
      <c r="H197" s="158"/>
      <c r="I197" s="158"/>
      <c r="J197" s="158"/>
      <c r="K197" s="158"/>
      <c r="L197" s="158"/>
      <c r="M197" s="158"/>
      <c r="N197" s="158"/>
      <c r="O197" s="158"/>
      <c r="P197" s="158"/>
      <c r="Q197" s="158"/>
      <c r="R197" s="158"/>
      <c r="S197" s="158"/>
      <c r="T197" s="158"/>
      <c r="U197" s="158"/>
      <c r="V197" s="158"/>
      <c r="W197" s="158"/>
      <c r="X197" s="158"/>
      <c r="Y197" s="148"/>
      <c r="Z197" s="148"/>
      <c r="AA197" s="148"/>
      <c r="AB197" s="148"/>
      <c r="AC197" s="148"/>
      <c r="AD197" s="148"/>
      <c r="AE197" s="148"/>
      <c r="AF197" s="148"/>
      <c r="AG197" s="148" t="s">
        <v>172</v>
      </c>
      <c r="AH197" s="148">
        <v>0</v>
      </c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">
      <c r="A198" s="155"/>
      <c r="B198" s="156"/>
      <c r="C198" s="189" t="s">
        <v>410</v>
      </c>
      <c r="D198" s="160"/>
      <c r="E198" s="161">
        <v>34</v>
      </c>
      <c r="F198" s="158"/>
      <c r="G198" s="158"/>
      <c r="H198" s="158"/>
      <c r="I198" s="158"/>
      <c r="J198" s="158"/>
      <c r="K198" s="158"/>
      <c r="L198" s="158"/>
      <c r="M198" s="158"/>
      <c r="N198" s="158"/>
      <c r="O198" s="158"/>
      <c r="P198" s="158"/>
      <c r="Q198" s="158"/>
      <c r="R198" s="158"/>
      <c r="S198" s="158"/>
      <c r="T198" s="158"/>
      <c r="U198" s="158"/>
      <c r="V198" s="158"/>
      <c r="W198" s="158"/>
      <c r="X198" s="158"/>
      <c r="Y198" s="148"/>
      <c r="Z198" s="148"/>
      <c r="AA198" s="148"/>
      <c r="AB198" s="148"/>
      <c r="AC198" s="148"/>
      <c r="AD198" s="148"/>
      <c r="AE198" s="148"/>
      <c r="AF198" s="148"/>
      <c r="AG198" s="148" t="s">
        <v>172</v>
      </c>
      <c r="AH198" s="148">
        <v>0</v>
      </c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1" x14ac:dyDescent="0.2">
      <c r="A199" s="155"/>
      <c r="B199" s="156"/>
      <c r="C199" s="189" t="s">
        <v>411</v>
      </c>
      <c r="D199" s="160"/>
      <c r="E199" s="161">
        <v>7</v>
      </c>
      <c r="F199" s="158"/>
      <c r="G199" s="158"/>
      <c r="H199" s="158"/>
      <c r="I199" s="158"/>
      <c r="J199" s="158"/>
      <c r="K199" s="158"/>
      <c r="L199" s="158"/>
      <c r="M199" s="158"/>
      <c r="N199" s="158"/>
      <c r="O199" s="158"/>
      <c r="P199" s="158"/>
      <c r="Q199" s="158"/>
      <c r="R199" s="158"/>
      <c r="S199" s="158"/>
      <c r="T199" s="158"/>
      <c r="U199" s="158"/>
      <c r="V199" s="158"/>
      <c r="W199" s="158"/>
      <c r="X199" s="158"/>
      <c r="Y199" s="148"/>
      <c r="Z199" s="148"/>
      <c r="AA199" s="148"/>
      <c r="AB199" s="148"/>
      <c r="AC199" s="148"/>
      <c r="AD199" s="148"/>
      <c r="AE199" s="148"/>
      <c r="AF199" s="148"/>
      <c r="AG199" s="148" t="s">
        <v>172</v>
      </c>
      <c r="AH199" s="148">
        <v>0</v>
      </c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1" x14ac:dyDescent="0.2">
      <c r="A200" s="155"/>
      <c r="B200" s="156"/>
      <c r="C200" s="189" t="s">
        <v>412</v>
      </c>
      <c r="D200" s="160"/>
      <c r="E200" s="161">
        <v>12</v>
      </c>
      <c r="F200" s="158"/>
      <c r="G200" s="158"/>
      <c r="H200" s="158"/>
      <c r="I200" s="158"/>
      <c r="J200" s="158"/>
      <c r="K200" s="158"/>
      <c r="L200" s="158"/>
      <c r="M200" s="158"/>
      <c r="N200" s="158"/>
      <c r="O200" s="158"/>
      <c r="P200" s="158"/>
      <c r="Q200" s="158"/>
      <c r="R200" s="158"/>
      <c r="S200" s="158"/>
      <c r="T200" s="158"/>
      <c r="U200" s="158"/>
      <c r="V200" s="158"/>
      <c r="W200" s="158"/>
      <c r="X200" s="158"/>
      <c r="Y200" s="148"/>
      <c r="Z200" s="148"/>
      <c r="AA200" s="148"/>
      <c r="AB200" s="148"/>
      <c r="AC200" s="148"/>
      <c r="AD200" s="148"/>
      <c r="AE200" s="148"/>
      <c r="AF200" s="148"/>
      <c r="AG200" s="148" t="s">
        <v>172</v>
      </c>
      <c r="AH200" s="148">
        <v>0</v>
      </c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x14ac:dyDescent="0.2">
      <c r="A201" s="163" t="s">
        <v>135</v>
      </c>
      <c r="B201" s="164" t="s">
        <v>88</v>
      </c>
      <c r="C201" s="186" t="s">
        <v>89</v>
      </c>
      <c r="D201" s="165"/>
      <c r="E201" s="166"/>
      <c r="F201" s="167"/>
      <c r="G201" s="167">
        <f>SUMIF(AG202:AG207,"&lt;&gt;NOR",G202:G207)</f>
        <v>100061.14</v>
      </c>
      <c r="H201" s="167"/>
      <c r="I201" s="167">
        <f>SUM(I202:I207)</f>
        <v>0</v>
      </c>
      <c r="J201" s="167"/>
      <c r="K201" s="167">
        <f>SUM(K202:K207)</f>
        <v>100061.14</v>
      </c>
      <c r="L201" s="167"/>
      <c r="M201" s="167">
        <f>SUM(M202:M207)</f>
        <v>121073.9794</v>
      </c>
      <c r="N201" s="167"/>
      <c r="O201" s="167">
        <f>SUM(O202:O207)</f>
        <v>0</v>
      </c>
      <c r="P201" s="167"/>
      <c r="Q201" s="167">
        <f>SUM(Q202:Q207)</f>
        <v>0</v>
      </c>
      <c r="R201" s="167"/>
      <c r="S201" s="167"/>
      <c r="T201" s="168"/>
      <c r="U201" s="162"/>
      <c r="V201" s="162">
        <f>SUM(V202:V207)</f>
        <v>482.14</v>
      </c>
      <c r="W201" s="162"/>
      <c r="X201" s="162"/>
      <c r="AG201" t="s">
        <v>136</v>
      </c>
    </row>
    <row r="202" spans="1:60" outlineLevel="1" x14ac:dyDescent="0.2">
      <c r="A202" s="169">
        <v>89</v>
      </c>
      <c r="B202" s="170" t="s">
        <v>413</v>
      </c>
      <c r="C202" s="188" t="s">
        <v>414</v>
      </c>
      <c r="D202" s="171" t="s">
        <v>288</v>
      </c>
      <c r="E202" s="172">
        <v>1292.61256</v>
      </c>
      <c r="F202" s="173">
        <f>H202+J202</f>
        <v>77.41</v>
      </c>
      <c r="G202" s="173">
        <f>ROUND(E202*F202,2)</f>
        <v>100061.14</v>
      </c>
      <c r="H202" s="174"/>
      <c r="I202" s="173">
        <f>ROUND(E202*H202,2)</f>
        <v>0</v>
      </c>
      <c r="J202" s="174">
        <v>77.41</v>
      </c>
      <c r="K202" s="173">
        <f>ROUND(E202*J202,2)</f>
        <v>100061.14</v>
      </c>
      <c r="L202" s="173">
        <v>21</v>
      </c>
      <c r="M202" s="173">
        <f>G202*(1+L202/100)</f>
        <v>121073.9794</v>
      </c>
      <c r="N202" s="173">
        <v>0</v>
      </c>
      <c r="O202" s="173">
        <f>ROUND(E202*N202,2)</f>
        <v>0</v>
      </c>
      <c r="P202" s="173">
        <v>0</v>
      </c>
      <c r="Q202" s="173">
        <f>ROUND(E202*P202,2)</f>
        <v>0</v>
      </c>
      <c r="R202" s="173"/>
      <c r="S202" s="173" t="s">
        <v>140</v>
      </c>
      <c r="T202" s="175" t="s">
        <v>197</v>
      </c>
      <c r="U202" s="158">
        <v>0.373</v>
      </c>
      <c r="V202" s="158">
        <f>ROUND(E202*U202,2)</f>
        <v>482.14</v>
      </c>
      <c r="W202" s="158"/>
      <c r="X202" s="158" t="s">
        <v>415</v>
      </c>
      <c r="Y202" s="148"/>
      <c r="Z202" s="148"/>
      <c r="AA202" s="148"/>
      <c r="AB202" s="148"/>
      <c r="AC202" s="148"/>
      <c r="AD202" s="148"/>
      <c r="AE202" s="148"/>
      <c r="AF202" s="148"/>
      <c r="AG202" s="148" t="s">
        <v>416</v>
      </c>
      <c r="AH202" s="148"/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55"/>
      <c r="B203" s="156"/>
      <c r="C203" s="262" t="s">
        <v>417</v>
      </c>
      <c r="D203" s="263"/>
      <c r="E203" s="263"/>
      <c r="F203" s="263"/>
      <c r="G203" s="263"/>
      <c r="H203" s="158"/>
      <c r="I203" s="158"/>
      <c r="J203" s="158"/>
      <c r="K203" s="158"/>
      <c r="L203" s="158"/>
      <c r="M203" s="158"/>
      <c r="N203" s="158"/>
      <c r="O203" s="158"/>
      <c r="P203" s="158"/>
      <c r="Q203" s="158"/>
      <c r="R203" s="158"/>
      <c r="S203" s="158"/>
      <c r="T203" s="158"/>
      <c r="U203" s="158"/>
      <c r="V203" s="158"/>
      <c r="W203" s="158"/>
      <c r="X203" s="158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159</v>
      </c>
      <c r="AH203" s="148"/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2">
      <c r="A204" s="155"/>
      <c r="B204" s="156"/>
      <c r="C204" s="189" t="s">
        <v>418</v>
      </c>
      <c r="D204" s="160"/>
      <c r="E204" s="161"/>
      <c r="F204" s="158"/>
      <c r="G204" s="158"/>
      <c r="H204" s="158"/>
      <c r="I204" s="158"/>
      <c r="J204" s="158"/>
      <c r="K204" s="158"/>
      <c r="L204" s="158"/>
      <c r="M204" s="158"/>
      <c r="N204" s="158"/>
      <c r="O204" s="158"/>
      <c r="P204" s="158"/>
      <c r="Q204" s="158"/>
      <c r="R204" s="158"/>
      <c r="S204" s="158"/>
      <c r="T204" s="158"/>
      <c r="U204" s="158"/>
      <c r="V204" s="158"/>
      <c r="W204" s="158"/>
      <c r="X204" s="158"/>
      <c r="Y204" s="148"/>
      <c r="Z204" s="148"/>
      <c r="AA204" s="148"/>
      <c r="AB204" s="148"/>
      <c r="AC204" s="148"/>
      <c r="AD204" s="148"/>
      <c r="AE204" s="148"/>
      <c r="AF204" s="148"/>
      <c r="AG204" s="148" t="s">
        <v>172</v>
      </c>
      <c r="AH204" s="148">
        <v>0</v>
      </c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ht="22.5" outlineLevel="1" x14ac:dyDescent="0.2">
      <c r="A205" s="155"/>
      <c r="B205" s="156"/>
      <c r="C205" s="189" t="s">
        <v>419</v>
      </c>
      <c r="D205" s="160"/>
      <c r="E205" s="161"/>
      <c r="F205" s="158"/>
      <c r="G205" s="158"/>
      <c r="H205" s="158"/>
      <c r="I205" s="158"/>
      <c r="J205" s="158"/>
      <c r="K205" s="158"/>
      <c r="L205" s="158"/>
      <c r="M205" s="158"/>
      <c r="N205" s="158"/>
      <c r="O205" s="158"/>
      <c r="P205" s="158"/>
      <c r="Q205" s="158"/>
      <c r="R205" s="158"/>
      <c r="S205" s="158"/>
      <c r="T205" s="158"/>
      <c r="U205" s="158"/>
      <c r="V205" s="158"/>
      <c r="W205" s="158"/>
      <c r="X205" s="158"/>
      <c r="Y205" s="148"/>
      <c r="Z205" s="148"/>
      <c r="AA205" s="148"/>
      <c r="AB205" s="148"/>
      <c r="AC205" s="148"/>
      <c r="AD205" s="148"/>
      <c r="AE205" s="148"/>
      <c r="AF205" s="148"/>
      <c r="AG205" s="148" t="s">
        <v>172</v>
      </c>
      <c r="AH205" s="148">
        <v>0</v>
      </c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55"/>
      <c r="B206" s="156"/>
      <c r="C206" s="189" t="s">
        <v>420</v>
      </c>
      <c r="D206" s="160"/>
      <c r="E206" s="161"/>
      <c r="F206" s="158"/>
      <c r="G206" s="158"/>
      <c r="H206" s="158"/>
      <c r="I206" s="158"/>
      <c r="J206" s="158"/>
      <c r="K206" s="158"/>
      <c r="L206" s="158"/>
      <c r="M206" s="158"/>
      <c r="N206" s="158"/>
      <c r="O206" s="158"/>
      <c r="P206" s="158"/>
      <c r="Q206" s="158"/>
      <c r="R206" s="158"/>
      <c r="S206" s="158"/>
      <c r="T206" s="158"/>
      <c r="U206" s="158"/>
      <c r="V206" s="158"/>
      <c r="W206" s="158"/>
      <c r="X206" s="158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172</v>
      </c>
      <c r="AH206" s="148">
        <v>0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55"/>
      <c r="B207" s="156"/>
      <c r="C207" s="189" t="s">
        <v>421</v>
      </c>
      <c r="D207" s="160"/>
      <c r="E207" s="161">
        <v>1292.61256</v>
      </c>
      <c r="F207" s="158"/>
      <c r="G207" s="158"/>
      <c r="H207" s="158"/>
      <c r="I207" s="158"/>
      <c r="J207" s="158"/>
      <c r="K207" s="158"/>
      <c r="L207" s="158"/>
      <c r="M207" s="158"/>
      <c r="N207" s="158"/>
      <c r="O207" s="158"/>
      <c r="P207" s="158"/>
      <c r="Q207" s="158"/>
      <c r="R207" s="158"/>
      <c r="S207" s="158"/>
      <c r="T207" s="158"/>
      <c r="U207" s="158"/>
      <c r="V207" s="158"/>
      <c r="W207" s="158"/>
      <c r="X207" s="158"/>
      <c r="Y207" s="148"/>
      <c r="Z207" s="148"/>
      <c r="AA207" s="148"/>
      <c r="AB207" s="148"/>
      <c r="AC207" s="148"/>
      <c r="AD207" s="148"/>
      <c r="AE207" s="148"/>
      <c r="AF207" s="148"/>
      <c r="AG207" s="148" t="s">
        <v>172</v>
      </c>
      <c r="AH207" s="148">
        <v>0</v>
      </c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x14ac:dyDescent="0.2">
      <c r="A208" s="163" t="s">
        <v>135</v>
      </c>
      <c r="B208" s="164" t="s">
        <v>90</v>
      </c>
      <c r="C208" s="186" t="s">
        <v>91</v>
      </c>
      <c r="D208" s="165"/>
      <c r="E208" s="166"/>
      <c r="F208" s="167"/>
      <c r="G208" s="167">
        <f>SUMIF(AG209:AG213,"&lt;&gt;NOR",G209:G213)</f>
        <v>1497.2699999999998</v>
      </c>
      <c r="H208" s="167"/>
      <c r="I208" s="167">
        <f>SUM(I209:I213)</f>
        <v>748.58999999999992</v>
      </c>
      <c r="J208" s="167"/>
      <c r="K208" s="167">
        <f>SUM(K209:K213)</f>
        <v>748.68</v>
      </c>
      <c r="L208" s="167"/>
      <c r="M208" s="167">
        <f>SUM(M209:M213)</f>
        <v>1811.6967</v>
      </c>
      <c r="N208" s="167"/>
      <c r="O208" s="167">
        <f>SUM(O209:O213)</f>
        <v>0.01</v>
      </c>
      <c r="P208" s="167"/>
      <c r="Q208" s="167">
        <f>SUM(Q209:Q213)</f>
        <v>0</v>
      </c>
      <c r="R208" s="167"/>
      <c r="S208" s="167"/>
      <c r="T208" s="168"/>
      <c r="U208" s="162"/>
      <c r="V208" s="162">
        <f>SUM(V209:V213)</f>
        <v>1.17</v>
      </c>
      <c r="W208" s="162"/>
      <c r="X208" s="162"/>
      <c r="AG208" t="s">
        <v>136</v>
      </c>
    </row>
    <row r="209" spans="1:60" ht="22.5" outlineLevel="1" x14ac:dyDescent="0.2">
      <c r="A209" s="169">
        <v>90</v>
      </c>
      <c r="B209" s="170" t="s">
        <v>422</v>
      </c>
      <c r="C209" s="188" t="s">
        <v>423</v>
      </c>
      <c r="D209" s="171" t="s">
        <v>139</v>
      </c>
      <c r="E209" s="172">
        <v>3</v>
      </c>
      <c r="F209" s="173">
        <f>H209+J209</f>
        <v>372.19</v>
      </c>
      <c r="G209" s="173">
        <f>ROUND(E209*F209,2)</f>
        <v>1116.57</v>
      </c>
      <c r="H209" s="174">
        <v>223.31</v>
      </c>
      <c r="I209" s="173">
        <f>ROUND(E209*H209,2)</f>
        <v>669.93</v>
      </c>
      <c r="J209" s="174">
        <v>148.88</v>
      </c>
      <c r="K209" s="173">
        <f>ROUND(E209*J209,2)</f>
        <v>446.64</v>
      </c>
      <c r="L209" s="173">
        <v>21</v>
      </c>
      <c r="M209" s="173">
        <f>G209*(1+L209/100)</f>
        <v>1351.0496999999998</v>
      </c>
      <c r="N209" s="173">
        <v>3.3999999999999998E-3</v>
      </c>
      <c r="O209" s="173">
        <f>ROUND(E209*N209,2)</f>
        <v>0.01</v>
      </c>
      <c r="P209" s="173">
        <v>0</v>
      </c>
      <c r="Q209" s="173">
        <f>ROUND(E209*P209,2)</f>
        <v>0</v>
      </c>
      <c r="R209" s="173"/>
      <c r="S209" s="173" t="s">
        <v>140</v>
      </c>
      <c r="T209" s="175" t="s">
        <v>141</v>
      </c>
      <c r="U209" s="158">
        <v>0.39</v>
      </c>
      <c r="V209" s="158">
        <f>ROUND(E209*U209,2)</f>
        <v>1.17</v>
      </c>
      <c r="W209" s="158"/>
      <c r="X209" s="158" t="s">
        <v>142</v>
      </c>
      <c r="Y209" s="148"/>
      <c r="Z209" s="148"/>
      <c r="AA209" s="148"/>
      <c r="AB209" s="148"/>
      <c r="AC209" s="148"/>
      <c r="AD209" s="148"/>
      <c r="AE209" s="148"/>
      <c r="AF209" s="148"/>
      <c r="AG209" s="148" t="s">
        <v>424</v>
      </c>
      <c r="AH209" s="148"/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 x14ac:dyDescent="0.2">
      <c r="A210" s="155"/>
      <c r="B210" s="156"/>
      <c r="C210" s="262" t="s">
        <v>425</v>
      </c>
      <c r="D210" s="263"/>
      <c r="E210" s="263"/>
      <c r="F210" s="263"/>
      <c r="G210" s="263"/>
      <c r="H210" s="158"/>
      <c r="I210" s="158"/>
      <c r="J210" s="158"/>
      <c r="K210" s="158"/>
      <c r="L210" s="158"/>
      <c r="M210" s="158"/>
      <c r="N210" s="158"/>
      <c r="O210" s="158"/>
      <c r="P210" s="158"/>
      <c r="Q210" s="158"/>
      <c r="R210" s="158"/>
      <c r="S210" s="158"/>
      <c r="T210" s="158"/>
      <c r="U210" s="158"/>
      <c r="V210" s="158"/>
      <c r="W210" s="158"/>
      <c r="X210" s="158"/>
      <c r="Y210" s="148"/>
      <c r="Z210" s="148"/>
      <c r="AA210" s="148"/>
      <c r="AB210" s="148"/>
      <c r="AC210" s="148"/>
      <c r="AD210" s="148"/>
      <c r="AE210" s="148"/>
      <c r="AF210" s="148"/>
      <c r="AG210" s="148" t="s">
        <v>159</v>
      </c>
      <c r="AH210" s="148"/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1" x14ac:dyDescent="0.2">
      <c r="A211" s="155"/>
      <c r="B211" s="156"/>
      <c r="C211" s="189" t="s">
        <v>426</v>
      </c>
      <c r="D211" s="160"/>
      <c r="E211" s="161">
        <v>3</v>
      </c>
      <c r="F211" s="158"/>
      <c r="G211" s="158"/>
      <c r="H211" s="158"/>
      <c r="I211" s="158"/>
      <c r="J211" s="158"/>
      <c r="K211" s="158"/>
      <c r="L211" s="158"/>
      <c r="M211" s="158"/>
      <c r="N211" s="158"/>
      <c r="O211" s="158"/>
      <c r="P211" s="158"/>
      <c r="Q211" s="158"/>
      <c r="R211" s="158"/>
      <c r="S211" s="158"/>
      <c r="T211" s="158"/>
      <c r="U211" s="158"/>
      <c r="V211" s="158"/>
      <c r="W211" s="158"/>
      <c r="X211" s="158"/>
      <c r="Y211" s="148"/>
      <c r="Z211" s="148"/>
      <c r="AA211" s="148"/>
      <c r="AB211" s="148"/>
      <c r="AC211" s="148"/>
      <c r="AD211" s="148"/>
      <c r="AE211" s="148"/>
      <c r="AF211" s="148"/>
      <c r="AG211" s="148" t="s">
        <v>172</v>
      </c>
      <c r="AH211" s="148">
        <v>0</v>
      </c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2">
      <c r="A212" s="169">
        <v>91</v>
      </c>
      <c r="B212" s="170" t="s">
        <v>427</v>
      </c>
      <c r="C212" s="188" t="s">
        <v>428</v>
      </c>
      <c r="D212" s="171" t="s">
        <v>139</v>
      </c>
      <c r="E212" s="172">
        <v>3</v>
      </c>
      <c r="F212" s="173">
        <f>H212+J212</f>
        <v>43.7</v>
      </c>
      <c r="G212" s="173">
        <f>ROUND(E212*F212,2)</f>
        <v>131.1</v>
      </c>
      <c r="H212" s="174">
        <v>26.22</v>
      </c>
      <c r="I212" s="173">
        <f>ROUND(E212*H212,2)</f>
        <v>78.66</v>
      </c>
      <c r="J212" s="174">
        <v>17.48</v>
      </c>
      <c r="K212" s="173">
        <f>ROUND(E212*J212,2)</f>
        <v>52.44</v>
      </c>
      <c r="L212" s="173">
        <v>21</v>
      </c>
      <c r="M212" s="173">
        <f>G212*(1+L212/100)</f>
        <v>158.631</v>
      </c>
      <c r="N212" s="173">
        <v>2.9999999999999997E-4</v>
      </c>
      <c r="O212" s="173">
        <f>ROUND(E212*N212,2)</f>
        <v>0</v>
      </c>
      <c r="P212" s="173">
        <v>0</v>
      </c>
      <c r="Q212" s="173">
        <f>ROUND(E212*P212,2)</f>
        <v>0</v>
      </c>
      <c r="R212" s="173" t="s">
        <v>289</v>
      </c>
      <c r="S212" s="173" t="s">
        <v>140</v>
      </c>
      <c r="T212" s="175" t="s">
        <v>141</v>
      </c>
      <c r="U212" s="158">
        <v>0</v>
      </c>
      <c r="V212" s="158">
        <f>ROUND(E212*U212,2)</f>
        <v>0</v>
      </c>
      <c r="W212" s="158"/>
      <c r="X212" s="158" t="s">
        <v>284</v>
      </c>
      <c r="Y212" s="148"/>
      <c r="Z212" s="148"/>
      <c r="AA212" s="148"/>
      <c r="AB212" s="148"/>
      <c r="AC212" s="148"/>
      <c r="AD212" s="148"/>
      <c r="AE212" s="148"/>
      <c r="AF212" s="148"/>
      <c r="AG212" s="148" t="s">
        <v>290</v>
      </c>
      <c r="AH212" s="148"/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 x14ac:dyDescent="0.2">
      <c r="A213" s="155">
        <v>92</v>
      </c>
      <c r="B213" s="156" t="s">
        <v>429</v>
      </c>
      <c r="C213" s="190" t="s">
        <v>430</v>
      </c>
      <c r="D213" s="157" t="s">
        <v>0</v>
      </c>
      <c r="E213" s="184">
        <v>20</v>
      </c>
      <c r="F213" s="158">
        <f>H213+J213</f>
        <v>12.48</v>
      </c>
      <c r="G213" s="158">
        <f>ROUND(E213*F213,2)</f>
        <v>249.6</v>
      </c>
      <c r="H213" s="159"/>
      <c r="I213" s="158">
        <f>ROUND(E213*H213,2)</f>
        <v>0</v>
      </c>
      <c r="J213" s="159">
        <v>12.48</v>
      </c>
      <c r="K213" s="158">
        <f>ROUND(E213*J213,2)</f>
        <v>249.6</v>
      </c>
      <c r="L213" s="158">
        <v>21</v>
      </c>
      <c r="M213" s="158">
        <f>G213*(1+L213/100)</f>
        <v>302.01599999999996</v>
      </c>
      <c r="N213" s="158">
        <v>0</v>
      </c>
      <c r="O213" s="158">
        <f>ROUND(E213*N213,2)</f>
        <v>0</v>
      </c>
      <c r="P213" s="158">
        <v>0</v>
      </c>
      <c r="Q213" s="158">
        <f>ROUND(E213*P213,2)</f>
        <v>0</v>
      </c>
      <c r="R213" s="158"/>
      <c r="S213" s="158" t="s">
        <v>140</v>
      </c>
      <c r="T213" s="158" t="s">
        <v>141</v>
      </c>
      <c r="U213" s="158">
        <v>0</v>
      </c>
      <c r="V213" s="158">
        <f>ROUND(E213*U213,2)</f>
        <v>0</v>
      </c>
      <c r="W213" s="158"/>
      <c r="X213" s="158" t="s">
        <v>415</v>
      </c>
      <c r="Y213" s="148"/>
      <c r="Z213" s="148"/>
      <c r="AA213" s="148"/>
      <c r="AB213" s="148"/>
      <c r="AC213" s="148"/>
      <c r="AD213" s="148"/>
      <c r="AE213" s="148"/>
      <c r="AF213" s="148"/>
      <c r="AG213" s="148" t="s">
        <v>416</v>
      </c>
      <c r="AH213" s="148"/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x14ac:dyDescent="0.2">
      <c r="A214" s="163" t="s">
        <v>135</v>
      </c>
      <c r="B214" s="164" t="s">
        <v>98</v>
      </c>
      <c r="C214" s="186" t="s">
        <v>99</v>
      </c>
      <c r="D214" s="165"/>
      <c r="E214" s="166"/>
      <c r="F214" s="167"/>
      <c r="G214" s="167">
        <f>SUMIF(AG215:AG215,"&lt;&gt;NOR",G215:G215)</f>
        <v>485.12</v>
      </c>
      <c r="H214" s="167"/>
      <c r="I214" s="167">
        <f>SUM(I215:I215)</f>
        <v>291.06</v>
      </c>
      <c r="J214" s="167"/>
      <c r="K214" s="167">
        <f>SUM(K215:K215)</f>
        <v>194.06</v>
      </c>
      <c r="L214" s="167"/>
      <c r="M214" s="167">
        <f>SUM(M215:M215)</f>
        <v>586.99519999999995</v>
      </c>
      <c r="N214" s="167"/>
      <c r="O214" s="167">
        <f>SUM(O215:O215)</f>
        <v>0</v>
      </c>
      <c r="P214" s="167"/>
      <c r="Q214" s="167">
        <f>SUM(Q215:Q215)</f>
        <v>0</v>
      </c>
      <c r="R214" s="167"/>
      <c r="S214" s="167"/>
      <c r="T214" s="168"/>
      <c r="U214" s="162"/>
      <c r="V214" s="162">
        <f>SUM(V215:V215)</f>
        <v>0.88</v>
      </c>
      <c r="W214" s="162"/>
      <c r="X214" s="162"/>
      <c r="AG214" t="s">
        <v>136</v>
      </c>
    </row>
    <row r="215" spans="1:60" outlineLevel="1" x14ac:dyDescent="0.2">
      <c r="A215" s="176">
        <v>93</v>
      </c>
      <c r="B215" s="177" t="s">
        <v>431</v>
      </c>
      <c r="C215" s="187" t="s">
        <v>432</v>
      </c>
      <c r="D215" s="178" t="s">
        <v>139</v>
      </c>
      <c r="E215" s="179">
        <v>6.75</v>
      </c>
      <c r="F215" s="180">
        <f>H215+J215</f>
        <v>71.87</v>
      </c>
      <c r="G215" s="180">
        <f>ROUND(E215*F215,2)</f>
        <v>485.12</v>
      </c>
      <c r="H215" s="181">
        <v>43.12</v>
      </c>
      <c r="I215" s="180">
        <f>ROUND(E215*H215,2)</f>
        <v>291.06</v>
      </c>
      <c r="J215" s="181">
        <v>28.75</v>
      </c>
      <c r="K215" s="180">
        <f>ROUND(E215*J215,2)</f>
        <v>194.06</v>
      </c>
      <c r="L215" s="180">
        <v>21</v>
      </c>
      <c r="M215" s="180">
        <f>G215*(1+L215/100)</f>
        <v>586.99519999999995</v>
      </c>
      <c r="N215" s="180">
        <v>6.7000000000000002E-4</v>
      </c>
      <c r="O215" s="180">
        <f>ROUND(E215*N215,2)</f>
        <v>0</v>
      </c>
      <c r="P215" s="180">
        <v>0</v>
      </c>
      <c r="Q215" s="180">
        <f>ROUND(E215*P215,2)</f>
        <v>0</v>
      </c>
      <c r="R215" s="180"/>
      <c r="S215" s="180" t="s">
        <v>140</v>
      </c>
      <c r="T215" s="182" t="s">
        <v>141</v>
      </c>
      <c r="U215" s="158">
        <v>0.13</v>
      </c>
      <c r="V215" s="158">
        <f>ROUND(E215*U215,2)</f>
        <v>0.88</v>
      </c>
      <c r="W215" s="158"/>
      <c r="X215" s="158" t="s">
        <v>142</v>
      </c>
      <c r="Y215" s="148"/>
      <c r="Z215" s="148"/>
      <c r="AA215" s="148"/>
      <c r="AB215" s="148"/>
      <c r="AC215" s="148"/>
      <c r="AD215" s="148"/>
      <c r="AE215" s="148"/>
      <c r="AF215" s="148"/>
      <c r="AG215" s="148" t="s">
        <v>143</v>
      </c>
      <c r="AH215" s="148"/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x14ac:dyDescent="0.2">
      <c r="A216" s="163" t="s">
        <v>135</v>
      </c>
      <c r="B216" s="164" t="s">
        <v>100</v>
      </c>
      <c r="C216" s="186" t="s">
        <v>101</v>
      </c>
      <c r="D216" s="165"/>
      <c r="E216" s="166"/>
      <c r="F216" s="167"/>
      <c r="G216" s="167">
        <f>SUMIF(AG217:AG217,"&lt;&gt;NOR",G217:G217)</f>
        <v>32242.44</v>
      </c>
      <c r="H216" s="167"/>
      <c r="I216" s="167">
        <f>SUM(I217:I217)</f>
        <v>0</v>
      </c>
      <c r="J216" s="167"/>
      <c r="K216" s="167">
        <f>SUM(K217:K217)</f>
        <v>32242.44</v>
      </c>
      <c r="L216" s="167"/>
      <c r="M216" s="167">
        <f>SUM(M217:M217)</f>
        <v>39013.352399999996</v>
      </c>
      <c r="N216" s="167"/>
      <c r="O216" s="167">
        <f>SUM(O217:O217)</f>
        <v>0</v>
      </c>
      <c r="P216" s="167"/>
      <c r="Q216" s="167">
        <f>SUM(Q217:Q217)</f>
        <v>0</v>
      </c>
      <c r="R216" s="167"/>
      <c r="S216" s="167"/>
      <c r="T216" s="168"/>
      <c r="U216" s="162"/>
      <c r="V216" s="162">
        <f>SUM(V217:V217)</f>
        <v>0</v>
      </c>
      <c r="W216" s="162"/>
      <c r="X216" s="162"/>
      <c r="AG216" t="s">
        <v>136</v>
      </c>
    </row>
    <row r="217" spans="1:60" outlineLevel="1" x14ac:dyDescent="0.2">
      <c r="A217" s="176">
        <v>94</v>
      </c>
      <c r="B217" s="177" t="s">
        <v>433</v>
      </c>
      <c r="C217" s="187" t="s">
        <v>434</v>
      </c>
      <c r="D217" s="178" t="s">
        <v>146</v>
      </c>
      <c r="E217" s="179">
        <v>1</v>
      </c>
      <c r="F217" s="180">
        <f>H217+J217</f>
        <v>32242.44</v>
      </c>
      <c r="G217" s="180">
        <f>ROUND(E217*F217,2)</f>
        <v>32242.44</v>
      </c>
      <c r="H217" s="181"/>
      <c r="I217" s="180">
        <f>ROUND(E217*H217,2)</f>
        <v>0</v>
      </c>
      <c r="J217" s="181">
        <v>32242.44</v>
      </c>
      <c r="K217" s="180">
        <f>ROUND(E217*J217,2)</f>
        <v>32242.44</v>
      </c>
      <c r="L217" s="180">
        <v>21</v>
      </c>
      <c r="M217" s="180">
        <f>G217*(1+L217/100)</f>
        <v>39013.352399999996</v>
      </c>
      <c r="N217" s="180">
        <v>0</v>
      </c>
      <c r="O217" s="180">
        <f>ROUND(E217*N217,2)</f>
        <v>0</v>
      </c>
      <c r="P217" s="180">
        <v>0</v>
      </c>
      <c r="Q217" s="180">
        <f>ROUND(E217*P217,2)</f>
        <v>0</v>
      </c>
      <c r="R217" s="180"/>
      <c r="S217" s="180" t="s">
        <v>283</v>
      </c>
      <c r="T217" s="182" t="s">
        <v>197</v>
      </c>
      <c r="U217" s="158">
        <v>0</v>
      </c>
      <c r="V217" s="158">
        <f>ROUND(E217*U217,2)</f>
        <v>0</v>
      </c>
      <c r="W217" s="158"/>
      <c r="X217" s="158" t="s">
        <v>142</v>
      </c>
      <c r="Y217" s="148"/>
      <c r="Z217" s="148"/>
      <c r="AA217" s="148"/>
      <c r="AB217" s="148"/>
      <c r="AC217" s="148"/>
      <c r="AD217" s="148"/>
      <c r="AE217" s="148"/>
      <c r="AF217" s="148"/>
      <c r="AG217" s="148" t="s">
        <v>147</v>
      </c>
      <c r="AH217" s="148"/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x14ac:dyDescent="0.2">
      <c r="A218" s="163" t="s">
        <v>135</v>
      </c>
      <c r="B218" s="164" t="s">
        <v>102</v>
      </c>
      <c r="C218" s="186" t="s">
        <v>103</v>
      </c>
      <c r="D218" s="165"/>
      <c r="E218" s="166"/>
      <c r="F218" s="167"/>
      <c r="G218" s="167">
        <f>SUMIF(AG219:AG226,"&lt;&gt;NOR",G219:G226)</f>
        <v>29514.36</v>
      </c>
      <c r="H218" s="167"/>
      <c r="I218" s="167">
        <f>SUM(I219:I226)</f>
        <v>16174.8</v>
      </c>
      <c r="J218" s="167"/>
      <c r="K218" s="167">
        <f>SUM(K219:K226)</f>
        <v>13339.56</v>
      </c>
      <c r="L218" s="167"/>
      <c r="M218" s="167">
        <f>SUM(M219:M226)</f>
        <v>35712.375599999992</v>
      </c>
      <c r="N218" s="167"/>
      <c r="O218" s="167">
        <f>SUM(O219:O226)</f>
        <v>0</v>
      </c>
      <c r="P218" s="167"/>
      <c r="Q218" s="167">
        <f>SUM(Q219:Q226)</f>
        <v>0</v>
      </c>
      <c r="R218" s="167"/>
      <c r="S218" s="167"/>
      <c r="T218" s="168"/>
      <c r="U218" s="162"/>
      <c r="V218" s="162">
        <f>SUM(V219:V226)</f>
        <v>28.99</v>
      </c>
      <c r="W218" s="162"/>
      <c r="X218" s="162"/>
      <c r="AG218" t="s">
        <v>136</v>
      </c>
    </row>
    <row r="219" spans="1:60" outlineLevel="1" x14ac:dyDescent="0.2">
      <c r="A219" s="176">
        <v>95</v>
      </c>
      <c r="B219" s="177" t="s">
        <v>435</v>
      </c>
      <c r="C219" s="187" t="s">
        <v>436</v>
      </c>
      <c r="D219" s="178" t="s">
        <v>182</v>
      </c>
      <c r="E219" s="179">
        <v>280</v>
      </c>
      <c r="F219" s="180">
        <f t="shared" ref="F219:F226" si="16">H219+J219</f>
        <v>38.230000000000004</v>
      </c>
      <c r="G219" s="180">
        <f t="shared" ref="G219:G226" si="17">ROUND(E219*F219,2)</f>
        <v>10704.4</v>
      </c>
      <c r="H219" s="181">
        <v>22.94</v>
      </c>
      <c r="I219" s="180">
        <f t="shared" ref="I219:I226" si="18">ROUND(E219*H219,2)</f>
        <v>6423.2</v>
      </c>
      <c r="J219" s="181">
        <v>15.29</v>
      </c>
      <c r="K219" s="180">
        <f t="shared" ref="K219:K226" si="19">ROUND(E219*J219,2)</f>
        <v>4281.2</v>
      </c>
      <c r="L219" s="180">
        <v>21</v>
      </c>
      <c r="M219" s="180">
        <f t="shared" ref="M219:M226" si="20">G219*(1+L219/100)</f>
        <v>12952.323999999999</v>
      </c>
      <c r="N219" s="180">
        <v>0</v>
      </c>
      <c r="O219" s="180">
        <f t="shared" ref="O219:O226" si="21">ROUND(E219*N219,2)</f>
        <v>0</v>
      </c>
      <c r="P219" s="180">
        <v>0</v>
      </c>
      <c r="Q219" s="180">
        <f t="shared" ref="Q219:Q226" si="22">ROUND(E219*P219,2)</f>
        <v>0</v>
      </c>
      <c r="R219" s="180"/>
      <c r="S219" s="180" t="s">
        <v>140</v>
      </c>
      <c r="T219" s="182" t="s">
        <v>141</v>
      </c>
      <c r="U219" s="158">
        <v>0.08</v>
      </c>
      <c r="V219" s="158">
        <f t="shared" ref="V219:V226" si="23">ROUND(E219*U219,2)</f>
        <v>22.4</v>
      </c>
      <c r="W219" s="158"/>
      <c r="X219" s="158" t="s">
        <v>142</v>
      </c>
      <c r="Y219" s="148"/>
      <c r="Z219" s="148"/>
      <c r="AA219" s="148"/>
      <c r="AB219" s="148"/>
      <c r="AC219" s="148"/>
      <c r="AD219" s="148"/>
      <c r="AE219" s="148"/>
      <c r="AF219" s="148"/>
      <c r="AG219" s="148" t="s">
        <v>143</v>
      </c>
      <c r="AH219" s="148"/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 x14ac:dyDescent="0.2">
      <c r="A220" s="176">
        <v>96</v>
      </c>
      <c r="B220" s="177" t="s">
        <v>437</v>
      </c>
      <c r="C220" s="187" t="s">
        <v>438</v>
      </c>
      <c r="D220" s="178" t="s">
        <v>182</v>
      </c>
      <c r="E220" s="179">
        <v>6</v>
      </c>
      <c r="F220" s="180">
        <f t="shared" si="16"/>
        <v>59.83</v>
      </c>
      <c r="G220" s="180">
        <f t="shared" si="17"/>
        <v>358.98</v>
      </c>
      <c r="H220" s="181">
        <v>35.9</v>
      </c>
      <c r="I220" s="180">
        <f t="shared" si="18"/>
        <v>215.4</v>
      </c>
      <c r="J220" s="181">
        <v>23.93</v>
      </c>
      <c r="K220" s="180">
        <f t="shared" si="19"/>
        <v>143.58000000000001</v>
      </c>
      <c r="L220" s="180">
        <v>21</v>
      </c>
      <c r="M220" s="180">
        <f t="shared" si="20"/>
        <v>434.36580000000004</v>
      </c>
      <c r="N220" s="180">
        <v>0</v>
      </c>
      <c r="O220" s="180">
        <f t="shared" si="21"/>
        <v>0</v>
      </c>
      <c r="P220" s="180">
        <v>0</v>
      </c>
      <c r="Q220" s="180">
        <f t="shared" si="22"/>
        <v>0</v>
      </c>
      <c r="R220" s="180"/>
      <c r="S220" s="180" t="s">
        <v>140</v>
      </c>
      <c r="T220" s="182" t="s">
        <v>141</v>
      </c>
      <c r="U220" s="158">
        <v>0.12</v>
      </c>
      <c r="V220" s="158">
        <f t="shared" si="23"/>
        <v>0.72</v>
      </c>
      <c r="W220" s="158"/>
      <c r="X220" s="158" t="s">
        <v>142</v>
      </c>
      <c r="Y220" s="148"/>
      <c r="Z220" s="148"/>
      <c r="AA220" s="148"/>
      <c r="AB220" s="148"/>
      <c r="AC220" s="148"/>
      <c r="AD220" s="148"/>
      <c r="AE220" s="148"/>
      <c r="AF220" s="148"/>
      <c r="AG220" s="148" t="s">
        <v>143</v>
      </c>
      <c r="AH220" s="148"/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 x14ac:dyDescent="0.2">
      <c r="A221" s="176">
        <v>97</v>
      </c>
      <c r="B221" s="177" t="s">
        <v>439</v>
      </c>
      <c r="C221" s="187" t="s">
        <v>440</v>
      </c>
      <c r="D221" s="178" t="s">
        <v>182</v>
      </c>
      <c r="E221" s="179">
        <v>3</v>
      </c>
      <c r="F221" s="180">
        <f t="shared" si="16"/>
        <v>46.540000000000006</v>
      </c>
      <c r="G221" s="180">
        <f t="shared" si="17"/>
        <v>139.62</v>
      </c>
      <c r="H221" s="181">
        <v>27.92</v>
      </c>
      <c r="I221" s="180">
        <f t="shared" si="18"/>
        <v>83.76</v>
      </c>
      <c r="J221" s="181">
        <v>18.62</v>
      </c>
      <c r="K221" s="180">
        <f t="shared" si="19"/>
        <v>55.86</v>
      </c>
      <c r="L221" s="180">
        <v>21</v>
      </c>
      <c r="M221" s="180">
        <f t="shared" si="20"/>
        <v>168.9402</v>
      </c>
      <c r="N221" s="180">
        <v>0</v>
      </c>
      <c r="O221" s="180">
        <f t="shared" si="21"/>
        <v>0</v>
      </c>
      <c r="P221" s="180">
        <v>0</v>
      </c>
      <c r="Q221" s="180">
        <f t="shared" si="22"/>
        <v>0</v>
      </c>
      <c r="R221" s="180"/>
      <c r="S221" s="180" t="s">
        <v>140</v>
      </c>
      <c r="T221" s="182" t="s">
        <v>141</v>
      </c>
      <c r="U221" s="158">
        <v>0.09</v>
      </c>
      <c r="V221" s="158">
        <f t="shared" si="23"/>
        <v>0.27</v>
      </c>
      <c r="W221" s="158"/>
      <c r="X221" s="158" t="s">
        <v>142</v>
      </c>
      <c r="Y221" s="148"/>
      <c r="Z221" s="148"/>
      <c r="AA221" s="148"/>
      <c r="AB221" s="148"/>
      <c r="AC221" s="148"/>
      <c r="AD221" s="148"/>
      <c r="AE221" s="148"/>
      <c r="AF221" s="148"/>
      <c r="AG221" s="148" t="s">
        <v>143</v>
      </c>
      <c r="AH221" s="148"/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 x14ac:dyDescent="0.2">
      <c r="A222" s="176">
        <v>98</v>
      </c>
      <c r="B222" s="177" t="s">
        <v>441</v>
      </c>
      <c r="C222" s="187" t="s">
        <v>442</v>
      </c>
      <c r="D222" s="178" t="s">
        <v>182</v>
      </c>
      <c r="E222" s="179">
        <v>280</v>
      </c>
      <c r="F222" s="180">
        <f t="shared" si="16"/>
        <v>4.9800000000000004</v>
      </c>
      <c r="G222" s="180">
        <f t="shared" si="17"/>
        <v>1394.4</v>
      </c>
      <c r="H222" s="181"/>
      <c r="I222" s="180">
        <f t="shared" si="18"/>
        <v>0</v>
      </c>
      <c r="J222" s="181">
        <v>4.9800000000000004</v>
      </c>
      <c r="K222" s="180">
        <f t="shared" si="19"/>
        <v>1394.4</v>
      </c>
      <c r="L222" s="180">
        <v>21</v>
      </c>
      <c r="M222" s="180">
        <f t="shared" si="20"/>
        <v>1687.2240000000002</v>
      </c>
      <c r="N222" s="180">
        <v>0</v>
      </c>
      <c r="O222" s="180">
        <f t="shared" si="21"/>
        <v>0</v>
      </c>
      <c r="P222" s="180">
        <v>0</v>
      </c>
      <c r="Q222" s="180">
        <f t="shared" si="22"/>
        <v>0</v>
      </c>
      <c r="R222" s="180"/>
      <c r="S222" s="180" t="s">
        <v>140</v>
      </c>
      <c r="T222" s="182" t="s">
        <v>141</v>
      </c>
      <c r="U222" s="158">
        <v>0.01</v>
      </c>
      <c r="V222" s="158">
        <f t="shared" si="23"/>
        <v>2.8</v>
      </c>
      <c r="W222" s="158"/>
      <c r="X222" s="158" t="s">
        <v>142</v>
      </c>
      <c r="Y222" s="148"/>
      <c r="Z222" s="148"/>
      <c r="AA222" s="148"/>
      <c r="AB222" s="148"/>
      <c r="AC222" s="148"/>
      <c r="AD222" s="148"/>
      <c r="AE222" s="148"/>
      <c r="AF222" s="148"/>
      <c r="AG222" s="148" t="s">
        <v>143</v>
      </c>
      <c r="AH222" s="148"/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 x14ac:dyDescent="0.2">
      <c r="A223" s="176">
        <v>99</v>
      </c>
      <c r="B223" s="177" t="s">
        <v>443</v>
      </c>
      <c r="C223" s="187" t="s">
        <v>444</v>
      </c>
      <c r="D223" s="178" t="s">
        <v>182</v>
      </c>
      <c r="E223" s="179">
        <v>280</v>
      </c>
      <c r="F223" s="180">
        <f t="shared" si="16"/>
        <v>4.16</v>
      </c>
      <c r="G223" s="180">
        <f t="shared" si="17"/>
        <v>1164.8</v>
      </c>
      <c r="H223" s="181"/>
      <c r="I223" s="180">
        <f t="shared" si="18"/>
        <v>0</v>
      </c>
      <c r="J223" s="181">
        <v>4.16</v>
      </c>
      <c r="K223" s="180">
        <f t="shared" si="19"/>
        <v>1164.8</v>
      </c>
      <c r="L223" s="180">
        <v>21</v>
      </c>
      <c r="M223" s="180">
        <f t="shared" si="20"/>
        <v>1409.4079999999999</v>
      </c>
      <c r="N223" s="180">
        <v>0</v>
      </c>
      <c r="O223" s="180">
        <f t="shared" si="21"/>
        <v>0</v>
      </c>
      <c r="P223" s="180">
        <v>0</v>
      </c>
      <c r="Q223" s="180">
        <f t="shared" si="22"/>
        <v>0</v>
      </c>
      <c r="R223" s="180"/>
      <c r="S223" s="180" t="s">
        <v>140</v>
      </c>
      <c r="T223" s="182" t="s">
        <v>141</v>
      </c>
      <c r="U223" s="158">
        <v>0.01</v>
      </c>
      <c r="V223" s="158">
        <f t="shared" si="23"/>
        <v>2.8</v>
      </c>
      <c r="W223" s="158"/>
      <c r="X223" s="158" t="s">
        <v>142</v>
      </c>
      <c r="Y223" s="148"/>
      <c r="Z223" s="148"/>
      <c r="AA223" s="148"/>
      <c r="AB223" s="148"/>
      <c r="AC223" s="148"/>
      <c r="AD223" s="148"/>
      <c r="AE223" s="148"/>
      <c r="AF223" s="148"/>
      <c r="AG223" s="148" t="s">
        <v>143</v>
      </c>
      <c r="AH223" s="148"/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1" x14ac:dyDescent="0.2">
      <c r="A224" s="176">
        <v>100</v>
      </c>
      <c r="B224" s="177" t="s">
        <v>445</v>
      </c>
      <c r="C224" s="187" t="s">
        <v>446</v>
      </c>
      <c r="D224" s="178" t="s">
        <v>182</v>
      </c>
      <c r="E224" s="179">
        <v>280</v>
      </c>
      <c r="F224" s="180">
        <f t="shared" si="16"/>
        <v>50.91</v>
      </c>
      <c r="G224" s="180">
        <f t="shared" si="17"/>
        <v>14254.8</v>
      </c>
      <c r="H224" s="181">
        <v>30.55</v>
      </c>
      <c r="I224" s="180">
        <f t="shared" si="18"/>
        <v>8554</v>
      </c>
      <c r="J224" s="181">
        <v>20.36</v>
      </c>
      <c r="K224" s="180">
        <f t="shared" si="19"/>
        <v>5700.8</v>
      </c>
      <c r="L224" s="180">
        <v>21</v>
      </c>
      <c r="M224" s="180">
        <f t="shared" si="20"/>
        <v>17248.307999999997</v>
      </c>
      <c r="N224" s="180">
        <v>0</v>
      </c>
      <c r="O224" s="180">
        <f t="shared" si="21"/>
        <v>0</v>
      </c>
      <c r="P224" s="180">
        <v>0</v>
      </c>
      <c r="Q224" s="180">
        <f t="shared" si="22"/>
        <v>0</v>
      </c>
      <c r="R224" s="180" t="s">
        <v>289</v>
      </c>
      <c r="S224" s="180" t="s">
        <v>140</v>
      </c>
      <c r="T224" s="182" t="s">
        <v>141</v>
      </c>
      <c r="U224" s="158">
        <v>0</v>
      </c>
      <c r="V224" s="158">
        <f t="shared" si="23"/>
        <v>0</v>
      </c>
      <c r="W224" s="158"/>
      <c r="X224" s="158" t="s">
        <v>284</v>
      </c>
      <c r="Y224" s="148"/>
      <c r="Z224" s="148"/>
      <c r="AA224" s="148"/>
      <c r="AB224" s="148"/>
      <c r="AC224" s="148"/>
      <c r="AD224" s="148"/>
      <c r="AE224" s="148"/>
      <c r="AF224" s="148"/>
      <c r="AG224" s="148" t="s">
        <v>285</v>
      </c>
      <c r="AH224" s="148"/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 x14ac:dyDescent="0.2">
      <c r="A225" s="176">
        <v>101</v>
      </c>
      <c r="B225" s="177" t="s">
        <v>447</v>
      </c>
      <c r="C225" s="187" t="s">
        <v>448</v>
      </c>
      <c r="D225" s="178" t="s">
        <v>146</v>
      </c>
      <c r="E225" s="179">
        <v>6</v>
      </c>
      <c r="F225" s="180">
        <f t="shared" si="16"/>
        <v>186.93</v>
      </c>
      <c r="G225" s="180">
        <f t="shared" si="17"/>
        <v>1121.58</v>
      </c>
      <c r="H225" s="181">
        <v>112.16</v>
      </c>
      <c r="I225" s="180">
        <f t="shared" si="18"/>
        <v>672.96</v>
      </c>
      <c r="J225" s="181">
        <v>74.77</v>
      </c>
      <c r="K225" s="180">
        <f t="shared" si="19"/>
        <v>448.62</v>
      </c>
      <c r="L225" s="180">
        <v>21</v>
      </c>
      <c r="M225" s="180">
        <f t="shared" si="20"/>
        <v>1357.1117999999999</v>
      </c>
      <c r="N225" s="180">
        <v>0</v>
      </c>
      <c r="O225" s="180">
        <f t="shared" si="21"/>
        <v>0</v>
      </c>
      <c r="P225" s="180">
        <v>0</v>
      </c>
      <c r="Q225" s="180">
        <f t="shared" si="22"/>
        <v>0</v>
      </c>
      <c r="R225" s="180" t="s">
        <v>289</v>
      </c>
      <c r="S225" s="180" t="s">
        <v>140</v>
      </c>
      <c r="T225" s="182" t="s">
        <v>141</v>
      </c>
      <c r="U225" s="158">
        <v>0</v>
      </c>
      <c r="V225" s="158">
        <f t="shared" si="23"/>
        <v>0</v>
      </c>
      <c r="W225" s="158"/>
      <c r="X225" s="158" t="s">
        <v>284</v>
      </c>
      <c r="Y225" s="148"/>
      <c r="Z225" s="148"/>
      <c r="AA225" s="148"/>
      <c r="AB225" s="148"/>
      <c r="AC225" s="148"/>
      <c r="AD225" s="148"/>
      <c r="AE225" s="148"/>
      <c r="AF225" s="148"/>
      <c r="AG225" s="148" t="s">
        <v>285</v>
      </c>
      <c r="AH225" s="148"/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1" x14ac:dyDescent="0.2">
      <c r="A226" s="176">
        <v>102</v>
      </c>
      <c r="B226" s="177" t="s">
        <v>449</v>
      </c>
      <c r="C226" s="187" t="s">
        <v>450</v>
      </c>
      <c r="D226" s="178" t="s">
        <v>146</v>
      </c>
      <c r="E226" s="179">
        <v>3</v>
      </c>
      <c r="F226" s="180">
        <f t="shared" si="16"/>
        <v>125.25999999999999</v>
      </c>
      <c r="G226" s="180">
        <f t="shared" si="17"/>
        <v>375.78</v>
      </c>
      <c r="H226" s="181">
        <v>75.16</v>
      </c>
      <c r="I226" s="180">
        <f t="shared" si="18"/>
        <v>225.48</v>
      </c>
      <c r="J226" s="181">
        <v>50.1</v>
      </c>
      <c r="K226" s="180">
        <f t="shared" si="19"/>
        <v>150.30000000000001</v>
      </c>
      <c r="L226" s="180">
        <v>21</v>
      </c>
      <c r="M226" s="180">
        <f t="shared" si="20"/>
        <v>454.69379999999995</v>
      </c>
      <c r="N226" s="180">
        <v>0</v>
      </c>
      <c r="O226" s="180">
        <f t="shared" si="21"/>
        <v>0</v>
      </c>
      <c r="P226" s="180">
        <v>0</v>
      </c>
      <c r="Q226" s="180">
        <f t="shared" si="22"/>
        <v>0</v>
      </c>
      <c r="R226" s="180" t="s">
        <v>289</v>
      </c>
      <c r="S226" s="180" t="s">
        <v>140</v>
      </c>
      <c r="T226" s="182" t="s">
        <v>141</v>
      </c>
      <c r="U226" s="158">
        <v>0</v>
      </c>
      <c r="V226" s="158">
        <f t="shared" si="23"/>
        <v>0</v>
      </c>
      <c r="W226" s="158"/>
      <c r="X226" s="158" t="s">
        <v>284</v>
      </c>
      <c r="Y226" s="148"/>
      <c r="Z226" s="148"/>
      <c r="AA226" s="148"/>
      <c r="AB226" s="148"/>
      <c r="AC226" s="148"/>
      <c r="AD226" s="148"/>
      <c r="AE226" s="148"/>
      <c r="AF226" s="148"/>
      <c r="AG226" s="148" t="s">
        <v>285</v>
      </c>
      <c r="AH226" s="148"/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x14ac:dyDescent="0.2">
      <c r="A227" s="163" t="s">
        <v>135</v>
      </c>
      <c r="B227" s="164" t="s">
        <v>106</v>
      </c>
      <c r="C227" s="186" t="s">
        <v>107</v>
      </c>
      <c r="D227" s="165"/>
      <c r="E227" s="166"/>
      <c r="F227" s="167"/>
      <c r="G227" s="167">
        <f>SUMIF(AG228:AG236,"&lt;&gt;NOR",G228:G236)</f>
        <v>55645.420000000006</v>
      </c>
      <c r="H227" s="167"/>
      <c r="I227" s="167">
        <f>SUM(I228:I236)</f>
        <v>0</v>
      </c>
      <c r="J227" s="167"/>
      <c r="K227" s="167">
        <f>SUM(K228:K236)</f>
        <v>55645.420000000006</v>
      </c>
      <c r="L227" s="167"/>
      <c r="M227" s="167">
        <f>SUM(M228:M236)</f>
        <v>67330.958200000008</v>
      </c>
      <c r="N227" s="167"/>
      <c r="O227" s="167">
        <f>SUM(O228:O236)</f>
        <v>0</v>
      </c>
      <c r="P227" s="167"/>
      <c r="Q227" s="167">
        <f>SUM(Q228:Q236)</f>
        <v>0</v>
      </c>
      <c r="R227" s="167"/>
      <c r="S227" s="167"/>
      <c r="T227" s="168"/>
      <c r="U227" s="162"/>
      <c r="V227" s="162">
        <f>SUM(V228:V236)</f>
        <v>131.44</v>
      </c>
      <c r="W227" s="162"/>
      <c r="X227" s="162"/>
      <c r="AG227" t="s">
        <v>136</v>
      </c>
    </row>
    <row r="228" spans="1:60" outlineLevel="1" x14ac:dyDescent="0.2">
      <c r="A228" s="169">
        <v>103</v>
      </c>
      <c r="B228" s="170" t="s">
        <v>451</v>
      </c>
      <c r="C228" s="188" t="s">
        <v>452</v>
      </c>
      <c r="D228" s="171" t="s">
        <v>288</v>
      </c>
      <c r="E228" s="172">
        <v>268.24829</v>
      </c>
      <c r="F228" s="173">
        <f>H228+J228</f>
        <v>179.28</v>
      </c>
      <c r="G228" s="173">
        <f>ROUND(E228*F228,2)</f>
        <v>48091.55</v>
      </c>
      <c r="H228" s="174"/>
      <c r="I228" s="173">
        <f>ROUND(E228*H228,2)</f>
        <v>0</v>
      </c>
      <c r="J228" s="174">
        <v>179.28</v>
      </c>
      <c r="K228" s="173">
        <f>ROUND(E228*J228,2)</f>
        <v>48091.55</v>
      </c>
      <c r="L228" s="173">
        <v>21</v>
      </c>
      <c r="M228" s="173">
        <f>G228*(1+L228/100)</f>
        <v>58190.775500000003</v>
      </c>
      <c r="N228" s="173">
        <v>0</v>
      </c>
      <c r="O228" s="173">
        <f>ROUND(E228*N228,2)</f>
        <v>0</v>
      </c>
      <c r="P228" s="173">
        <v>0</v>
      </c>
      <c r="Q228" s="173">
        <f>ROUND(E228*P228,2)</f>
        <v>0</v>
      </c>
      <c r="R228" s="173"/>
      <c r="S228" s="173" t="s">
        <v>140</v>
      </c>
      <c r="T228" s="175" t="s">
        <v>141</v>
      </c>
      <c r="U228" s="158">
        <v>0.49</v>
      </c>
      <c r="V228" s="158">
        <f>ROUND(E228*U228,2)</f>
        <v>131.44</v>
      </c>
      <c r="W228" s="158"/>
      <c r="X228" s="158" t="s">
        <v>453</v>
      </c>
      <c r="Y228" s="148"/>
      <c r="Z228" s="148"/>
      <c r="AA228" s="148"/>
      <c r="AB228" s="148"/>
      <c r="AC228" s="148"/>
      <c r="AD228" s="148"/>
      <c r="AE228" s="148"/>
      <c r="AF228" s="148"/>
      <c r="AG228" s="148" t="s">
        <v>454</v>
      </c>
      <c r="AH228" s="148"/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outlineLevel="1" x14ac:dyDescent="0.2">
      <c r="A229" s="155"/>
      <c r="B229" s="156"/>
      <c r="C229" s="262" t="s">
        <v>455</v>
      </c>
      <c r="D229" s="263"/>
      <c r="E229" s="263"/>
      <c r="F229" s="263"/>
      <c r="G229" s="263"/>
      <c r="H229" s="158"/>
      <c r="I229" s="158"/>
      <c r="J229" s="158"/>
      <c r="K229" s="158"/>
      <c r="L229" s="158"/>
      <c r="M229" s="158"/>
      <c r="N229" s="158"/>
      <c r="O229" s="158"/>
      <c r="P229" s="158"/>
      <c r="Q229" s="158"/>
      <c r="R229" s="158"/>
      <c r="S229" s="158"/>
      <c r="T229" s="158"/>
      <c r="U229" s="158"/>
      <c r="V229" s="158"/>
      <c r="W229" s="158"/>
      <c r="X229" s="158"/>
      <c r="Y229" s="148"/>
      <c r="Z229" s="148"/>
      <c r="AA229" s="148"/>
      <c r="AB229" s="148"/>
      <c r="AC229" s="148"/>
      <c r="AD229" s="148"/>
      <c r="AE229" s="148"/>
      <c r="AF229" s="148"/>
      <c r="AG229" s="148" t="s">
        <v>159</v>
      </c>
      <c r="AH229" s="148"/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ht="22.5" outlineLevel="1" x14ac:dyDescent="0.2">
      <c r="A230" s="155"/>
      <c r="B230" s="156"/>
      <c r="C230" s="189" t="s">
        <v>456</v>
      </c>
      <c r="D230" s="160"/>
      <c r="E230" s="161"/>
      <c r="F230" s="158"/>
      <c r="G230" s="158"/>
      <c r="H230" s="158"/>
      <c r="I230" s="158"/>
      <c r="J230" s="158"/>
      <c r="K230" s="158"/>
      <c r="L230" s="158"/>
      <c r="M230" s="158"/>
      <c r="N230" s="158"/>
      <c r="O230" s="158"/>
      <c r="P230" s="158"/>
      <c r="Q230" s="158"/>
      <c r="R230" s="158"/>
      <c r="S230" s="158"/>
      <c r="T230" s="158"/>
      <c r="U230" s="158"/>
      <c r="V230" s="158"/>
      <c r="W230" s="158"/>
      <c r="X230" s="158"/>
      <c r="Y230" s="148"/>
      <c r="Z230" s="148"/>
      <c r="AA230" s="148"/>
      <c r="AB230" s="148"/>
      <c r="AC230" s="148"/>
      <c r="AD230" s="148"/>
      <c r="AE230" s="148"/>
      <c r="AF230" s="148"/>
      <c r="AG230" s="148" t="s">
        <v>172</v>
      </c>
      <c r="AH230" s="148">
        <v>0</v>
      </c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1" x14ac:dyDescent="0.2">
      <c r="A231" s="155"/>
      <c r="B231" s="156"/>
      <c r="C231" s="189" t="s">
        <v>457</v>
      </c>
      <c r="D231" s="160"/>
      <c r="E231" s="161"/>
      <c r="F231" s="158"/>
      <c r="G231" s="158"/>
      <c r="H231" s="158"/>
      <c r="I231" s="158"/>
      <c r="J231" s="158"/>
      <c r="K231" s="158"/>
      <c r="L231" s="158"/>
      <c r="M231" s="158"/>
      <c r="N231" s="158"/>
      <c r="O231" s="158"/>
      <c r="P231" s="158"/>
      <c r="Q231" s="158"/>
      <c r="R231" s="158"/>
      <c r="S231" s="158"/>
      <c r="T231" s="158"/>
      <c r="U231" s="158"/>
      <c r="V231" s="158"/>
      <c r="W231" s="158"/>
      <c r="X231" s="158"/>
      <c r="Y231" s="148"/>
      <c r="Z231" s="148"/>
      <c r="AA231" s="148"/>
      <c r="AB231" s="148"/>
      <c r="AC231" s="148"/>
      <c r="AD231" s="148"/>
      <c r="AE231" s="148"/>
      <c r="AF231" s="148"/>
      <c r="AG231" s="148" t="s">
        <v>172</v>
      </c>
      <c r="AH231" s="148">
        <v>0</v>
      </c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1" x14ac:dyDescent="0.2">
      <c r="A232" s="155"/>
      <c r="B232" s="156"/>
      <c r="C232" s="189" t="s">
        <v>458</v>
      </c>
      <c r="D232" s="160"/>
      <c r="E232" s="161">
        <v>268.24829</v>
      </c>
      <c r="F232" s="158"/>
      <c r="G232" s="158"/>
      <c r="H232" s="158"/>
      <c r="I232" s="158"/>
      <c r="J232" s="158"/>
      <c r="K232" s="158"/>
      <c r="L232" s="158"/>
      <c r="M232" s="158"/>
      <c r="N232" s="158"/>
      <c r="O232" s="158"/>
      <c r="P232" s="158"/>
      <c r="Q232" s="158"/>
      <c r="R232" s="158"/>
      <c r="S232" s="158"/>
      <c r="T232" s="158"/>
      <c r="U232" s="158"/>
      <c r="V232" s="158"/>
      <c r="W232" s="158"/>
      <c r="X232" s="158"/>
      <c r="Y232" s="148"/>
      <c r="Z232" s="148"/>
      <c r="AA232" s="148"/>
      <c r="AB232" s="148"/>
      <c r="AC232" s="148"/>
      <c r="AD232" s="148"/>
      <c r="AE232" s="148"/>
      <c r="AF232" s="148"/>
      <c r="AG232" s="148" t="s">
        <v>172</v>
      </c>
      <c r="AH232" s="148">
        <v>0</v>
      </c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 x14ac:dyDescent="0.2">
      <c r="A233" s="169">
        <v>104</v>
      </c>
      <c r="B233" s="170" t="s">
        <v>459</v>
      </c>
      <c r="C233" s="188" t="s">
        <v>460</v>
      </c>
      <c r="D233" s="171" t="s">
        <v>288</v>
      </c>
      <c r="E233" s="172">
        <v>268.24829</v>
      </c>
      <c r="F233" s="173">
        <f>H233+J233</f>
        <v>28.16</v>
      </c>
      <c r="G233" s="173">
        <f>ROUND(E233*F233,2)</f>
        <v>7553.87</v>
      </c>
      <c r="H233" s="174"/>
      <c r="I233" s="173">
        <f>ROUND(E233*H233,2)</f>
        <v>0</v>
      </c>
      <c r="J233" s="174">
        <v>28.16</v>
      </c>
      <c r="K233" s="173">
        <f>ROUND(E233*J233,2)</f>
        <v>7553.87</v>
      </c>
      <c r="L233" s="173">
        <v>21</v>
      </c>
      <c r="M233" s="173">
        <f>G233*(1+L233/100)</f>
        <v>9140.1826999999994</v>
      </c>
      <c r="N233" s="173">
        <v>0</v>
      </c>
      <c r="O233" s="173">
        <f>ROUND(E233*N233,2)</f>
        <v>0</v>
      </c>
      <c r="P233" s="173">
        <v>0</v>
      </c>
      <c r="Q233" s="173">
        <f>ROUND(E233*P233,2)</f>
        <v>0</v>
      </c>
      <c r="R233" s="173"/>
      <c r="S233" s="173" t="s">
        <v>140</v>
      </c>
      <c r="T233" s="175" t="s">
        <v>141</v>
      </c>
      <c r="U233" s="158">
        <v>0</v>
      </c>
      <c r="V233" s="158">
        <f>ROUND(E233*U233,2)</f>
        <v>0</v>
      </c>
      <c r="W233" s="158"/>
      <c r="X233" s="158" t="s">
        <v>453</v>
      </c>
      <c r="Y233" s="148"/>
      <c r="Z233" s="148"/>
      <c r="AA233" s="148"/>
      <c r="AB233" s="148"/>
      <c r="AC233" s="148"/>
      <c r="AD233" s="148"/>
      <c r="AE233" s="148"/>
      <c r="AF233" s="148"/>
      <c r="AG233" s="148" t="s">
        <v>454</v>
      </c>
      <c r="AH233" s="148"/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ht="22.5" outlineLevel="1" x14ac:dyDescent="0.2">
      <c r="A234" s="155"/>
      <c r="B234" s="156"/>
      <c r="C234" s="189" t="s">
        <v>456</v>
      </c>
      <c r="D234" s="160"/>
      <c r="E234" s="161"/>
      <c r="F234" s="158"/>
      <c r="G234" s="158"/>
      <c r="H234" s="158"/>
      <c r="I234" s="158"/>
      <c r="J234" s="158"/>
      <c r="K234" s="158"/>
      <c r="L234" s="158"/>
      <c r="M234" s="158"/>
      <c r="N234" s="158"/>
      <c r="O234" s="158"/>
      <c r="P234" s="158"/>
      <c r="Q234" s="158"/>
      <c r="R234" s="158"/>
      <c r="S234" s="158"/>
      <c r="T234" s="158"/>
      <c r="U234" s="158"/>
      <c r="V234" s="158"/>
      <c r="W234" s="158"/>
      <c r="X234" s="158"/>
      <c r="Y234" s="148"/>
      <c r="Z234" s="148"/>
      <c r="AA234" s="148"/>
      <c r="AB234" s="148"/>
      <c r="AC234" s="148"/>
      <c r="AD234" s="148"/>
      <c r="AE234" s="148"/>
      <c r="AF234" s="148"/>
      <c r="AG234" s="148" t="s">
        <v>172</v>
      </c>
      <c r="AH234" s="148">
        <v>0</v>
      </c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1" x14ac:dyDescent="0.2">
      <c r="A235" s="155"/>
      <c r="B235" s="156"/>
      <c r="C235" s="189" t="s">
        <v>457</v>
      </c>
      <c r="D235" s="160"/>
      <c r="E235" s="161"/>
      <c r="F235" s="158"/>
      <c r="G235" s="158"/>
      <c r="H235" s="158"/>
      <c r="I235" s="158"/>
      <c r="J235" s="158"/>
      <c r="K235" s="158"/>
      <c r="L235" s="158"/>
      <c r="M235" s="158"/>
      <c r="N235" s="158"/>
      <c r="O235" s="158"/>
      <c r="P235" s="158"/>
      <c r="Q235" s="158"/>
      <c r="R235" s="158"/>
      <c r="S235" s="158"/>
      <c r="T235" s="158"/>
      <c r="U235" s="158"/>
      <c r="V235" s="158"/>
      <c r="W235" s="158"/>
      <c r="X235" s="158"/>
      <c r="Y235" s="148"/>
      <c r="Z235" s="148"/>
      <c r="AA235" s="148"/>
      <c r="AB235" s="148"/>
      <c r="AC235" s="148"/>
      <c r="AD235" s="148"/>
      <c r="AE235" s="148"/>
      <c r="AF235" s="148"/>
      <c r="AG235" s="148" t="s">
        <v>172</v>
      </c>
      <c r="AH235" s="148">
        <v>0</v>
      </c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 x14ac:dyDescent="0.2">
      <c r="A236" s="155"/>
      <c r="B236" s="156"/>
      <c r="C236" s="189" t="s">
        <v>458</v>
      </c>
      <c r="D236" s="160"/>
      <c r="E236" s="161">
        <v>268.24829</v>
      </c>
      <c r="F236" s="158"/>
      <c r="G236" s="158"/>
      <c r="H236" s="158"/>
      <c r="I236" s="158"/>
      <c r="J236" s="158"/>
      <c r="K236" s="158"/>
      <c r="L236" s="158"/>
      <c r="M236" s="158"/>
      <c r="N236" s="158"/>
      <c r="O236" s="158"/>
      <c r="P236" s="158"/>
      <c r="Q236" s="158"/>
      <c r="R236" s="158"/>
      <c r="S236" s="158"/>
      <c r="T236" s="158"/>
      <c r="U236" s="158"/>
      <c r="V236" s="158"/>
      <c r="W236" s="158"/>
      <c r="X236" s="158"/>
      <c r="Y236" s="148"/>
      <c r="Z236" s="148"/>
      <c r="AA236" s="148"/>
      <c r="AB236" s="148"/>
      <c r="AC236" s="148"/>
      <c r="AD236" s="148"/>
      <c r="AE236" s="148"/>
      <c r="AF236" s="148"/>
      <c r="AG236" s="148" t="s">
        <v>172</v>
      </c>
      <c r="AH236" s="148">
        <v>0</v>
      </c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x14ac:dyDescent="0.2">
      <c r="A237" s="3"/>
      <c r="B237" s="4"/>
      <c r="C237" s="191"/>
      <c r="D237" s="6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AE237">
        <v>15</v>
      </c>
      <c r="AF237">
        <v>21</v>
      </c>
      <c r="AG237" t="s">
        <v>122</v>
      </c>
    </row>
    <row r="238" spans="1:60" x14ac:dyDescent="0.2">
      <c r="A238" s="151"/>
      <c r="B238" s="152" t="s">
        <v>31</v>
      </c>
      <c r="C238" s="192"/>
      <c r="D238" s="153"/>
      <c r="E238" s="154"/>
      <c r="F238" s="154"/>
      <c r="G238" s="185">
        <f>G8+G121+G142+G145+G151+G168+G171+G178+G184+G201+G208+G214+G216+G218+G227</f>
        <v>1832096.38</v>
      </c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AE238">
        <f>SUMIF(L7:L236,AE237,G7:G236)</f>
        <v>0</v>
      </c>
      <c r="AF238">
        <f>SUMIF(L7:L236,AF237,G7:G236)</f>
        <v>1832096.3800000004</v>
      </c>
      <c r="AG238" t="s">
        <v>461</v>
      </c>
    </row>
    <row r="239" spans="1:60" x14ac:dyDescent="0.2">
      <c r="A239" s="3"/>
      <c r="B239" s="4"/>
      <c r="C239" s="191"/>
      <c r="D239" s="6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</row>
    <row r="240" spans="1:60" x14ac:dyDescent="0.2">
      <c r="A240" s="3"/>
      <c r="B240" s="4"/>
      <c r="C240" s="191"/>
      <c r="D240" s="6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spans="1:33" x14ac:dyDescent="0.2">
      <c r="A241" s="266" t="s">
        <v>462</v>
      </c>
      <c r="B241" s="266"/>
      <c r="C241" s="267"/>
      <c r="D241" s="6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</row>
    <row r="242" spans="1:33" x14ac:dyDescent="0.2">
      <c r="A242" s="250"/>
      <c r="B242" s="251"/>
      <c r="C242" s="252"/>
      <c r="D242" s="251"/>
      <c r="E242" s="251"/>
      <c r="F242" s="251"/>
      <c r="G242" s="25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AG242" t="s">
        <v>463</v>
      </c>
    </row>
    <row r="243" spans="1:33" x14ac:dyDescent="0.2">
      <c r="A243" s="254"/>
      <c r="B243" s="255"/>
      <c r="C243" s="256"/>
      <c r="D243" s="255"/>
      <c r="E243" s="255"/>
      <c r="F243" s="255"/>
      <c r="G243" s="257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</row>
    <row r="244" spans="1:33" x14ac:dyDescent="0.2">
      <c r="A244" s="254"/>
      <c r="B244" s="255"/>
      <c r="C244" s="256"/>
      <c r="D244" s="255"/>
      <c r="E244" s="255"/>
      <c r="F244" s="255"/>
      <c r="G244" s="257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</row>
    <row r="245" spans="1:33" x14ac:dyDescent="0.2">
      <c r="A245" s="254"/>
      <c r="B245" s="255"/>
      <c r="C245" s="256"/>
      <c r="D245" s="255"/>
      <c r="E245" s="255"/>
      <c r="F245" s="255"/>
      <c r="G245" s="257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spans="1:33" x14ac:dyDescent="0.2">
      <c r="A246" s="258"/>
      <c r="B246" s="259"/>
      <c r="C246" s="260"/>
      <c r="D246" s="259"/>
      <c r="E246" s="259"/>
      <c r="F246" s="259"/>
      <c r="G246" s="261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</row>
    <row r="247" spans="1:33" x14ac:dyDescent="0.2">
      <c r="A247" s="3"/>
      <c r="B247" s="4"/>
      <c r="C247" s="191"/>
      <c r="D247" s="6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</row>
    <row r="248" spans="1:33" x14ac:dyDescent="0.2">
      <c r="C248" s="193"/>
      <c r="D248" s="10"/>
      <c r="AG248" t="s">
        <v>464</v>
      </c>
    </row>
    <row r="249" spans="1:33" x14ac:dyDescent="0.2">
      <c r="D249" s="10"/>
    </row>
    <row r="250" spans="1:33" x14ac:dyDescent="0.2">
      <c r="D250" s="10"/>
    </row>
    <row r="251" spans="1:33" x14ac:dyDescent="0.2">
      <c r="D251" s="10"/>
    </row>
    <row r="252" spans="1:33" x14ac:dyDescent="0.2">
      <c r="D252" s="10"/>
    </row>
    <row r="253" spans="1:33" x14ac:dyDescent="0.2">
      <c r="D253" s="10"/>
    </row>
    <row r="254" spans="1:33" x14ac:dyDescent="0.2">
      <c r="D254" s="10"/>
    </row>
    <row r="255" spans="1:33" x14ac:dyDescent="0.2">
      <c r="D255" s="10"/>
    </row>
    <row r="256" spans="1:33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BO8O8kwNAXINw3Un4Z4iuIDR399d7+km8y4Bhoh9q9CARedE5YQK0TnK+cntIlJ/TLfvXKpxS05Ucw60l3KfLw==" saltValue="Lgm6/0p7P6BZfCQSWrZVkg==" spinCount="100000" sheet="1" objects="1" scenarios="1"/>
  <mergeCells count="34">
    <mergeCell ref="A1:G1"/>
    <mergeCell ref="C2:G2"/>
    <mergeCell ref="C3:G3"/>
    <mergeCell ref="C4:G4"/>
    <mergeCell ref="A241:C241"/>
    <mergeCell ref="C92:G92"/>
    <mergeCell ref="C20:G20"/>
    <mergeCell ref="C21:G21"/>
    <mergeCell ref="C36:G36"/>
    <mergeCell ref="C37:G37"/>
    <mergeCell ref="C85:G85"/>
    <mergeCell ref="C86:G86"/>
    <mergeCell ref="C87:G87"/>
    <mergeCell ref="C88:G88"/>
    <mergeCell ref="C89:G89"/>
    <mergeCell ref="C90:G90"/>
    <mergeCell ref="C203:G203"/>
    <mergeCell ref="C210:G210"/>
    <mergeCell ref="A242:G246"/>
    <mergeCell ref="C16:G16"/>
    <mergeCell ref="C17:G17"/>
    <mergeCell ref="C18:G18"/>
    <mergeCell ref="C19:G19"/>
    <mergeCell ref="C91:G91"/>
    <mergeCell ref="C229:G229"/>
    <mergeCell ref="C93:G93"/>
    <mergeCell ref="C94:G94"/>
    <mergeCell ref="C95:G95"/>
    <mergeCell ref="C96:G96"/>
    <mergeCell ref="C97:G97"/>
    <mergeCell ref="C98:G98"/>
    <mergeCell ref="C99:G99"/>
    <mergeCell ref="C119:G119"/>
    <mergeCell ref="C189:G18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BH5000"/>
  <sheetViews>
    <sheetView workbookViewId="0">
      <pane ySplit="7" topLeftCell="A116" activePane="bottomLeft" state="frozen"/>
      <selection pane="bottomLeft" activeCell="J36" sqref="J36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68" t="s">
        <v>7</v>
      </c>
      <c r="B1" s="268"/>
      <c r="C1" s="268"/>
      <c r="D1" s="268"/>
      <c r="E1" s="268"/>
      <c r="F1" s="268"/>
      <c r="G1" s="268"/>
      <c r="AG1" t="s">
        <v>110</v>
      </c>
    </row>
    <row r="2" spans="1:60" ht="24.95" customHeight="1" x14ac:dyDescent="0.2">
      <c r="A2" s="140" t="s">
        <v>8</v>
      </c>
      <c r="B2" s="49" t="s">
        <v>43</v>
      </c>
      <c r="C2" s="269" t="s">
        <v>44</v>
      </c>
      <c r="D2" s="270"/>
      <c r="E2" s="270"/>
      <c r="F2" s="270"/>
      <c r="G2" s="271"/>
      <c r="AG2" t="s">
        <v>111</v>
      </c>
    </row>
    <row r="3" spans="1:60" ht="24.95" customHeight="1" x14ac:dyDescent="0.2">
      <c r="A3" s="140" t="s">
        <v>9</v>
      </c>
      <c r="B3" s="49" t="s">
        <v>57</v>
      </c>
      <c r="C3" s="269" t="s">
        <v>58</v>
      </c>
      <c r="D3" s="270"/>
      <c r="E3" s="270"/>
      <c r="F3" s="270"/>
      <c r="G3" s="271"/>
      <c r="AC3" s="122" t="s">
        <v>111</v>
      </c>
      <c r="AG3" t="s">
        <v>112</v>
      </c>
    </row>
    <row r="4" spans="1:60" ht="24.95" customHeight="1" x14ac:dyDescent="0.2">
      <c r="A4" s="141" t="s">
        <v>10</v>
      </c>
      <c r="B4" s="142" t="s">
        <v>61</v>
      </c>
      <c r="C4" s="272" t="s">
        <v>62</v>
      </c>
      <c r="D4" s="273"/>
      <c r="E4" s="273"/>
      <c r="F4" s="273"/>
      <c r="G4" s="274"/>
      <c r="AG4" t="s">
        <v>113</v>
      </c>
    </row>
    <row r="5" spans="1:60" x14ac:dyDescent="0.2">
      <c r="D5" s="10"/>
    </row>
    <row r="6" spans="1:60" ht="38.25" x14ac:dyDescent="0.2">
      <c r="A6" s="144" t="s">
        <v>114</v>
      </c>
      <c r="B6" s="146" t="s">
        <v>115</v>
      </c>
      <c r="C6" s="146" t="s">
        <v>116</v>
      </c>
      <c r="D6" s="145" t="s">
        <v>117</v>
      </c>
      <c r="E6" s="144" t="s">
        <v>118</v>
      </c>
      <c r="F6" s="143" t="s">
        <v>119</v>
      </c>
      <c r="G6" s="144" t="s">
        <v>31</v>
      </c>
      <c r="H6" s="147" t="s">
        <v>32</v>
      </c>
      <c r="I6" s="147" t="s">
        <v>120</v>
      </c>
      <c r="J6" s="147" t="s">
        <v>33</v>
      </c>
      <c r="K6" s="147" t="s">
        <v>121</v>
      </c>
      <c r="L6" s="147" t="s">
        <v>122</v>
      </c>
      <c r="M6" s="147" t="s">
        <v>123</v>
      </c>
      <c r="N6" s="147" t="s">
        <v>124</v>
      </c>
      <c r="O6" s="147" t="s">
        <v>125</v>
      </c>
      <c r="P6" s="147" t="s">
        <v>126</v>
      </c>
      <c r="Q6" s="147" t="s">
        <v>127</v>
      </c>
      <c r="R6" s="147" t="s">
        <v>128</v>
      </c>
      <c r="S6" s="147" t="s">
        <v>129</v>
      </c>
      <c r="T6" s="147" t="s">
        <v>130</v>
      </c>
      <c r="U6" s="147" t="s">
        <v>131</v>
      </c>
      <c r="V6" s="147" t="s">
        <v>132</v>
      </c>
      <c r="W6" s="147" t="s">
        <v>133</v>
      </c>
      <c r="X6" s="147" t="s">
        <v>134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3" t="s">
        <v>135</v>
      </c>
      <c r="B8" s="164" t="s">
        <v>92</v>
      </c>
      <c r="C8" s="186" t="s">
        <v>93</v>
      </c>
      <c r="D8" s="165"/>
      <c r="E8" s="166"/>
      <c r="F8" s="167"/>
      <c r="G8" s="167">
        <f>SUMIF(AG9:AG11,"&lt;&gt;NOR",G9:G11)</f>
        <v>93298.939999999988</v>
      </c>
      <c r="H8" s="167"/>
      <c r="I8" s="167">
        <f>SUM(I9:I11)</f>
        <v>0</v>
      </c>
      <c r="J8" s="167"/>
      <c r="K8" s="167">
        <f>SUM(K9:K11)</f>
        <v>93298.939999999988</v>
      </c>
      <c r="L8" s="167"/>
      <c r="M8" s="167">
        <f>SUM(M9:M11)</f>
        <v>112891.71739999999</v>
      </c>
      <c r="N8" s="167"/>
      <c r="O8" s="167">
        <f>SUM(O9:O11)</f>
        <v>0</v>
      </c>
      <c r="P8" s="167"/>
      <c r="Q8" s="167">
        <f>SUM(Q9:Q11)</f>
        <v>15.58</v>
      </c>
      <c r="R8" s="167"/>
      <c r="S8" s="167"/>
      <c r="T8" s="168"/>
      <c r="U8" s="162"/>
      <c r="V8" s="162">
        <f>SUM(V9:V11)</f>
        <v>217.98000000000002</v>
      </c>
      <c r="W8" s="162"/>
      <c r="X8" s="162"/>
      <c r="AG8" t="s">
        <v>136</v>
      </c>
    </row>
    <row r="9" spans="1:60" outlineLevel="1" x14ac:dyDescent="0.2">
      <c r="A9" s="176">
        <v>1</v>
      </c>
      <c r="B9" s="177" t="s">
        <v>465</v>
      </c>
      <c r="C9" s="187" t="s">
        <v>466</v>
      </c>
      <c r="D9" s="178" t="s">
        <v>139</v>
      </c>
      <c r="E9" s="179">
        <v>385</v>
      </c>
      <c r="F9" s="180">
        <f>H9+J9</f>
        <v>231.14</v>
      </c>
      <c r="G9" s="180">
        <f>ROUND(E9*F9,2)</f>
        <v>88988.9</v>
      </c>
      <c r="H9" s="181"/>
      <c r="I9" s="180">
        <f>ROUND(E9*H9,2)</f>
        <v>0</v>
      </c>
      <c r="J9" s="181">
        <v>231.14</v>
      </c>
      <c r="K9" s="180">
        <f>ROUND(E9*J9,2)</f>
        <v>88988.9</v>
      </c>
      <c r="L9" s="180">
        <v>21</v>
      </c>
      <c r="M9" s="180">
        <f>G9*(1+L9/100)</f>
        <v>107676.56899999999</v>
      </c>
      <c r="N9" s="180">
        <v>0</v>
      </c>
      <c r="O9" s="180">
        <f>ROUND(E9*N9,2)</f>
        <v>0</v>
      </c>
      <c r="P9" s="180">
        <v>4.0099999999999997E-2</v>
      </c>
      <c r="Q9" s="180">
        <f>ROUND(E9*P9,2)</f>
        <v>15.44</v>
      </c>
      <c r="R9" s="180"/>
      <c r="S9" s="180" t="s">
        <v>140</v>
      </c>
      <c r="T9" s="182" t="s">
        <v>141</v>
      </c>
      <c r="U9" s="158">
        <v>0.54</v>
      </c>
      <c r="V9" s="158">
        <f>ROUND(E9*U9,2)</f>
        <v>207.9</v>
      </c>
      <c r="W9" s="158"/>
      <c r="X9" s="158" t="s">
        <v>142</v>
      </c>
      <c r="Y9" s="148"/>
      <c r="Z9" s="148"/>
      <c r="AA9" s="148"/>
      <c r="AB9" s="148"/>
      <c r="AC9" s="148"/>
      <c r="AD9" s="148"/>
      <c r="AE9" s="148"/>
      <c r="AF9" s="148"/>
      <c r="AG9" s="148" t="s">
        <v>143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69">
        <v>2</v>
      </c>
      <c r="B10" s="170" t="s">
        <v>467</v>
      </c>
      <c r="C10" s="188" t="s">
        <v>468</v>
      </c>
      <c r="D10" s="171" t="s">
        <v>139</v>
      </c>
      <c r="E10" s="172">
        <v>28</v>
      </c>
      <c r="F10" s="173">
        <f>H10+J10</f>
        <v>153.93</v>
      </c>
      <c r="G10" s="173">
        <f>ROUND(E10*F10,2)</f>
        <v>4310.04</v>
      </c>
      <c r="H10" s="174"/>
      <c r="I10" s="173">
        <f>ROUND(E10*H10,2)</f>
        <v>0</v>
      </c>
      <c r="J10" s="174">
        <v>153.93</v>
      </c>
      <c r="K10" s="173">
        <f>ROUND(E10*J10,2)</f>
        <v>4310.04</v>
      </c>
      <c r="L10" s="173">
        <v>21</v>
      </c>
      <c r="M10" s="173">
        <f>G10*(1+L10/100)</f>
        <v>5215.1484</v>
      </c>
      <c r="N10" s="173">
        <v>0</v>
      </c>
      <c r="O10" s="173">
        <f>ROUND(E10*N10,2)</f>
        <v>0</v>
      </c>
      <c r="P10" s="173">
        <v>5.1000000000000004E-3</v>
      </c>
      <c r="Q10" s="173">
        <f>ROUND(E10*P10,2)</f>
        <v>0.14000000000000001</v>
      </c>
      <c r="R10" s="173"/>
      <c r="S10" s="173" t="s">
        <v>140</v>
      </c>
      <c r="T10" s="175" t="s">
        <v>141</v>
      </c>
      <c r="U10" s="158">
        <v>0.36</v>
      </c>
      <c r="V10" s="158">
        <f>ROUND(E10*U10,2)</f>
        <v>10.08</v>
      </c>
      <c r="W10" s="158"/>
      <c r="X10" s="158" t="s">
        <v>142</v>
      </c>
      <c r="Y10" s="148"/>
      <c r="Z10" s="148"/>
      <c r="AA10" s="148"/>
      <c r="AB10" s="148"/>
      <c r="AC10" s="148"/>
      <c r="AD10" s="148"/>
      <c r="AE10" s="148"/>
      <c r="AF10" s="148"/>
      <c r="AG10" s="148" t="s">
        <v>143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262" t="s">
        <v>469</v>
      </c>
      <c r="D11" s="263"/>
      <c r="E11" s="263"/>
      <c r="F11" s="263"/>
      <c r="G11" s="263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48"/>
      <c r="Z11" s="148"/>
      <c r="AA11" s="148"/>
      <c r="AB11" s="148"/>
      <c r="AC11" s="148"/>
      <c r="AD11" s="148"/>
      <c r="AE11" s="148"/>
      <c r="AF11" s="148"/>
      <c r="AG11" s="148" t="s">
        <v>159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x14ac:dyDescent="0.2">
      <c r="A12" s="163" t="s">
        <v>135</v>
      </c>
      <c r="B12" s="164" t="s">
        <v>94</v>
      </c>
      <c r="C12" s="186" t="s">
        <v>95</v>
      </c>
      <c r="D12" s="165"/>
      <c r="E12" s="166"/>
      <c r="F12" s="167"/>
      <c r="G12" s="167">
        <f>SUMIF(AG13:AG18,"&lt;&gt;NOR",G13:G18)</f>
        <v>80554.58</v>
      </c>
      <c r="H12" s="167"/>
      <c r="I12" s="167">
        <f>SUM(I13:I18)</f>
        <v>75061.039999999994</v>
      </c>
      <c r="J12" s="167"/>
      <c r="K12" s="167">
        <f>SUM(K13:K18)</f>
        <v>5493.5399999999991</v>
      </c>
      <c r="L12" s="167"/>
      <c r="M12" s="167">
        <f>SUM(M13:M18)</f>
        <v>97471.041799999992</v>
      </c>
      <c r="N12" s="167"/>
      <c r="O12" s="167">
        <f>SUM(O13:O18)</f>
        <v>0.02</v>
      </c>
      <c r="P12" s="167"/>
      <c r="Q12" s="167">
        <f>SUM(Q13:Q18)</f>
        <v>0</v>
      </c>
      <c r="R12" s="167"/>
      <c r="S12" s="167"/>
      <c r="T12" s="168"/>
      <c r="U12" s="162"/>
      <c r="V12" s="162">
        <f>SUM(V13:V18)</f>
        <v>7.4799999999999995</v>
      </c>
      <c r="W12" s="162"/>
      <c r="X12" s="162"/>
      <c r="AG12" t="s">
        <v>136</v>
      </c>
    </row>
    <row r="13" spans="1:60" outlineLevel="1" x14ac:dyDescent="0.2">
      <c r="A13" s="176">
        <v>3</v>
      </c>
      <c r="B13" s="177" t="s">
        <v>470</v>
      </c>
      <c r="C13" s="187" t="s">
        <v>471</v>
      </c>
      <c r="D13" s="178" t="s">
        <v>472</v>
      </c>
      <c r="E13" s="179">
        <v>2</v>
      </c>
      <c r="F13" s="180">
        <f t="shared" ref="F13:F18" si="0">H13+J13</f>
        <v>856.57</v>
      </c>
      <c r="G13" s="180">
        <f t="shared" ref="G13:G18" si="1">ROUND(E13*F13,2)</f>
        <v>1713.14</v>
      </c>
      <c r="H13" s="181">
        <v>513.94000000000005</v>
      </c>
      <c r="I13" s="180">
        <f t="shared" ref="I13:I18" si="2">ROUND(E13*H13,2)</f>
        <v>1027.8800000000001</v>
      </c>
      <c r="J13" s="181">
        <v>342.63</v>
      </c>
      <c r="K13" s="180">
        <f t="shared" ref="K13:K18" si="3">ROUND(E13*J13,2)</f>
        <v>685.26</v>
      </c>
      <c r="L13" s="180">
        <v>21</v>
      </c>
      <c r="M13" s="180">
        <f t="shared" ref="M13:M18" si="4">G13*(1+L13/100)</f>
        <v>2072.8994000000002</v>
      </c>
      <c r="N13" s="180">
        <v>3.8400000000000001E-3</v>
      </c>
      <c r="O13" s="180">
        <f t="shared" ref="O13:O18" si="5">ROUND(E13*N13,2)</f>
        <v>0.01</v>
      </c>
      <c r="P13" s="180">
        <v>0</v>
      </c>
      <c r="Q13" s="180">
        <f t="shared" ref="Q13:Q18" si="6">ROUND(E13*P13,2)</f>
        <v>0</v>
      </c>
      <c r="R13" s="180"/>
      <c r="S13" s="180" t="s">
        <v>140</v>
      </c>
      <c r="T13" s="182" t="s">
        <v>197</v>
      </c>
      <c r="U13" s="158">
        <v>0.7</v>
      </c>
      <c r="V13" s="158">
        <f t="shared" ref="V13:V18" si="7">ROUND(E13*U13,2)</f>
        <v>1.4</v>
      </c>
      <c r="W13" s="158"/>
      <c r="X13" s="158" t="s">
        <v>142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147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2.5" outlineLevel="1" x14ac:dyDescent="0.2">
      <c r="A14" s="176">
        <v>4</v>
      </c>
      <c r="B14" s="177" t="s">
        <v>473</v>
      </c>
      <c r="C14" s="187" t="s">
        <v>474</v>
      </c>
      <c r="D14" s="178" t="s">
        <v>472</v>
      </c>
      <c r="E14" s="179">
        <v>2</v>
      </c>
      <c r="F14" s="180">
        <f t="shared" si="0"/>
        <v>1330.51</v>
      </c>
      <c r="G14" s="180">
        <f t="shared" si="1"/>
        <v>2661.02</v>
      </c>
      <c r="H14" s="181"/>
      <c r="I14" s="180">
        <f t="shared" si="2"/>
        <v>0</v>
      </c>
      <c r="J14" s="181">
        <v>1330.51</v>
      </c>
      <c r="K14" s="180">
        <f t="shared" si="3"/>
        <v>2661.02</v>
      </c>
      <c r="L14" s="180">
        <v>21</v>
      </c>
      <c r="M14" s="180">
        <f t="shared" si="4"/>
        <v>3219.8341999999998</v>
      </c>
      <c r="N14" s="180">
        <v>3.5500000000000002E-3</v>
      </c>
      <c r="O14" s="180">
        <f t="shared" si="5"/>
        <v>0.01</v>
      </c>
      <c r="P14" s="180">
        <v>0</v>
      </c>
      <c r="Q14" s="180">
        <f t="shared" si="6"/>
        <v>0</v>
      </c>
      <c r="R14" s="180"/>
      <c r="S14" s="180" t="s">
        <v>140</v>
      </c>
      <c r="T14" s="182" t="s">
        <v>197</v>
      </c>
      <c r="U14" s="158">
        <v>1.65</v>
      </c>
      <c r="V14" s="158">
        <f t="shared" si="7"/>
        <v>3.3</v>
      </c>
      <c r="W14" s="158"/>
      <c r="X14" s="158" t="s">
        <v>142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147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76">
        <v>5</v>
      </c>
      <c r="B15" s="177" t="s">
        <v>475</v>
      </c>
      <c r="C15" s="187" t="s">
        <v>476</v>
      </c>
      <c r="D15" s="178" t="s">
        <v>146</v>
      </c>
      <c r="E15" s="179">
        <v>2</v>
      </c>
      <c r="F15" s="180">
        <f t="shared" si="0"/>
        <v>20941.37</v>
      </c>
      <c r="G15" s="180">
        <f t="shared" si="1"/>
        <v>41882.74</v>
      </c>
      <c r="H15" s="181">
        <v>20941.37</v>
      </c>
      <c r="I15" s="180">
        <f t="shared" si="2"/>
        <v>41882.74</v>
      </c>
      <c r="J15" s="181"/>
      <c r="K15" s="180">
        <f t="shared" si="3"/>
        <v>0</v>
      </c>
      <c r="L15" s="180">
        <v>21</v>
      </c>
      <c r="M15" s="180">
        <f t="shared" si="4"/>
        <v>50678.115399999995</v>
      </c>
      <c r="N15" s="180">
        <v>0</v>
      </c>
      <c r="O15" s="180">
        <f t="shared" si="5"/>
        <v>0</v>
      </c>
      <c r="P15" s="180">
        <v>0</v>
      </c>
      <c r="Q15" s="180">
        <f t="shared" si="6"/>
        <v>0</v>
      </c>
      <c r="R15" s="180"/>
      <c r="S15" s="180" t="s">
        <v>283</v>
      </c>
      <c r="T15" s="182" t="s">
        <v>197</v>
      </c>
      <c r="U15" s="158">
        <v>0</v>
      </c>
      <c r="V15" s="158">
        <f t="shared" si="7"/>
        <v>0</v>
      </c>
      <c r="W15" s="158"/>
      <c r="X15" s="158" t="s">
        <v>284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290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76">
        <v>6</v>
      </c>
      <c r="B16" s="177" t="s">
        <v>477</v>
      </c>
      <c r="C16" s="187" t="s">
        <v>478</v>
      </c>
      <c r="D16" s="178" t="s">
        <v>146</v>
      </c>
      <c r="E16" s="179">
        <v>1</v>
      </c>
      <c r="F16" s="180">
        <f t="shared" si="0"/>
        <v>1311.08</v>
      </c>
      <c r="G16" s="180">
        <f t="shared" si="1"/>
        <v>1311.08</v>
      </c>
      <c r="H16" s="181">
        <v>786.65</v>
      </c>
      <c r="I16" s="180">
        <f t="shared" si="2"/>
        <v>786.65</v>
      </c>
      <c r="J16" s="181">
        <v>524.42999999999995</v>
      </c>
      <c r="K16" s="180">
        <f t="shared" si="3"/>
        <v>524.42999999999995</v>
      </c>
      <c r="L16" s="180">
        <v>21</v>
      </c>
      <c r="M16" s="180">
        <f t="shared" si="4"/>
        <v>1586.4068</v>
      </c>
      <c r="N16" s="180">
        <v>2.3999999999999998E-3</v>
      </c>
      <c r="O16" s="180">
        <f t="shared" si="5"/>
        <v>0</v>
      </c>
      <c r="P16" s="180">
        <v>0</v>
      </c>
      <c r="Q16" s="180">
        <f t="shared" si="6"/>
        <v>0</v>
      </c>
      <c r="R16" s="180"/>
      <c r="S16" s="180" t="s">
        <v>140</v>
      </c>
      <c r="T16" s="182" t="s">
        <v>479</v>
      </c>
      <c r="U16" s="158">
        <v>0.92</v>
      </c>
      <c r="V16" s="158">
        <f t="shared" si="7"/>
        <v>0.92</v>
      </c>
      <c r="W16" s="158"/>
      <c r="X16" s="158" t="s">
        <v>142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424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22.5" outlineLevel="1" x14ac:dyDescent="0.2">
      <c r="A17" s="176">
        <v>7</v>
      </c>
      <c r="B17" s="177" t="s">
        <v>480</v>
      </c>
      <c r="C17" s="187" t="s">
        <v>481</v>
      </c>
      <c r="D17" s="178" t="s">
        <v>146</v>
      </c>
      <c r="E17" s="179">
        <v>1</v>
      </c>
      <c r="F17" s="180">
        <f t="shared" si="0"/>
        <v>1622.83</v>
      </c>
      <c r="G17" s="180">
        <f t="shared" si="1"/>
        <v>1622.83</v>
      </c>
      <c r="H17" s="181"/>
      <c r="I17" s="180">
        <f t="shared" si="2"/>
        <v>0</v>
      </c>
      <c r="J17" s="181">
        <v>1622.83</v>
      </c>
      <c r="K17" s="180">
        <f t="shared" si="3"/>
        <v>1622.83</v>
      </c>
      <c r="L17" s="180">
        <v>21</v>
      </c>
      <c r="M17" s="180">
        <f t="shared" si="4"/>
        <v>1963.6242999999999</v>
      </c>
      <c r="N17" s="180">
        <v>2.3999999999999998E-3</v>
      </c>
      <c r="O17" s="180">
        <f t="shared" si="5"/>
        <v>0</v>
      </c>
      <c r="P17" s="180">
        <v>0</v>
      </c>
      <c r="Q17" s="180">
        <f t="shared" si="6"/>
        <v>0</v>
      </c>
      <c r="R17" s="180"/>
      <c r="S17" s="180" t="s">
        <v>140</v>
      </c>
      <c r="T17" s="182" t="s">
        <v>479</v>
      </c>
      <c r="U17" s="158">
        <v>1.86</v>
      </c>
      <c r="V17" s="158">
        <f t="shared" si="7"/>
        <v>1.86</v>
      </c>
      <c r="W17" s="158"/>
      <c r="X17" s="158" t="s">
        <v>142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424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76">
        <v>8</v>
      </c>
      <c r="B18" s="177" t="s">
        <v>482</v>
      </c>
      <c r="C18" s="187" t="s">
        <v>483</v>
      </c>
      <c r="D18" s="178" t="s">
        <v>146</v>
      </c>
      <c r="E18" s="179">
        <v>1</v>
      </c>
      <c r="F18" s="180">
        <f t="shared" si="0"/>
        <v>31363.77</v>
      </c>
      <c r="G18" s="180">
        <f t="shared" si="1"/>
        <v>31363.77</v>
      </c>
      <c r="H18" s="181">
        <v>31363.77</v>
      </c>
      <c r="I18" s="180">
        <f t="shared" si="2"/>
        <v>31363.77</v>
      </c>
      <c r="J18" s="181"/>
      <c r="K18" s="180">
        <f t="shared" si="3"/>
        <v>0</v>
      </c>
      <c r="L18" s="180">
        <v>21</v>
      </c>
      <c r="M18" s="180">
        <f t="shared" si="4"/>
        <v>37950.161699999997</v>
      </c>
      <c r="N18" s="180">
        <v>0</v>
      </c>
      <c r="O18" s="180">
        <f t="shared" si="5"/>
        <v>0</v>
      </c>
      <c r="P18" s="180">
        <v>0</v>
      </c>
      <c r="Q18" s="180">
        <f t="shared" si="6"/>
        <v>0</v>
      </c>
      <c r="R18" s="180"/>
      <c r="S18" s="180" t="s">
        <v>283</v>
      </c>
      <c r="T18" s="182" t="s">
        <v>197</v>
      </c>
      <c r="U18" s="158">
        <v>0</v>
      </c>
      <c r="V18" s="158">
        <f t="shared" si="7"/>
        <v>0</v>
      </c>
      <c r="W18" s="158"/>
      <c r="X18" s="158" t="s">
        <v>284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290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x14ac:dyDescent="0.2">
      <c r="A19" s="163" t="s">
        <v>135</v>
      </c>
      <c r="B19" s="164" t="s">
        <v>92</v>
      </c>
      <c r="C19" s="186" t="s">
        <v>93</v>
      </c>
      <c r="D19" s="165"/>
      <c r="E19" s="166"/>
      <c r="F19" s="167"/>
      <c r="G19" s="167">
        <f>SUMIF(AG20:AG25,"&lt;&gt;NOR",G20:G25)</f>
        <v>8964.92</v>
      </c>
      <c r="H19" s="167"/>
      <c r="I19" s="167">
        <f>SUM(I20:I25)</f>
        <v>7805.34</v>
      </c>
      <c r="J19" s="167"/>
      <c r="K19" s="167">
        <f>SUM(K20:K25)</f>
        <v>1159.58</v>
      </c>
      <c r="L19" s="167"/>
      <c r="M19" s="167">
        <f>SUM(M20:M25)</f>
        <v>10847.553199999998</v>
      </c>
      <c r="N19" s="167"/>
      <c r="O19" s="167">
        <f>SUM(O20:O25)</f>
        <v>6.0000000000000005E-2</v>
      </c>
      <c r="P19" s="167"/>
      <c r="Q19" s="167">
        <f>SUM(Q20:Q25)</f>
        <v>0</v>
      </c>
      <c r="R19" s="167"/>
      <c r="S19" s="167"/>
      <c r="T19" s="168"/>
      <c r="U19" s="162"/>
      <c r="V19" s="162">
        <f>SUM(V20:V25)</f>
        <v>2.31</v>
      </c>
      <c r="W19" s="162"/>
      <c r="X19" s="162"/>
      <c r="AG19" t="s">
        <v>136</v>
      </c>
    </row>
    <row r="20" spans="1:60" outlineLevel="1" x14ac:dyDescent="0.2">
      <c r="A20" s="169">
        <v>9</v>
      </c>
      <c r="B20" s="170" t="s">
        <v>484</v>
      </c>
      <c r="C20" s="188" t="s">
        <v>485</v>
      </c>
      <c r="D20" s="171" t="s">
        <v>139</v>
      </c>
      <c r="E20" s="172">
        <v>7</v>
      </c>
      <c r="F20" s="173">
        <f>H20+J20</f>
        <v>373.9</v>
      </c>
      <c r="G20" s="173">
        <f>ROUND(E20*F20,2)</f>
        <v>2617.3000000000002</v>
      </c>
      <c r="H20" s="174">
        <v>224.34</v>
      </c>
      <c r="I20" s="173">
        <f>ROUND(E20*H20,2)</f>
        <v>1570.38</v>
      </c>
      <c r="J20" s="174">
        <v>149.56</v>
      </c>
      <c r="K20" s="173">
        <f>ROUND(E20*J20,2)</f>
        <v>1046.92</v>
      </c>
      <c r="L20" s="173">
        <v>21</v>
      </c>
      <c r="M20" s="173">
        <f>G20*(1+L20/100)</f>
        <v>3166.933</v>
      </c>
      <c r="N20" s="173">
        <v>6.2E-4</v>
      </c>
      <c r="O20" s="173">
        <f>ROUND(E20*N20,2)</f>
        <v>0</v>
      </c>
      <c r="P20" s="173">
        <v>0</v>
      </c>
      <c r="Q20" s="173">
        <f>ROUND(E20*P20,2)</f>
        <v>0</v>
      </c>
      <c r="R20" s="173"/>
      <c r="S20" s="173" t="s">
        <v>140</v>
      </c>
      <c r="T20" s="175" t="s">
        <v>141</v>
      </c>
      <c r="U20" s="158">
        <v>0.316</v>
      </c>
      <c r="V20" s="158">
        <f>ROUND(E20*U20,2)</f>
        <v>2.21</v>
      </c>
      <c r="W20" s="158"/>
      <c r="X20" s="158" t="s">
        <v>142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143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262" t="s">
        <v>486</v>
      </c>
      <c r="D21" s="263"/>
      <c r="E21" s="263"/>
      <c r="F21" s="263"/>
      <c r="G21" s="263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48"/>
      <c r="Z21" s="148"/>
      <c r="AA21" s="148"/>
      <c r="AB21" s="148"/>
      <c r="AC21" s="148"/>
      <c r="AD21" s="148"/>
      <c r="AE21" s="148"/>
      <c r="AF21" s="148"/>
      <c r="AG21" s="148" t="s">
        <v>159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76">
        <v>10</v>
      </c>
      <c r="B22" s="177" t="s">
        <v>487</v>
      </c>
      <c r="C22" s="187" t="s">
        <v>488</v>
      </c>
      <c r="D22" s="178" t="s">
        <v>139</v>
      </c>
      <c r="E22" s="179">
        <v>2</v>
      </c>
      <c r="F22" s="180">
        <f>H22+J22</f>
        <v>602.13</v>
      </c>
      <c r="G22" s="180">
        <f>ROUND(E22*F22,2)</f>
        <v>1204.26</v>
      </c>
      <c r="H22" s="181">
        <v>602.13</v>
      </c>
      <c r="I22" s="180">
        <f>ROUND(E22*H22,2)</f>
        <v>1204.26</v>
      </c>
      <c r="J22" s="181"/>
      <c r="K22" s="180">
        <f>ROUND(E22*J22,2)</f>
        <v>0</v>
      </c>
      <c r="L22" s="180">
        <v>21</v>
      </c>
      <c r="M22" s="180">
        <f>G22*(1+L22/100)</f>
        <v>1457.1545999999998</v>
      </c>
      <c r="N22" s="180">
        <v>3.2000000000000002E-3</v>
      </c>
      <c r="O22" s="180">
        <f>ROUND(E22*N22,2)</f>
        <v>0.01</v>
      </c>
      <c r="P22" s="180">
        <v>0</v>
      </c>
      <c r="Q22" s="180">
        <f>ROUND(E22*P22,2)</f>
        <v>0</v>
      </c>
      <c r="R22" s="180" t="s">
        <v>289</v>
      </c>
      <c r="S22" s="180" t="s">
        <v>140</v>
      </c>
      <c r="T22" s="182" t="s">
        <v>141</v>
      </c>
      <c r="U22" s="158">
        <v>0</v>
      </c>
      <c r="V22" s="158">
        <f>ROUND(E22*U22,2)</f>
        <v>0</v>
      </c>
      <c r="W22" s="158"/>
      <c r="X22" s="158" t="s">
        <v>284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285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76">
        <v>11</v>
      </c>
      <c r="B23" s="177" t="s">
        <v>489</v>
      </c>
      <c r="C23" s="187" t="s">
        <v>490</v>
      </c>
      <c r="D23" s="178" t="s">
        <v>139</v>
      </c>
      <c r="E23" s="179">
        <v>10</v>
      </c>
      <c r="F23" s="180">
        <f>H23+J23</f>
        <v>503.07</v>
      </c>
      <c r="G23" s="180">
        <f>ROUND(E23*F23,2)</f>
        <v>5030.7</v>
      </c>
      <c r="H23" s="181">
        <v>503.07</v>
      </c>
      <c r="I23" s="180">
        <f>ROUND(E23*H23,2)</f>
        <v>5030.7</v>
      </c>
      <c r="J23" s="181"/>
      <c r="K23" s="180">
        <f>ROUND(E23*J23,2)</f>
        <v>0</v>
      </c>
      <c r="L23" s="180">
        <v>21</v>
      </c>
      <c r="M23" s="180">
        <f>G23*(1+L23/100)</f>
        <v>6087.1469999999999</v>
      </c>
      <c r="N23" s="180">
        <v>4.7999999999999996E-3</v>
      </c>
      <c r="O23" s="180">
        <f>ROUND(E23*N23,2)</f>
        <v>0.05</v>
      </c>
      <c r="P23" s="180">
        <v>0</v>
      </c>
      <c r="Q23" s="180">
        <f>ROUND(E23*P23,2)</f>
        <v>0</v>
      </c>
      <c r="R23" s="180" t="s">
        <v>289</v>
      </c>
      <c r="S23" s="180" t="s">
        <v>140</v>
      </c>
      <c r="T23" s="182" t="s">
        <v>141</v>
      </c>
      <c r="U23" s="158">
        <v>0</v>
      </c>
      <c r="V23" s="158">
        <f>ROUND(E23*U23,2)</f>
        <v>0</v>
      </c>
      <c r="W23" s="158"/>
      <c r="X23" s="158" t="s">
        <v>284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285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76">
        <v>12</v>
      </c>
      <c r="B24" s="177" t="s">
        <v>491</v>
      </c>
      <c r="C24" s="187" t="s">
        <v>492</v>
      </c>
      <c r="D24" s="178" t="s">
        <v>288</v>
      </c>
      <c r="E24" s="179">
        <v>5.8000000000000003E-2</v>
      </c>
      <c r="F24" s="180">
        <f>H24+J24</f>
        <v>971.17</v>
      </c>
      <c r="G24" s="180">
        <f>ROUND(E24*F24,2)</f>
        <v>56.33</v>
      </c>
      <c r="H24" s="181"/>
      <c r="I24" s="180">
        <f>ROUND(E24*H24,2)</f>
        <v>0</v>
      </c>
      <c r="J24" s="181">
        <v>971.17</v>
      </c>
      <c r="K24" s="180">
        <f>ROUND(E24*J24,2)</f>
        <v>56.33</v>
      </c>
      <c r="L24" s="180">
        <v>21</v>
      </c>
      <c r="M24" s="180">
        <f>G24*(1+L24/100)</f>
        <v>68.159300000000002</v>
      </c>
      <c r="N24" s="180">
        <v>0</v>
      </c>
      <c r="O24" s="180">
        <f>ROUND(E24*N24,2)</f>
        <v>0</v>
      </c>
      <c r="P24" s="180">
        <v>0</v>
      </c>
      <c r="Q24" s="180">
        <f>ROUND(E24*P24,2)</f>
        <v>0</v>
      </c>
      <c r="R24" s="180"/>
      <c r="S24" s="180" t="s">
        <v>140</v>
      </c>
      <c r="T24" s="182" t="s">
        <v>141</v>
      </c>
      <c r="U24" s="158">
        <v>1.74</v>
      </c>
      <c r="V24" s="158">
        <f>ROUND(E24*U24,2)</f>
        <v>0.1</v>
      </c>
      <c r="W24" s="158"/>
      <c r="X24" s="158" t="s">
        <v>142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424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76">
        <v>13</v>
      </c>
      <c r="B25" s="177" t="s">
        <v>493</v>
      </c>
      <c r="C25" s="187" t="s">
        <v>494</v>
      </c>
      <c r="D25" s="178" t="s">
        <v>288</v>
      </c>
      <c r="E25" s="179">
        <v>5.8000000000000003E-2</v>
      </c>
      <c r="F25" s="180">
        <f>H25+J25</f>
        <v>971.17</v>
      </c>
      <c r="G25" s="180">
        <f>ROUND(E25*F25,2)</f>
        <v>56.33</v>
      </c>
      <c r="H25" s="181"/>
      <c r="I25" s="180">
        <f>ROUND(E25*H25,2)</f>
        <v>0</v>
      </c>
      <c r="J25" s="181">
        <v>971.17</v>
      </c>
      <c r="K25" s="180">
        <f>ROUND(E25*J25,2)</f>
        <v>56.33</v>
      </c>
      <c r="L25" s="180">
        <v>21</v>
      </c>
      <c r="M25" s="180">
        <f>G25*(1+L25/100)</f>
        <v>68.159300000000002</v>
      </c>
      <c r="N25" s="180">
        <v>0</v>
      </c>
      <c r="O25" s="180">
        <f>ROUND(E25*N25,2)</f>
        <v>0</v>
      </c>
      <c r="P25" s="180">
        <v>0</v>
      </c>
      <c r="Q25" s="180">
        <f>ROUND(E25*P25,2)</f>
        <v>0</v>
      </c>
      <c r="R25" s="180"/>
      <c r="S25" s="180" t="s">
        <v>140</v>
      </c>
      <c r="T25" s="182" t="s">
        <v>141</v>
      </c>
      <c r="U25" s="158">
        <v>0</v>
      </c>
      <c r="V25" s="158">
        <f>ROUND(E25*U25,2)</f>
        <v>0</v>
      </c>
      <c r="W25" s="158"/>
      <c r="X25" s="158" t="s">
        <v>142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424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x14ac:dyDescent="0.2">
      <c r="A26" s="163" t="s">
        <v>135</v>
      </c>
      <c r="B26" s="164" t="s">
        <v>96</v>
      </c>
      <c r="C26" s="186" t="s">
        <v>97</v>
      </c>
      <c r="D26" s="165"/>
      <c r="E26" s="166"/>
      <c r="F26" s="167"/>
      <c r="G26" s="167">
        <f>SUMIF(AG27:AG28,"&lt;&gt;NOR",G27:G28)</f>
        <v>647.91999999999996</v>
      </c>
      <c r="H26" s="167"/>
      <c r="I26" s="167">
        <f>SUM(I27:I28)</f>
        <v>388.76</v>
      </c>
      <c r="J26" s="167"/>
      <c r="K26" s="167">
        <f>SUM(K27:K28)</f>
        <v>259.15999999999997</v>
      </c>
      <c r="L26" s="167"/>
      <c r="M26" s="167">
        <f>SUM(M27:M28)</f>
        <v>783.9831999999999</v>
      </c>
      <c r="N26" s="167"/>
      <c r="O26" s="167">
        <f>SUM(O27:O28)</f>
        <v>0</v>
      </c>
      <c r="P26" s="167"/>
      <c r="Q26" s="167">
        <f>SUM(Q27:Q28)</f>
        <v>0</v>
      </c>
      <c r="R26" s="167"/>
      <c r="S26" s="167"/>
      <c r="T26" s="168"/>
      <c r="U26" s="162"/>
      <c r="V26" s="162">
        <f>SUM(V27:V28)</f>
        <v>1.2000000000000002</v>
      </c>
      <c r="W26" s="162"/>
      <c r="X26" s="162"/>
      <c r="AG26" t="s">
        <v>136</v>
      </c>
    </row>
    <row r="27" spans="1:60" outlineLevel="1" x14ac:dyDescent="0.2">
      <c r="A27" s="176">
        <v>14</v>
      </c>
      <c r="B27" s="177" t="s">
        <v>495</v>
      </c>
      <c r="C27" s="187" t="s">
        <v>496</v>
      </c>
      <c r="D27" s="178" t="s">
        <v>139</v>
      </c>
      <c r="E27" s="179">
        <v>2.5</v>
      </c>
      <c r="F27" s="180">
        <f>H27+J27</f>
        <v>69.34</v>
      </c>
      <c r="G27" s="180">
        <f>ROUND(E27*F27,2)</f>
        <v>173.35</v>
      </c>
      <c r="H27" s="181">
        <v>41.6</v>
      </c>
      <c r="I27" s="180">
        <f>ROUND(E27*H27,2)</f>
        <v>104</v>
      </c>
      <c r="J27" s="181">
        <v>27.74</v>
      </c>
      <c r="K27" s="180">
        <f>ROUND(E27*J27,2)</f>
        <v>69.349999999999994</v>
      </c>
      <c r="L27" s="180">
        <v>21</v>
      </c>
      <c r="M27" s="180">
        <f>G27*(1+L27/100)</f>
        <v>209.75349999999997</v>
      </c>
      <c r="N27" s="180">
        <v>8.0000000000000007E-5</v>
      </c>
      <c r="O27" s="180">
        <f>ROUND(E27*N27,2)</f>
        <v>0</v>
      </c>
      <c r="P27" s="180">
        <v>0</v>
      </c>
      <c r="Q27" s="180">
        <f>ROUND(E27*P27,2)</f>
        <v>0</v>
      </c>
      <c r="R27" s="180"/>
      <c r="S27" s="180" t="s">
        <v>140</v>
      </c>
      <c r="T27" s="182" t="s">
        <v>141</v>
      </c>
      <c r="U27" s="158">
        <v>0.156</v>
      </c>
      <c r="V27" s="158">
        <f>ROUND(E27*U27,2)</f>
        <v>0.39</v>
      </c>
      <c r="W27" s="158"/>
      <c r="X27" s="158" t="s">
        <v>142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143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76">
        <v>15</v>
      </c>
      <c r="B28" s="177" t="s">
        <v>497</v>
      </c>
      <c r="C28" s="187" t="s">
        <v>498</v>
      </c>
      <c r="D28" s="178" t="s">
        <v>182</v>
      </c>
      <c r="E28" s="179">
        <v>9</v>
      </c>
      <c r="F28" s="180">
        <f>H28+J28</f>
        <v>52.730000000000004</v>
      </c>
      <c r="G28" s="180">
        <f>ROUND(E28*F28,2)</f>
        <v>474.57</v>
      </c>
      <c r="H28" s="181">
        <v>31.64</v>
      </c>
      <c r="I28" s="180">
        <f>ROUND(E28*H28,2)</f>
        <v>284.76</v>
      </c>
      <c r="J28" s="181">
        <v>21.09</v>
      </c>
      <c r="K28" s="180">
        <f>ROUND(E28*J28,2)</f>
        <v>189.81</v>
      </c>
      <c r="L28" s="180">
        <v>21</v>
      </c>
      <c r="M28" s="180">
        <f>G28*(1+L28/100)</f>
        <v>574.22969999999998</v>
      </c>
      <c r="N28" s="180">
        <v>6.9999999999999994E-5</v>
      </c>
      <c r="O28" s="180">
        <f>ROUND(E28*N28,2)</f>
        <v>0</v>
      </c>
      <c r="P28" s="180">
        <v>0</v>
      </c>
      <c r="Q28" s="180">
        <f>ROUND(E28*P28,2)</f>
        <v>0</v>
      </c>
      <c r="R28" s="180"/>
      <c r="S28" s="180" t="s">
        <v>140</v>
      </c>
      <c r="T28" s="182" t="s">
        <v>141</v>
      </c>
      <c r="U28" s="158">
        <v>0.09</v>
      </c>
      <c r="V28" s="158">
        <f>ROUND(E28*U28,2)</f>
        <v>0.81</v>
      </c>
      <c r="W28" s="158"/>
      <c r="X28" s="158" t="s">
        <v>142</v>
      </c>
      <c r="Y28" s="148"/>
      <c r="Z28" s="148"/>
      <c r="AA28" s="148"/>
      <c r="AB28" s="148"/>
      <c r="AC28" s="148"/>
      <c r="AD28" s="148"/>
      <c r="AE28" s="148"/>
      <c r="AF28" s="148"/>
      <c r="AG28" s="148" t="s">
        <v>143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x14ac:dyDescent="0.2">
      <c r="A29" s="163" t="s">
        <v>135</v>
      </c>
      <c r="B29" s="164" t="s">
        <v>106</v>
      </c>
      <c r="C29" s="186" t="s">
        <v>107</v>
      </c>
      <c r="D29" s="165"/>
      <c r="E29" s="166"/>
      <c r="F29" s="167"/>
      <c r="G29" s="167">
        <f>SUMIF(AG30:AG36,"&lt;&gt;NOR",G30:G36)</f>
        <v>-7274.21</v>
      </c>
      <c r="H29" s="167"/>
      <c r="I29" s="167">
        <f>SUM(I30:I36)</f>
        <v>0</v>
      </c>
      <c r="J29" s="167"/>
      <c r="K29" s="167">
        <f>SUM(K30:K36)</f>
        <v>-7274.21</v>
      </c>
      <c r="L29" s="167"/>
      <c r="M29" s="167">
        <f>SUM(M30:M36)</f>
        <v>-8801.7940999999992</v>
      </c>
      <c r="N29" s="167"/>
      <c r="O29" s="167">
        <f>SUM(O30:O36)</f>
        <v>0</v>
      </c>
      <c r="P29" s="167"/>
      <c r="Q29" s="167">
        <f>SUM(Q30:Q36)</f>
        <v>0</v>
      </c>
      <c r="R29" s="167"/>
      <c r="S29" s="167"/>
      <c r="T29" s="168"/>
      <c r="U29" s="162"/>
      <c r="V29" s="162">
        <f>SUM(V30:V36)</f>
        <v>1.36</v>
      </c>
      <c r="W29" s="162"/>
      <c r="X29" s="162"/>
      <c r="AG29" t="s">
        <v>136</v>
      </c>
    </row>
    <row r="30" spans="1:60" outlineLevel="1" x14ac:dyDescent="0.2">
      <c r="A30" s="169">
        <v>16</v>
      </c>
      <c r="B30" s="170" t="s">
        <v>451</v>
      </c>
      <c r="C30" s="188" t="s">
        <v>452</v>
      </c>
      <c r="D30" s="171" t="s">
        <v>288</v>
      </c>
      <c r="E30" s="172">
        <v>2.78</v>
      </c>
      <c r="F30" s="173">
        <f>H30+J30</f>
        <v>227.74</v>
      </c>
      <c r="G30" s="173">
        <f>ROUND(E30*F30,2)</f>
        <v>633.12</v>
      </c>
      <c r="H30" s="174"/>
      <c r="I30" s="173">
        <f>ROUND(E30*H30,2)</f>
        <v>0</v>
      </c>
      <c r="J30" s="174">
        <v>227.74</v>
      </c>
      <c r="K30" s="173">
        <f>ROUND(E30*J30,2)</f>
        <v>633.12</v>
      </c>
      <c r="L30" s="173">
        <v>21</v>
      </c>
      <c r="M30" s="173">
        <f>G30*(1+L30/100)</f>
        <v>766.0752</v>
      </c>
      <c r="N30" s="173">
        <v>0</v>
      </c>
      <c r="O30" s="173">
        <f>ROUND(E30*N30,2)</f>
        <v>0</v>
      </c>
      <c r="P30" s="173">
        <v>0</v>
      </c>
      <c r="Q30" s="173">
        <f>ROUND(E30*P30,2)</f>
        <v>0</v>
      </c>
      <c r="R30" s="173"/>
      <c r="S30" s="173" t="s">
        <v>140</v>
      </c>
      <c r="T30" s="175" t="s">
        <v>141</v>
      </c>
      <c r="U30" s="158">
        <v>0.49</v>
      </c>
      <c r="V30" s="158">
        <f>ROUND(E30*U30,2)</f>
        <v>1.36</v>
      </c>
      <c r="W30" s="158"/>
      <c r="X30" s="158" t="s">
        <v>142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143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262" t="s">
        <v>455</v>
      </c>
      <c r="D31" s="263"/>
      <c r="E31" s="263"/>
      <c r="F31" s="263"/>
      <c r="G31" s="263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48"/>
      <c r="Z31" s="148"/>
      <c r="AA31" s="148"/>
      <c r="AB31" s="148"/>
      <c r="AC31" s="148"/>
      <c r="AD31" s="148"/>
      <c r="AE31" s="148"/>
      <c r="AF31" s="148"/>
      <c r="AG31" s="148" t="s">
        <v>159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76">
        <v>17</v>
      </c>
      <c r="B32" s="177" t="s">
        <v>459</v>
      </c>
      <c r="C32" s="187" t="s">
        <v>460</v>
      </c>
      <c r="D32" s="178" t="s">
        <v>288</v>
      </c>
      <c r="E32" s="179">
        <v>27.8</v>
      </c>
      <c r="F32" s="180">
        <f>H32+J32</f>
        <v>15.54</v>
      </c>
      <c r="G32" s="180">
        <f>ROUND(E32*F32,2)</f>
        <v>432.01</v>
      </c>
      <c r="H32" s="181"/>
      <c r="I32" s="180">
        <f>ROUND(E32*H32,2)</f>
        <v>0</v>
      </c>
      <c r="J32" s="181">
        <v>15.54</v>
      </c>
      <c r="K32" s="180">
        <f>ROUND(E32*J32,2)</f>
        <v>432.01</v>
      </c>
      <c r="L32" s="180">
        <v>21</v>
      </c>
      <c r="M32" s="180">
        <f>G32*(1+L32/100)</f>
        <v>522.73209999999995</v>
      </c>
      <c r="N32" s="180">
        <v>0</v>
      </c>
      <c r="O32" s="180">
        <f>ROUND(E32*N32,2)</f>
        <v>0</v>
      </c>
      <c r="P32" s="180">
        <v>0</v>
      </c>
      <c r="Q32" s="180">
        <f>ROUND(E32*P32,2)</f>
        <v>0</v>
      </c>
      <c r="R32" s="180"/>
      <c r="S32" s="180" t="s">
        <v>140</v>
      </c>
      <c r="T32" s="182" t="s">
        <v>141</v>
      </c>
      <c r="U32" s="158">
        <v>0</v>
      </c>
      <c r="V32" s="158">
        <f>ROUND(E32*U32,2)</f>
        <v>0</v>
      </c>
      <c r="W32" s="158"/>
      <c r="X32" s="158" t="s">
        <v>142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143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ht="22.5" outlineLevel="1" x14ac:dyDescent="0.2">
      <c r="A33" s="176">
        <v>18</v>
      </c>
      <c r="B33" s="177" t="s">
        <v>499</v>
      </c>
      <c r="C33" s="187" t="s">
        <v>500</v>
      </c>
      <c r="D33" s="178" t="s">
        <v>288</v>
      </c>
      <c r="E33" s="179">
        <v>0.20399999999999999</v>
      </c>
      <c r="F33" s="180">
        <f>H33+J33</f>
        <v>2209.42</v>
      </c>
      <c r="G33" s="180">
        <f>ROUND(E33*F33,2)</f>
        <v>450.72</v>
      </c>
      <c r="H33" s="181"/>
      <c r="I33" s="180">
        <f>ROUND(E33*H33,2)</f>
        <v>0</v>
      </c>
      <c r="J33" s="181">
        <v>2209.42</v>
      </c>
      <c r="K33" s="180">
        <f>ROUND(E33*J33,2)</f>
        <v>450.72</v>
      </c>
      <c r="L33" s="180">
        <v>21</v>
      </c>
      <c r="M33" s="180">
        <f>G33*(1+L33/100)</f>
        <v>545.37120000000004</v>
      </c>
      <c r="N33" s="180">
        <v>0</v>
      </c>
      <c r="O33" s="180">
        <f>ROUND(E33*N33,2)</f>
        <v>0</v>
      </c>
      <c r="P33" s="180">
        <v>0</v>
      </c>
      <c r="Q33" s="180">
        <f>ROUND(E33*P33,2)</f>
        <v>0</v>
      </c>
      <c r="R33" s="180"/>
      <c r="S33" s="180" t="s">
        <v>140</v>
      </c>
      <c r="T33" s="182" t="s">
        <v>141</v>
      </c>
      <c r="U33" s="158">
        <v>0</v>
      </c>
      <c r="V33" s="158">
        <f>ROUND(E33*U33,2)</f>
        <v>0</v>
      </c>
      <c r="W33" s="158"/>
      <c r="X33" s="158" t="s">
        <v>142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143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76">
        <v>19</v>
      </c>
      <c r="B34" s="177" t="s">
        <v>501</v>
      </c>
      <c r="C34" s="187" t="s">
        <v>502</v>
      </c>
      <c r="D34" s="178" t="s">
        <v>288</v>
      </c>
      <c r="E34" s="179">
        <v>2.78</v>
      </c>
      <c r="F34" s="180">
        <f>H34+J34</f>
        <v>485.59</v>
      </c>
      <c r="G34" s="180">
        <f>ROUND(E34*F34,2)</f>
        <v>1349.94</v>
      </c>
      <c r="H34" s="181"/>
      <c r="I34" s="180">
        <f>ROUND(E34*H34,2)</f>
        <v>0</v>
      </c>
      <c r="J34" s="181">
        <v>485.59</v>
      </c>
      <c r="K34" s="180">
        <f>ROUND(E34*J34,2)</f>
        <v>1349.94</v>
      </c>
      <c r="L34" s="180">
        <v>21</v>
      </c>
      <c r="M34" s="180">
        <f>G34*(1+L34/100)</f>
        <v>1633.4274</v>
      </c>
      <c r="N34" s="180">
        <v>0</v>
      </c>
      <c r="O34" s="180">
        <f>ROUND(E34*N34,2)</f>
        <v>0</v>
      </c>
      <c r="P34" s="180">
        <v>0</v>
      </c>
      <c r="Q34" s="180">
        <f>ROUND(E34*P34,2)</f>
        <v>0</v>
      </c>
      <c r="R34" s="180"/>
      <c r="S34" s="180" t="s">
        <v>140</v>
      </c>
      <c r="T34" s="182" t="s">
        <v>141</v>
      </c>
      <c r="U34" s="158">
        <v>0</v>
      </c>
      <c r="V34" s="158">
        <f>ROUND(E34*U34,2)</f>
        <v>0</v>
      </c>
      <c r="W34" s="158"/>
      <c r="X34" s="158" t="s">
        <v>142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143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69">
        <v>20</v>
      </c>
      <c r="B35" s="170" t="s">
        <v>503</v>
      </c>
      <c r="C35" s="188" t="s">
        <v>504</v>
      </c>
      <c r="D35" s="171" t="s">
        <v>288</v>
      </c>
      <c r="E35" s="172">
        <v>3.38</v>
      </c>
      <c r="F35" s="173">
        <f>H35+J35</f>
        <v>-3000</v>
      </c>
      <c r="G35" s="173">
        <f>ROUND(E35*F35,2)</f>
        <v>-10140</v>
      </c>
      <c r="H35" s="174"/>
      <c r="I35" s="173">
        <f>ROUND(E35*H35,2)</f>
        <v>0</v>
      </c>
      <c r="J35" s="174">
        <v>-3000</v>
      </c>
      <c r="K35" s="173">
        <f>ROUND(E35*J35,2)</f>
        <v>-10140</v>
      </c>
      <c r="L35" s="173">
        <v>21</v>
      </c>
      <c r="M35" s="173">
        <f>G35*(1+L35/100)</f>
        <v>-12269.4</v>
      </c>
      <c r="N35" s="173">
        <v>0</v>
      </c>
      <c r="O35" s="173">
        <f>ROUND(E35*N35,2)</f>
        <v>0</v>
      </c>
      <c r="P35" s="173">
        <v>0</v>
      </c>
      <c r="Q35" s="173">
        <f>ROUND(E35*P35,2)</f>
        <v>0</v>
      </c>
      <c r="R35" s="173"/>
      <c r="S35" s="173" t="s">
        <v>140</v>
      </c>
      <c r="T35" s="175" t="s">
        <v>141</v>
      </c>
      <c r="U35" s="158">
        <v>0</v>
      </c>
      <c r="V35" s="158">
        <f>ROUND(E35*U35,2)</f>
        <v>0</v>
      </c>
      <c r="W35" s="158"/>
      <c r="X35" s="158" t="s">
        <v>142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143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22.5" outlineLevel="1" x14ac:dyDescent="0.2">
      <c r="A36" s="155"/>
      <c r="B36" s="156"/>
      <c r="C36" s="262" t="s">
        <v>505</v>
      </c>
      <c r="D36" s="263"/>
      <c r="E36" s="263"/>
      <c r="F36" s="263"/>
      <c r="G36" s="263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48"/>
      <c r="Z36" s="148"/>
      <c r="AA36" s="148"/>
      <c r="AB36" s="148"/>
      <c r="AC36" s="148"/>
      <c r="AD36" s="148"/>
      <c r="AE36" s="148"/>
      <c r="AF36" s="148"/>
      <c r="AG36" s="148" t="s">
        <v>159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83" t="str">
        <f>C36</f>
        <v>Pro vyjádření výnosu ve prospěch zhotovitele je nutné jednotkovou cenu uvést se záporným znaménkem. (Získaná částka ponižuje náklad stavby.)</v>
      </c>
      <c r="BB36" s="148"/>
      <c r="BC36" s="148"/>
      <c r="BD36" s="148"/>
      <c r="BE36" s="148"/>
      <c r="BF36" s="148"/>
      <c r="BG36" s="148"/>
      <c r="BH36" s="148"/>
    </row>
    <row r="37" spans="1:60" x14ac:dyDescent="0.2">
      <c r="A37" s="163" t="s">
        <v>135</v>
      </c>
      <c r="B37" s="164" t="s">
        <v>104</v>
      </c>
      <c r="C37" s="186" t="s">
        <v>105</v>
      </c>
      <c r="D37" s="165"/>
      <c r="E37" s="166"/>
      <c r="F37" s="167"/>
      <c r="G37" s="167">
        <f>SUMIF(AG38:AG137,"&lt;&gt;NOR",G38:G137)</f>
        <v>1161450.8800000001</v>
      </c>
      <c r="H37" s="167"/>
      <c r="I37" s="167">
        <f>SUM(I38:I137)</f>
        <v>513382.33999999985</v>
      </c>
      <c r="J37" s="167"/>
      <c r="K37" s="167">
        <f>SUM(K38:K137)</f>
        <v>648068.54000000027</v>
      </c>
      <c r="L37" s="167"/>
      <c r="M37" s="167">
        <f>SUM(M38:M137)</f>
        <v>1405355.5647999996</v>
      </c>
      <c r="N37" s="167"/>
      <c r="O37" s="167">
        <f>SUM(O38:O137)</f>
        <v>0.34</v>
      </c>
      <c r="P37" s="167"/>
      <c r="Q37" s="167">
        <f>SUM(Q38:Q137)</f>
        <v>0</v>
      </c>
      <c r="R37" s="167"/>
      <c r="S37" s="167"/>
      <c r="T37" s="168"/>
      <c r="U37" s="162"/>
      <c r="V37" s="162">
        <f>SUM(V38:V137)</f>
        <v>236.79000000000005</v>
      </c>
      <c r="W37" s="162"/>
      <c r="X37" s="162"/>
      <c r="AG37" t="s">
        <v>136</v>
      </c>
    </row>
    <row r="38" spans="1:60" outlineLevel="1" x14ac:dyDescent="0.2">
      <c r="A38" s="176">
        <v>21</v>
      </c>
      <c r="B38" s="177" t="s">
        <v>506</v>
      </c>
      <c r="C38" s="187" t="s">
        <v>507</v>
      </c>
      <c r="D38" s="178" t="s">
        <v>146</v>
      </c>
      <c r="E38" s="179">
        <v>56</v>
      </c>
      <c r="F38" s="180">
        <f t="shared" ref="F38:F69" si="8">H38+J38</f>
        <v>192.29</v>
      </c>
      <c r="G38" s="180">
        <f t="shared" ref="G38:G69" si="9">ROUND(E38*F38,2)</f>
        <v>10768.24</v>
      </c>
      <c r="H38" s="181"/>
      <c r="I38" s="180">
        <f t="shared" ref="I38:I69" si="10">ROUND(E38*H38,2)</f>
        <v>0</v>
      </c>
      <c r="J38" s="181">
        <v>192.29</v>
      </c>
      <c r="K38" s="180">
        <f t="shared" ref="K38:K69" si="11">ROUND(E38*J38,2)</f>
        <v>10768.24</v>
      </c>
      <c r="L38" s="180">
        <v>21</v>
      </c>
      <c r="M38" s="180">
        <f t="shared" ref="M38:M69" si="12">G38*(1+L38/100)</f>
        <v>13029.570399999999</v>
      </c>
      <c r="N38" s="180">
        <v>0</v>
      </c>
      <c r="O38" s="180">
        <f t="shared" ref="O38:O69" si="13">ROUND(E38*N38,2)</f>
        <v>0</v>
      </c>
      <c r="P38" s="180">
        <v>0</v>
      </c>
      <c r="Q38" s="180">
        <f t="shared" ref="Q38:Q69" si="14">ROUND(E38*P38,2)</f>
        <v>0</v>
      </c>
      <c r="R38" s="180"/>
      <c r="S38" s="180" t="s">
        <v>140</v>
      </c>
      <c r="T38" s="182" t="s">
        <v>197</v>
      </c>
      <c r="U38" s="158">
        <v>0</v>
      </c>
      <c r="V38" s="158">
        <f t="shared" ref="V38:V69" si="15">ROUND(E38*U38,2)</f>
        <v>0</v>
      </c>
      <c r="W38" s="158"/>
      <c r="X38" s="158" t="s">
        <v>142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143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76">
        <v>22</v>
      </c>
      <c r="B39" s="177" t="s">
        <v>508</v>
      </c>
      <c r="C39" s="187" t="s">
        <v>509</v>
      </c>
      <c r="D39" s="178" t="s">
        <v>146</v>
      </c>
      <c r="E39" s="179">
        <v>38</v>
      </c>
      <c r="F39" s="180">
        <f t="shared" si="8"/>
        <v>202.97</v>
      </c>
      <c r="G39" s="180">
        <f t="shared" si="9"/>
        <v>7712.86</v>
      </c>
      <c r="H39" s="181"/>
      <c r="I39" s="180">
        <f t="shared" si="10"/>
        <v>0</v>
      </c>
      <c r="J39" s="181">
        <v>202.97</v>
      </c>
      <c r="K39" s="180">
        <f t="shared" si="11"/>
        <v>7712.86</v>
      </c>
      <c r="L39" s="180">
        <v>21</v>
      </c>
      <c r="M39" s="180">
        <f t="shared" si="12"/>
        <v>9332.5605999999989</v>
      </c>
      <c r="N39" s="180">
        <v>0</v>
      </c>
      <c r="O39" s="180">
        <f t="shared" si="13"/>
        <v>0</v>
      </c>
      <c r="P39" s="180">
        <v>0</v>
      </c>
      <c r="Q39" s="180">
        <f t="shared" si="14"/>
        <v>0</v>
      </c>
      <c r="R39" s="180"/>
      <c r="S39" s="180" t="s">
        <v>140</v>
      </c>
      <c r="T39" s="182" t="s">
        <v>197</v>
      </c>
      <c r="U39" s="158">
        <v>0</v>
      </c>
      <c r="V39" s="158">
        <f t="shared" si="15"/>
        <v>0</v>
      </c>
      <c r="W39" s="158"/>
      <c r="X39" s="158" t="s">
        <v>142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143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76">
        <v>23</v>
      </c>
      <c r="B40" s="177" t="s">
        <v>510</v>
      </c>
      <c r="C40" s="187" t="s">
        <v>511</v>
      </c>
      <c r="D40" s="178" t="s">
        <v>146</v>
      </c>
      <c r="E40" s="179">
        <v>14</v>
      </c>
      <c r="F40" s="180">
        <f t="shared" si="8"/>
        <v>228.23</v>
      </c>
      <c r="G40" s="180">
        <f t="shared" si="9"/>
        <v>3195.22</v>
      </c>
      <c r="H40" s="181"/>
      <c r="I40" s="180">
        <f t="shared" si="10"/>
        <v>0</v>
      </c>
      <c r="J40" s="181">
        <v>228.23</v>
      </c>
      <c r="K40" s="180">
        <f t="shared" si="11"/>
        <v>3195.22</v>
      </c>
      <c r="L40" s="180">
        <v>21</v>
      </c>
      <c r="M40" s="180">
        <f t="shared" si="12"/>
        <v>3866.2161999999998</v>
      </c>
      <c r="N40" s="180">
        <v>0</v>
      </c>
      <c r="O40" s="180">
        <f t="shared" si="13"/>
        <v>0</v>
      </c>
      <c r="P40" s="180">
        <v>0</v>
      </c>
      <c r="Q40" s="180">
        <f t="shared" si="14"/>
        <v>0</v>
      </c>
      <c r="R40" s="180"/>
      <c r="S40" s="180" t="s">
        <v>140</v>
      </c>
      <c r="T40" s="182" t="s">
        <v>197</v>
      </c>
      <c r="U40" s="158">
        <v>0</v>
      </c>
      <c r="V40" s="158">
        <f t="shared" si="15"/>
        <v>0</v>
      </c>
      <c r="W40" s="158"/>
      <c r="X40" s="158" t="s">
        <v>142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143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76">
        <v>24</v>
      </c>
      <c r="B41" s="177" t="s">
        <v>512</v>
      </c>
      <c r="C41" s="187" t="s">
        <v>513</v>
      </c>
      <c r="D41" s="178" t="s">
        <v>146</v>
      </c>
      <c r="E41" s="179">
        <v>8</v>
      </c>
      <c r="F41" s="180">
        <f t="shared" si="8"/>
        <v>487.53</v>
      </c>
      <c r="G41" s="180">
        <f t="shared" si="9"/>
        <v>3900.24</v>
      </c>
      <c r="H41" s="181"/>
      <c r="I41" s="180">
        <f t="shared" si="10"/>
        <v>0</v>
      </c>
      <c r="J41" s="181">
        <v>487.53</v>
      </c>
      <c r="K41" s="180">
        <f t="shared" si="11"/>
        <v>3900.24</v>
      </c>
      <c r="L41" s="180">
        <v>21</v>
      </c>
      <c r="M41" s="180">
        <f t="shared" si="12"/>
        <v>4719.2903999999999</v>
      </c>
      <c r="N41" s="180">
        <v>0</v>
      </c>
      <c r="O41" s="180">
        <f t="shared" si="13"/>
        <v>0</v>
      </c>
      <c r="P41" s="180">
        <v>0</v>
      </c>
      <c r="Q41" s="180">
        <f t="shared" si="14"/>
        <v>0</v>
      </c>
      <c r="R41" s="180"/>
      <c r="S41" s="180" t="s">
        <v>140</v>
      </c>
      <c r="T41" s="182" t="s">
        <v>197</v>
      </c>
      <c r="U41" s="158">
        <v>0</v>
      </c>
      <c r="V41" s="158">
        <f t="shared" si="15"/>
        <v>0</v>
      </c>
      <c r="W41" s="158"/>
      <c r="X41" s="158" t="s">
        <v>142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143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76">
        <v>25</v>
      </c>
      <c r="B42" s="177" t="s">
        <v>514</v>
      </c>
      <c r="C42" s="187" t="s">
        <v>515</v>
      </c>
      <c r="D42" s="178" t="s">
        <v>182</v>
      </c>
      <c r="E42" s="179">
        <v>252</v>
      </c>
      <c r="F42" s="180">
        <f t="shared" si="8"/>
        <v>372.93</v>
      </c>
      <c r="G42" s="180">
        <f t="shared" si="9"/>
        <v>93978.36</v>
      </c>
      <c r="H42" s="181"/>
      <c r="I42" s="180">
        <f t="shared" si="10"/>
        <v>0</v>
      </c>
      <c r="J42" s="181">
        <v>372.93</v>
      </c>
      <c r="K42" s="180">
        <f t="shared" si="11"/>
        <v>93978.36</v>
      </c>
      <c r="L42" s="180">
        <v>21</v>
      </c>
      <c r="M42" s="180">
        <f t="shared" si="12"/>
        <v>113713.8156</v>
      </c>
      <c r="N42" s="180">
        <v>1E-4</v>
      </c>
      <c r="O42" s="180">
        <f t="shared" si="13"/>
        <v>0.03</v>
      </c>
      <c r="P42" s="180">
        <v>0</v>
      </c>
      <c r="Q42" s="180">
        <f t="shared" si="14"/>
        <v>0</v>
      </c>
      <c r="R42" s="180"/>
      <c r="S42" s="180" t="s">
        <v>140</v>
      </c>
      <c r="T42" s="182" t="s">
        <v>197</v>
      </c>
      <c r="U42" s="158">
        <v>0.18329999999999999</v>
      </c>
      <c r="V42" s="158">
        <f t="shared" si="15"/>
        <v>46.19</v>
      </c>
      <c r="W42" s="158"/>
      <c r="X42" s="158" t="s">
        <v>142</v>
      </c>
      <c r="Y42" s="148"/>
      <c r="Z42" s="148"/>
      <c r="AA42" s="148"/>
      <c r="AB42" s="148"/>
      <c r="AC42" s="148"/>
      <c r="AD42" s="148"/>
      <c r="AE42" s="148"/>
      <c r="AF42" s="148"/>
      <c r="AG42" s="148" t="s">
        <v>143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76">
        <v>26</v>
      </c>
      <c r="B43" s="177" t="s">
        <v>516</v>
      </c>
      <c r="C43" s="187" t="s">
        <v>517</v>
      </c>
      <c r="D43" s="178" t="s">
        <v>182</v>
      </c>
      <c r="E43" s="179">
        <v>60</v>
      </c>
      <c r="F43" s="180">
        <f t="shared" si="8"/>
        <v>567.16</v>
      </c>
      <c r="G43" s="180">
        <f t="shared" si="9"/>
        <v>34029.599999999999</v>
      </c>
      <c r="H43" s="181"/>
      <c r="I43" s="180">
        <f t="shared" si="10"/>
        <v>0</v>
      </c>
      <c r="J43" s="181">
        <v>567.16</v>
      </c>
      <c r="K43" s="180">
        <f t="shared" si="11"/>
        <v>34029.599999999999</v>
      </c>
      <c r="L43" s="180">
        <v>21</v>
      </c>
      <c r="M43" s="180">
        <f t="shared" si="12"/>
        <v>41175.815999999999</v>
      </c>
      <c r="N43" s="180">
        <v>1.2999999999999999E-4</v>
      </c>
      <c r="O43" s="180">
        <f t="shared" si="13"/>
        <v>0.01</v>
      </c>
      <c r="P43" s="180">
        <v>0</v>
      </c>
      <c r="Q43" s="180">
        <f t="shared" si="14"/>
        <v>0</v>
      </c>
      <c r="R43" s="180"/>
      <c r="S43" s="180" t="s">
        <v>140</v>
      </c>
      <c r="T43" s="182" t="s">
        <v>197</v>
      </c>
      <c r="U43" s="158">
        <v>0.26169999999999999</v>
      </c>
      <c r="V43" s="158">
        <f t="shared" si="15"/>
        <v>15.7</v>
      </c>
      <c r="W43" s="158"/>
      <c r="X43" s="158" t="s">
        <v>142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143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76">
        <v>27</v>
      </c>
      <c r="B44" s="177" t="s">
        <v>518</v>
      </c>
      <c r="C44" s="187" t="s">
        <v>519</v>
      </c>
      <c r="D44" s="178" t="s">
        <v>182</v>
      </c>
      <c r="E44" s="179">
        <v>180</v>
      </c>
      <c r="F44" s="180">
        <f t="shared" si="8"/>
        <v>403.04</v>
      </c>
      <c r="G44" s="180">
        <f t="shared" si="9"/>
        <v>72547.199999999997</v>
      </c>
      <c r="H44" s="181"/>
      <c r="I44" s="180">
        <f t="shared" si="10"/>
        <v>0</v>
      </c>
      <c r="J44" s="181">
        <v>403.04</v>
      </c>
      <c r="K44" s="180">
        <f t="shared" si="11"/>
        <v>72547.199999999997</v>
      </c>
      <c r="L44" s="180">
        <v>21</v>
      </c>
      <c r="M44" s="180">
        <f t="shared" si="12"/>
        <v>87782.111999999994</v>
      </c>
      <c r="N44" s="180">
        <v>1.2999999999999999E-4</v>
      </c>
      <c r="O44" s="180">
        <f t="shared" si="13"/>
        <v>0.02</v>
      </c>
      <c r="P44" s="180">
        <v>0</v>
      </c>
      <c r="Q44" s="180">
        <f t="shared" si="14"/>
        <v>0</v>
      </c>
      <c r="R44" s="180"/>
      <c r="S44" s="180" t="s">
        <v>140</v>
      </c>
      <c r="T44" s="182" t="s">
        <v>197</v>
      </c>
      <c r="U44" s="158">
        <v>0.2145</v>
      </c>
      <c r="V44" s="158">
        <f t="shared" si="15"/>
        <v>38.61</v>
      </c>
      <c r="W44" s="158"/>
      <c r="X44" s="158" t="s">
        <v>142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143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76">
        <v>28</v>
      </c>
      <c r="B45" s="177" t="s">
        <v>520</v>
      </c>
      <c r="C45" s="187" t="s">
        <v>521</v>
      </c>
      <c r="D45" s="178" t="s">
        <v>182</v>
      </c>
      <c r="E45" s="179">
        <v>12</v>
      </c>
      <c r="F45" s="180">
        <f t="shared" si="8"/>
        <v>597.27</v>
      </c>
      <c r="G45" s="180">
        <f t="shared" si="9"/>
        <v>7167.24</v>
      </c>
      <c r="H45" s="181"/>
      <c r="I45" s="180">
        <f t="shared" si="10"/>
        <v>0</v>
      </c>
      <c r="J45" s="181">
        <v>597.27</v>
      </c>
      <c r="K45" s="180">
        <f t="shared" si="11"/>
        <v>7167.24</v>
      </c>
      <c r="L45" s="180">
        <v>21</v>
      </c>
      <c r="M45" s="180">
        <f t="shared" si="12"/>
        <v>8672.3603999999996</v>
      </c>
      <c r="N45" s="180">
        <v>1.8000000000000001E-4</v>
      </c>
      <c r="O45" s="180">
        <f t="shared" si="13"/>
        <v>0</v>
      </c>
      <c r="P45" s="180">
        <v>0</v>
      </c>
      <c r="Q45" s="180">
        <f t="shared" si="14"/>
        <v>0</v>
      </c>
      <c r="R45" s="180"/>
      <c r="S45" s="180" t="s">
        <v>140</v>
      </c>
      <c r="T45" s="182" t="s">
        <v>197</v>
      </c>
      <c r="U45" s="158">
        <v>0.30599999999999999</v>
      </c>
      <c r="V45" s="158">
        <f t="shared" si="15"/>
        <v>3.67</v>
      </c>
      <c r="W45" s="158"/>
      <c r="X45" s="158" t="s">
        <v>142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143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76">
        <v>29</v>
      </c>
      <c r="B46" s="177" t="s">
        <v>522</v>
      </c>
      <c r="C46" s="187" t="s">
        <v>523</v>
      </c>
      <c r="D46" s="178" t="s">
        <v>182</v>
      </c>
      <c r="E46" s="179">
        <v>24</v>
      </c>
      <c r="F46" s="180">
        <f t="shared" si="8"/>
        <v>653.6</v>
      </c>
      <c r="G46" s="180">
        <f t="shared" si="9"/>
        <v>15686.4</v>
      </c>
      <c r="H46" s="181"/>
      <c r="I46" s="180">
        <f t="shared" si="10"/>
        <v>0</v>
      </c>
      <c r="J46" s="181">
        <v>653.6</v>
      </c>
      <c r="K46" s="180">
        <f t="shared" si="11"/>
        <v>15686.4</v>
      </c>
      <c r="L46" s="180">
        <v>21</v>
      </c>
      <c r="M46" s="180">
        <f t="shared" si="12"/>
        <v>18980.543999999998</v>
      </c>
      <c r="N46" s="180">
        <v>2.2000000000000001E-4</v>
      </c>
      <c r="O46" s="180">
        <f t="shared" si="13"/>
        <v>0.01</v>
      </c>
      <c r="P46" s="180">
        <v>0</v>
      </c>
      <c r="Q46" s="180">
        <f t="shared" si="14"/>
        <v>0</v>
      </c>
      <c r="R46" s="180"/>
      <c r="S46" s="180" t="s">
        <v>140</v>
      </c>
      <c r="T46" s="182" t="s">
        <v>197</v>
      </c>
      <c r="U46" s="158">
        <v>0.37269999999999998</v>
      </c>
      <c r="V46" s="158">
        <f t="shared" si="15"/>
        <v>8.94</v>
      </c>
      <c r="W46" s="158"/>
      <c r="X46" s="158" t="s">
        <v>142</v>
      </c>
      <c r="Y46" s="148"/>
      <c r="Z46" s="148"/>
      <c r="AA46" s="148"/>
      <c r="AB46" s="148"/>
      <c r="AC46" s="148"/>
      <c r="AD46" s="148"/>
      <c r="AE46" s="148"/>
      <c r="AF46" s="148"/>
      <c r="AG46" s="148" t="s">
        <v>143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76">
        <v>30</v>
      </c>
      <c r="B47" s="177" t="s">
        <v>524</v>
      </c>
      <c r="C47" s="187" t="s">
        <v>525</v>
      </c>
      <c r="D47" s="178" t="s">
        <v>182</v>
      </c>
      <c r="E47" s="179">
        <v>252</v>
      </c>
      <c r="F47" s="180">
        <f t="shared" si="8"/>
        <v>345.74</v>
      </c>
      <c r="G47" s="180">
        <f t="shared" si="9"/>
        <v>87126.48</v>
      </c>
      <c r="H47" s="181">
        <v>345.74</v>
      </c>
      <c r="I47" s="180">
        <f t="shared" si="10"/>
        <v>87126.48</v>
      </c>
      <c r="J47" s="181"/>
      <c r="K47" s="180">
        <f t="shared" si="11"/>
        <v>0</v>
      </c>
      <c r="L47" s="180">
        <v>21</v>
      </c>
      <c r="M47" s="180">
        <f t="shared" si="12"/>
        <v>105423.04079999999</v>
      </c>
      <c r="N47" s="180">
        <v>0</v>
      </c>
      <c r="O47" s="180">
        <f t="shared" si="13"/>
        <v>0</v>
      </c>
      <c r="P47" s="180">
        <v>0</v>
      </c>
      <c r="Q47" s="180">
        <f t="shared" si="14"/>
        <v>0</v>
      </c>
      <c r="R47" s="180"/>
      <c r="S47" s="180" t="s">
        <v>283</v>
      </c>
      <c r="T47" s="182" t="s">
        <v>197</v>
      </c>
      <c r="U47" s="158">
        <v>0</v>
      </c>
      <c r="V47" s="158">
        <f t="shared" si="15"/>
        <v>0</v>
      </c>
      <c r="W47" s="158"/>
      <c r="X47" s="158" t="s">
        <v>284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285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76">
        <v>31</v>
      </c>
      <c r="B48" s="177" t="s">
        <v>526</v>
      </c>
      <c r="C48" s="187" t="s">
        <v>527</v>
      </c>
      <c r="D48" s="178" t="s">
        <v>182</v>
      </c>
      <c r="E48" s="179">
        <v>60</v>
      </c>
      <c r="F48" s="180">
        <f t="shared" si="8"/>
        <v>345.74</v>
      </c>
      <c r="G48" s="180">
        <f t="shared" si="9"/>
        <v>20744.400000000001</v>
      </c>
      <c r="H48" s="181">
        <v>345.74</v>
      </c>
      <c r="I48" s="180">
        <f t="shared" si="10"/>
        <v>20744.400000000001</v>
      </c>
      <c r="J48" s="181"/>
      <c r="K48" s="180">
        <f t="shared" si="11"/>
        <v>0</v>
      </c>
      <c r="L48" s="180">
        <v>21</v>
      </c>
      <c r="M48" s="180">
        <f t="shared" si="12"/>
        <v>25100.724000000002</v>
      </c>
      <c r="N48" s="180">
        <v>0</v>
      </c>
      <c r="O48" s="180">
        <f t="shared" si="13"/>
        <v>0</v>
      </c>
      <c r="P48" s="180">
        <v>0</v>
      </c>
      <c r="Q48" s="180">
        <f t="shared" si="14"/>
        <v>0</v>
      </c>
      <c r="R48" s="180"/>
      <c r="S48" s="180" t="s">
        <v>283</v>
      </c>
      <c r="T48" s="182" t="s">
        <v>197</v>
      </c>
      <c r="U48" s="158">
        <v>0</v>
      </c>
      <c r="V48" s="158">
        <f t="shared" si="15"/>
        <v>0</v>
      </c>
      <c r="W48" s="158"/>
      <c r="X48" s="158" t="s">
        <v>284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285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76">
        <v>32</v>
      </c>
      <c r="B49" s="177" t="s">
        <v>528</v>
      </c>
      <c r="C49" s="187" t="s">
        <v>529</v>
      </c>
      <c r="D49" s="178" t="s">
        <v>182</v>
      </c>
      <c r="E49" s="179">
        <v>180</v>
      </c>
      <c r="F49" s="180">
        <f t="shared" si="8"/>
        <v>454.51</v>
      </c>
      <c r="G49" s="180">
        <f t="shared" si="9"/>
        <v>81811.8</v>
      </c>
      <c r="H49" s="181">
        <v>454.51</v>
      </c>
      <c r="I49" s="180">
        <f t="shared" si="10"/>
        <v>81811.8</v>
      </c>
      <c r="J49" s="181"/>
      <c r="K49" s="180">
        <f t="shared" si="11"/>
        <v>0</v>
      </c>
      <c r="L49" s="180">
        <v>21</v>
      </c>
      <c r="M49" s="180">
        <f t="shared" si="12"/>
        <v>98992.278000000006</v>
      </c>
      <c r="N49" s="180">
        <v>0</v>
      </c>
      <c r="O49" s="180">
        <f t="shared" si="13"/>
        <v>0</v>
      </c>
      <c r="P49" s="180">
        <v>0</v>
      </c>
      <c r="Q49" s="180">
        <f t="shared" si="14"/>
        <v>0</v>
      </c>
      <c r="R49" s="180"/>
      <c r="S49" s="180" t="s">
        <v>283</v>
      </c>
      <c r="T49" s="182" t="s">
        <v>197</v>
      </c>
      <c r="U49" s="158">
        <v>0</v>
      </c>
      <c r="V49" s="158">
        <f t="shared" si="15"/>
        <v>0</v>
      </c>
      <c r="W49" s="158"/>
      <c r="X49" s="158" t="s">
        <v>284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285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76">
        <v>33</v>
      </c>
      <c r="B50" s="177" t="s">
        <v>530</v>
      </c>
      <c r="C50" s="187" t="s">
        <v>531</v>
      </c>
      <c r="D50" s="178" t="s">
        <v>182</v>
      </c>
      <c r="E50" s="179">
        <v>12</v>
      </c>
      <c r="F50" s="180">
        <f t="shared" si="8"/>
        <v>454.51</v>
      </c>
      <c r="G50" s="180">
        <f t="shared" si="9"/>
        <v>5454.12</v>
      </c>
      <c r="H50" s="181">
        <v>454.51</v>
      </c>
      <c r="I50" s="180">
        <f t="shared" si="10"/>
        <v>5454.12</v>
      </c>
      <c r="J50" s="181"/>
      <c r="K50" s="180">
        <f t="shared" si="11"/>
        <v>0</v>
      </c>
      <c r="L50" s="180">
        <v>21</v>
      </c>
      <c r="M50" s="180">
        <f t="shared" si="12"/>
        <v>6599.4852000000001</v>
      </c>
      <c r="N50" s="180">
        <v>0</v>
      </c>
      <c r="O50" s="180">
        <f t="shared" si="13"/>
        <v>0</v>
      </c>
      <c r="P50" s="180">
        <v>0</v>
      </c>
      <c r="Q50" s="180">
        <f t="shared" si="14"/>
        <v>0</v>
      </c>
      <c r="R50" s="180"/>
      <c r="S50" s="180" t="s">
        <v>283</v>
      </c>
      <c r="T50" s="182" t="s">
        <v>197</v>
      </c>
      <c r="U50" s="158">
        <v>0</v>
      </c>
      <c r="V50" s="158">
        <f t="shared" si="15"/>
        <v>0</v>
      </c>
      <c r="W50" s="158"/>
      <c r="X50" s="158" t="s">
        <v>284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285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76">
        <v>34</v>
      </c>
      <c r="B51" s="177" t="s">
        <v>532</v>
      </c>
      <c r="C51" s="187" t="s">
        <v>533</v>
      </c>
      <c r="D51" s="178" t="s">
        <v>182</v>
      </c>
      <c r="E51" s="179">
        <v>24</v>
      </c>
      <c r="F51" s="180">
        <f t="shared" si="8"/>
        <v>514.72</v>
      </c>
      <c r="G51" s="180">
        <f t="shared" si="9"/>
        <v>12353.28</v>
      </c>
      <c r="H51" s="181">
        <v>514.72</v>
      </c>
      <c r="I51" s="180">
        <f t="shared" si="10"/>
        <v>12353.28</v>
      </c>
      <c r="J51" s="181"/>
      <c r="K51" s="180">
        <f t="shared" si="11"/>
        <v>0</v>
      </c>
      <c r="L51" s="180">
        <v>21</v>
      </c>
      <c r="M51" s="180">
        <f t="shared" si="12"/>
        <v>14947.468800000001</v>
      </c>
      <c r="N51" s="180">
        <v>0</v>
      </c>
      <c r="O51" s="180">
        <f t="shared" si="13"/>
        <v>0</v>
      </c>
      <c r="P51" s="180">
        <v>0</v>
      </c>
      <c r="Q51" s="180">
        <f t="shared" si="14"/>
        <v>0</v>
      </c>
      <c r="R51" s="180"/>
      <c r="S51" s="180" t="s">
        <v>283</v>
      </c>
      <c r="T51" s="182" t="s">
        <v>197</v>
      </c>
      <c r="U51" s="158">
        <v>0</v>
      </c>
      <c r="V51" s="158">
        <f t="shared" si="15"/>
        <v>0</v>
      </c>
      <c r="W51" s="158"/>
      <c r="X51" s="158" t="s">
        <v>284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285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76">
        <v>35</v>
      </c>
      <c r="B52" s="177" t="s">
        <v>534</v>
      </c>
      <c r="C52" s="187" t="s">
        <v>535</v>
      </c>
      <c r="D52" s="178" t="s">
        <v>146</v>
      </c>
      <c r="E52" s="179">
        <v>56</v>
      </c>
      <c r="F52" s="180">
        <f t="shared" si="8"/>
        <v>596.29999999999995</v>
      </c>
      <c r="G52" s="180">
        <f t="shared" si="9"/>
        <v>33392.800000000003</v>
      </c>
      <c r="H52" s="181">
        <v>357.78</v>
      </c>
      <c r="I52" s="180">
        <f t="shared" si="10"/>
        <v>20035.68</v>
      </c>
      <c r="J52" s="181">
        <v>238.52</v>
      </c>
      <c r="K52" s="180">
        <f t="shared" si="11"/>
        <v>13357.12</v>
      </c>
      <c r="L52" s="180">
        <v>21</v>
      </c>
      <c r="M52" s="180">
        <f t="shared" si="12"/>
        <v>40405.288</v>
      </c>
      <c r="N52" s="180">
        <v>7.6000000000000004E-4</v>
      </c>
      <c r="O52" s="180">
        <f t="shared" si="13"/>
        <v>0.04</v>
      </c>
      <c r="P52" s="180">
        <v>0</v>
      </c>
      <c r="Q52" s="180">
        <f t="shared" si="14"/>
        <v>0</v>
      </c>
      <c r="R52" s="180"/>
      <c r="S52" s="180" t="s">
        <v>140</v>
      </c>
      <c r="T52" s="182" t="s">
        <v>197</v>
      </c>
      <c r="U52" s="158">
        <v>0.4</v>
      </c>
      <c r="V52" s="158">
        <f t="shared" si="15"/>
        <v>22.4</v>
      </c>
      <c r="W52" s="158"/>
      <c r="X52" s="158" t="s">
        <v>142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143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76">
        <v>36</v>
      </c>
      <c r="B53" s="177" t="s">
        <v>536</v>
      </c>
      <c r="C53" s="187" t="s">
        <v>537</v>
      </c>
      <c r="D53" s="178" t="s">
        <v>146</v>
      </c>
      <c r="E53" s="179">
        <v>38</v>
      </c>
      <c r="F53" s="180">
        <f t="shared" si="8"/>
        <v>665.25</v>
      </c>
      <c r="G53" s="180">
        <f t="shared" si="9"/>
        <v>25279.5</v>
      </c>
      <c r="H53" s="181">
        <v>399.15</v>
      </c>
      <c r="I53" s="180">
        <f t="shared" si="10"/>
        <v>15167.7</v>
      </c>
      <c r="J53" s="181">
        <v>266.10000000000002</v>
      </c>
      <c r="K53" s="180">
        <f t="shared" si="11"/>
        <v>10111.799999999999</v>
      </c>
      <c r="L53" s="180">
        <v>21</v>
      </c>
      <c r="M53" s="180">
        <f t="shared" si="12"/>
        <v>30588.195</v>
      </c>
      <c r="N53" s="180">
        <v>1.07E-3</v>
      </c>
      <c r="O53" s="180">
        <f t="shared" si="13"/>
        <v>0.04</v>
      </c>
      <c r="P53" s="180">
        <v>0</v>
      </c>
      <c r="Q53" s="180">
        <f t="shared" si="14"/>
        <v>0</v>
      </c>
      <c r="R53" s="180"/>
      <c r="S53" s="180" t="s">
        <v>140</v>
      </c>
      <c r="T53" s="182" t="s">
        <v>197</v>
      </c>
      <c r="U53" s="158">
        <v>0.48</v>
      </c>
      <c r="V53" s="158">
        <f t="shared" si="15"/>
        <v>18.239999999999998</v>
      </c>
      <c r="W53" s="158"/>
      <c r="X53" s="158" t="s">
        <v>142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143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76">
        <v>37</v>
      </c>
      <c r="B54" s="177" t="s">
        <v>538</v>
      </c>
      <c r="C54" s="187" t="s">
        <v>539</v>
      </c>
      <c r="D54" s="178" t="s">
        <v>146</v>
      </c>
      <c r="E54" s="179">
        <v>1</v>
      </c>
      <c r="F54" s="180">
        <f t="shared" si="8"/>
        <v>737.12</v>
      </c>
      <c r="G54" s="180">
        <f t="shared" si="9"/>
        <v>737.12</v>
      </c>
      <c r="H54" s="181">
        <v>442.27</v>
      </c>
      <c r="I54" s="180">
        <f t="shared" si="10"/>
        <v>442.27</v>
      </c>
      <c r="J54" s="181">
        <v>294.85000000000002</v>
      </c>
      <c r="K54" s="180">
        <f t="shared" si="11"/>
        <v>294.85000000000002</v>
      </c>
      <c r="L54" s="180">
        <v>21</v>
      </c>
      <c r="M54" s="180">
        <f t="shared" si="12"/>
        <v>891.91520000000003</v>
      </c>
      <c r="N54" s="180">
        <v>1.15E-3</v>
      </c>
      <c r="O54" s="180">
        <f t="shared" si="13"/>
        <v>0</v>
      </c>
      <c r="P54" s="180">
        <v>0</v>
      </c>
      <c r="Q54" s="180">
        <f t="shared" si="14"/>
        <v>0</v>
      </c>
      <c r="R54" s="180"/>
      <c r="S54" s="180" t="s">
        <v>140</v>
      </c>
      <c r="T54" s="182" t="s">
        <v>197</v>
      </c>
      <c r="U54" s="158">
        <v>0.48</v>
      </c>
      <c r="V54" s="158">
        <f t="shared" si="15"/>
        <v>0.48</v>
      </c>
      <c r="W54" s="158"/>
      <c r="X54" s="158" t="s">
        <v>142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143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76">
        <v>38</v>
      </c>
      <c r="B55" s="177" t="s">
        <v>540</v>
      </c>
      <c r="C55" s="187" t="s">
        <v>541</v>
      </c>
      <c r="D55" s="178" t="s">
        <v>146</v>
      </c>
      <c r="E55" s="179">
        <v>14</v>
      </c>
      <c r="F55" s="180">
        <f t="shared" si="8"/>
        <v>737.12</v>
      </c>
      <c r="G55" s="180">
        <f t="shared" si="9"/>
        <v>10319.68</v>
      </c>
      <c r="H55" s="181">
        <v>442.27</v>
      </c>
      <c r="I55" s="180">
        <f t="shared" si="10"/>
        <v>6191.78</v>
      </c>
      <c r="J55" s="181">
        <v>294.85000000000002</v>
      </c>
      <c r="K55" s="180">
        <f t="shared" si="11"/>
        <v>4127.8999999999996</v>
      </c>
      <c r="L55" s="180">
        <v>21</v>
      </c>
      <c r="M55" s="180">
        <f t="shared" si="12"/>
        <v>12486.8128</v>
      </c>
      <c r="N55" s="180">
        <v>1.32E-3</v>
      </c>
      <c r="O55" s="180">
        <f t="shared" si="13"/>
        <v>0.02</v>
      </c>
      <c r="P55" s="180">
        <v>0</v>
      </c>
      <c r="Q55" s="180">
        <f t="shared" si="14"/>
        <v>0</v>
      </c>
      <c r="R55" s="180"/>
      <c r="S55" s="180" t="s">
        <v>140</v>
      </c>
      <c r="T55" s="182" t="s">
        <v>197</v>
      </c>
      <c r="U55" s="158">
        <v>0.57999999999999996</v>
      </c>
      <c r="V55" s="158">
        <f t="shared" si="15"/>
        <v>8.1199999999999992</v>
      </c>
      <c r="W55" s="158"/>
      <c r="X55" s="158" t="s">
        <v>142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143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76">
        <v>39</v>
      </c>
      <c r="B56" s="177" t="s">
        <v>542</v>
      </c>
      <c r="C56" s="187" t="s">
        <v>543</v>
      </c>
      <c r="D56" s="178" t="s">
        <v>146</v>
      </c>
      <c r="E56" s="179">
        <v>4</v>
      </c>
      <c r="F56" s="180">
        <f t="shared" si="8"/>
        <v>4304.2299999999996</v>
      </c>
      <c r="G56" s="180">
        <f t="shared" si="9"/>
        <v>17216.919999999998</v>
      </c>
      <c r="H56" s="181">
        <v>2582.54</v>
      </c>
      <c r="I56" s="180">
        <f t="shared" si="10"/>
        <v>10330.16</v>
      </c>
      <c r="J56" s="181">
        <v>1721.69</v>
      </c>
      <c r="K56" s="180">
        <f t="shared" si="11"/>
        <v>6886.76</v>
      </c>
      <c r="L56" s="180">
        <v>21</v>
      </c>
      <c r="M56" s="180">
        <f t="shared" si="12"/>
        <v>20832.473199999997</v>
      </c>
      <c r="N56" s="180">
        <v>4.8999999999999998E-3</v>
      </c>
      <c r="O56" s="180">
        <f t="shared" si="13"/>
        <v>0.02</v>
      </c>
      <c r="P56" s="180">
        <v>0</v>
      </c>
      <c r="Q56" s="180">
        <f t="shared" si="14"/>
        <v>0</v>
      </c>
      <c r="R56" s="180"/>
      <c r="S56" s="180" t="s">
        <v>140</v>
      </c>
      <c r="T56" s="182" t="s">
        <v>197</v>
      </c>
      <c r="U56" s="158">
        <v>1.9369000000000001</v>
      </c>
      <c r="V56" s="158">
        <f t="shared" si="15"/>
        <v>7.75</v>
      </c>
      <c r="W56" s="158"/>
      <c r="X56" s="158" t="s">
        <v>142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143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76">
        <v>40</v>
      </c>
      <c r="B57" s="177" t="s">
        <v>544</v>
      </c>
      <c r="C57" s="187" t="s">
        <v>545</v>
      </c>
      <c r="D57" s="178" t="s">
        <v>146</v>
      </c>
      <c r="E57" s="179">
        <v>4</v>
      </c>
      <c r="F57" s="180">
        <f t="shared" si="8"/>
        <v>4776.22</v>
      </c>
      <c r="G57" s="180">
        <f t="shared" si="9"/>
        <v>19104.88</v>
      </c>
      <c r="H57" s="181">
        <v>2865.73</v>
      </c>
      <c r="I57" s="180">
        <f t="shared" si="10"/>
        <v>11462.92</v>
      </c>
      <c r="J57" s="181">
        <v>1910.49</v>
      </c>
      <c r="K57" s="180">
        <f t="shared" si="11"/>
        <v>7641.96</v>
      </c>
      <c r="L57" s="180">
        <v>21</v>
      </c>
      <c r="M57" s="180">
        <f t="shared" si="12"/>
        <v>23116.9048</v>
      </c>
      <c r="N57" s="180">
        <v>5.1999999999999998E-3</v>
      </c>
      <c r="O57" s="180">
        <f t="shared" si="13"/>
        <v>0.02</v>
      </c>
      <c r="P57" s="180">
        <v>0</v>
      </c>
      <c r="Q57" s="180">
        <f t="shared" si="14"/>
        <v>0</v>
      </c>
      <c r="R57" s="180"/>
      <c r="S57" s="180" t="s">
        <v>140</v>
      </c>
      <c r="T57" s="182" t="s">
        <v>197</v>
      </c>
      <c r="U57" s="158">
        <v>1.9369000000000001</v>
      </c>
      <c r="V57" s="158">
        <f t="shared" si="15"/>
        <v>7.75</v>
      </c>
      <c r="W57" s="158"/>
      <c r="X57" s="158" t="s">
        <v>142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143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76">
        <v>41</v>
      </c>
      <c r="B58" s="177" t="s">
        <v>546</v>
      </c>
      <c r="C58" s="187" t="s">
        <v>547</v>
      </c>
      <c r="D58" s="178" t="s">
        <v>302</v>
      </c>
      <c r="E58" s="179">
        <v>51</v>
      </c>
      <c r="F58" s="180">
        <f t="shared" si="8"/>
        <v>596.29999999999995</v>
      </c>
      <c r="G58" s="180">
        <f t="shared" si="9"/>
        <v>30411.3</v>
      </c>
      <c r="H58" s="181">
        <v>357.78</v>
      </c>
      <c r="I58" s="180">
        <f t="shared" si="10"/>
        <v>18246.78</v>
      </c>
      <c r="J58" s="181">
        <v>238.52</v>
      </c>
      <c r="K58" s="180">
        <f t="shared" si="11"/>
        <v>12164.52</v>
      </c>
      <c r="L58" s="180">
        <v>21</v>
      </c>
      <c r="M58" s="180">
        <f t="shared" si="12"/>
        <v>36797.672999999995</v>
      </c>
      <c r="N58" s="180">
        <v>0</v>
      </c>
      <c r="O58" s="180">
        <f t="shared" si="13"/>
        <v>0</v>
      </c>
      <c r="P58" s="180">
        <v>0</v>
      </c>
      <c r="Q58" s="180">
        <f t="shared" si="14"/>
        <v>0</v>
      </c>
      <c r="R58" s="180"/>
      <c r="S58" s="180" t="s">
        <v>283</v>
      </c>
      <c r="T58" s="182" t="s">
        <v>197</v>
      </c>
      <c r="U58" s="158">
        <v>0</v>
      </c>
      <c r="V58" s="158">
        <f t="shared" si="15"/>
        <v>0</v>
      </c>
      <c r="W58" s="158"/>
      <c r="X58" s="158" t="s">
        <v>284</v>
      </c>
      <c r="Y58" s="148"/>
      <c r="Z58" s="148"/>
      <c r="AA58" s="148"/>
      <c r="AB58" s="148"/>
      <c r="AC58" s="148"/>
      <c r="AD58" s="148"/>
      <c r="AE58" s="148"/>
      <c r="AF58" s="148"/>
      <c r="AG58" s="148" t="s">
        <v>285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76">
        <v>42</v>
      </c>
      <c r="B59" s="177" t="s">
        <v>548</v>
      </c>
      <c r="C59" s="187" t="s">
        <v>549</v>
      </c>
      <c r="D59" s="178" t="s">
        <v>302</v>
      </c>
      <c r="E59" s="179">
        <v>34</v>
      </c>
      <c r="F59" s="180">
        <f t="shared" si="8"/>
        <v>665.25</v>
      </c>
      <c r="G59" s="180">
        <f t="shared" si="9"/>
        <v>22618.5</v>
      </c>
      <c r="H59" s="181">
        <v>399.15</v>
      </c>
      <c r="I59" s="180">
        <f t="shared" si="10"/>
        <v>13571.1</v>
      </c>
      <c r="J59" s="181">
        <v>266.10000000000002</v>
      </c>
      <c r="K59" s="180">
        <f t="shared" si="11"/>
        <v>9047.4</v>
      </c>
      <c r="L59" s="180">
        <v>21</v>
      </c>
      <c r="M59" s="180">
        <f t="shared" si="12"/>
        <v>27368.384999999998</v>
      </c>
      <c r="N59" s="180">
        <v>0</v>
      </c>
      <c r="O59" s="180">
        <f t="shared" si="13"/>
        <v>0</v>
      </c>
      <c r="P59" s="180">
        <v>0</v>
      </c>
      <c r="Q59" s="180">
        <f t="shared" si="14"/>
        <v>0</v>
      </c>
      <c r="R59" s="180"/>
      <c r="S59" s="180" t="s">
        <v>283</v>
      </c>
      <c r="T59" s="182" t="s">
        <v>197</v>
      </c>
      <c r="U59" s="158">
        <v>0</v>
      </c>
      <c r="V59" s="158">
        <f t="shared" si="15"/>
        <v>0</v>
      </c>
      <c r="W59" s="158"/>
      <c r="X59" s="158" t="s">
        <v>284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285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76">
        <v>43</v>
      </c>
      <c r="B60" s="177" t="s">
        <v>550</v>
      </c>
      <c r="C60" s="187" t="s">
        <v>551</v>
      </c>
      <c r="D60" s="178" t="s">
        <v>302</v>
      </c>
      <c r="E60" s="179">
        <v>1</v>
      </c>
      <c r="F60" s="180">
        <f t="shared" si="8"/>
        <v>737.12</v>
      </c>
      <c r="G60" s="180">
        <f t="shared" si="9"/>
        <v>737.12</v>
      </c>
      <c r="H60" s="181">
        <v>442.27</v>
      </c>
      <c r="I60" s="180">
        <f t="shared" si="10"/>
        <v>442.27</v>
      </c>
      <c r="J60" s="181">
        <v>294.85000000000002</v>
      </c>
      <c r="K60" s="180">
        <f t="shared" si="11"/>
        <v>294.85000000000002</v>
      </c>
      <c r="L60" s="180">
        <v>21</v>
      </c>
      <c r="M60" s="180">
        <f t="shared" si="12"/>
        <v>891.91520000000003</v>
      </c>
      <c r="N60" s="180">
        <v>0</v>
      </c>
      <c r="O60" s="180">
        <f t="shared" si="13"/>
        <v>0</v>
      </c>
      <c r="P60" s="180">
        <v>0</v>
      </c>
      <c r="Q60" s="180">
        <f t="shared" si="14"/>
        <v>0</v>
      </c>
      <c r="R60" s="180"/>
      <c r="S60" s="180" t="s">
        <v>283</v>
      </c>
      <c r="T60" s="182" t="s">
        <v>197</v>
      </c>
      <c r="U60" s="158">
        <v>0</v>
      </c>
      <c r="V60" s="158">
        <f t="shared" si="15"/>
        <v>0</v>
      </c>
      <c r="W60" s="158"/>
      <c r="X60" s="158" t="s">
        <v>284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285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76">
        <v>44</v>
      </c>
      <c r="B61" s="177" t="s">
        <v>552</v>
      </c>
      <c r="C61" s="187" t="s">
        <v>553</v>
      </c>
      <c r="D61" s="178" t="s">
        <v>302</v>
      </c>
      <c r="E61" s="179">
        <v>11</v>
      </c>
      <c r="F61" s="180">
        <f t="shared" si="8"/>
        <v>737.12</v>
      </c>
      <c r="G61" s="180">
        <f t="shared" si="9"/>
        <v>8108.32</v>
      </c>
      <c r="H61" s="181">
        <v>442.27</v>
      </c>
      <c r="I61" s="180">
        <f t="shared" si="10"/>
        <v>4864.97</v>
      </c>
      <c r="J61" s="181">
        <v>294.85000000000002</v>
      </c>
      <c r="K61" s="180">
        <f t="shared" si="11"/>
        <v>3243.35</v>
      </c>
      <c r="L61" s="180">
        <v>21</v>
      </c>
      <c r="M61" s="180">
        <f t="shared" si="12"/>
        <v>9811.0671999999995</v>
      </c>
      <c r="N61" s="180">
        <v>0</v>
      </c>
      <c r="O61" s="180">
        <f t="shared" si="13"/>
        <v>0</v>
      </c>
      <c r="P61" s="180">
        <v>0</v>
      </c>
      <c r="Q61" s="180">
        <f t="shared" si="14"/>
        <v>0</v>
      </c>
      <c r="R61" s="180"/>
      <c r="S61" s="180" t="s">
        <v>283</v>
      </c>
      <c r="T61" s="182" t="s">
        <v>197</v>
      </c>
      <c r="U61" s="158">
        <v>0</v>
      </c>
      <c r="V61" s="158">
        <f t="shared" si="15"/>
        <v>0</v>
      </c>
      <c r="W61" s="158"/>
      <c r="X61" s="158" t="s">
        <v>284</v>
      </c>
      <c r="Y61" s="148"/>
      <c r="Z61" s="148"/>
      <c r="AA61" s="148"/>
      <c r="AB61" s="148"/>
      <c r="AC61" s="148"/>
      <c r="AD61" s="148"/>
      <c r="AE61" s="148"/>
      <c r="AF61" s="148"/>
      <c r="AG61" s="148" t="s">
        <v>285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76">
        <v>45</v>
      </c>
      <c r="B62" s="177" t="s">
        <v>554</v>
      </c>
      <c r="C62" s="187" t="s">
        <v>555</v>
      </c>
      <c r="D62" s="178" t="s">
        <v>302</v>
      </c>
      <c r="E62" s="179">
        <v>4</v>
      </c>
      <c r="F62" s="180">
        <f t="shared" si="8"/>
        <v>4304.2299999999996</v>
      </c>
      <c r="G62" s="180">
        <f t="shared" si="9"/>
        <v>17216.919999999998</v>
      </c>
      <c r="H62" s="181">
        <v>2582.54</v>
      </c>
      <c r="I62" s="180">
        <f t="shared" si="10"/>
        <v>10330.16</v>
      </c>
      <c r="J62" s="181">
        <v>1721.69</v>
      </c>
      <c r="K62" s="180">
        <f t="shared" si="11"/>
        <v>6886.76</v>
      </c>
      <c r="L62" s="180">
        <v>21</v>
      </c>
      <c r="M62" s="180">
        <f t="shared" si="12"/>
        <v>20832.473199999997</v>
      </c>
      <c r="N62" s="180">
        <v>0</v>
      </c>
      <c r="O62" s="180">
        <f t="shared" si="13"/>
        <v>0</v>
      </c>
      <c r="P62" s="180">
        <v>0</v>
      </c>
      <c r="Q62" s="180">
        <f t="shared" si="14"/>
        <v>0</v>
      </c>
      <c r="R62" s="180"/>
      <c r="S62" s="180" t="s">
        <v>283</v>
      </c>
      <c r="T62" s="182" t="s">
        <v>197</v>
      </c>
      <c r="U62" s="158">
        <v>0</v>
      </c>
      <c r="V62" s="158">
        <f t="shared" si="15"/>
        <v>0</v>
      </c>
      <c r="W62" s="158"/>
      <c r="X62" s="158" t="s">
        <v>284</v>
      </c>
      <c r="Y62" s="148"/>
      <c r="Z62" s="148"/>
      <c r="AA62" s="148"/>
      <c r="AB62" s="148"/>
      <c r="AC62" s="148"/>
      <c r="AD62" s="148"/>
      <c r="AE62" s="148"/>
      <c r="AF62" s="148"/>
      <c r="AG62" s="148" t="s">
        <v>285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76">
        <v>46</v>
      </c>
      <c r="B63" s="177" t="s">
        <v>556</v>
      </c>
      <c r="C63" s="187" t="s">
        <v>557</v>
      </c>
      <c r="D63" s="178" t="s">
        <v>302</v>
      </c>
      <c r="E63" s="179">
        <v>4</v>
      </c>
      <c r="F63" s="180">
        <f t="shared" si="8"/>
        <v>4776.22</v>
      </c>
      <c r="G63" s="180">
        <f t="shared" si="9"/>
        <v>19104.88</v>
      </c>
      <c r="H63" s="181">
        <v>2865.73</v>
      </c>
      <c r="I63" s="180">
        <f t="shared" si="10"/>
        <v>11462.92</v>
      </c>
      <c r="J63" s="181">
        <v>1910.49</v>
      </c>
      <c r="K63" s="180">
        <f t="shared" si="11"/>
        <v>7641.96</v>
      </c>
      <c r="L63" s="180">
        <v>21</v>
      </c>
      <c r="M63" s="180">
        <f t="shared" si="12"/>
        <v>23116.9048</v>
      </c>
      <c r="N63" s="180">
        <v>0</v>
      </c>
      <c r="O63" s="180">
        <f t="shared" si="13"/>
        <v>0</v>
      </c>
      <c r="P63" s="180">
        <v>0</v>
      </c>
      <c r="Q63" s="180">
        <f t="shared" si="14"/>
        <v>0</v>
      </c>
      <c r="R63" s="180"/>
      <c r="S63" s="180" t="s">
        <v>283</v>
      </c>
      <c r="T63" s="182" t="s">
        <v>197</v>
      </c>
      <c r="U63" s="158">
        <v>0</v>
      </c>
      <c r="V63" s="158">
        <f t="shared" si="15"/>
        <v>0</v>
      </c>
      <c r="W63" s="158"/>
      <c r="X63" s="158" t="s">
        <v>284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285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76">
        <v>47</v>
      </c>
      <c r="B64" s="177" t="s">
        <v>558</v>
      </c>
      <c r="C64" s="187" t="s">
        <v>559</v>
      </c>
      <c r="D64" s="178" t="s">
        <v>302</v>
      </c>
      <c r="E64" s="179">
        <v>5</v>
      </c>
      <c r="F64" s="180">
        <f t="shared" si="8"/>
        <v>596.29999999999995</v>
      </c>
      <c r="G64" s="180">
        <f t="shared" si="9"/>
        <v>2981.5</v>
      </c>
      <c r="H64" s="181">
        <v>357.78</v>
      </c>
      <c r="I64" s="180">
        <f t="shared" si="10"/>
        <v>1788.9</v>
      </c>
      <c r="J64" s="181">
        <v>238.52</v>
      </c>
      <c r="K64" s="180">
        <f t="shared" si="11"/>
        <v>1192.5999999999999</v>
      </c>
      <c r="L64" s="180">
        <v>21</v>
      </c>
      <c r="M64" s="180">
        <f t="shared" si="12"/>
        <v>3607.6149999999998</v>
      </c>
      <c r="N64" s="180">
        <v>0</v>
      </c>
      <c r="O64" s="180">
        <f t="shared" si="13"/>
        <v>0</v>
      </c>
      <c r="P64" s="180">
        <v>0</v>
      </c>
      <c r="Q64" s="180">
        <f t="shared" si="14"/>
        <v>0</v>
      </c>
      <c r="R64" s="180"/>
      <c r="S64" s="180" t="s">
        <v>283</v>
      </c>
      <c r="T64" s="182" t="s">
        <v>197</v>
      </c>
      <c r="U64" s="158">
        <v>0</v>
      </c>
      <c r="V64" s="158">
        <f t="shared" si="15"/>
        <v>0</v>
      </c>
      <c r="W64" s="158"/>
      <c r="X64" s="158" t="s">
        <v>284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285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76">
        <v>48</v>
      </c>
      <c r="B65" s="177" t="s">
        <v>560</v>
      </c>
      <c r="C65" s="187" t="s">
        <v>561</v>
      </c>
      <c r="D65" s="178" t="s">
        <v>302</v>
      </c>
      <c r="E65" s="179">
        <v>2</v>
      </c>
      <c r="F65" s="180">
        <f t="shared" si="8"/>
        <v>665.25</v>
      </c>
      <c r="G65" s="180">
        <f t="shared" si="9"/>
        <v>1330.5</v>
      </c>
      <c r="H65" s="181">
        <v>399.15</v>
      </c>
      <c r="I65" s="180">
        <f t="shared" si="10"/>
        <v>798.3</v>
      </c>
      <c r="J65" s="181">
        <v>266.10000000000002</v>
      </c>
      <c r="K65" s="180">
        <f t="shared" si="11"/>
        <v>532.20000000000005</v>
      </c>
      <c r="L65" s="180">
        <v>21</v>
      </c>
      <c r="M65" s="180">
        <f t="shared" si="12"/>
        <v>1609.905</v>
      </c>
      <c r="N65" s="180">
        <v>0</v>
      </c>
      <c r="O65" s="180">
        <f t="shared" si="13"/>
        <v>0</v>
      </c>
      <c r="P65" s="180">
        <v>0</v>
      </c>
      <c r="Q65" s="180">
        <f t="shared" si="14"/>
        <v>0</v>
      </c>
      <c r="R65" s="180"/>
      <c r="S65" s="180" t="s">
        <v>283</v>
      </c>
      <c r="T65" s="182" t="s">
        <v>197</v>
      </c>
      <c r="U65" s="158">
        <v>0</v>
      </c>
      <c r="V65" s="158">
        <f t="shared" si="15"/>
        <v>0</v>
      </c>
      <c r="W65" s="158"/>
      <c r="X65" s="158" t="s">
        <v>284</v>
      </c>
      <c r="Y65" s="148"/>
      <c r="Z65" s="148"/>
      <c r="AA65" s="148"/>
      <c r="AB65" s="148"/>
      <c r="AC65" s="148"/>
      <c r="AD65" s="148"/>
      <c r="AE65" s="148"/>
      <c r="AF65" s="148"/>
      <c r="AG65" s="148" t="s">
        <v>285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76">
        <v>49</v>
      </c>
      <c r="B66" s="177" t="s">
        <v>562</v>
      </c>
      <c r="C66" s="187" t="s">
        <v>563</v>
      </c>
      <c r="D66" s="178" t="s">
        <v>302</v>
      </c>
      <c r="E66" s="179">
        <v>2</v>
      </c>
      <c r="F66" s="180">
        <f t="shared" si="8"/>
        <v>737.12</v>
      </c>
      <c r="G66" s="180">
        <f t="shared" si="9"/>
        <v>1474.24</v>
      </c>
      <c r="H66" s="181">
        <v>442.27</v>
      </c>
      <c r="I66" s="180">
        <f t="shared" si="10"/>
        <v>884.54</v>
      </c>
      <c r="J66" s="181">
        <v>294.85000000000002</v>
      </c>
      <c r="K66" s="180">
        <f t="shared" si="11"/>
        <v>589.70000000000005</v>
      </c>
      <c r="L66" s="180">
        <v>21</v>
      </c>
      <c r="M66" s="180">
        <f t="shared" si="12"/>
        <v>1783.8304000000001</v>
      </c>
      <c r="N66" s="180">
        <v>0</v>
      </c>
      <c r="O66" s="180">
        <f t="shared" si="13"/>
        <v>0</v>
      </c>
      <c r="P66" s="180">
        <v>0</v>
      </c>
      <c r="Q66" s="180">
        <f t="shared" si="14"/>
        <v>0</v>
      </c>
      <c r="R66" s="180"/>
      <c r="S66" s="180" t="s">
        <v>283</v>
      </c>
      <c r="T66" s="182" t="s">
        <v>197</v>
      </c>
      <c r="U66" s="158">
        <v>0</v>
      </c>
      <c r="V66" s="158">
        <f t="shared" si="15"/>
        <v>0</v>
      </c>
      <c r="W66" s="158"/>
      <c r="X66" s="158" t="s">
        <v>284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285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76">
        <v>50</v>
      </c>
      <c r="B67" s="177" t="s">
        <v>564</v>
      </c>
      <c r="C67" s="187" t="s">
        <v>565</v>
      </c>
      <c r="D67" s="178" t="s">
        <v>302</v>
      </c>
      <c r="E67" s="179">
        <v>1</v>
      </c>
      <c r="F67" s="180">
        <f t="shared" si="8"/>
        <v>1094.51</v>
      </c>
      <c r="G67" s="180">
        <f t="shared" si="9"/>
        <v>1094.51</v>
      </c>
      <c r="H67" s="181">
        <v>656.71</v>
      </c>
      <c r="I67" s="180">
        <f t="shared" si="10"/>
        <v>656.71</v>
      </c>
      <c r="J67" s="181">
        <v>437.8</v>
      </c>
      <c r="K67" s="180">
        <f t="shared" si="11"/>
        <v>437.8</v>
      </c>
      <c r="L67" s="180">
        <v>21</v>
      </c>
      <c r="M67" s="180">
        <f t="shared" si="12"/>
        <v>1324.3570999999999</v>
      </c>
      <c r="N67" s="180">
        <v>0</v>
      </c>
      <c r="O67" s="180">
        <f t="shared" si="13"/>
        <v>0</v>
      </c>
      <c r="P67" s="180">
        <v>0</v>
      </c>
      <c r="Q67" s="180">
        <f t="shared" si="14"/>
        <v>0</v>
      </c>
      <c r="R67" s="180"/>
      <c r="S67" s="180" t="s">
        <v>283</v>
      </c>
      <c r="T67" s="182" t="s">
        <v>197</v>
      </c>
      <c r="U67" s="158">
        <v>0</v>
      </c>
      <c r="V67" s="158">
        <f t="shared" si="15"/>
        <v>0</v>
      </c>
      <c r="W67" s="158"/>
      <c r="X67" s="158" t="s">
        <v>284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285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76">
        <v>51</v>
      </c>
      <c r="B68" s="177" t="s">
        <v>566</v>
      </c>
      <c r="C68" s="187" t="s">
        <v>567</v>
      </c>
      <c r="D68" s="178" t="s">
        <v>302</v>
      </c>
      <c r="E68" s="179">
        <v>1</v>
      </c>
      <c r="F68" s="180">
        <f t="shared" si="8"/>
        <v>1171.23</v>
      </c>
      <c r="G68" s="180">
        <f t="shared" si="9"/>
        <v>1171.23</v>
      </c>
      <c r="H68" s="181">
        <v>702.74</v>
      </c>
      <c r="I68" s="180">
        <f t="shared" si="10"/>
        <v>702.74</v>
      </c>
      <c r="J68" s="181">
        <v>468.49</v>
      </c>
      <c r="K68" s="180">
        <f t="shared" si="11"/>
        <v>468.49</v>
      </c>
      <c r="L68" s="180">
        <v>21</v>
      </c>
      <c r="M68" s="180">
        <f t="shared" si="12"/>
        <v>1417.1883</v>
      </c>
      <c r="N68" s="180">
        <v>0</v>
      </c>
      <c r="O68" s="180">
        <f t="shared" si="13"/>
        <v>0</v>
      </c>
      <c r="P68" s="180">
        <v>0</v>
      </c>
      <c r="Q68" s="180">
        <f t="shared" si="14"/>
        <v>0</v>
      </c>
      <c r="R68" s="180"/>
      <c r="S68" s="180" t="s">
        <v>283</v>
      </c>
      <c r="T68" s="182" t="s">
        <v>197</v>
      </c>
      <c r="U68" s="158">
        <v>0</v>
      </c>
      <c r="V68" s="158">
        <f t="shared" si="15"/>
        <v>0</v>
      </c>
      <c r="W68" s="158"/>
      <c r="X68" s="158" t="s">
        <v>284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285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76">
        <v>52</v>
      </c>
      <c r="B69" s="177" t="s">
        <v>568</v>
      </c>
      <c r="C69" s="187" t="s">
        <v>569</v>
      </c>
      <c r="D69" s="178" t="s">
        <v>302</v>
      </c>
      <c r="E69" s="179">
        <v>15</v>
      </c>
      <c r="F69" s="180">
        <f t="shared" si="8"/>
        <v>1383.92</v>
      </c>
      <c r="G69" s="180">
        <f t="shared" si="9"/>
        <v>20758.8</v>
      </c>
      <c r="H69" s="181">
        <v>830.35</v>
      </c>
      <c r="I69" s="180">
        <f t="shared" si="10"/>
        <v>12455.25</v>
      </c>
      <c r="J69" s="181">
        <v>553.57000000000005</v>
      </c>
      <c r="K69" s="180">
        <f t="shared" si="11"/>
        <v>8303.5499999999993</v>
      </c>
      <c r="L69" s="180">
        <v>21</v>
      </c>
      <c r="M69" s="180">
        <f t="shared" si="12"/>
        <v>25118.147999999997</v>
      </c>
      <c r="N69" s="180">
        <v>0</v>
      </c>
      <c r="O69" s="180">
        <f t="shared" si="13"/>
        <v>0</v>
      </c>
      <c r="P69" s="180">
        <v>0</v>
      </c>
      <c r="Q69" s="180">
        <f t="shared" si="14"/>
        <v>0</v>
      </c>
      <c r="R69" s="180"/>
      <c r="S69" s="180" t="s">
        <v>283</v>
      </c>
      <c r="T69" s="182" t="s">
        <v>197</v>
      </c>
      <c r="U69" s="158">
        <v>0</v>
      </c>
      <c r="V69" s="158">
        <f t="shared" si="15"/>
        <v>0</v>
      </c>
      <c r="W69" s="158"/>
      <c r="X69" s="158" t="s">
        <v>284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285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76">
        <v>53</v>
      </c>
      <c r="B70" s="177" t="s">
        <v>570</v>
      </c>
      <c r="C70" s="187" t="s">
        <v>571</v>
      </c>
      <c r="D70" s="178" t="s">
        <v>302</v>
      </c>
      <c r="E70" s="179">
        <v>3</v>
      </c>
      <c r="F70" s="180">
        <f t="shared" ref="F70:F101" si="16">H70+J70</f>
        <v>1729.6599999999999</v>
      </c>
      <c r="G70" s="180">
        <f t="shared" ref="G70:G101" si="17">ROUND(E70*F70,2)</f>
        <v>5188.9799999999996</v>
      </c>
      <c r="H70" s="181">
        <v>1037.8</v>
      </c>
      <c r="I70" s="180">
        <f t="shared" ref="I70:I101" si="18">ROUND(E70*H70,2)</f>
        <v>3113.4</v>
      </c>
      <c r="J70" s="181">
        <v>691.86</v>
      </c>
      <c r="K70" s="180">
        <f t="shared" ref="K70:K101" si="19">ROUND(E70*J70,2)</f>
        <v>2075.58</v>
      </c>
      <c r="L70" s="180">
        <v>21</v>
      </c>
      <c r="M70" s="180">
        <f t="shared" ref="M70:M101" si="20">G70*(1+L70/100)</f>
        <v>6278.6657999999989</v>
      </c>
      <c r="N70" s="180">
        <v>0</v>
      </c>
      <c r="O70" s="180">
        <f t="shared" ref="O70:O101" si="21">ROUND(E70*N70,2)</f>
        <v>0</v>
      </c>
      <c r="P70" s="180">
        <v>0</v>
      </c>
      <c r="Q70" s="180">
        <f t="shared" ref="Q70:Q101" si="22">ROUND(E70*P70,2)</f>
        <v>0</v>
      </c>
      <c r="R70" s="180"/>
      <c r="S70" s="180" t="s">
        <v>283</v>
      </c>
      <c r="T70" s="182" t="s">
        <v>197</v>
      </c>
      <c r="U70" s="158">
        <v>0</v>
      </c>
      <c r="V70" s="158">
        <f t="shared" ref="V70:V101" si="23">ROUND(E70*U70,2)</f>
        <v>0</v>
      </c>
      <c r="W70" s="158"/>
      <c r="X70" s="158" t="s">
        <v>284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285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76">
        <v>54</v>
      </c>
      <c r="B71" s="177" t="s">
        <v>572</v>
      </c>
      <c r="C71" s="187" t="s">
        <v>573</v>
      </c>
      <c r="D71" s="178" t="s">
        <v>302</v>
      </c>
      <c r="E71" s="179">
        <v>12</v>
      </c>
      <c r="F71" s="180">
        <f t="shared" si="16"/>
        <v>1819</v>
      </c>
      <c r="G71" s="180">
        <f t="shared" si="17"/>
        <v>21828</v>
      </c>
      <c r="H71" s="181">
        <v>1091.4000000000001</v>
      </c>
      <c r="I71" s="180">
        <f t="shared" si="18"/>
        <v>13096.8</v>
      </c>
      <c r="J71" s="181">
        <v>727.6</v>
      </c>
      <c r="K71" s="180">
        <f t="shared" si="19"/>
        <v>8731.2000000000007</v>
      </c>
      <c r="L71" s="180">
        <v>21</v>
      </c>
      <c r="M71" s="180">
        <f t="shared" si="20"/>
        <v>26411.88</v>
      </c>
      <c r="N71" s="180">
        <v>0</v>
      </c>
      <c r="O71" s="180">
        <f t="shared" si="21"/>
        <v>0</v>
      </c>
      <c r="P71" s="180">
        <v>0</v>
      </c>
      <c r="Q71" s="180">
        <f t="shared" si="22"/>
        <v>0</v>
      </c>
      <c r="R71" s="180"/>
      <c r="S71" s="180" t="s">
        <v>283</v>
      </c>
      <c r="T71" s="182" t="s">
        <v>197</v>
      </c>
      <c r="U71" s="158">
        <v>0</v>
      </c>
      <c r="V71" s="158">
        <f t="shared" si="23"/>
        <v>0</v>
      </c>
      <c r="W71" s="158"/>
      <c r="X71" s="158" t="s">
        <v>284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285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76">
        <v>55</v>
      </c>
      <c r="B72" s="177" t="s">
        <v>574</v>
      </c>
      <c r="C72" s="187" t="s">
        <v>575</v>
      </c>
      <c r="D72" s="178" t="s">
        <v>302</v>
      </c>
      <c r="E72" s="179">
        <v>1</v>
      </c>
      <c r="F72" s="180">
        <f t="shared" si="16"/>
        <v>1364.5</v>
      </c>
      <c r="G72" s="180">
        <f t="shared" si="17"/>
        <v>1364.5</v>
      </c>
      <c r="H72" s="181">
        <v>818.7</v>
      </c>
      <c r="I72" s="180">
        <f t="shared" si="18"/>
        <v>818.7</v>
      </c>
      <c r="J72" s="181">
        <v>545.79999999999995</v>
      </c>
      <c r="K72" s="180">
        <f t="shared" si="19"/>
        <v>545.79999999999995</v>
      </c>
      <c r="L72" s="180">
        <v>21</v>
      </c>
      <c r="M72" s="180">
        <f t="shared" si="20"/>
        <v>1651.0449999999998</v>
      </c>
      <c r="N72" s="180">
        <v>0</v>
      </c>
      <c r="O72" s="180">
        <f t="shared" si="21"/>
        <v>0</v>
      </c>
      <c r="P72" s="180">
        <v>0</v>
      </c>
      <c r="Q72" s="180">
        <f t="shared" si="22"/>
        <v>0</v>
      </c>
      <c r="R72" s="180"/>
      <c r="S72" s="180" t="s">
        <v>283</v>
      </c>
      <c r="T72" s="182" t="s">
        <v>197</v>
      </c>
      <c r="U72" s="158">
        <v>0</v>
      </c>
      <c r="V72" s="158">
        <f t="shared" si="23"/>
        <v>0</v>
      </c>
      <c r="W72" s="158"/>
      <c r="X72" s="158" t="s">
        <v>284</v>
      </c>
      <c r="Y72" s="148"/>
      <c r="Z72" s="148"/>
      <c r="AA72" s="148"/>
      <c r="AB72" s="148"/>
      <c r="AC72" s="148"/>
      <c r="AD72" s="148"/>
      <c r="AE72" s="148"/>
      <c r="AF72" s="148"/>
      <c r="AG72" s="148" t="s">
        <v>285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76">
        <v>56</v>
      </c>
      <c r="B73" s="177" t="s">
        <v>576</v>
      </c>
      <c r="C73" s="187" t="s">
        <v>577</v>
      </c>
      <c r="D73" s="178" t="s">
        <v>302</v>
      </c>
      <c r="E73" s="179">
        <v>1</v>
      </c>
      <c r="F73" s="180">
        <f t="shared" si="16"/>
        <v>2018.09</v>
      </c>
      <c r="G73" s="180">
        <f t="shared" si="17"/>
        <v>2018.09</v>
      </c>
      <c r="H73" s="181">
        <v>1210.8499999999999</v>
      </c>
      <c r="I73" s="180">
        <f t="shared" si="18"/>
        <v>1210.8499999999999</v>
      </c>
      <c r="J73" s="181">
        <v>807.24</v>
      </c>
      <c r="K73" s="180">
        <f t="shared" si="19"/>
        <v>807.24</v>
      </c>
      <c r="L73" s="180">
        <v>21</v>
      </c>
      <c r="M73" s="180">
        <f t="shared" si="20"/>
        <v>2441.8888999999999</v>
      </c>
      <c r="N73" s="180">
        <v>0</v>
      </c>
      <c r="O73" s="180">
        <f t="shared" si="21"/>
        <v>0</v>
      </c>
      <c r="P73" s="180">
        <v>0</v>
      </c>
      <c r="Q73" s="180">
        <f t="shared" si="22"/>
        <v>0</v>
      </c>
      <c r="R73" s="180"/>
      <c r="S73" s="180" t="s">
        <v>283</v>
      </c>
      <c r="T73" s="182" t="s">
        <v>197</v>
      </c>
      <c r="U73" s="158">
        <v>0</v>
      </c>
      <c r="V73" s="158">
        <f t="shared" si="23"/>
        <v>0</v>
      </c>
      <c r="W73" s="158"/>
      <c r="X73" s="158" t="s">
        <v>284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285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76">
        <v>57</v>
      </c>
      <c r="B74" s="177" t="s">
        <v>578</v>
      </c>
      <c r="C74" s="187" t="s">
        <v>579</v>
      </c>
      <c r="D74" s="178" t="s">
        <v>302</v>
      </c>
      <c r="E74" s="179">
        <v>2</v>
      </c>
      <c r="F74" s="180">
        <f t="shared" si="16"/>
        <v>2057.91</v>
      </c>
      <c r="G74" s="180">
        <f t="shared" si="17"/>
        <v>4115.82</v>
      </c>
      <c r="H74" s="181">
        <v>1234.75</v>
      </c>
      <c r="I74" s="180">
        <f t="shared" si="18"/>
        <v>2469.5</v>
      </c>
      <c r="J74" s="181">
        <v>823.16</v>
      </c>
      <c r="K74" s="180">
        <f t="shared" si="19"/>
        <v>1646.32</v>
      </c>
      <c r="L74" s="180">
        <v>21</v>
      </c>
      <c r="M74" s="180">
        <f t="shared" si="20"/>
        <v>4980.1421999999993</v>
      </c>
      <c r="N74" s="180">
        <v>0</v>
      </c>
      <c r="O74" s="180">
        <f t="shared" si="21"/>
        <v>0</v>
      </c>
      <c r="P74" s="180">
        <v>0</v>
      </c>
      <c r="Q74" s="180">
        <f t="shared" si="22"/>
        <v>0</v>
      </c>
      <c r="R74" s="180"/>
      <c r="S74" s="180" t="s">
        <v>283</v>
      </c>
      <c r="T74" s="182" t="s">
        <v>197</v>
      </c>
      <c r="U74" s="158">
        <v>0</v>
      </c>
      <c r="V74" s="158">
        <f t="shared" si="23"/>
        <v>0</v>
      </c>
      <c r="W74" s="158"/>
      <c r="X74" s="158" t="s">
        <v>284</v>
      </c>
      <c r="Y74" s="148"/>
      <c r="Z74" s="148"/>
      <c r="AA74" s="148"/>
      <c r="AB74" s="148"/>
      <c r="AC74" s="148"/>
      <c r="AD74" s="148"/>
      <c r="AE74" s="148"/>
      <c r="AF74" s="148"/>
      <c r="AG74" s="148" t="s">
        <v>285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76">
        <v>58</v>
      </c>
      <c r="B75" s="177" t="s">
        <v>580</v>
      </c>
      <c r="C75" s="187" t="s">
        <v>581</v>
      </c>
      <c r="D75" s="178" t="s">
        <v>302</v>
      </c>
      <c r="E75" s="179">
        <v>2</v>
      </c>
      <c r="F75" s="180">
        <f t="shared" si="16"/>
        <v>2572.63</v>
      </c>
      <c r="G75" s="180">
        <f t="shared" si="17"/>
        <v>5145.26</v>
      </c>
      <c r="H75" s="181">
        <v>1543.58</v>
      </c>
      <c r="I75" s="180">
        <f t="shared" si="18"/>
        <v>3087.16</v>
      </c>
      <c r="J75" s="181">
        <v>1029.05</v>
      </c>
      <c r="K75" s="180">
        <f t="shared" si="19"/>
        <v>2058.1</v>
      </c>
      <c r="L75" s="180">
        <v>21</v>
      </c>
      <c r="M75" s="180">
        <f t="shared" si="20"/>
        <v>6225.7646000000004</v>
      </c>
      <c r="N75" s="180">
        <v>0</v>
      </c>
      <c r="O75" s="180">
        <f t="shared" si="21"/>
        <v>0</v>
      </c>
      <c r="P75" s="180">
        <v>0</v>
      </c>
      <c r="Q75" s="180">
        <f t="shared" si="22"/>
        <v>0</v>
      </c>
      <c r="R75" s="180"/>
      <c r="S75" s="180" t="s">
        <v>283</v>
      </c>
      <c r="T75" s="182" t="s">
        <v>197</v>
      </c>
      <c r="U75" s="158">
        <v>0</v>
      </c>
      <c r="V75" s="158">
        <f t="shared" si="23"/>
        <v>0</v>
      </c>
      <c r="W75" s="158"/>
      <c r="X75" s="158" t="s">
        <v>284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285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76">
        <v>59</v>
      </c>
      <c r="B76" s="177" t="s">
        <v>582</v>
      </c>
      <c r="C76" s="187" t="s">
        <v>583</v>
      </c>
      <c r="D76" s="178" t="s">
        <v>302</v>
      </c>
      <c r="E76" s="179">
        <v>2</v>
      </c>
      <c r="F76" s="180">
        <f t="shared" si="16"/>
        <v>3860.41</v>
      </c>
      <c r="G76" s="180">
        <f t="shared" si="17"/>
        <v>7720.82</v>
      </c>
      <c r="H76" s="181">
        <v>2316.25</v>
      </c>
      <c r="I76" s="180">
        <f t="shared" si="18"/>
        <v>4632.5</v>
      </c>
      <c r="J76" s="181">
        <v>1544.16</v>
      </c>
      <c r="K76" s="180">
        <f t="shared" si="19"/>
        <v>3088.32</v>
      </c>
      <c r="L76" s="180">
        <v>21</v>
      </c>
      <c r="M76" s="180">
        <f t="shared" si="20"/>
        <v>9342.1921999999995</v>
      </c>
      <c r="N76" s="180">
        <v>0</v>
      </c>
      <c r="O76" s="180">
        <f t="shared" si="21"/>
        <v>0</v>
      </c>
      <c r="P76" s="180">
        <v>0</v>
      </c>
      <c r="Q76" s="180">
        <f t="shared" si="22"/>
        <v>0</v>
      </c>
      <c r="R76" s="180"/>
      <c r="S76" s="180" t="s">
        <v>283</v>
      </c>
      <c r="T76" s="182" t="s">
        <v>197</v>
      </c>
      <c r="U76" s="158">
        <v>0</v>
      </c>
      <c r="V76" s="158">
        <f t="shared" si="23"/>
        <v>0</v>
      </c>
      <c r="W76" s="158"/>
      <c r="X76" s="158" t="s">
        <v>284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285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76">
        <v>60</v>
      </c>
      <c r="B77" s="177" t="s">
        <v>584</v>
      </c>
      <c r="C77" s="187" t="s">
        <v>585</v>
      </c>
      <c r="D77" s="178" t="s">
        <v>302</v>
      </c>
      <c r="E77" s="179">
        <v>1</v>
      </c>
      <c r="F77" s="180">
        <f t="shared" si="16"/>
        <v>12077.49</v>
      </c>
      <c r="G77" s="180">
        <f t="shared" si="17"/>
        <v>12077.49</v>
      </c>
      <c r="H77" s="181">
        <v>7246.49</v>
      </c>
      <c r="I77" s="180">
        <f t="shared" si="18"/>
        <v>7246.49</v>
      </c>
      <c r="J77" s="181">
        <v>4831</v>
      </c>
      <c r="K77" s="180">
        <f t="shared" si="19"/>
        <v>4831</v>
      </c>
      <c r="L77" s="180">
        <v>21</v>
      </c>
      <c r="M77" s="180">
        <f t="shared" si="20"/>
        <v>14613.7629</v>
      </c>
      <c r="N77" s="180">
        <v>0</v>
      </c>
      <c r="O77" s="180">
        <f t="shared" si="21"/>
        <v>0</v>
      </c>
      <c r="P77" s="180">
        <v>0</v>
      </c>
      <c r="Q77" s="180">
        <f t="shared" si="22"/>
        <v>0</v>
      </c>
      <c r="R77" s="180"/>
      <c r="S77" s="180" t="s">
        <v>283</v>
      </c>
      <c r="T77" s="182" t="s">
        <v>197</v>
      </c>
      <c r="U77" s="158">
        <v>0</v>
      </c>
      <c r="V77" s="158">
        <f t="shared" si="23"/>
        <v>0</v>
      </c>
      <c r="W77" s="158"/>
      <c r="X77" s="158" t="s">
        <v>284</v>
      </c>
      <c r="Y77" s="148"/>
      <c r="Z77" s="148"/>
      <c r="AA77" s="148"/>
      <c r="AB77" s="148"/>
      <c r="AC77" s="148"/>
      <c r="AD77" s="148"/>
      <c r="AE77" s="148"/>
      <c r="AF77" s="148"/>
      <c r="AG77" s="148" t="s">
        <v>285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76">
        <v>61</v>
      </c>
      <c r="B78" s="177" t="s">
        <v>586</v>
      </c>
      <c r="C78" s="187" t="s">
        <v>587</v>
      </c>
      <c r="D78" s="178" t="s">
        <v>302</v>
      </c>
      <c r="E78" s="179">
        <v>1</v>
      </c>
      <c r="F78" s="180">
        <f t="shared" si="16"/>
        <v>15358.11</v>
      </c>
      <c r="G78" s="180">
        <f t="shared" si="17"/>
        <v>15358.11</v>
      </c>
      <c r="H78" s="181">
        <v>9214.8700000000008</v>
      </c>
      <c r="I78" s="180">
        <f t="shared" si="18"/>
        <v>9214.8700000000008</v>
      </c>
      <c r="J78" s="181">
        <v>6143.24</v>
      </c>
      <c r="K78" s="180">
        <f t="shared" si="19"/>
        <v>6143.24</v>
      </c>
      <c r="L78" s="180">
        <v>21</v>
      </c>
      <c r="M78" s="180">
        <f t="shared" si="20"/>
        <v>18583.313099999999</v>
      </c>
      <c r="N78" s="180">
        <v>0</v>
      </c>
      <c r="O78" s="180">
        <f t="shared" si="21"/>
        <v>0</v>
      </c>
      <c r="P78" s="180">
        <v>0</v>
      </c>
      <c r="Q78" s="180">
        <f t="shared" si="22"/>
        <v>0</v>
      </c>
      <c r="R78" s="180"/>
      <c r="S78" s="180" t="s">
        <v>283</v>
      </c>
      <c r="T78" s="182" t="s">
        <v>197</v>
      </c>
      <c r="U78" s="158">
        <v>0</v>
      </c>
      <c r="V78" s="158">
        <f t="shared" si="23"/>
        <v>0</v>
      </c>
      <c r="W78" s="158"/>
      <c r="X78" s="158" t="s">
        <v>284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285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76">
        <v>62</v>
      </c>
      <c r="B79" s="177" t="s">
        <v>588</v>
      </c>
      <c r="C79" s="187" t="s">
        <v>589</v>
      </c>
      <c r="D79" s="178" t="s">
        <v>302</v>
      </c>
      <c r="E79" s="179">
        <v>1</v>
      </c>
      <c r="F79" s="180">
        <f t="shared" si="16"/>
        <v>11957.06</v>
      </c>
      <c r="G79" s="180">
        <f t="shared" si="17"/>
        <v>11957.06</v>
      </c>
      <c r="H79" s="181">
        <v>7174.24</v>
      </c>
      <c r="I79" s="180">
        <f t="shared" si="18"/>
        <v>7174.24</v>
      </c>
      <c r="J79" s="181">
        <v>4782.82</v>
      </c>
      <c r="K79" s="180">
        <f t="shared" si="19"/>
        <v>4782.82</v>
      </c>
      <c r="L79" s="180">
        <v>21</v>
      </c>
      <c r="M79" s="180">
        <f t="shared" si="20"/>
        <v>14468.042599999999</v>
      </c>
      <c r="N79" s="180">
        <v>0</v>
      </c>
      <c r="O79" s="180">
        <f t="shared" si="21"/>
        <v>0</v>
      </c>
      <c r="P79" s="180">
        <v>0</v>
      </c>
      <c r="Q79" s="180">
        <f t="shared" si="22"/>
        <v>0</v>
      </c>
      <c r="R79" s="180"/>
      <c r="S79" s="180" t="s">
        <v>283</v>
      </c>
      <c r="T79" s="182" t="s">
        <v>197</v>
      </c>
      <c r="U79" s="158">
        <v>0</v>
      </c>
      <c r="V79" s="158">
        <f t="shared" si="23"/>
        <v>0</v>
      </c>
      <c r="W79" s="158"/>
      <c r="X79" s="158" t="s">
        <v>284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285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76">
        <v>63</v>
      </c>
      <c r="B80" s="177" t="s">
        <v>590</v>
      </c>
      <c r="C80" s="187" t="s">
        <v>591</v>
      </c>
      <c r="D80" s="178" t="s">
        <v>302</v>
      </c>
      <c r="E80" s="179">
        <v>1</v>
      </c>
      <c r="F80" s="180">
        <f t="shared" si="16"/>
        <v>13926.599999999999</v>
      </c>
      <c r="G80" s="180">
        <f t="shared" si="17"/>
        <v>13926.6</v>
      </c>
      <c r="H80" s="181">
        <v>8355.9599999999991</v>
      </c>
      <c r="I80" s="180">
        <f t="shared" si="18"/>
        <v>8355.9599999999991</v>
      </c>
      <c r="J80" s="181">
        <v>5570.64</v>
      </c>
      <c r="K80" s="180">
        <f t="shared" si="19"/>
        <v>5570.64</v>
      </c>
      <c r="L80" s="180">
        <v>21</v>
      </c>
      <c r="M80" s="180">
        <f t="shared" si="20"/>
        <v>16851.186000000002</v>
      </c>
      <c r="N80" s="180">
        <v>0</v>
      </c>
      <c r="O80" s="180">
        <f t="shared" si="21"/>
        <v>0</v>
      </c>
      <c r="P80" s="180">
        <v>0</v>
      </c>
      <c r="Q80" s="180">
        <f t="shared" si="22"/>
        <v>0</v>
      </c>
      <c r="R80" s="180"/>
      <c r="S80" s="180" t="s">
        <v>283</v>
      </c>
      <c r="T80" s="182" t="s">
        <v>197</v>
      </c>
      <c r="U80" s="158">
        <v>0</v>
      </c>
      <c r="V80" s="158">
        <f t="shared" si="23"/>
        <v>0</v>
      </c>
      <c r="W80" s="158"/>
      <c r="X80" s="158" t="s">
        <v>284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285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ht="22.5" outlineLevel="1" x14ac:dyDescent="0.2">
      <c r="A81" s="176">
        <v>64</v>
      </c>
      <c r="B81" s="177" t="s">
        <v>592</v>
      </c>
      <c r="C81" s="187" t="s">
        <v>593</v>
      </c>
      <c r="D81" s="178" t="s">
        <v>302</v>
      </c>
      <c r="E81" s="179">
        <v>2</v>
      </c>
      <c r="F81" s="180">
        <f t="shared" si="16"/>
        <v>1720.92</v>
      </c>
      <c r="G81" s="180">
        <f t="shared" si="17"/>
        <v>3441.84</v>
      </c>
      <c r="H81" s="181">
        <v>1032.55</v>
      </c>
      <c r="I81" s="180">
        <f t="shared" si="18"/>
        <v>2065.1</v>
      </c>
      <c r="J81" s="181">
        <v>688.37</v>
      </c>
      <c r="K81" s="180">
        <f t="shared" si="19"/>
        <v>1376.74</v>
      </c>
      <c r="L81" s="180">
        <v>21</v>
      </c>
      <c r="M81" s="180">
        <f t="shared" si="20"/>
        <v>4164.6264000000001</v>
      </c>
      <c r="N81" s="180">
        <v>0</v>
      </c>
      <c r="O81" s="180">
        <f t="shared" si="21"/>
        <v>0</v>
      </c>
      <c r="P81" s="180">
        <v>0</v>
      </c>
      <c r="Q81" s="180">
        <f t="shared" si="22"/>
        <v>0</v>
      </c>
      <c r="R81" s="180"/>
      <c r="S81" s="180" t="s">
        <v>283</v>
      </c>
      <c r="T81" s="182" t="s">
        <v>197</v>
      </c>
      <c r="U81" s="158">
        <v>0</v>
      </c>
      <c r="V81" s="158">
        <f t="shared" si="23"/>
        <v>0</v>
      </c>
      <c r="W81" s="158"/>
      <c r="X81" s="158" t="s">
        <v>284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285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76">
        <v>65</v>
      </c>
      <c r="B82" s="177" t="s">
        <v>594</v>
      </c>
      <c r="C82" s="187" t="s">
        <v>595</v>
      </c>
      <c r="D82" s="178" t="s">
        <v>302</v>
      </c>
      <c r="E82" s="179">
        <v>2</v>
      </c>
      <c r="F82" s="180">
        <f t="shared" si="16"/>
        <v>6103.8099999999995</v>
      </c>
      <c r="G82" s="180">
        <f t="shared" si="17"/>
        <v>12207.62</v>
      </c>
      <c r="H82" s="181">
        <v>3662.29</v>
      </c>
      <c r="I82" s="180">
        <f t="shared" si="18"/>
        <v>7324.58</v>
      </c>
      <c r="J82" s="181">
        <v>2441.52</v>
      </c>
      <c r="K82" s="180">
        <f t="shared" si="19"/>
        <v>4883.04</v>
      </c>
      <c r="L82" s="180">
        <v>21</v>
      </c>
      <c r="M82" s="180">
        <f t="shared" si="20"/>
        <v>14771.2202</v>
      </c>
      <c r="N82" s="180">
        <v>0</v>
      </c>
      <c r="O82" s="180">
        <f t="shared" si="21"/>
        <v>0</v>
      </c>
      <c r="P82" s="180">
        <v>0</v>
      </c>
      <c r="Q82" s="180">
        <f t="shared" si="22"/>
        <v>0</v>
      </c>
      <c r="R82" s="180"/>
      <c r="S82" s="180" t="s">
        <v>283</v>
      </c>
      <c r="T82" s="182" t="s">
        <v>197</v>
      </c>
      <c r="U82" s="158">
        <v>0</v>
      </c>
      <c r="V82" s="158">
        <f t="shared" si="23"/>
        <v>0</v>
      </c>
      <c r="W82" s="158"/>
      <c r="X82" s="158" t="s">
        <v>284</v>
      </c>
      <c r="Y82" s="148"/>
      <c r="Z82" s="148"/>
      <c r="AA82" s="148"/>
      <c r="AB82" s="148"/>
      <c r="AC82" s="148"/>
      <c r="AD82" s="148"/>
      <c r="AE82" s="148"/>
      <c r="AF82" s="148"/>
      <c r="AG82" s="148" t="s">
        <v>285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76">
        <v>66</v>
      </c>
      <c r="B83" s="177" t="s">
        <v>596</v>
      </c>
      <c r="C83" s="187" t="s">
        <v>597</v>
      </c>
      <c r="D83" s="178" t="s">
        <v>302</v>
      </c>
      <c r="E83" s="179">
        <v>2</v>
      </c>
      <c r="F83" s="180">
        <f t="shared" si="16"/>
        <v>3399.1000000000004</v>
      </c>
      <c r="G83" s="180">
        <f t="shared" si="17"/>
        <v>6798.2</v>
      </c>
      <c r="H83" s="181">
        <v>2039.46</v>
      </c>
      <c r="I83" s="180">
        <f t="shared" si="18"/>
        <v>4078.92</v>
      </c>
      <c r="J83" s="181">
        <v>1359.64</v>
      </c>
      <c r="K83" s="180">
        <f t="shared" si="19"/>
        <v>2719.28</v>
      </c>
      <c r="L83" s="180">
        <v>21</v>
      </c>
      <c r="M83" s="180">
        <f t="shared" si="20"/>
        <v>8225.8220000000001</v>
      </c>
      <c r="N83" s="180">
        <v>0</v>
      </c>
      <c r="O83" s="180">
        <f t="shared" si="21"/>
        <v>0</v>
      </c>
      <c r="P83" s="180">
        <v>0</v>
      </c>
      <c r="Q83" s="180">
        <f t="shared" si="22"/>
        <v>0</v>
      </c>
      <c r="R83" s="180"/>
      <c r="S83" s="180" t="s">
        <v>283</v>
      </c>
      <c r="T83" s="182" t="s">
        <v>197</v>
      </c>
      <c r="U83" s="158">
        <v>0</v>
      </c>
      <c r="V83" s="158">
        <f t="shared" si="23"/>
        <v>0</v>
      </c>
      <c r="W83" s="158"/>
      <c r="X83" s="158" t="s">
        <v>284</v>
      </c>
      <c r="Y83" s="148"/>
      <c r="Z83" s="148"/>
      <c r="AA83" s="148"/>
      <c r="AB83" s="148"/>
      <c r="AC83" s="148"/>
      <c r="AD83" s="148"/>
      <c r="AE83" s="148"/>
      <c r="AF83" s="148"/>
      <c r="AG83" s="148" t="s">
        <v>285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ht="22.5" outlineLevel="1" x14ac:dyDescent="0.2">
      <c r="A84" s="176">
        <v>67</v>
      </c>
      <c r="B84" s="177" t="s">
        <v>598</v>
      </c>
      <c r="C84" s="187" t="s">
        <v>599</v>
      </c>
      <c r="D84" s="178" t="s">
        <v>302</v>
      </c>
      <c r="E84" s="179">
        <v>2</v>
      </c>
      <c r="F84" s="180">
        <f t="shared" si="16"/>
        <v>10383.77</v>
      </c>
      <c r="G84" s="180">
        <f t="shared" si="17"/>
        <v>20767.54</v>
      </c>
      <c r="H84" s="181">
        <v>6230.26</v>
      </c>
      <c r="I84" s="180">
        <f t="shared" si="18"/>
        <v>12460.52</v>
      </c>
      <c r="J84" s="181">
        <v>4153.51</v>
      </c>
      <c r="K84" s="180">
        <f t="shared" si="19"/>
        <v>8307.02</v>
      </c>
      <c r="L84" s="180">
        <v>21</v>
      </c>
      <c r="M84" s="180">
        <f t="shared" si="20"/>
        <v>25128.723399999999</v>
      </c>
      <c r="N84" s="180">
        <v>0</v>
      </c>
      <c r="O84" s="180">
        <f t="shared" si="21"/>
        <v>0</v>
      </c>
      <c r="P84" s="180">
        <v>0</v>
      </c>
      <c r="Q84" s="180">
        <f t="shared" si="22"/>
        <v>0</v>
      </c>
      <c r="R84" s="180"/>
      <c r="S84" s="180" t="s">
        <v>283</v>
      </c>
      <c r="T84" s="182" t="s">
        <v>197</v>
      </c>
      <c r="U84" s="158">
        <v>0</v>
      </c>
      <c r="V84" s="158">
        <f t="shared" si="23"/>
        <v>0</v>
      </c>
      <c r="W84" s="158"/>
      <c r="X84" s="158" t="s">
        <v>284</v>
      </c>
      <c r="Y84" s="148"/>
      <c r="Z84" s="148"/>
      <c r="AA84" s="148"/>
      <c r="AB84" s="148"/>
      <c r="AC84" s="148"/>
      <c r="AD84" s="148"/>
      <c r="AE84" s="148"/>
      <c r="AF84" s="148"/>
      <c r="AG84" s="148" t="s">
        <v>285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ht="22.5" outlineLevel="1" x14ac:dyDescent="0.2">
      <c r="A85" s="176">
        <v>68</v>
      </c>
      <c r="B85" s="177" t="s">
        <v>600</v>
      </c>
      <c r="C85" s="187" t="s">
        <v>601</v>
      </c>
      <c r="D85" s="178" t="s">
        <v>302</v>
      </c>
      <c r="E85" s="179">
        <v>2</v>
      </c>
      <c r="F85" s="180">
        <f t="shared" si="16"/>
        <v>10866.439999999999</v>
      </c>
      <c r="G85" s="180">
        <f t="shared" si="17"/>
        <v>21732.880000000001</v>
      </c>
      <c r="H85" s="181">
        <v>6519.86</v>
      </c>
      <c r="I85" s="180">
        <f t="shared" si="18"/>
        <v>13039.72</v>
      </c>
      <c r="J85" s="181">
        <v>4346.58</v>
      </c>
      <c r="K85" s="180">
        <f t="shared" si="19"/>
        <v>8693.16</v>
      </c>
      <c r="L85" s="180">
        <v>21</v>
      </c>
      <c r="M85" s="180">
        <f t="shared" si="20"/>
        <v>26296.784800000001</v>
      </c>
      <c r="N85" s="180">
        <v>0</v>
      </c>
      <c r="O85" s="180">
        <f t="shared" si="21"/>
        <v>0</v>
      </c>
      <c r="P85" s="180">
        <v>0</v>
      </c>
      <c r="Q85" s="180">
        <f t="shared" si="22"/>
        <v>0</v>
      </c>
      <c r="R85" s="180"/>
      <c r="S85" s="180" t="s">
        <v>283</v>
      </c>
      <c r="T85" s="182" t="s">
        <v>197</v>
      </c>
      <c r="U85" s="158">
        <v>0</v>
      </c>
      <c r="V85" s="158">
        <f t="shared" si="23"/>
        <v>0</v>
      </c>
      <c r="W85" s="158"/>
      <c r="X85" s="158" t="s">
        <v>284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285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76">
        <v>69</v>
      </c>
      <c r="B86" s="177" t="s">
        <v>602</v>
      </c>
      <c r="C86" s="187" t="s">
        <v>603</v>
      </c>
      <c r="D86" s="178" t="s">
        <v>302</v>
      </c>
      <c r="E86" s="179">
        <v>2</v>
      </c>
      <c r="F86" s="180">
        <f t="shared" si="16"/>
        <v>3950.73</v>
      </c>
      <c r="G86" s="180">
        <f t="shared" si="17"/>
        <v>7901.46</v>
      </c>
      <c r="H86" s="181">
        <v>2370.44</v>
      </c>
      <c r="I86" s="180">
        <f t="shared" si="18"/>
        <v>4740.88</v>
      </c>
      <c r="J86" s="181">
        <v>1580.29</v>
      </c>
      <c r="K86" s="180">
        <f t="shared" si="19"/>
        <v>3160.58</v>
      </c>
      <c r="L86" s="180">
        <v>21</v>
      </c>
      <c r="M86" s="180">
        <f t="shared" si="20"/>
        <v>9560.766599999999</v>
      </c>
      <c r="N86" s="180">
        <v>0</v>
      </c>
      <c r="O86" s="180">
        <f t="shared" si="21"/>
        <v>0</v>
      </c>
      <c r="P86" s="180">
        <v>0</v>
      </c>
      <c r="Q86" s="180">
        <f t="shared" si="22"/>
        <v>0</v>
      </c>
      <c r="R86" s="180"/>
      <c r="S86" s="180" t="s">
        <v>283</v>
      </c>
      <c r="T86" s="182" t="s">
        <v>197</v>
      </c>
      <c r="U86" s="158">
        <v>0</v>
      </c>
      <c r="V86" s="158">
        <f t="shared" si="23"/>
        <v>0</v>
      </c>
      <c r="W86" s="158"/>
      <c r="X86" s="158" t="s">
        <v>284</v>
      </c>
      <c r="Y86" s="148"/>
      <c r="Z86" s="148"/>
      <c r="AA86" s="148"/>
      <c r="AB86" s="148"/>
      <c r="AC86" s="148"/>
      <c r="AD86" s="148"/>
      <c r="AE86" s="148"/>
      <c r="AF86" s="148"/>
      <c r="AG86" s="148" t="s">
        <v>285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76">
        <v>70</v>
      </c>
      <c r="B87" s="177" t="s">
        <v>604</v>
      </c>
      <c r="C87" s="187" t="s">
        <v>605</v>
      </c>
      <c r="D87" s="178" t="s">
        <v>302</v>
      </c>
      <c r="E87" s="179">
        <v>310</v>
      </c>
      <c r="F87" s="180">
        <f t="shared" si="16"/>
        <v>46.62</v>
      </c>
      <c r="G87" s="180">
        <f t="shared" si="17"/>
        <v>14452.2</v>
      </c>
      <c r="H87" s="181">
        <v>27.97</v>
      </c>
      <c r="I87" s="180">
        <f t="shared" si="18"/>
        <v>8670.7000000000007</v>
      </c>
      <c r="J87" s="181">
        <v>18.649999999999999</v>
      </c>
      <c r="K87" s="180">
        <f t="shared" si="19"/>
        <v>5781.5</v>
      </c>
      <c r="L87" s="180">
        <v>21</v>
      </c>
      <c r="M87" s="180">
        <f t="shared" si="20"/>
        <v>17487.162</v>
      </c>
      <c r="N87" s="180">
        <v>0</v>
      </c>
      <c r="O87" s="180">
        <f t="shared" si="21"/>
        <v>0</v>
      </c>
      <c r="P87" s="180">
        <v>0</v>
      </c>
      <c r="Q87" s="180">
        <f t="shared" si="22"/>
        <v>0</v>
      </c>
      <c r="R87" s="180"/>
      <c r="S87" s="180" t="s">
        <v>283</v>
      </c>
      <c r="T87" s="182" t="s">
        <v>197</v>
      </c>
      <c r="U87" s="158">
        <v>0</v>
      </c>
      <c r="V87" s="158">
        <f t="shared" si="23"/>
        <v>0</v>
      </c>
      <c r="W87" s="158"/>
      <c r="X87" s="158" t="s">
        <v>284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285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76">
        <v>71</v>
      </c>
      <c r="B88" s="177" t="s">
        <v>606</v>
      </c>
      <c r="C88" s="187" t="s">
        <v>607</v>
      </c>
      <c r="D88" s="178" t="s">
        <v>302</v>
      </c>
      <c r="E88" s="179">
        <v>2</v>
      </c>
      <c r="F88" s="180">
        <f t="shared" si="16"/>
        <v>207.82999999999998</v>
      </c>
      <c r="G88" s="180">
        <f t="shared" si="17"/>
        <v>415.66</v>
      </c>
      <c r="H88" s="181">
        <v>124.7</v>
      </c>
      <c r="I88" s="180">
        <f t="shared" si="18"/>
        <v>249.4</v>
      </c>
      <c r="J88" s="181">
        <v>83.13</v>
      </c>
      <c r="K88" s="180">
        <f t="shared" si="19"/>
        <v>166.26</v>
      </c>
      <c r="L88" s="180">
        <v>21</v>
      </c>
      <c r="M88" s="180">
        <f t="shared" si="20"/>
        <v>502.9486</v>
      </c>
      <c r="N88" s="180">
        <v>0</v>
      </c>
      <c r="O88" s="180">
        <f t="shared" si="21"/>
        <v>0</v>
      </c>
      <c r="P88" s="180">
        <v>0</v>
      </c>
      <c r="Q88" s="180">
        <f t="shared" si="22"/>
        <v>0</v>
      </c>
      <c r="R88" s="180"/>
      <c r="S88" s="180" t="s">
        <v>283</v>
      </c>
      <c r="T88" s="182" t="s">
        <v>197</v>
      </c>
      <c r="U88" s="158">
        <v>0</v>
      </c>
      <c r="V88" s="158">
        <f t="shared" si="23"/>
        <v>0</v>
      </c>
      <c r="W88" s="158"/>
      <c r="X88" s="158" t="s">
        <v>284</v>
      </c>
      <c r="Y88" s="148"/>
      <c r="Z88" s="148"/>
      <c r="AA88" s="148"/>
      <c r="AB88" s="148"/>
      <c r="AC88" s="148"/>
      <c r="AD88" s="148"/>
      <c r="AE88" s="148"/>
      <c r="AF88" s="148"/>
      <c r="AG88" s="148" t="s">
        <v>285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76">
        <v>72</v>
      </c>
      <c r="B89" s="177" t="s">
        <v>608</v>
      </c>
      <c r="C89" s="187" t="s">
        <v>609</v>
      </c>
      <c r="D89" s="178" t="s">
        <v>302</v>
      </c>
      <c r="E89" s="179">
        <v>2</v>
      </c>
      <c r="F89" s="180">
        <f t="shared" si="16"/>
        <v>229.20000000000002</v>
      </c>
      <c r="G89" s="180">
        <f t="shared" si="17"/>
        <v>458.4</v>
      </c>
      <c r="H89" s="181">
        <v>137.52000000000001</v>
      </c>
      <c r="I89" s="180">
        <f t="shared" si="18"/>
        <v>275.04000000000002</v>
      </c>
      <c r="J89" s="181">
        <v>91.68</v>
      </c>
      <c r="K89" s="180">
        <f t="shared" si="19"/>
        <v>183.36</v>
      </c>
      <c r="L89" s="180">
        <v>21</v>
      </c>
      <c r="M89" s="180">
        <f t="shared" si="20"/>
        <v>554.66399999999999</v>
      </c>
      <c r="N89" s="180">
        <v>0</v>
      </c>
      <c r="O89" s="180">
        <f t="shared" si="21"/>
        <v>0</v>
      </c>
      <c r="P89" s="180">
        <v>0</v>
      </c>
      <c r="Q89" s="180">
        <f t="shared" si="22"/>
        <v>0</v>
      </c>
      <c r="R89" s="180"/>
      <c r="S89" s="180" t="s">
        <v>283</v>
      </c>
      <c r="T89" s="182" t="s">
        <v>197</v>
      </c>
      <c r="U89" s="158">
        <v>0</v>
      </c>
      <c r="V89" s="158">
        <f t="shared" si="23"/>
        <v>0</v>
      </c>
      <c r="W89" s="158"/>
      <c r="X89" s="158" t="s">
        <v>284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285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76">
        <v>73</v>
      </c>
      <c r="B90" s="177" t="s">
        <v>610</v>
      </c>
      <c r="C90" s="187" t="s">
        <v>611</v>
      </c>
      <c r="D90" s="178" t="s">
        <v>302</v>
      </c>
      <c r="E90" s="179">
        <v>2</v>
      </c>
      <c r="F90" s="180">
        <f t="shared" si="16"/>
        <v>256.39</v>
      </c>
      <c r="G90" s="180">
        <f t="shared" si="17"/>
        <v>512.78</v>
      </c>
      <c r="H90" s="181">
        <v>153.83000000000001</v>
      </c>
      <c r="I90" s="180">
        <f t="shared" si="18"/>
        <v>307.66000000000003</v>
      </c>
      <c r="J90" s="181">
        <v>102.56</v>
      </c>
      <c r="K90" s="180">
        <f t="shared" si="19"/>
        <v>205.12</v>
      </c>
      <c r="L90" s="180">
        <v>21</v>
      </c>
      <c r="M90" s="180">
        <f t="shared" si="20"/>
        <v>620.46379999999999</v>
      </c>
      <c r="N90" s="180">
        <v>0</v>
      </c>
      <c r="O90" s="180">
        <f t="shared" si="21"/>
        <v>0</v>
      </c>
      <c r="P90" s="180">
        <v>0</v>
      </c>
      <c r="Q90" s="180">
        <f t="shared" si="22"/>
        <v>0</v>
      </c>
      <c r="R90" s="180"/>
      <c r="S90" s="180" t="s">
        <v>283</v>
      </c>
      <c r="T90" s="182" t="s">
        <v>197</v>
      </c>
      <c r="U90" s="158">
        <v>0</v>
      </c>
      <c r="V90" s="158">
        <f t="shared" si="23"/>
        <v>0</v>
      </c>
      <c r="W90" s="158"/>
      <c r="X90" s="158" t="s">
        <v>284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285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76">
        <v>74</v>
      </c>
      <c r="B91" s="177" t="s">
        <v>612</v>
      </c>
      <c r="C91" s="187" t="s">
        <v>613</v>
      </c>
      <c r="D91" s="178" t="s">
        <v>302</v>
      </c>
      <c r="E91" s="179">
        <v>2</v>
      </c>
      <c r="F91" s="180">
        <f t="shared" si="16"/>
        <v>135.96</v>
      </c>
      <c r="G91" s="180">
        <f t="shared" si="17"/>
        <v>271.92</v>
      </c>
      <c r="H91" s="181">
        <v>81.58</v>
      </c>
      <c r="I91" s="180">
        <f t="shared" si="18"/>
        <v>163.16</v>
      </c>
      <c r="J91" s="181">
        <v>54.38</v>
      </c>
      <c r="K91" s="180">
        <f t="shared" si="19"/>
        <v>108.76</v>
      </c>
      <c r="L91" s="180">
        <v>21</v>
      </c>
      <c r="M91" s="180">
        <f t="shared" si="20"/>
        <v>329.02320000000003</v>
      </c>
      <c r="N91" s="180">
        <v>0</v>
      </c>
      <c r="O91" s="180">
        <f t="shared" si="21"/>
        <v>0</v>
      </c>
      <c r="P91" s="180">
        <v>0</v>
      </c>
      <c r="Q91" s="180">
        <f t="shared" si="22"/>
        <v>0</v>
      </c>
      <c r="R91" s="180"/>
      <c r="S91" s="180" t="s">
        <v>283</v>
      </c>
      <c r="T91" s="182" t="s">
        <v>197</v>
      </c>
      <c r="U91" s="158">
        <v>0</v>
      </c>
      <c r="V91" s="158">
        <f t="shared" si="23"/>
        <v>0</v>
      </c>
      <c r="W91" s="158"/>
      <c r="X91" s="158" t="s">
        <v>284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285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76">
        <v>75</v>
      </c>
      <c r="B92" s="177" t="s">
        <v>614</v>
      </c>
      <c r="C92" s="187" t="s">
        <v>615</v>
      </c>
      <c r="D92" s="178" t="s">
        <v>302</v>
      </c>
      <c r="E92" s="179">
        <v>2</v>
      </c>
      <c r="F92" s="180">
        <f t="shared" si="16"/>
        <v>155.38999999999999</v>
      </c>
      <c r="G92" s="180">
        <f t="shared" si="17"/>
        <v>310.77999999999997</v>
      </c>
      <c r="H92" s="181">
        <v>93.23</v>
      </c>
      <c r="I92" s="180">
        <f t="shared" si="18"/>
        <v>186.46</v>
      </c>
      <c r="J92" s="181">
        <v>62.16</v>
      </c>
      <c r="K92" s="180">
        <f t="shared" si="19"/>
        <v>124.32</v>
      </c>
      <c r="L92" s="180">
        <v>21</v>
      </c>
      <c r="M92" s="180">
        <f t="shared" si="20"/>
        <v>376.04379999999998</v>
      </c>
      <c r="N92" s="180">
        <v>0</v>
      </c>
      <c r="O92" s="180">
        <f t="shared" si="21"/>
        <v>0</v>
      </c>
      <c r="P92" s="180">
        <v>0</v>
      </c>
      <c r="Q92" s="180">
        <f t="shared" si="22"/>
        <v>0</v>
      </c>
      <c r="R92" s="180"/>
      <c r="S92" s="180" t="s">
        <v>283</v>
      </c>
      <c r="T92" s="182" t="s">
        <v>197</v>
      </c>
      <c r="U92" s="158">
        <v>0</v>
      </c>
      <c r="V92" s="158">
        <f t="shared" si="23"/>
        <v>0</v>
      </c>
      <c r="W92" s="158"/>
      <c r="X92" s="158" t="s">
        <v>284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285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76">
        <v>76</v>
      </c>
      <c r="B93" s="177" t="s">
        <v>616</v>
      </c>
      <c r="C93" s="187" t="s">
        <v>617</v>
      </c>
      <c r="D93" s="178" t="s">
        <v>618</v>
      </c>
      <c r="E93" s="179">
        <v>1</v>
      </c>
      <c r="F93" s="180">
        <f t="shared" si="16"/>
        <v>19423.43</v>
      </c>
      <c r="G93" s="180">
        <f t="shared" si="17"/>
        <v>19423.43</v>
      </c>
      <c r="H93" s="181">
        <v>19423.43</v>
      </c>
      <c r="I93" s="180">
        <f t="shared" si="18"/>
        <v>19423.43</v>
      </c>
      <c r="J93" s="181"/>
      <c r="K93" s="180">
        <f t="shared" si="19"/>
        <v>0</v>
      </c>
      <c r="L93" s="180">
        <v>21</v>
      </c>
      <c r="M93" s="180">
        <f t="shared" si="20"/>
        <v>23502.350299999998</v>
      </c>
      <c r="N93" s="180">
        <v>0</v>
      </c>
      <c r="O93" s="180">
        <f t="shared" si="21"/>
        <v>0</v>
      </c>
      <c r="P93" s="180">
        <v>0</v>
      </c>
      <c r="Q93" s="180">
        <f t="shared" si="22"/>
        <v>0</v>
      </c>
      <c r="R93" s="180"/>
      <c r="S93" s="180" t="s">
        <v>283</v>
      </c>
      <c r="T93" s="182" t="s">
        <v>197</v>
      </c>
      <c r="U93" s="158">
        <v>0</v>
      </c>
      <c r="V93" s="158">
        <f t="shared" si="23"/>
        <v>0</v>
      </c>
      <c r="W93" s="158"/>
      <c r="X93" s="158" t="s">
        <v>284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285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76">
        <v>77</v>
      </c>
      <c r="B94" s="177" t="s">
        <v>619</v>
      </c>
      <c r="C94" s="187" t="s">
        <v>620</v>
      </c>
      <c r="D94" s="178" t="s">
        <v>302</v>
      </c>
      <c r="E94" s="179">
        <v>2</v>
      </c>
      <c r="F94" s="180">
        <f t="shared" si="16"/>
        <v>121.4</v>
      </c>
      <c r="G94" s="180">
        <f t="shared" si="17"/>
        <v>242.8</v>
      </c>
      <c r="H94" s="181"/>
      <c r="I94" s="180">
        <f t="shared" si="18"/>
        <v>0</v>
      </c>
      <c r="J94" s="181">
        <v>121.4</v>
      </c>
      <c r="K94" s="180">
        <f t="shared" si="19"/>
        <v>242.8</v>
      </c>
      <c r="L94" s="180">
        <v>21</v>
      </c>
      <c r="M94" s="180">
        <f t="shared" si="20"/>
        <v>293.78800000000001</v>
      </c>
      <c r="N94" s="180">
        <v>0</v>
      </c>
      <c r="O94" s="180">
        <f t="shared" si="21"/>
        <v>0</v>
      </c>
      <c r="P94" s="180">
        <v>0</v>
      </c>
      <c r="Q94" s="180">
        <f t="shared" si="22"/>
        <v>0</v>
      </c>
      <c r="R94" s="180"/>
      <c r="S94" s="180" t="s">
        <v>283</v>
      </c>
      <c r="T94" s="182" t="s">
        <v>197</v>
      </c>
      <c r="U94" s="158">
        <v>0</v>
      </c>
      <c r="V94" s="158">
        <f t="shared" si="23"/>
        <v>0</v>
      </c>
      <c r="W94" s="158"/>
      <c r="X94" s="158" t="s">
        <v>284</v>
      </c>
      <c r="Y94" s="148"/>
      <c r="Z94" s="148"/>
      <c r="AA94" s="148"/>
      <c r="AB94" s="148"/>
      <c r="AC94" s="148"/>
      <c r="AD94" s="148"/>
      <c r="AE94" s="148"/>
      <c r="AF94" s="148"/>
      <c r="AG94" s="148" t="s">
        <v>285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76">
        <v>78</v>
      </c>
      <c r="B95" s="177" t="s">
        <v>621</v>
      </c>
      <c r="C95" s="187" t="s">
        <v>622</v>
      </c>
      <c r="D95" s="178" t="s">
        <v>623</v>
      </c>
      <c r="E95" s="179">
        <v>1</v>
      </c>
      <c r="F95" s="180">
        <f t="shared" si="16"/>
        <v>2981.5</v>
      </c>
      <c r="G95" s="180">
        <f t="shared" si="17"/>
        <v>2981.5</v>
      </c>
      <c r="H95" s="181"/>
      <c r="I95" s="180">
        <f t="shared" si="18"/>
        <v>0</v>
      </c>
      <c r="J95" s="181">
        <v>2981.5</v>
      </c>
      <c r="K95" s="180">
        <f t="shared" si="19"/>
        <v>2981.5</v>
      </c>
      <c r="L95" s="180">
        <v>21</v>
      </c>
      <c r="M95" s="180">
        <f t="shared" si="20"/>
        <v>3607.6149999999998</v>
      </c>
      <c r="N95" s="180">
        <v>0</v>
      </c>
      <c r="O95" s="180">
        <f t="shared" si="21"/>
        <v>0</v>
      </c>
      <c r="P95" s="180">
        <v>0</v>
      </c>
      <c r="Q95" s="180">
        <f t="shared" si="22"/>
        <v>0</v>
      </c>
      <c r="R95" s="180"/>
      <c r="S95" s="180" t="s">
        <v>140</v>
      </c>
      <c r="T95" s="182" t="s">
        <v>141</v>
      </c>
      <c r="U95" s="158">
        <v>5.99</v>
      </c>
      <c r="V95" s="158">
        <f t="shared" si="23"/>
        <v>5.99</v>
      </c>
      <c r="W95" s="158"/>
      <c r="X95" s="158" t="s">
        <v>142</v>
      </c>
      <c r="Y95" s="148"/>
      <c r="Z95" s="148"/>
      <c r="AA95" s="148"/>
      <c r="AB95" s="148"/>
      <c r="AC95" s="148"/>
      <c r="AD95" s="148"/>
      <c r="AE95" s="148"/>
      <c r="AF95" s="148"/>
      <c r="AG95" s="148" t="s">
        <v>143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76">
        <v>79</v>
      </c>
      <c r="B96" s="177" t="s">
        <v>624</v>
      </c>
      <c r="C96" s="187" t="s">
        <v>625</v>
      </c>
      <c r="D96" s="178" t="s">
        <v>623</v>
      </c>
      <c r="E96" s="179">
        <v>1</v>
      </c>
      <c r="F96" s="180">
        <f t="shared" si="16"/>
        <v>3311.7</v>
      </c>
      <c r="G96" s="180">
        <f t="shared" si="17"/>
        <v>3311.7</v>
      </c>
      <c r="H96" s="181"/>
      <c r="I96" s="180">
        <f t="shared" si="18"/>
        <v>0</v>
      </c>
      <c r="J96" s="181">
        <v>3311.7</v>
      </c>
      <c r="K96" s="180">
        <f t="shared" si="19"/>
        <v>3311.7</v>
      </c>
      <c r="L96" s="180">
        <v>21</v>
      </c>
      <c r="M96" s="180">
        <f t="shared" si="20"/>
        <v>4007.1569999999997</v>
      </c>
      <c r="N96" s="180">
        <v>0</v>
      </c>
      <c r="O96" s="180">
        <f t="shared" si="21"/>
        <v>0</v>
      </c>
      <c r="P96" s="180">
        <v>0</v>
      </c>
      <c r="Q96" s="180">
        <f t="shared" si="22"/>
        <v>0</v>
      </c>
      <c r="R96" s="180"/>
      <c r="S96" s="180" t="s">
        <v>140</v>
      </c>
      <c r="T96" s="182" t="s">
        <v>141</v>
      </c>
      <c r="U96" s="158">
        <v>6.71</v>
      </c>
      <c r="V96" s="158">
        <f t="shared" si="23"/>
        <v>6.71</v>
      </c>
      <c r="W96" s="158"/>
      <c r="X96" s="158" t="s">
        <v>142</v>
      </c>
      <c r="Y96" s="148"/>
      <c r="Z96" s="148"/>
      <c r="AA96" s="148"/>
      <c r="AB96" s="148"/>
      <c r="AC96" s="148"/>
      <c r="AD96" s="148"/>
      <c r="AE96" s="148"/>
      <c r="AF96" s="148"/>
      <c r="AG96" s="148" t="s">
        <v>143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76">
        <v>80</v>
      </c>
      <c r="B97" s="177" t="s">
        <v>626</v>
      </c>
      <c r="C97" s="187" t="s">
        <v>627</v>
      </c>
      <c r="D97" s="178" t="s">
        <v>182</v>
      </c>
      <c r="E97" s="179">
        <v>330</v>
      </c>
      <c r="F97" s="180">
        <f t="shared" si="16"/>
        <v>9.2799999999999994</v>
      </c>
      <c r="G97" s="180">
        <f t="shared" si="17"/>
        <v>3062.4</v>
      </c>
      <c r="H97" s="181"/>
      <c r="I97" s="180">
        <f t="shared" si="18"/>
        <v>0</v>
      </c>
      <c r="J97" s="181">
        <v>9.2799999999999994</v>
      </c>
      <c r="K97" s="180">
        <f t="shared" si="19"/>
        <v>3062.4</v>
      </c>
      <c r="L97" s="180">
        <v>21</v>
      </c>
      <c r="M97" s="180">
        <f t="shared" si="20"/>
        <v>3705.5039999999999</v>
      </c>
      <c r="N97" s="180">
        <v>0</v>
      </c>
      <c r="O97" s="180">
        <f t="shared" si="21"/>
        <v>0</v>
      </c>
      <c r="P97" s="180">
        <v>0</v>
      </c>
      <c r="Q97" s="180">
        <f t="shared" si="22"/>
        <v>0</v>
      </c>
      <c r="R97" s="180"/>
      <c r="S97" s="180" t="s">
        <v>140</v>
      </c>
      <c r="T97" s="182" t="s">
        <v>141</v>
      </c>
      <c r="U97" s="158">
        <v>1.9E-2</v>
      </c>
      <c r="V97" s="158">
        <f t="shared" si="23"/>
        <v>6.27</v>
      </c>
      <c r="W97" s="158"/>
      <c r="X97" s="158" t="s">
        <v>142</v>
      </c>
      <c r="Y97" s="148"/>
      <c r="Z97" s="148"/>
      <c r="AA97" s="148"/>
      <c r="AB97" s="148"/>
      <c r="AC97" s="148"/>
      <c r="AD97" s="148"/>
      <c r="AE97" s="148"/>
      <c r="AF97" s="148"/>
      <c r="AG97" s="148" t="s">
        <v>143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76">
        <v>81</v>
      </c>
      <c r="B98" s="177" t="s">
        <v>628</v>
      </c>
      <c r="C98" s="187" t="s">
        <v>629</v>
      </c>
      <c r="D98" s="178" t="s">
        <v>182</v>
      </c>
      <c r="E98" s="179">
        <v>238</v>
      </c>
      <c r="F98" s="180">
        <f t="shared" si="16"/>
        <v>20.010000000000002</v>
      </c>
      <c r="G98" s="180">
        <f t="shared" si="17"/>
        <v>4762.38</v>
      </c>
      <c r="H98" s="181"/>
      <c r="I98" s="180">
        <f t="shared" si="18"/>
        <v>0</v>
      </c>
      <c r="J98" s="181">
        <v>20.010000000000002</v>
      </c>
      <c r="K98" s="180">
        <f t="shared" si="19"/>
        <v>4762.38</v>
      </c>
      <c r="L98" s="180">
        <v>21</v>
      </c>
      <c r="M98" s="180">
        <f t="shared" si="20"/>
        <v>5762.4798000000001</v>
      </c>
      <c r="N98" s="180">
        <v>0</v>
      </c>
      <c r="O98" s="180">
        <f t="shared" si="21"/>
        <v>0</v>
      </c>
      <c r="P98" s="180">
        <v>0</v>
      </c>
      <c r="Q98" s="180">
        <f t="shared" si="22"/>
        <v>0</v>
      </c>
      <c r="R98" s="180"/>
      <c r="S98" s="180" t="s">
        <v>140</v>
      </c>
      <c r="T98" s="182" t="s">
        <v>141</v>
      </c>
      <c r="U98" s="158">
        <v>4.1000000000000002E-2</v>
      </c>
      <c r="V98" s="158">
        <f t="shared" si="23"/>
        <v>9.76</v>
      </c>
      <c r="W98" s="158"/>
      <c r="X98" s="158" t="s">
        <v>142</v>
      </c>
      <c r="Y98" s="148"/>
      <c r="Z98" s="148"/>
      <c r="AA98" s="148"/>
      <c r="AB98" s="148"/>
      <c r="AC98" s="148"/>
      <c r="AD98" s="148"/>
      <c r="AE98" s="148"/>
      <c r="AF98" s="148"/>
      <c r="AG98" s="148" t="s">
        <v>143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76">
        <v>82</v>
      </c>
      <c r="B99" s="177" t="s">
        <v>630</v>
      </c>
      <c r="C99" s="187" t="s">
        <v>631</v>
      </c>
      <c r="D99" s="178" t="s">
        <v>182</v>
      </c>
      <c r="E99" s="179">
        <v>330</v>
      </c>
      <c r="F99" s="180">
        <f t="shared" si="16"/>
        <v>48.66</v>
      </c>
      <c r="G99" s="180">
        <f t="shared" si="17"/>
        <v>16057.8</v>
      </c>
      <c r="H99" s="181"/>
      <c r="I99" s="180">
        <f t="shared" si="18"/>
        <v>0</v>
      </c>
      <c r="J99" s="181">
        <v>48.66</v>
      </c>
      <c r="K99" s="180">
        <f t="shared" si="19"/>
        <v>16057.8</v>
      </c>
      <c r="L99" s="180">
        <v>21</v>
      </c>
      <c r="M99" s="180">
        <f t="shared" si="20"/>
        <v>19429.937999999998</v>
      </c>
      <c r="N99" s="180">
        <v>0</v>
      </c>
      <c r="O99" s="180">
        <f t="shared" si="21"/>
        <v>0</v>
      </c>
      <c r="P99" s="180">
        <v>0</v>
      </c>
      <c r="Q99" s="180">
        <f t="shared" si="22"/>
        <v>0</v>
      </c>
      <c r="R99" s="180"/>
      <c r="S99" s="180" t="s">
        <v>140</v>
      </c>
      <c r="T99" s="182" t="s">
        <v>141</v>
      </c>
      <c r="U99" s="158">
        <v>0</v>
      </c>
      <c r="V99" s="158">
        <f t="shared" si="23"/>
        <v>0</v>
      </c>
      <c r="W99" s="158"/>
      <c r="X99" s="158" t="s">
        <v>142</v>
      </c>
      <c r="Y99" s="148"/>
      <c r="Z99" s="148"/>
      <c r="AA99" s="148"/>
      <c r="AB99" s="148"/>
      <c r="AC99" s="148"/>
      <c r="AD99" s="148"/>
      <c r="AE99" s="148"/>
      <c r="AF99" s="148"/>
      <c r="AG99" s="148" t="s">
        <v>143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76">
        <v>83</v>
      </c>
      <c r="B100" s="177" t="s">
        <v>632</v>
      </c>
      <c r="C100" s="187" t="s">
        <v>633</v>
      </c>
      <c r="D100" s="178" t="s">
        <v>182</v>
      </c>
      <c r="E100" s="179">
        <v>203</v>
      </c>
      <c r="F100" s="180">
        <f t="shared" si="16"/>
        <v>54.68</v>
      </c>
      <c r="G100" s="180">
        <f t="shared" si="17"/>
        <v>11100.04</v>
      </c>
      <c r="H100" s="181"/>
      <c r="I100" s="180">
        <f t="shared" si="18"/>
        <v>0</v>
      </c>
      <c r="J100" s="181">
        <v>54.68</v>
      </c>
      <c r="K100" s="180">
        <f t="shared" si="19"/>
        <v>11100.04</v>
      </c>
      <c r="L100" s="180">
        <v>21</v>
      </c>
      <c r="M100" s="180">
        <f t="shared" si="20"/>
        <v>13431.048400000001</v>
      </c>
      <c r="N100" s="180">
        <v>0</v>
      </c>
      <c r="O100" s="180">
        <f t="shared" si="21"/>
        <v>0</v>
      </c>
      <c r="P100" s="180">
        <v>0</v>
      </c>
      <c r="Q100" s="180">
        <f t="shared" si="22"/>
        <v>0</v>
      </c>
      <c r="R100" s="180"/>
      <c r="S100" s="180" t="s">
        <v>140</v>
      </c>
      <c r="T100" s="182" t="s">
        <v>141</v>
      </c>
      <c r="U100" s="158">
        <v>0</v>
      </c>
      <c r="V100" s="158">
        <f t="shared" si="23"/>
        <v>0</v>
      </c>
      <c r="W100" s="158"/>
      <c r="X100" s="158" t="s">
        <v>142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143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76">
        <v>84</v>
      </c>
      <c r="B101" s="177" t="s">
        <v>634</v>
      </c>
      <c r="C101" s="187" t="s">
        <v>635</v>
      </c>
      <c r="D101" s="178" t="s">
        <v>182</v>
      </c>
      <c r="E101" s="179">
        <v>35</v>
      </c>
      <c r="F101" s="180">
        <f t="shared" si="16"/>
        <v>58.56</v>
      </c>
      <c r="G101" s="180">
        <f t="shared" si="17"/>
        <v>2049.6</v>
      </c>
      <c r="H101" s="181"/>
      <c r="I101" s="180">
        <f t="shared" si="18"/>
        <v>0</v>
      </c>
      <c r="J101" s="181">
        <v>58.56</v>
      </c>
      <c r="K101" s="180">
        <f t="shared" si="19"/>
        <v>2049.6</v>
      </c>
      <c r="L101" s="180">
        <v>21</v>
      </c>
      <c r="M101" s="180">
        <f t="shared" si="20"/>
        <v>2480.0159999999996</v>
      </c>
      <c r="N101" s="180">
        <v>0</v>
      </c>
      <c r="O101" s="180">
        <f t="shared" si="21"/>
        <v>0</v>
      </c>
      <c r="P101" s="180">
        <v>0</v>
      </c>
      <c r="Q101" s="180">
        <f t="shared" si="22"/>
        <v>0</v>
      </c>
      <c r="R101" s="180"/>
      <c r="S101" s="180" t="s">
        <v>140</v>
      </c>
      <c r="T101" s="182" t="s">
        <v>141</v>
      </c>
      <c r="U101" s="158">
        <v>0</v>
      </c>
      <c r="V101" s="158">
        <f t="shared" si="23"/>
        <v>0</v>
      </c>
      <c r="W101" s="158"/>
      <c r="X101" s="158" t="s">
        <v>142</v>
      </c>
      <c r="Y101" s="148"/>
      <c r="Z101" s="148"/>
      <c r="AA101" s="148"/>
      <c r="AB101" s="148"/>
      <c r="AC101" s="148"/>
      <c r="AD101" s="148"/>
      <c r="AE101" s="148"/>
      <c r="AF101" s="148"/>
      <c r="AG101" s="148" t="s">
        <v>143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76">
        <v>85</v>
      </c>
      <c r="B102" s="177" t="s">
        <v>636</v>
      </c>
      <c r="C102" s="187" t="s">
        <v>637</v>
      </c>
      <c r="D102" s="178" t="s">
        <v>638</v>
      </c>
      <c r="E102" s="179">
        <v>967</v>
      </c>
      <c r="F102" s="180">
        <f t="shared" ref="F102:F137" si="24">H102+J102</f>
        <v>6.8</v>
      </c>
      <c r="G102" s="180">
        <f t="shared" ref="G102:G133" si="25">ROUND(E102*F102,2)</f>
        <v>6575.6</v>
      </c>
      <c r="H102" s="181"/>
      <c r="I102" s="180">
        <f t="shared" ref="I102:I133" si="26">ROUND(E102*H102,2)</f>
        <v>0</v>
      </c>
      <c r="J102" s="181">
        <v>6.8</v>
      </c>
      <c r="K102" s="180">
        <f t="shared" ref="K102:K133" si="27">ROUND(E102*J102,2)</f>
        <v>6575.6</v>
      </c>
      <c r="L102" s="180">
        <v>21</v>
      </c>
      <c r="M102" s="180">
        <f t="shared" ref="M102:M133" si="28">G102*(1+L102/100)</f>
        <v>7956.4760000000006</v>
      </c>
      <c r="N102" s="180">
        <v>0</v>
      </c>
      <c r="O102" s="180">
        <f t="shared" ref="O102:O133" si="29">ROUND(E102*N102,2)</f>
        <v>0</v>
      </c>
      <c r="P102" s="180">
        <v>0</v>
      </c>
      <c r="Q102" s="180">
        <f t="shared" ref="Q102:Q133" si="30">ROUND(E102*P102,2)</f>
        <v>0</v>
      </c>
      <c r="R102" s="180"/>
      <c r="S102" s="180" t="s">
        <v>140</v>
      </c>
      <c r="T102" s="182" t="s">
        <v>141</v>
      </c>
      <c r="U102" s="158">
        <v>0</v>
      </c>
      <c r="V102" s="158">
        <f t="shared" ref="V102:V133" si="31">ROUND(E102*U102,2)</f>
        <v>0</v>
      </c>
      <c r="W102" s="158"/>
      <c r="X102" s="158" t="s">
        <v>142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143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76">
        <v>86</v>
      </c>
      <c r="B103" s="177" t="s">
        <v>639</v>
      </c>
      <c r="C103" s="187" t="s">
        <v>640</v>
      </c>
      <c r="D103" s="178" t="s">
        <v>146</v>
      </c>
      <c r="E103" s="179">
        <v>64</v>
      </c>
      <c r="F103" s="180">
        <f t="shared" si="24"/>
        <v>204.92</v>
      </c>
      <c r="G103" s="180">
        <f t="shared" si="25"/>
        <v>13114.88</v>
      </c>
      <c r="H103" s="181"/>
      <c r="I103" s="180">
        <f t="shared" si="26"/>
        <v>0</v>
      </c>
      <c r="J103" s="181">
        <v>204.92</v>
      </c>
      <c r="K103" s="180">
        <f t="shared" si="27"/>
        <v>13114.88</v>
      </c>
      <c r="L103" s="180">
        <v>21</v>
      </c>
      <c r="M103" s="180">
        <f t="shared" si="28"/>
        <v>15869.004799999999</v>
      </c>
      <c r="N103" s="180">
        <v>0</v>
      </c>
      <c r="O103" s="180">
        <f t="shared" si="29"/>
        <v>0</v>
      </c>
      <c r="P103" s="180">
        <v>0</v>
      </c>
      <c r="Q103" s="180">
        <f t="shared" si="30"/>
        <v>0</v>
      </c>
      <c r="R103" s="180"/>
      <c r="S103" s="180" t="s">
        <v>140</v>
      </c>
      <c r="T103" s="182" t="s">
        <v>141</v>
      </c>
      <c r="U103" s="158">
        <v>0</v>
      </c>
      <c r="V103" s="158">
        <f t="shared" si="31"/>
        <v>0</v>
      </c>
      <c r="W103" s="158"/>
      <c r="X103" s="158" t="s">
        <v>142</v>
      </c>
      <c r="Y103" s="148"/>
      <c r="Z103" s="148"/>
      <c r="AA103" s="148"/>
      <c r="AB103" s="148"/>
      <c r="AC103" s="148"/>
      <c r="AD103" s="148"/>
      <c r="AE103" s="148"/>
      <c r="AF103" s="148"/>
      <c r="AG103" s="148" t="s">
        <v>143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76">
        <v>87</v>
      </c>
      <c r="B104" s="177" t="s">
        <v>641</v>
      </c>
      <c r="C104" s="187" t="s">
        <v>642</v>
      </c>
      <c r="D104" s="178" t="s">
        <v>146</v>
      </c>
      <c r="E104" s="179">
        <v>64</v>
      </c>
      <c r="F104" s="180">
        <f t="shared" si="24"/>
        <v>210.74</v>
      </c>
      <c r="G104" s="180">
        <f t="shared" si="25"/>
        <v>13487.36</v>
      </c>
      <c r="H104" s="181"/>
      <c r="I104" s="180">
        <f t="shared" si="26"/>
        <v>0</v>
      </c>
      <c r="J104" s="181">
        <v>210.74</v>
      </c>
      <c r="K104" s="180">
        <f t="shared" si="27"/>
        <v>13487.36</v>
      </c>
      <c r="L104" s="180">
        <v>21</v>
      </c>
      <c r="M104" s="180">
        <f t="shared" si="28"/>
        <v>16319.705599999999</v>
      </c>
      <c r="N104" s="180">
        <v>0</v>
      </c>
      <c r="O104" s="180">
        <f t="shared" si="29"/>
        <v>0</v>
      </c>
      <c r="P104" s="180">
        <v>0</v>
      </c>
      <c r="Q104" s="180">
        <f t="shared" si="30"/>
        <v>0</v>
      </c>
      <c r="R104" s="180"/>
      <c r="S104" s="180" t="s">
        <v>140</v>
      </c>
      <c r="T104" s="182" t="s">
        <v>141</v>
      </c>
      <c r="U104" s="158">
        <v>0</v>
      </c>
      <c r="V104" s="158">
        <f t="shared" si="31"/>
        <v>0</v>
      </c>
      <c r="W104" s="158"/>
      <c r="X104" s="158" t="s">
        <v>142</v>
      </c>
      <c r="Y104" s="148"/>
      <c r="Z104" s="148"/>
      <c r="AA104" s="148"/>
      <c r="AB104" s="148"/>
      <c r="AC104" s="148"/>
      <c r="AD104" s="148"/>
      <c r="AE104" s="148"/>
      <c r="AF104" s="148"/>
      <c r="AG104" s="148" t="s">
        <v>143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76">
        <v>88</v>
      </c>
      <c r="B105" s="177" t="s">
        <v>643</v>
      </c>
      <c r="C105" s="187" t="s">
        <v>644</v>
      </c>
      <c r="D105" s="178" t="s">
        <v>146</v>
      </c>
      <c r="E105" s="179">
        <v>107</v>
      </c>
      <c r="F105" s="180">
        <f t="shared" si="24"/>
        <v>208.8</v>
      </c>
      <c r="G105" s="180">
        <f t="shared" si="25"/>
        <v>22341.599999999999</v>
      </c>
      <c r="H105" s="181"/>
      <c r="I105" s="180">
        <f t="shared" si="26"/>
        <v>0</v>
      </c>
      <c r="J105" s="181">
        <v>208.8</v>
      </c>
      <c r="K105" s="180">
        <f t="shared" si="27"/>
        <v>22341.599999999999</v>
      </c>
      <c r="L105" s="180">
        <v>21</v>
      </c>
      <c r="M105" s="180">
        <f t="shared" si="28"/>
        <v>27033.335999999996</v>
      </c>
      <c r="N105" s="180">
        <v>0</v>
      </c>
      <c r="O105" s="180">
        <f t="shared" si="29"/>
        <v>0</v>
      </c>
      <c r="P105" s="180">
        <v>0</v>
      </c>
      <c r="Q105" s="180">
        <f t="shared" si="30"/>
        <v>0</v>
      </c>
      <c r="R105" s="180"/>
      <c r="S105" s="180" t="s">
        <v>140</v>
      </c>
      <c r="T105" s="182" t="s">
        <v>141</v>
      </c>
      <c r="U105" s="158">
        <v>0</v>
      </c>
      <c r="V105" s="158">
        <f t="shared" si="31"/>
        <v>0</v>
      </c>
      <c r="W105" s="158"/>
      <c r="X105" s="158" t="s">
        <v>142</v>
      </c>
      <c r="Y105" s="148"/>
      <c r="Z105" s="148"/>
      <c r="AA105" s="148"/>
      <c r="AB105" s="148"/>
      <c r="AC105" s="148"/>
      <c r="AD105" s="148"/>
      <c r="AE105" s="148"/>
      <c r="AF105" s="148"/>
      <c r="AG105" s="148" t="s">
        <v>143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76">
        <v>89</v>
      </c>
      <c r="B106" s="177" t="s">
        <v>645</v>
      </c>
      <c r="C106" s="187" t="s">
        <v>646</v>
      </c>
      <c r="D106" s="178" t="s">
        <v>146</v>
      </c>
      <c r="E106" s="179">
        <v>111</v>
      </c>
      <c r="F106" s="180">
        <f t="shared" si="24"/>
        <v>297.18</v>
      </c>
      <c r="G106" s="180">
        <f t="shared" si="25"/>
        <v>32986.980000000003</v>
      </c>
      <c r="H106" s="181"/>
      <c r="I106" s="180">
        <f t="shared" si="26"/>
        <v>0</v>
      </c>
      <c r="J106" s="181">
        <v>297.18</v>
      </c>
      <c r="K106" s="180">
        <f t="shared" si="27"/>
        <v>32986.980000000003</v>
      </c>
      <c r="L106" s="180">
        <v>21</v>
      </c>
      <c r="M106" s="180">
        <f t="shared" si="28"/>
        <v>39914.245800000004</v>
      </c>
      <c r="N106" s="180">
        <v>0</v>
      </c>
      <c r="O106" s="180">
        <f t="shared" si="29"/>
        <v>0</v>
      </c>
      <c r="P106" s="180">
        <v>0</v>
      </c>
      <c r="Q106" s="180">
        <f t="shared" si="30"/>
        <v>0</v>
      </c>
      <c r="R106" s="180"/>
      <c r="S106" s="180" t="s">
        <v>140</v>
      </c>
      <c r="T106" s="182" t="s">
        <v>141</v>
      </c>
      <c r="U106" s="158">
        <v>0</v>
      </c>
      <c r="V106" s="158">
        <f t="shared" si="31"/>
        <v>0</v>
      </c>
      <c r="W106" s="158"/>
      <c r="X106" s="158" t="s">
        <v>142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143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76">
        <v>90</v>
      </c>
      <c r="B107" s="177" t="s">
        <v>647</v>
      </c>
      <c r="C107" s="187" t="s">
        <v>648</v>
      </c>
      <c r="D107" s="178" t="s">
        <v>146</v>
      </c>
      <c r="E107" s="179">
        <v>4</v>
      </c>
      <c r="F107" s="180">
        <f t="shared" si="24"/>
        <v>320.49</v>
      </c>
      <c r="G107" s="180">
        <f t="shared" si="25"/>
        <v>1281.96</v>
      </c>
      <c r="H107" s="181"/>
      <c r="I107" s="180">
        <f t="shared" si="26"/>
        <v>0</v>
      </c>
      <c r="J107" s="181">
        <v>320.49</v>
      </c>
      <c r="K107" s="180">
        <f t="shared" si="27"/>
        <v>1281.96</v>
      </c>
      <c r="L107" s="180">
        <v>21</v>
      </c>
      <c r="M107" s="180">
        <f t="shared" si="28"/>
        <v>1551.1715999999999</v>
      </c>
      <c r="N107" s="180">
        <v>0</v>
      </c>
      <c r="O107" s="180">
        <f t="shared" si="29"/>
        <v>0</v>
      </c>
      <c r="P107" s="180">
        <v>0</v>
      </c>
      <c r="Q107" s="180">
        <f t="shared" si="30"/>
        <v>0</v>
      </c>
      <c r="R107" s="180"/>
      <c r="S107" s="180" t="s">
        <v>140</v>
      </c>
      <c r="T107" s="182" t="s">
        <v>141</v>
      </c>
      <c r="U107" s="158">
        <v>0</v>
      </c>
      <c r="V107" s="158">
        <f t="shared" si="31"/>
        <v>0</v>
      </c>
      <c r="W107" s="158"/>
      <c r="X107" s="158" t="s">
        <v>142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143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76">
        <v>91</v>
      </c>
      <c r="B108" s="177" t="s">
        <v>649</v>
      </c>
      <c r="C108" s="187" t="s">
        <v>650</v>
      </c>
      <c r="D108" s="178" t="s">
        <v>182</v>
      </c>
      <c r="E108" s="179">
        <v>9</v>
      </c>
      <c r="F108" s="180">
        <f t="shared" si="24"/>
        <v>101.97</v>
      </c>
      <c r="G108" s="180">
        <f t="shared" si="25"/>
        <v>917.73</v>
      </c>
      <c r="H108" s="181"/>
      <c r="I108" s="180">
        <f t="shared" si="26"/>
        <v>0</v>
      </c>
      <c r="J108" s="181">
        <v>101.97</v>
      </c>
      <c r="K108" s="180">
        <f t="shared" si="27"/>
        <v>917.73</v>
      </c>
      <c r="L108" s="180">
        <v>21</v>
      </c>
      <c r="M108" s="180">
        <f t="shared" si="28"/>
        <v>1110.4532999999999</v>
      </c>
      <c r="N108" s="180">
        <v>2.0000000000000002E-5</v>
      </c>
      <c r="O108" s="180">
        <f t="shared" si="29"/>
        <v>0</v>
      </c>
      <c r="P108" s="180">
        <v>0</v>
      </c>
      <c r="Q108" s="180">
        <f t="shared" si="30"/>
        <v>0</v>
      </c>
      <c r="R108" s="180"/>
      <c r="S108" s="180" t="s">
        <v>140</v>
      </c>
      <c r="T108" s="182" t="s">
        <v>141</v>
      </c>
      <c r="U108" s="158">
        <v>0.17100000000000001</v>
      </c>
      <c r="V108" s="158">
        <f t="shared" si="31"/>
        <v>1.54</v>
      </c>
      <c r="W108" s="158"/>
      <c r="X108" s="158" t="s">
        <v>142</v>
      </c>
      <c r="Y108" s="148"/>
      <c r="Z108" s="148"/>
      <c r="AA108" s="148"/>
      <c r="AB108" s="148"/>
      <c r="AC108" s="148"/>
      <c r="AD108" s="148"/>
      <c r="AE108" s="148"/>
      <c r="AF108" s="148"/>
      <c r="AG108" s="148" t="s">
        <v>143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76">
        <v>92</v>
      </c>
      <c r="B109" s="177" t="s">
        <v>651</v>
      </c>
      <c r="C109" s="187" t="s">
        <v>652</v>
      </c>
      <c r="D109" s="178" t="s">
        <v>182</v>
      </c>
      <c r="E109" s="179">
        <v>9</v>
      </c>
      <c r="F109" s="180">
        <f t="shared" si="24"/>
        <v>100.03</v>
      </c>
      <c r="G109" s="180">
        <f t="shared" si="25"/>
        <v>900.27</v>
      </c>
      <c r="H109" s="181">
        <v>100.03</v>
      </c>
      <c r="I109" s="180">
        <f t="shared" si="26"/>
        <v>900.27</v>
      </c>
      <c r="J109" s="181"/>
      <c r="K109" s="180">
        <f t="shared" si="27"/>
        <v>0</v>
      </c>
      <c r="L109" s="180">
        <v>21</v>
      </c>
      <c r="M109" s="180">
        <f t="shared" si="28"/>
        <v>1089.3266999999998</v>
      </c>
      <c r="N109" s="180">
        <v>1.8699999999999999E-3</v>
      </c>
      <c r="O109" s="180">
        <f t="shared" si="29"/>
        <v>0.02</v>
      </c>
      <c r="P109" s="180">
        <v>0</v>
      </c>
      <c r="Q109" s="180">
        <f t="shared" si="30"/>
        <v>0</v>
      </c>
      <c r="R109" s="180" t="s">
        <v>289</v>
      </c>
      <c r="S109" s="180" t="s">
        <v>140</v>
      </c>
      <c r="T109" s="182" t="s">
        <v>141</v>
      </c>
      <c r="U109" s="158">
        <v>0</v>
      </c>
      <c r="V109" s="158">
        <f t="shared" si="31"/>
        <v>0</v>
      </c>
      <c r="W109" s="158"/>
      <c r="X109" s="158" t="s">
        <v>284</v>
      </c>
      <c r="Y109" s="148"/>
      <c r="Z109" s="148"/>
      <c r="AA109" s="148"/>
      <c r="AB109" s="148"/>
      <c r="AC109" s="148"/>
      <c r="AD109" s="148"/>
      <c r="AE109" s="148"/>
      <c r="AF109" s="148"/>
      <c r="AG109" s="148" t="s">
        <v>285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76">
        <v>93</v>
      </c>
      <c r="B110" s="177" t="s">
        <v>653</v>
      </c>
      <c r="C110" s="187" t="s">
        <v>654</v>
      </c>
      <c r="D110" s="178" t="s">
        <v>182</v>
      </c>
      <c r="E110" s="179">
        <v>4</v>
      </c>
      <c r="F110" s="180">
        <f t="shared" si="24"/>
        <v>116.54</v>
      </c>
      <c r="G110" s="180">
        <f t="shared" si="25"/>
        <v>466.16</v>
      </c>
      <c r="H110" s="181"/>
      <c r="I110" s="180">
        <f t="shared" si="26"/>
        <v>0</v>
      </c>
      <c r="J110" s="181">
        <v>116.54</v>
      </c>
      <c r="K110" s="180">
        <f t="shared" si="27"/>
        <v>466.16</v>
      </c>
      <c r="L110" s="180">
        <v>21</v>
      </c>
      <c r="M110" s="180">
        <f t="shared" si="28"/>
        <v>564.05359999999996</v>
      </c>
      <c r="N110" s="180">
        <v>3.0000000000000001E-5</v>
      </c>
      <c r="O110" s="180">
        <f t="shared" si="29"/>
        <v>0</v>
      </c>
      <c r="P110" s="180">
        <v>0</v>
      </c>
      <c r="Q110" s="180">
        <f t="shared" si="30"/>
        <v>0</v>
      </c>
      <c r="R110" s="180"/>
      <c r="S110" s="180" t="s">
        <v>140</v>
      </c>
      <c r="T110" s="182" t="s">
        <v>141</v>
      </c>
      <c r="U110" s="158">
        <v>0.19500000000000001</v>
      </c>
      <c r="V110" s="158">
        <f t="shared" si="31"/>
        <v>0.78</v>
      </c>
      <c r="W110" s="158"/>
      <c r="X110" s="158" t="s">
        <v>142</v>
      </c>
      <c r="Y110" s="148"/>
      <c r="Z110" s="148"/>
      <c r="AA110" s="148"/>
      <c r="AB110" s="148"/>
      <c r="AC110" s="148"/>
      <c r="AD110" s="148"/>
      <c r="AE110" s="148"/>
      <c r="AF110" s="148"/>
      <c r="AG110" s="148" t="s">
        <v>143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76">
        <v>94</v>
      </c>
      <c r="B111" s="177" t="s">
        <v>655</v>
      </c>
      <c r="C111" s="187" t="s">
        <v>656</v>
      </c>
      <c r="D111" s="178" t="s">
        <v>182</v>
      </c>
      <c r="E111" s="179">
        <v>4</v>
      </c>
      <c r="F111" s="180">
        <f t="shared" si="24"/>
        <v>203.95</v>
      </c>
      <c r="G111" s="180">
        <f t="shared" si="25"/>
        <v>815.8</v>
      </c>
      <c r="H111" s="181">
        <v>203.95</v>
      </c>
      <c r="I111" s="180">
        <f t="shared" si="26"/>
        <v>815.8</v>
      </c>
      <c r="J111" s="181"/>
      <c r="K111" s="180">
        <f t="shared" si="27"/>
        <v>0</v>
      </c>
      <c r="L111" s="180">
        <v>21</v>
      </c>
      <c r="M111" s="180">
        <f t="shared" si="28"/>
        <v>987.11799999999994</v>
      </c>
      <c r="N111" s="180">
        <v>2.9299999999999999E-3</v>
      </c>
      <c r="O111" s="180">
        <f t="shared" si="29"/>
        <v>0.01</v>
      </c>
      <c r="P111" s="180">
        <v>0</v>
      </c>
      <c r="Q111" s="180">
        <f t="shared" si="30"/>
        <v>0</v>
      </c>
      <c r="R111" s="180" t="s">
        <v>289</v>
      </c>
      <c r="S111" s="180" t="s">
        <v>140</v>
      </c>
      <c r="T111" s="182" t="s">
        <v>141</v>
      </c>
      <c r="U111" s="158">
        <v>0</v>
      </c>
      <c r="V111" s="158">
        <f t="shared" si="31"/>
        <v>0</v>
      </c>
      <c r="W111" s="158"/>
      <c r="X111" s="158" t="s">
        <v>284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285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76">
        <v>95</v>
      </c>
      <c r="B112" s="177" t="s">
        <v>657</v>
      </c>
      <c r="C112" s="187" t="s">
        <v>658</v>
      </c>
      <c r="D112" s="178" t="s">
        <v>182</v>
      </c>
      <c r="E112" s="179">
        <v>12</v>
      </c>
      <c r="F112" s="180">
        <f t="shared" si="24"/>
        <v>136.94</v>
      </c>
      <c r="G112" s="180">
        <f t="shared" si="25"/>
        <v>1643.28</v>
      </c>
      <c r="H112" s="181"/>
      <c r="I112" s="180">
        <f t="shared" si="26"/>
        <v>0</v>
      </c>
      <c r="J112" s="181">
        <v>136.94</v>
      </c>
      <c r="K112" s="180">
        <f t="shared" si="27"/>
        <v>1643.28</v>
      </c>
      <c r="L112" s="180">
        <v>21</v>
      </c>
      <c r="M112" s="180">
        <f t="shared" si="28"/>
        <v>1988.3688</v>
      </c>
      <c r="N112" s="180">
        <v>4.0000000000000003E-5</v>
      </c>
      <c r="O112" s="180">
        <f t="shared" si="29"/>
        <v>0</v>
      </c>
      <c r="P112" s="180">
        <v>0</v>
      </c>
      <c r="Q112" s="180">
        <f t="shared" si="30"/>
        <v>0</v>
      </c>
      <c r="R112" s="180"/>
      <c r="S112" s="180" t="s">
        <v>140</v>
      </c>
      <c r="T112" s="182" t="s">
        <v>141</v>
      </c>
      <c r="U112" s="158">
        <v>0.22600000000000001</v>
      </c>
      <c r="V112" s="158">
        <f t="shared" si="31"/>
        <v>2.71</v>
      </c>
      <c r="W112" s="158"/>
      <c r="X112" s="158" t="s">
        <v>142</v>
      </c>
      <c r="Y112" s="148"/>
      <c r="Z112" s="148"/>
      <c r="AA112" s="148"/>
      <c r="AB112" s="148"/>
      <c r="AC112" s="148"/>
      <c r="AD112" s="148"/>
      <c r="AE112" s="148"/>
      <c r="AF112" s="148"/>
      <c r="AG112" s="148" t="s">
        <v>143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76">
        <v>96</v>
      </c>
      <c r="B113" s="177" t="s">
        <v>659</v>
      </c>
      <c r="C113" s="187" t="s">
        <v>660</v>
      </c>
      <c r="D113" s="178" t="s">
        <v>182</v>
      </c>
      <c r="E113" s="179">
        <v>12</v>
      </c>
      <c r="F113" s="180">
        <f t="shared" si="24"/>
        <v>315.63</v>
      </c>
      <c r="G113" s="180">
        <f t="shared" si="25"/>
        <v>3787.56</v>
      </c>
      <c r="H113" s="181">
        <v>315.63</v>
      </c>
      <c r="I113" s="180">
        <f t="shared" si="26"/>
        <v>3787.56</v>
      </c>
      <c r="J113" s="181"/>
      <c r="K113" s="180">
        <f t="shared" si="27"/>
        <v>0</v>
      </c>
      <c r="L113" s="180">
        <v>21</v>
      </c>
      <c r="M113" s="180">
        <f t="shared" si="28"/>
        <v>4582.9475999999995</v>
      </c>
      <c r="N113" s="180">
        <v>4.1099999999999999E-3</v>
      </c>
      <c r="O113" s="180">
        <f t="shared" si="29"/>
        <v>0.05</v>
      </c>
      <c r="P113" s="180">
        <v>0</v>
      </c>
      <c r="Q113" s="180">
        <f t="shared" si="30"/>
        <v>0</v>
      </c>
      <c r="R113" s="180" t="s">
        <v>289</v>
      </c>
      <c r="S113" s="180" t="s">
        <v>140</v>
      </c>
      <c r="T113" s="182" t="s">
        <v>141</v>
      </c>
      <c r="U113" s="158">
        <v>0</v>
      </c>
      <c r="V113" s="158">
        <f t="shared" si="31"/>
        <v>0</v>
      </c>
      <c r="W113" s="158"/>
      <c r="X113" s="158" t="s">
        <v>284</v>
      </c>
      <c r="Y113" s="148"/>
      <c r="Z113" s="148"/>
      <c r="AA113" s="148"/>
      <c r="AB113" s="148"/>
      <c r="AC113" s="148"/>
      <c r="AD113" s="148"/>
      <c r="AE113" s="148"/>
      <c r="AF113" s="148"/>
      <c r="AG113" s="148" t="s">
        <v>285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76">
        <v>97</v>
      </c>
      <c r="B114" s="177" t="s">
        <v>661</v>
      </c>
      <c r="C114" s="187" t="s">
        <v>662</v>
      </c>
      <c r="D114" s="178" t="s">
        <v>182</v>
      </c>
      <c r="E114" s="179">
        <v>3</v>
      </c>
      <c r="F114" s="180">
        <f t="shared" si="24"/>
        <v>168.01</v>
      </c>
      <c r="G114" s="180">
        <f t="shared" si="25"/>
        <v>504.03</v>
      </c>
      <c r="H114" s="181"/>
      <c r="I114" s="180">
        <f t="shared" si="26"/>
        <v>0</v>
      </c>
      <c r="J114" s="181">
        <v>168.01</v>
      </c>
      <c r="K114" s="180">
        <f t="shared" si="27"/>
        <v>504.03</v>
      </c>
      <c r="L114" s="180">
        <v>21</v>
      </c>
      <c r="M114" s="180">
        <f t="shared" si="28"/>
        <v>609.8762999999999</v>
      </c>
      <c r="N114" s="180">
        <v>4.0000000000000003E-5</v>
      </c>
      <c r="O114" s="180">
        <f t="shared" si="29"/>
        <v>0</v>
      </c>
      <c r="P114" s="180">
        <v>0</v>
      </c>
      <c r="Q114" s="180">
        <f t="shared" si="30"/>
        <v>0</v>
      </c>
      <c r="R114" s="180"/>
      <c r="S114" s="180" t="s">
        <v>140</v>
      </c>
      <c r="T114" s="182" t="s">
        <v>141</v>
      </c>
      <c r="U114" s="158">
        <v>0.27600000000000002</v>
      </c>
      <c r="V114" s="158">
        <f t="shared" si="31"/>
        <v>0.83</v>
      </c>
      <c r="W114" s="158"/>
      <c r="X114" s="158" t="s">
        <v>142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143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76">
        <v>98</v>
      </c>
      <c r="B115" s="177" t="s">
        <v>663</v>
      </c>
      <c r="C115" s="187" t="s">
        <v>664</v>
      </c>
      <c r="D115" s="178" t="s">
        <v>182</v>
      </c>
      <c r="E115" s="179">
        <v>3</v>
      </c>
      <c r="F115" s="180">
        <f t="shared" si="24"/>
        <v>368.07</v>
      </c>
      <c r="G115" s="180">
        <f t="shared" si="25"/>
        <v>1104.21</v>
      </c>
      <c r="H115" s="181">
        <v>368.07</v>
      </c>
      <c r="I115" s="180">
        <f t="shared" si="26"/>
        <v>1104.21</v>
      </c>
      <c r="J115" s="181"/>
      <c r="K115" s="180">
        <f t="shared" si="27"/>
        <v>0</v>
      </c>
      <c r="L115" s="180">
        <v>21</v>
      </c>
      <c r="M115" s="180">
        <f t="shared" si="28"/>
        <v>1336.0941</v>
      </c>
      <c r="N115" s="180">
        <v>5.2399999999999999E-3</v>
      </c>
      <c r="O115" s="180">
        <f t="shared" si="29"/>
        <v>0.02</v>
      </c>
      <c r="P115" s="180">
        <v>0</v>
      </c>
      <c r="Q115" s="180">
        <f t="shared" si="30"/>
        <v>0</v>
      </c>
      <c r="R115" s="180" t="s">
        <v>289</v>
      </c>
      <c r="S115" s="180" t="s">
        <v>140</v>
      </c>
      <c r="T115" s="182" t="s">
        <v>141</v>
      </c>
      <c r="U115" s="158">
        <v>0</v>
      </c>
      <c r="V115" s="158">
        <f t="shared" si="31"/>
        <v>0</v>
      </c>
      <c r="W115" s="158"/>
      <c r="X115" s="158" t="s">
        <v>284</v>
      </c>
      <c r="Y115" s="148"/>
      <c r="Z115" s="148"/>
      <c r="AA115" s="148"/>
      <c r="AB115" s="148"/>
      <c r="AC115" s="148"/>
      <c r="AD115" s="148"/>
      <c r="AE115" s="148"/>
      <c r="AF115" s="148"/>
      <c r="AG115" s="148" t="s">
        <v>285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76">
        <v>99</v>
      </c>
      <c r="B116" s="177" t="s">
        <v>665</v>
      </c>
      <c r="C116" s="187" t="s">
        <v>666</v>
      </c>
      <c r="D116" s="178" t="s">
        <v>146</v>
      </c>
      <c r="E116" s="179">
        <v>6</v>
      </c>
      <c r="F116" s="180">
        <f t="shared" si="24"/>
        <v>366.13</v>
      </c>
      <c r="G116" s="180">
        <f t="shared" si="25"/>
        <v>2196.7800000000002</v>
      </c>
      <c r="H116" s="181"/>
      <c r="I116" s="180">
        <f t="shared" si="26"/>
        <v>0</v>
      </c>
      <c r="J116" s="181">
        <v>366.13</v>
      </c>
      <c r="K116" s="180">
        <f t="shared" si="27"/>
        <v>2196.7800000000002</v>
      </c>
      <c r="L116" s="180">
        <v>21</v>
      </c>
      <c r="M116" s="180">
        <f t="shared" si="28"/>
        <v>2658.1038000000003</v>
      </c>
      <c r="N116" s="180">
        <v>1.3999999999999999E-4</v>
      </c>
      <c r="O116" s="180">
        <f t="shared" si="29"/>
        <v>0</v>
      </c>
      <c r="P116" s="180">
        <v>0</v>
      </c>
      <c r="Q116" s="180">
        <f t="shared" si="30"/>
        <v>0</v>
      </c>
      <c r="R116" s="180"/>
      <c r="S116" s="180" t="s">
        <v>140</v>
      </c>
      <c r="T116" s="182" t="s">
        <v>141</v>
      </c>
      <c r="U116" s="158">
        <v>0.66200000000000003</v>
      </c>
      <c r="V116" s="158">
        <f t="shared" si="31"/>
        <v>3.97</v>
      </c>
      <c r="W116" s="158"/>
      <c r="X116" s="158" t="s">
        <v>142</v>
      </c>
      <c r="Y116" s="148"/>
      <c r="Z116" s="148"/>
      <c r="AA116" s="148"/>
      <c r="AB116" s="148"/>
      <c r="AC116" s="148"/>
      <c r="AD116" s="148"/>
      <c r="AE116" s="148"/>
      <c r="AF116" s="148"/>
      <c r="AG116" s="148" t="s">
        <v>143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76">
        <v>100</v>
      </c>
      <c r="B117" s="177" t="s">
        <v>667</v>
      </c>
      <c r="C117" s="187" t="s">
        <v>668</v>
      </c>
      <c r="D117" s="178" t="s">
        <v>146</v>
      </c>
      <c r="E117" s="179">
        <v>30</v>
      </c>
      <c r="F117" s="180">
        <f t="shared" si="24"/>
        <v>264.16000000000003</v>
      </c>
      <c r="G117" s="180">
        <f t="shared" si="25"/>
        <v>7924.8</v>
      </c>
      <c r="H117" s="181"/>
      <c r="I117" s="180">
        <f t="shared" si="26"/>
        <v>0</v>
      </c>
      <c r="J117" s="181">
        <v>264.16000000000003</v>
      </c>
      <c r="K117" s="180">
        <f t="shared" si="27"/>
        <v>7924.8</v>
      </c>
      <c r="L117" s="180">
        <v>21</v>
      </c>
      <c r="M117" s="180">
        <f t="shared" si="28"/>
        <v>9589.0079999999998</v>
      </c>
      <c r="N117" s="180">
        <v>1.1E-4</v>
      </c>
      <c r="O117" s="180">
        <f t="shared" si="29"/>
        <v>0</v>
      </c>
      <c r="P117" s="180">
        <v>0</v>
      </c>
      <c r="Q117" s="180">
        <f t="shared" si="30"/>
        <v>0</v>
      </c>
      <c r="R117" s="180"/>
      <c r="S117" s="180" t="s">
        <v>140</v>
      </c>
      <c r="T117" s="182" t="s">
        <v>141</v>
      </c>
      <c r="U117" s="158">
        <v>0.40100000000000002</v>
      </c>
      <c r="V117" s="158">
        <f t="shared" si="31"/>
        <v>12.03</v>
      </c>
      <c r="W117" s="158"/>
      <c r="X117" s="158" t="s">
        <v>142</v>
      </c>
      <c r="Y117" s="148"/>
      <c r="Z117" s="148"/>
      <c r="AA117" s="148"/>
      <c r="AB117" s="148"/>
      <c r="AC117" s="148"/>
      <c r="AD117" s="148"/>
      <c r="AE117" s="148"/>
      <c r="AF117" s="148"/>
      <c r="AG117" s="148" t="s">
        <v>143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76">
        <v>101</v>
      </c>
      <c r="B118" s="177" t="s">
        <v>669</v>
      </c>
      <c r="C118" s="187" t="s">
        <v>670</v>
      </c>
      <c r="D118" s="178" t="s">
        <v>146</v>
      </c>
      <c r="E118" s="179">
        <v>18</v>
      </c>
      <c r="F118" s="180">
        <f t="shared" si="24"/>
        <v>121.4</v>
      </c>
      <c r="G118" s="180">
        <f t="shared" si="25"/>
        <v>2185.1999999999998</v>
      </c>
      <c r="H118" s="181">
        <v>121.4</v>
      </c>
      <c r="I118" s="180">
        <f t="shared" si="26"/>
        <v>2185.1999999999998</v>
      </c>
      <c r="J118" s="181"/>
      <c r="K118" s="180">
        <f t="shared" si="27"/>
        <v>0</v>
      </c>
      <c r="L118" s="180">
        <v>21</v>
      </c>
      <c r="M118" s="180">
        <f t="shared" si="28"/>
        <v>2644.0919999999996</v>
      </c>
      <c r="N118" s="180">
        <v>6.0000000000000002E-5</v>
      </c>
      <c r="O118" s="180">
        <f t="shared" si="29"/>
        <v>0</v>
      </c>
      <c r="P118" s="180">
        <v>0</v>
      </c>
      <c r="Q118" s="180">
        <f t="shared" si="30"/>
        <v>0</v>
      </c>
      <c r="R118" s="180" t="s">
        <v>289</v>
      </c>
      <c r="S118" s="180" t="s">
        <v>140</v>
      </c>
      <c r="T118" s="182" t="s">
        <v>141</v>
      </c>
      <c r="U118" s="158">
        <v>0</v>
      </c>
      <c r="V118" s="158">
        <f t="shared" si="31"/>
        <v>0</v>
      </c>
      <c r="W118" s="158"/>
      <c r="X118" s="158" t="s">
        <v>284</v>
      </c>
      <c r="Y118" s="148"/>
      <c r="Z118" s="148"/>
      <c r="AA118" s="148"/>
      <c r="AB118" s="148"/>
      <c r="AC118" s="148"/>
      <c r="AD118" s="148"/>
      <c r="AE118" s="148"/>
      <c r="AF118" s="148"/>
      <c r="AG118" s="148" t="s">
        <v>285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76">
        <v>102</v>
      </c>
      <c r="B119" s="177" t="s">
        <v>671</v>
      </c>
      <c r="C119" s="187" t="s">
        <v>672</v>
      </c>
      <c r="D119" s="178" t="s">
        <v>146</v>
      </c>
      <c r="E119" s="179">
        <v>9</v>
      </c>
      <c r="F119" s="180">
        <f t="shared" si="24"/>
        <v>949.9</v>
      </c>
      <c r="G119" s="180">
        <f t="shared" si="25"/>
        <v>8549.1</v>
      </c>
      <c r="H119" s="181">
        <v>949.9</v>
      </c>
      <c r="I119" s="180">
        <f t="shared" si="26"/>
        <v>8549.1</v>
      </c>
      <c r="J119" s="181"/>
      <c r="K119" s="180">
        <f t="shared" si="27"/>
        <v>0</v>
      </c>
      <c r="L119" s="180">
        <v>21</v>
      </c>
      <c r="M119" s="180">
        <f t="shared" si="28"/>
        <v>10344.411</v>
      </c>
      <c r="N119" s="180">
        <v>8.9999999999999998E-4</v>
      </c>
      <c r="O119" s="180">
        <f t="shared" si="29"/>
        <v>0.01</v>
      </c>
      <c r="P119" s="180">
        <v>0</v>
      </c>
      <c r="Q119" s="180">
        <f t="shared" si="30"/>
        <v>0</v>
      </c>
      <c r="R119" s="180" t="s">
        <v>289</v>
      </c>
      <c r="S119" s="180" t="s">
        <v>140</v>
      </c>
      <c r="T119" s="182" t="s">
        <v>141</v>
      </c>
      <c r="U119" s="158">
        <v>0</v>
      </c>
      <c r="V119" s="158">
        <f t="shared" si="31"/>
        <v>0</v>
      </c>
      <c r="W119" s="158"/>
      <c r="X119" s="158" t="s">
        <v>284</v>
      </c>
      <c r="Y119" s="148"/>
      <c r="Z119" s="148"/>
      <c r="AA119" s="148"/>
      <c r="AB119" s="148"/>
      <c r="AC119" s="148"/>
      <c r="AD119" s="148"/>
      <c r="AE119" s="148"/>
      <c r="AF119" s="148"/>
      <c r="AG119" s="148" t="s">
        <v>285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76">
        <v>103</v>
      </c>
      <c r="B120" s="177" t="s">
        <v>673</v>
      </c>
      <c r="C120" s="187" t="s">
        <v>674</v>
      </c>
      <c r="D120" s="178" t="s">
        <v>146</v>
      </c>
      <c r="E120" s="179">
        <v>3</v>
      </c>
      <c r="F120" s="180">
        <f t="shared" si="24"/>
        <v>130.72999999999999</v>
      </c>
      <c r="G120" s="180">
        <f t="shared" si="25"/>
        <v>392.19</v>
      </c>
      <c r="H120" s="181">
        <v>130.72999999999999</v>
      </c>
      <c r="I120" s="180">
        <f t="shared" si="26"/>
        <v>392.19</v>
      </c>
      <c r="J120" s="181"/>
      <c r="K120" s="180">
        <f t="shared" si="27"/>
        <v>0</v>
      </c>
      <c r="L120" s="180">
        <v>21</v>
      </c>
      <c r="M120" s="180">
        <f t="shared" si="28"/>
        <v>474.54989999999998</v>
      </c>
      <c r="N120" s="180">
        <v>4.0000000000000003E-5</v>
      </c>
      <c r="O120" s="180">
        <f t="shared" si="29"/>
        <v>0</v>
      </c>
      <c r="P120" s="180">
        <v>0</v>
      </c>
      <c r="Q120" s="180">
        <f t="shared" si="30"/>
        <v>0</v>
      </c>
      <c r="R120" s="180"/>
      <c r="S120" s="180" t="s">
        <v>283</v>
      </c>
      <c r="T120" s="182" t="s">
        <v>197</v>
      </c>
      <c r="U120" s="158">
        <v>0</v>
      </c>
      <c r="V120" s="158">
        <f t="shared" si="31"/>
        <v>0</v>
      </c>
      <c r="W120" s="158"/>
      <c r="X120" s="158" t="s">
        <v>284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285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76">
        <v>104</v>
      </c>
      <c r="B121" s="177" t="s">
        <v>675</v>
      </c>
      <c r="C121" s="187" t="s">
        <v>676</v>
      </c>
      <c r="D121" s="178" t="s">
        <v>146</v>
      </c>
      <c r="E121" s="179">
        <v>2</v>
      </c>
      <c r="F121" s="180">
        <f t="shared" si="24"/>
        <v>298.14999999999998</v>
      </c>
      <c r="G121" s="180">
        <f t="shared" si="25"/>
        <v>596.29999999999995</v>
      </c>
      <c r="H121" s="181"/>
      <c r="I121" s="180">
        <f t="shared" si="26"/>
        <v>0</v>
      </c>
      <c r="J121" s="181">
        <v>298.14999999999998</v>
      </c>
      <c r="K121" s="180">
        <f t="shared" si="27"/>
        <v>596.29999999999995</v>
      </c>
      <c r="L121" s="180">
        <v>21</v>
      </c>
      <c r="M121" s="180">
        <f t="shared" si="28"/>
        <v>721.52299999999991</v>
      </c>
      <c r="N121" s="180">
        <v>1.6000000000000001E-4</v>
      </c>
      <c r="O121" s="180">
        <f t="shared" si="29"/>
        <v>0</v>
      </c>
      <c r="P121" s="180">
        <v>0</v>
      </c>
      <c r="Q121" s="180">
        <f t="shared" si="30"/>
        <v>0</v>
      </c>
      <c r="R121" s="180"/>
      <c r="S121" s="180" t="s">
        <v>140</v>
      </c>
      <c r="T121" s="182" t="s">
        <v>141</v>
      </c>
      <c r="U121" s="158">
        <v>0.439</v>
      </c>
      <c r="V121" s="158">
        <f t="shared" si="31"/>
        <v>0.88</v>
      </c>
      <c r="W121" s="158"/>
      <c r="X121" s="158" t="s">
        <v>142</v>
      </c>
      <c r="Y121" s="148"/>
      <c r="Z121" s="148"/>
      <c r="AA121" s="148"/>
      <c r="AB121" s="148"/>
      <c r="AC121" s="148"/>
      <c r="AD121" s="148"/>
      <c r="AE121" s="148"/>
      <c r="AF121" s="148"/>
      <c r="AG121" s="148" t="s">
        <v>143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76">
        <v>105</v>
      </c>
      <c r="B122" s="177" t="s">
        <v>677</v>
      </c>
      <c r="C122" s="187" t="s">
        <v>678</v>
      </c>
      <c r="D122" s="178" t="s">
        <v>146</v>
      </c>
      <c r="E122" s="179">
        <v>2</v>
      </c>
      <c r="F122" s="180">
        <f t="shared" si="24"/>
        <v>268.04000000000002</v>
      </c>
      <c r="G122" s="180">
        <f t="shared" si="25"/>
        <v>536.08000000000004</v>
      </c>
      <c r="H122" s="181">
        <v>268.04000000000002</v>
      </c>
      <c r="I122" s="180">
        <f t="shared" si="26"/>
        <v>536.08000000000004</v>
      </c>
      <c r="J122" s="181"/>
      <c r="K122" s="180">
        <f t="shared" si="27"/>
        <v>0</v>
      </c>
      <c r="L122" s="180">
        <v>21</v>
      </c>
      <c r="M122" s="180">
        <f t="shared" si="28"/>
        <v>648.65679999999998</v>
      </c>
      <c r="N122" s="180">
        <v>2.5999999999999998E-4</v>
      </c>
      <c r="O122" s="180">
        <f t="shared" si="29"/>
        <v>0</v>
      </c>
      <c r="P122" s="180">
        <v>0</v>
      </c>
      <c r="Q122" s="180">
        <f t="shared" si="30"/>
        <v>0</v>
      </c>
      <c r="R122" s="180" t="s">
        <v>289</v>
      </c>
      <c r="S122" s="180" t="s">
        <v>140</v>
      </c>
      <c r="T122" s="182" t="s">
        <v>141</v>
      </c>
      <c r="U122" s="158">
        <v>0</v>
      </c>
      <c r="V122" s="158">
        <f t="shared" si="31"/>
        <v>0</v>
      </c>
      <c r="W122" s="158"/>
      <c r="X122" s="158" t="s">
        <v>284</v>
      </c>
      <c r="Y122" s="148"/>
      <c r="Z122" s="148"/>
      <c r="AA122" s="148"/>
      <c r="AB122" s="148"/>
      <c r="AC122" s="148"/>
      <c r="AD122" s="148"/>
      <c r="AE122" s="148"/>
      <c r="AF122" s="148"/>
      <c r="AG122" s="148" t="s">
        <v>285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76">
        <v>106</v>
      </c>
      <c r="B123" s="177" t="s">
        <v>679</v>
      </c>
      <c r="C123" s="187" t="s">
        <v>680</v>
      </c>
      <c r="D123" s="178" t="s">
        <v>146</v>
      </c>
      <c r="E123" s="179">
        <v>2</v>
      </c>
      <c r="F123" s="180">
        <f t="shared" si="24"/>
        <v>334.08</v>
      </c>
      <c r="G123" s="180">
        <f t="shared" si="25"/>
        <v>668.16</v>
      </c>
      <c r="H123" s="181"/>
      <c r="I123" s="180">
        <f t="shared" si="26"/>
        <v>0</v>
      </c>
      <c r="J123" s="181">
        <v>334.08</v>
      </c>
      <c r="K123" s="180">
        <f t="shared" si="27"/>
        <v>668.16</v>
      </c>
      <c r="L123" s="180">
        <v>21</v>
      </c>
      <c r="M123" s="180">
        <f t="shared" si="28"/>
        <v>808.47359999999992</v>
      </c>
      <c r="N123" s="180">
        <v>2.0000000000000001E-4</v>
      </c>
      <c r="O123" s="180">
        <f t="shared" si="29"/>
        <v>0</v>
      </c>
      <c r="P123" s="180">
        <v>0</v>
      </c>
      <c r="Q123" s="180">
        <f t="shared" si="30"/>
        <v>0</v>
      </c>
      <c r="R123" s="180"/>
      <c r="S123" s="180" t="s">
        <v>140</v>
      </c>
      <c r="T123" s="182" t="s">
        <v>141</v>
      </c>
      <c r="U123" s="158">
        <v>0.48199999999999998</v>
      </c>
      <c r="V123" s="158">
        <f t="shared" si="31"/>
        <v>0.96</v>
      </c>
      <c r="W123" s="158"/>
      <c r="X123" s="158" t="s">
        <v>142</v>
      </c>
      <c r="Y123" s="148"/>
      <c r="Z123" s="148"/>
      <c r="AA123" s="148"/>
      <c r="AB123" s="148"/>
      <c r="AC123" s="148"/>
      <c r="AD123" s="148"/>
      <c r="AE123" s="148"/>
      <c r="AF123" s="148"/>
      <c r="AG123" s="148" t="s">
        <v>143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76">
        <v>107</v>
      </c>
      <c r="B124" s="177" t="s">
        <v>681</v>
      </c>
      <c r="C124" s="187" t="s">
        <v>682</v>
      </c>
      <c r="D124" s="178" t="s">
        <v>146</v>
      </c>
      <c r="E124" s="179">
        <v>2</v>
      </c>
      <c r="F124" s="180">
        <f t="shared" si="24"/>
        <v>377.79</v>
      </c>
      <c r="G124" s="180">
        <f t="shared" si="25"/>
        <v>755.58</v>
      </c>
      <c r="H124" s="181">
        <v>377.79</v>
      </c>
      <c r="I124" s="180">
        <f t="shared" si="26"/>
        <v>755.58</v>
      </c>
      <c r="J124" s="181"/>
      <c r="K124" s="180">
        <f t="shared" si="27"/>
        <v>0</v>
      </c>
      <c r="L124" s="180">
        <v>21</v>
      </c>
      <c r="M124" s="180">
        <f t="shared" si="28"/>
        <v>914.2518</v>
      </c>
      <c r="N124" s="180">
        <v>4.8999999999999998E-4</v>
      </c>
      <c r="O124" s="180">
        <f t="shared" si="29"/>
        <v>0</v>
      </c>
      <c r="P124" s="180">
        <v>0</v>
      </c>
      <c r="Q124" s="180">
        <f t="shared" si="30"/>
        <v>0</v>
      </c>
      <c r="R124" s="180" t="s">
        <v>289</v>
      </c>
      <c r="S124" s="180" t="s">
        <v>140</v>
      </c>
      <c r="T124" s="182" t="s">
        <v>141</v>
      </c>
      <c r="U124" s="158">
        <v>0</v>
      </c>
      <c r="V124" s="158">
        <f t="shared" si="31"/>
        <v>0</v>
      </c>
      <c r="W124" s="158"/>
      <c r="X124" s="158" t="s">
        <v>284</v>
      </c>
      <c r="Y124" s="148"/>
      <c r="Z124" s="148"/>
      <c r="AA124" s="148"/>
      <c r="AB124" s="148"/>
      <c r="AC124" s="148"/>
      <c r="AD124" s="148"/>
      <c r="AE124" s="148"/>
      <c r="AF124" s="148"/>
      <c r="AG124" s="148" t="s">
        <v>285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76">
        <v>108</v>
      </c>
      <c r="B125" s="177" t="s">
        <v>683</v>
      </c>
      <c r="C125" s="187" t="s">
        <v>684</v>
      </c>
      <c r="D125" s="178" t="s">
        <v>146</v>
      </c>
      <c r="E125" s="179">
        <v>2</v>
      </c>
      <c r="F125" s="180">
        <f t="shared" si="24"/>
        <v>375.84</v>
      </c>
      <c r="G125" s="180">
        <f t="shared" si="25"/>
        <v>751.68</v>
      </c>
      <c r="H125" s="181"/>
      <c r="I125" s="180">
        <f t="shared" si="26"/>
        <v>0</v>
      </c>
      <c r="J125" s="181">
        <v>375.84</v>
      </c>
      <c r="K125" s="180">
        <f t="shared" si="27"/>
        <v>751.68</v>
      </c>
      <c r="L125" s="180">
        <v>21</v>
      </c>
      <c r="M125" s="180">
        <f t="shared" si="28"/>
        <v>909.53279999999995</v>
      </c>
      <c r="N125" s="180">
        <v>2.4000000000000001E-4</v>
      </c>
      <c r="O125" s="180">
        <f t="shared" si="29"/>
        <v>0</v>
      </c>
      <c r="P125" s="180">
        <v>0</v>
      </c>
      <c r="Q125" s="180">
        <f t="shared" si="30"/>
        <v>0</v>
      </c>
      <c r="R125" s="180"/>
      <c r="S125" s="180" t="s">
        <v>140</v>
      </c>
      <c r="T125" s="182" t="s">
        <v>141</v>
      </c>
      <c r="U125" s="158">
        <v>0.53800000000000003</v>
      </c>
      <c r="V125" s="158">
        <f t="shared" si="31"/>
        <v>1.08</v>
      </c>
      <c r="W125" s="158"/>
      <c r="X125" s="158" t="s">
        <v>142</v>
      </c>
      <c r="Y125" s="148"/>
      <c r="Z125" s="148"/>
      <c r="AA125" s="148"/>
      <c r="AB125" s="148"/>
      <c r="AC125" s="148"/>
      <c r="AD125" s="148"/>
      <c r="AE125" s="148"/>
      <c r="AF125" s="148"/>
      <c r="AG125" s="148" t="s">
        <v>143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76">
        <v>109</v>
      </c>
      <c r="B126" s="177" t="s">
        <v>685</v>
      </c>
      <c r="C126" s="187" t="s">
        <v>686</v>
      </c>
      <c r="D126" s="178" t="s">
        <v>146</v>
      </c>
      <c r="E126" s="179">
        <v>2</v>
      </c>
      <c r="F126" s="180">
        <f t="shared" si="24"/>
        <v>439.94</v>
      </c>
      <c r="G126" s="180">
        <f t="shared" si="25"/>
        <v>879.88</v>
      </c>
      <c r="H126" s="181">
        <v>439.94</v>
      </c>
      <c r="I126" s="180">
        <f t="shared" si="26"/>
        <v>879.88</v>
      </c>
      <c r="J126" s="181"/>
      <c r="K126" s="180">
        <f t="shared" si="27"/>
        <v>0</v>
      </c>
      <c r="L126" s="180">
        <v>21</v>
      </c>
      <c r="M126" s="180">
        <f t="shared" si="28"/>
        <v>1064.6548</v>
      </c>
      <c r="N126" s="180">
        <v>7.7999999999999999E-4</v>
      </c>
      <c r="O126" s="180">
        <f t="shared" si="29"/>
        <v>0</v>
      </c>
      <c r="P126" s="180">
        <v>0</v>
      </c>
      <c r="Q126" s="180">
        <f t="shared" si="30"/>
        <v>0</v>
      </c>
      <c r="R126" s="180" t="s">
        <v>289</v>
      </c>
      <c r="S126" s="180" t="s">
        <v>140</v>
      </c>
      <c r="T126" s="182" t="s">
        <v>141</v>
      </c>
      <c r="U126" s="158">
        <v>0</v>
      </c>
      <c r="V126" s="158">
        <f t="shared" si="31"/>
        <v>0</v>
      </c>
      <c r="W126" s="158"/>
      <c r="X126" s="158" t="s">
        <v>284</v>
      </c>
      <c r="Y126" s="148"/>
      <c r="Z126" s="148"/>
      <c r="AA126" s="148"/>
      <c r="AB126" s="148"/>
      <c r="AC126" s="148"/>
      <c r="AD126" s="148"/>
      <c r="AE126" s="148"/>
      <c r="AF126" s="148"/>
      <c r="AG126" s="148" t="s">
        <v>285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76">
        <v>110</v>
      </c>
      <c r="B127" s="177" t="s">
        <v>687</v>
      </c>
      <c r="C127" s="187" t="s">
        <v>688</v>
      </c>
      <c r="D127" s="178" t="s">
        <v>146</v>
      </c>
      <c r="E127" s="179">
        <v>2</v>
      </c>
      <c r="F127" s="180">
        <f t="shared" si="24"/>
        <v>506.95</v>
      </c>
      <c r="G127" s="180">
        <f t="shared" si="25"/>
        <v>1013.9</v>
      </c>
      <c r="H127" s="181"/>
      <c r="I127" s="180">
        <f t="shared" si="26"/>
        <v>0</v>
      </c>
      <c r="J127" s="181">
        <v>506.95</v>
      </c>
      <c r="K127" s="180">
        <f t="shared" si="27"/>
        <v>1013.9</v>
      </c>
      <c r="L127" s="180">
        <v>21</v>
      </c>
      <c r="M127" s="180">
        <f t="shared" si="28"/>
        <v>1226.819</v>
      </c>
      <c r="N127" s="180">
        <v>1.6000000000000001E-4</v>
      </c>
      <c r="O127" s="180">
        <f t="shared" si="29"/>
        <v>0</v>
      </c>
      <c r="P127" s="180">
        <v>0</v>
      </c>
      <c r="Q127" s="180">
        <f t="shared" si="30"/>
        <v>0</v>
      </c>
      <c r="R127" s="180"/>
      <c r="S127" s="180" t="s">
        <v>140</v>
      </c>
      <c r="T127" s="182" t="s">
        <v>141</v>
      </c>
      <c r="U127" s="158">
        <v>0.77</v>
      </c>
      <c r="V127" s="158">
        <f t="shared" si="31"/>
        <v>1.54</v>
      </c>
      <c r="W127" s="158"/>
      <c r="X127" s="158" t="s">
        <v>142</v>
      </c>
      <c r="Y127" s="148"/>
      <c r="Z127" s="148"/>
      <c r="AA127" s="148"/>
      <c r="AB127" s="148"/>
      <c r="AC127" s="148"/>
      <c r="AD127" s="148"/>
      <c r="AE127" s="148"/>
      <c r="AF127" s="148"/>
      <c r="AG127" s="148" t="s">
        <v>143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76">
        <v>111</v>
      </c>
      <c r="B128" s="177" t="s">
        <v>689</v>
      </c>
      <c r="C128" s="187" t="s">
        <v>690</v>
      </c>
      <c r="D128" s="178" t="s">
        <v>146</v>
      </c>
      <c r="E128" s="179">
        <v>2</v>
      </c>
      <c r="F128" s="180">
        <f t="shared" si="24"/>
        <v>1536.21</v>
      </c>
      <c r="G128" s="180">
        <f t="shared" si="25"/>
        <v>3072.42</v>
      </c>
      <c r="H128" s="181">
        <v>1536.21</v>
      </c>
      <c r="I128" s="180">
        <f t="shared" si="26"/>
        <v>3072.42</v>
      </c>
      <c r="J128" s="181"/>
      <c r="K128" s="180">
        <f t="shared" si="27"/>
        <v>0</v>
      </c>
      <c r="L128" s="180">
        <v>21</v>
      </c>
      <c r="M128" s="180">
        <f t="shared" si="28"/>
        <v>3717.6282000000001</v>
      </c>
      <c r="N128" s="180">
        <v>2.0999999999999999E-3</v>
      </c>
      <c r="O128" s="180">
        <f t="shared" si="29"/>
        <v>0</v>
      </c>
      <c r="P128" s="180">
        <v>0</v>
      </c>
      <c r="Q128" s="180">
        <f t="shared" si="30"/>
        <v>0</v>
      </c>
      <c r="R128" s="180" t="s">
        <v>289</v>
      </c>
      <c r="S128" s="180" t="s">
        <v>140</v>
      </c>
      <c r="T128" s="182" t="s">
        <v>141</v>
      </c>
      <c r="U128" s="158">
        <v>0</v>
      </c>
      <c r="V128" s="158">
        <f t="shared" si="31"/>
        <v>0</v>
      </c>
      <c r="W128" s="158"/>
      <c r="X128" s="158" t="s">
        <v>284</v>
      </c>
      <c r="Y128" s="148"/>
      <c r="Z128" s="148"/>
      <c r="AA128" s="148"/>
      <c r="AB128" s="148"/>
      <c r="AC128" s="148"/>
      <c r="AD128" s="148"/>
      <c r="AE128" s="148"/>
      <c r="AF128" s="148"/>
      <c r="AG128" s="148" t="s">
        <v>285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76">
        <v>112</v>
      </c>
      <c r="B129" s="177" t="s">
        <v>691</v>
      </c>
      <c r="C129" s="187" t="s">
        <v>692</v>
      </c>
      <c r="D129" s="178" t="s">
        <v>146</v>
      </c>
      <c r="E129" s="179">
        <v>2</v>
      </c>
      <c r="F129" s="180">
        <f t="shared" si="24"/>
        <v>551.63</v>
      </c>
      <c r="G129" s="180">
        <f t="shared" si="25"/>
        <v>1103.26</v>
      </c>
      <c r="H129" s="181"/>
      <c r="I129" s="180">
        <f t="shared" si="26"/>
        <v>0</v>
      </c>
      <c r="J129" s="181">
        <v>551.63</v>
      </c>
      <c r="K129" s="180">
        <f t="shared" si="27"/>
        <v>1103.26</v>
      </c>
      <c r="L129" s="180">
        <v>21</v>
      </c>
      <c r="M129" s="180">
        <f t="shared" si="28"/>
        <v>1334.9446</v>
      </c>
      <c r="N129" s="180">
        <v>2.0000000000000001E-4</v>
      </c>
      <c r="O129" s="180">
        <f t="shared" si="29"/>
        <v>0</v>
      </c>
      <c r="P129" s="180">
        <v>0</v>
      </c>
      <c r="Q129" s="180">
        <f t="shared" si="30"/>
        <v>0</v>
      </c>
      <c r="R129" s="180"/>
      <c r="S129" s="180" t="s">
        <v>140</v>
      </c>
      <c r="T129" s="182" t="s">
        <v>141</v>
      </c>
      <c r="U129" s="158">
        <v>0.82699999999999996</v>
      </c>
      <c r="V129" s="158">
        <f t="shared" si="31"/>
        <v>1.65</v>
      </c>
      <c r="W129" s="158"/>
      <c r="X129" s="158" t="s">
        <v>142</v>
      </c>
      <c r="Y129" s="148"/>
      <c r="Z129" s="148"/>
      <c r="AA129" s="148"/>
      <c r="AB129" s="148"/>
      <c r="AC129" s="148"/>
      <c r="AD129" s="148"/>
      <c r="AE129" s="148"/>
      <c r="AF129" s="148"/>
      <c r="AG129" s="148" t="s">
        <v>143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76">
        <v>113</v>
      </c>
      <c r="B130" s="177" t="s">
        <v>693</v>
      </c>
      <c r="C130" s="187" t="s">
        <v>694</v>
      </c>
      <c r="D130" s="178" t="s">
        <v>146</v>
      </c>
      <c r="E130" s="179">
        <v>2</v>
      </c>
      <c r="F130" s="180">
        <f t="shared" si="24"/>
        <v>1763.78</v>
      </c>
      <c r="G130" s="180">
        <f t="shared" si="25"/>
        <v>3527.56</v>
      </c>
      <c r="H130" s="181">
        <v>1763.78</v>
      </c>
      <c r="I130" s="180">
        <f t="shared" si="26"/>
        <v>3527.56</v>
      </c>
      <c r="J130" s="181"/>
      <c r="K130" s="180">
        <f t="shared" si="27"/>
        <v>0</v>
      </c>
      <c r="L130" s="180">
        <v>21</v>
      </c>
      <c r="M130" s="180">
        <f t="shared" si="28"/>
        <v>4268.3476000000001</v>
      </c>
      <c r="N130" s="180">
        <v>2.7000000000000001E-3</v>
      </c>
      <c r="O130" s="180">
        <f t="shared" si="29"/>
        <v>0.01</v>
      </c>
      <c r="P130" s="180">
        <v>0</v>
      </c>
      <c r="Q130" s="180">
        <f t="shared" si="30"/>
        <v>0</v>
      </c>
      <c r="R130" s="180" t="s">
        <v>289</v>
      </c>
      <c r="S130" s="180" t="s">
        <v>140</v>
      </c>
      <c r="T130" s="182" t="s">
        <v>141</v>
      </c>
      <c r="U130" s="158">
        <v>0</v>
      </c>
      <c r="V130" s="158">
        <f t="shared" si="31"/>
        <v>0</v>
      </c>
      <c r="W130" s="158"/>
      <c r="X130" s="158" t="s">
        <v>284</v>
      </c>
      <c r="Y130" s="148"/>
      <c r="Z130" s="148"/>
      <c r="AA130" s="148"/>
      <c r="AB130" s="148"/>
      <c r="AC130" s="148"/>
      <c r="AD130" s="148"/>
      <c r="AE130" s="148"/>
      <c r="AF130" s="148"/>
      <c r="AG130" s="148" t="s">
        <v>285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76">
        <v>114</v>
      </c>
      <c r="B131" s="177" t="s">
        <v>695</v>
      </c>
      <c r="C131" s="187" t="s">
        <v>696</v>
      </c>
      <c r="D131" s="178" t="s">
        <v>146</v>
      </c>
      <c r="E131" s="179">
        <v>2</v>
      </c>
      <c r="F131" s="180">
        <f t="shared" si="24"/>
        <v>744.89</v>
      </c>
      <c r="G131" s="180">
        <f t="shared" si="25"/>
        <v>1489.78</v>
      </c>
      <c r="H131" s="181"/>
      <c r="I131" s="180">
        <f t="shared" si="26"/>
        <v>0</v>
      </c>
      <c r="J131" s="181">
        <v>744.89</v>
      </c>
      <c r="K131" s="180">
        <f t="shared" si="27"/>
        <v>1489.78</v>
      </c>
      <c r="L131" s="180">
        <v>21</v>
      </c>
      <c r="M131" s="180">
        <f t="shared" si="28"/>
        <v>1802.6337999999998</v>
      </c>
      <c r="N131" s="180">
        <v>2.4000000000000001E-4</v>
      </c>
      <c r="O131" s="180">
        <f t="shared" si="29"/>
        <v>0</v>
      </c>
      <c r="P131" s="180">
        <v>0</v>
      </c>
      <c r="Q131" s="180">
        <f t="shared" si="30"/>
        <v>0</v>
      </c>
      <c r="R131" s="180"/>
      <c r="S131" s="180" t="s">
        <v>140</v>
      </c>
      <c r="T131" s="182" t="s">
        <v>141</v>
      </c>
      <c r="U131" s="158">
        <v>1.1180000000000001</v>
      </c>
      <c r="V131" s="158">
        <f t="shared" si="31"/>
        <v>2.2400000000000002</v>
      </c>
      <c r="W131" s="158"/>
      <c r="X131" s="158" t="s">
        <v>142</v>
      </c>
      <c r="Y131" s="148"/>
      <c r="Z131" s="148"/>
      <c r="AA131" s="148"/>
      <c r="AB131" s="148"/>
      <c r="AC131" s="148"/>
      <c r="AD131" s="148"/>
      <c r="AE131" s="148"/>
      <c r="AF131" s="148"/>
      <c r="AG131" s="148" t="s">
        <v>143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76">
        <v>115</v>
      </c>
      <c r="B132" s="177" t="s">
        <v>697</v>
      </c>
      <c r="C132" s="187" t="s">
        <v>698</v>
      </c>
      <c r="D132" s="178" t="s">
        <v>146</v>
      </c>
      <c r="E132" s="179">
        <v>2</v>
      </c>
      <c r="F132" s="180">
        <f t="shared" si="24"/>
        <v>3072.61</v>
      </c>
      <c r="G132" s="180">
        <f t="shared" si="25"/>
        <v>6145.22</v>
      </c>
      <c r="H132" s="181">
        <v>3072.61</v>
      </c>
      <c r="I132" s="180">
        <f t="shared" si="26"/>
        <v>6145.22</v>
      </c>
      <c r="J132" s="181"/>
      <c r="K132" s="180">
        <f t="shared" si="27"/>
        <v>0</v>
      </c>
      <c r="L132" s="180">
        <v>21</v>
      </c>
      <c r="M132" s="180">
        <f t="shared" si="28"/>
        <v>7435.7161999999998</v>
      </c>
      <c r="N132" s="180">
        <v>4.4999999999999997E-3</v>
      </c>
      <c r="O132" s="180">
        <f t="shared" si="29"/>
        <v>0.01</v>
      </c>
      <c r="P132" s="180">
        <v>0</v>
      </c>
      <c r="Q132" s="180">
        <f t="shared" si="30"/>
        <v>0</v>
      </c>
      <c r="R132" s="180" t="s">
        <v>289</v>
      </c>
      <c r="S132" s="180" t="s">
        <v>140</v>
      </c>
      <c r="T132" s="182" t="s">
        <v>141</v>
      </c>
      <c r="U132" s="158">
        <v>0</v>
      </c>
      <c r="V132" s="158">
        <f t="shared" si="31"/>
        <v>0</v>
      </c>
      <c r="W132" s="158"/>
      <c r="X132" s="158" t="s">
        <v>284</v>
      </c>
      <c r="Y132" s="148"/>
      <c r="Z132" s="148"/>
      <c r="AA132" s="148"/>
      <c r="AB132" s="148"/>
      <c r="AC132" s="148"/>
      <c r="AD132" s="148"/>
      <c r="AE132" s="148"/>
      <c r="AF132" s="148"/>
      <c r="AG132" s="148" t="s">
        <v>285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76">
        <v>116</v>
      </c>
      <c r="B133" s="177" t="s">
        <v>699</v>
      </c>
      <c r="C133" s="187" t="s">
        <v>700</v>
      </c>
      <c r="D133" s="178" t="s">
        <v>146</v>
      </c>
      <c r="E133" s="179">
        <v>10</v>
      </c>
      <c r="F133" s="180">
        <f t="shared" si="24"/>
        <v>825.5</v>
      </c>
      <c r="G133" s="180">
        <f t="shared" si="25"/>
        <v>8255</v>
      </c>
      <c r="H133" s="181"/>
      <c r="I133" s="180">
        <f t="shared" si="26"/>
        <v>0</v>
      </c>
      <c r="J133" s="181">
        <v>825.5</v>
      </c>
      <c r="K133" s="180">
        <f t="shared" si="27"/>
        <v>8255</v>
      </c>
      <c r="L133" s="180">
        <v>21</v>
      </c>
      <c r="M133" s="180">
        <f t="shared" si="28"/>
        <v>9988.5499999999993</v>
      </c>
      <c r="N133" s="180">
        <v>0</v>
      </c>
      <c r="O133" s="180">
        <f t="shared" si="29"/>
        <v>0</v>
      </c>
      <c r="P133" s="180">
        <v>0</v>
      </c>
      <c r="Q133" s="180">
        <f t="shared" si="30"/>
        <v>0</v>
      </c>
      <c r="R133" s="180"/>
      <c r="S133" s="180" t="s">
        <v>140</v>
      </c>
      <c r="T133" s="182" t="s">
        <v>141</v>
      </c>
      <c r="U133" s="158">
        <v>0</v>
      </c>
      <c r="V133" s="158">
        <f t="shared" si="31"/>
        <v>0</v>
      </c>
      <c r="W133" s="158"/>
      <c r="X133" s="158" t="s">
        <v>142</v>
      </c>
      <c r="Y133" s="148"/>
      <c r="Z133" s="148"/>
      <c r="AA133" s="148"/>
      <c r="AB133" s="148"/>
      <c r="AC133" s="148"/>
      <c r="AD133" s="148"/>
      <c r="AE133" s="148"/>
      <c r="AF133" s="148"/>
      <c r="AG133" s="148" t="s">
        <v>143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76">
        <v>117</v>
      </c>
      <c r="B134" s="177" t="s">
        <v>701</v>
      </c>
      <c r="C134" s="187" t="s">
        <v>702</v>
      </c>
      <c r="D134" s="178" t="s">
        <v>146</v>
      </c>
      <c r="E134" s="179">
        <v>2</v>
      </c>
      <c r="F134" s="180">
        <f t="shared" si="24"/>
        <v>825.5</v>
      </c>
      <c r="G134" s="180">
        <f t="shared" ref="G134:G137" si="32">ROUND(E134*F134,2)</f>
        <v>1651</v>
      </c>
      <c r="H134" s="181"/>
      <c r="I134" s="180">
        <f t="shared" ref="I134:I137" si="33">ROUND(E134*H134,2)</f>
        <v>0</v>
      </c>
      <c r="J134" s="181">
        <v>825.5</v>
      </c>
      <c r="K134" s="180">
        <f t="shared" ref="K134:K137" si="34">ROUND(E134*J134,2)</f>
        <v>1651</v>
      </c>
      <c r="L134" s="180">
        <v>21</v>
      </c>
      <c r="M134" s="180">
        <f t="shared" ref="M134:M137" si="35">G134*(1+L134/100)</f>
        <v>1997.71</v>
      </c>
      <c r="N134" s="180">
        <v>0</v>
      </c>
      <c r="O134" s="180">
        <f t="shared" ref="O134:O137" si="36">ROUND(E134*N134,2)</f>
        <v>0</v>
      </c>
      <c r="P134" s="180">
        <v>0</v>
      </c>
      <c r="Q134" s="180">
        <f t="shared" ref="Q134:Q137" si="37">ROUND(E134*P134,2)</f>
        <v>0</v>
      </c>
      <c r="R134" s="180"/>
      <c r="S134" s="180" t="s">
        <v>140</v>
      </c>
      <c r="T134" s="182" t="s">
        <v>141</v>
      </c>
      <c r="U134" s="158">
        <v>0</v>
      </c>
      <c r="V134" s="158">
        <f t="shared" ref="V134:V137" si="38">ROUND(E134*U134,2)</f>
        <v>0</v>
      </c>
      <c r="W134" s="158"/>
      <c r="X134" s="158" t="s">
        <v>142</v>
      </c>
      <c r="Y134" s="148"/>
      <c r="Z134" s="148"/>
      <c r="AA134" s="148"/>
      <c r="AB134" s="148"/>
      <c r="AC134" s="148"/>
      <c r="AD134" s="148"/>
      <c r="AE134" s="148"/>
      <c r="AF134" s="148"/>
      <c r="AG134" s="148" t="s">
        <v>143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76">
        <v>118</v>
      </c>
      <c r="B135" s="177" t="s">
        <v>703</v>
      </c>
      <c r="C135" s="187" t="s">
        <v>704</v>
      </c>
      <c r="D135" s="178" t="s">
        <v>146</v>
      </c>
      <c r="E135" s="179">
        <v>1</v>
      </c>
      <c r="F135" s="180">
        <f t="shared" si="24"/>
        <v>825.5</v>
      </c>
      <c r="G135" s="180">
        <f t="shared" si="32"/>
        <v>825.5</v>
      </c>
      <c r="H135" s="181"/>
      <c r="I135" s="180">
        <f t="shared" si="33"/>
        <v>0</v>
      </c>
      <c r="J135" s="181">
        <v>825.5</v>
      </c>
      <c r="K135" s="180">
        <f t="shared" si="34"/>
        <v>825.5</v>
      </c>
      <c r="L135" s="180">
        <v>21</v>
      </c>
      <c r="M135" s="180">
        <f t="shared" si="35"/>
        <v>998.85500000000002</v>
      </c>
      <c r="N135" s="180">
        <v>0</v>
      </c>
      <c r="O135" s="180">
        <f t="shared" si="36"/>
        <v>0</v>
      </c>
      <c r="P135" s="180">
        <v>0</v>
      </c>
      <c r="Q135" s="180">
        <f t="shared" si="37"/>
        <v>0</v>
      </c>
      <c r="R135" s="180"/>
      <c r="S135" s="180" t="s">
        <v>140</v>
      </c>
      <c r="T135" s="182" t="s">
        <v>141</v>
      </c>
      <c r="U135" s="158">
        <v>0</v>
      </c>
      <c r="V135" s="158">
        <f t="shared" si="38"/>
        <v>0</v>
      </c>
      <c r="W135" s="158"/>
      <c r="X135" s="158" t="s">
        <v>142</v>
      </c>
      <c r="Y135" s="148"/>
      <c r="Z135" s="148"/>
      <c r="AA135" s="148"/>
      <c r="AB135" s="148"/>
      <c r="AC135" s="148"/>
      <c r="AD135" s="148"/>
      <c r="AE135" s="148"/>
      <c r="AF135" s="148"/>
      <c r="AG135" s="148" t="s">
        <v>143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76">
        <v>119</v>
      </c>
      <c r="B136" s="177" t="s">
        <v>705</v>
      </c>
      <c r="C136" s="187" t="s">
        <v>706</v>
      </c>
      <c r="D136" s="178" t="s">
        <v>146</v>
      </c>
      <c r="E136" s="179">
        <v>103</v>
      </c>
      <c r="F136" s="180">
        <f t="shared" si="24"/>
        <v>388.47</v>
      </c>
      <c r="G136" s="180">
        <f t="shared" si="32"/>
        <v>40012.410000000003</v>
      </c>
      <c r="H136" s="181"/>
      <c r="I136" s="180">
        <f t="shared" si="33"/>
        <v>0</v>
      </c>
      <c r="J136" s="181">
        <v>388.47</v>
      </c>
      <c r="K136" s="180">
        <f t="shared" si="34"/>
        <v>40012.410000000003</v>
      </c>
      <c r="L136" s="180">
        <v>21</v>
      </c>
      <c r="M136" s="180">
        <f t="shared" si="35"/>
        <v>48415.016100000001</v>
      </c>
      <c r="N136" s="180">
        <v>0</v>
      </c>
      <c r="O136" s="180">
        <f t="shared" si="36"/>
        <v>0</v>
      </c>
      <c r="P136" s="180">
        <v>0</v>
      </c>
      <c r="Q136" s="180">
        <f t="shared" si="37"/>
        <v>0</v>
      </c>
      <c r="R136" s="180"/>
      <c r="S136" s="180" t="s">
        <v>140</v>
      </c>
      <c r="T136" s="182" t="s">
        <v>141</v>
      </c>
      <c r="U136" s="158">
        <v>0</v>
      </c>
      <c r="V136" s="158">
        <f t="shared" si="38"/>
        <v>0</v>
      </c>
      <c r="W136" s="158"/>
      <c r="X136" s="158" t="s">
        <v>142</v>
      </c>
      <c r="Y136" s="148"/>
      <c r="Z136" s="148"/>
      <c r="AA136" s="148"/>
      <c r="AB136" s="148"/>
      <c r="AC136" s="148"/>
      <c r="AD136" s="148"/>
      <c r="AE136" s="148"/>
      <c r="AF136" s="148"/>
      <c r="AG136" s="148" t="s">
        <v>143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69">
        <v>120</v>
      </c>
      <c r="B137" s="170" t="s">
        <v>707</v>
      </c>
      <c r="C137" s="188" t="s">
        <v>708</v>
      </c>
      <c r="D137" s="171" t="s">
        <v>709</v>
      </c>
      <c r="E137" s="172">
        <v>124</v>
      </c>
      <c r="F137" s="173">
        <f t="shared" si="24"/>
        <v>213.66</v>
      </c>
      <c r="G137" s="173">
        <f t="shared" si="32"/>
        <v>26493.84</v>
      </c>
      <c r="H137" s="174"/>
      <c r="I137" s="173">
        <f t="shared" si="33"/>
        <v>0</v>
      </c>
      <c r="J137" s="174">
        <v>213.66</v>
      </c>
      <c r="K137" s="173">
        <f t="shared" si="34"/>
        <v>26493.84</v>
      </c>
      <c r="L137" s="173">
        <v>21</v>
      </c>
      <c r="M137" s="173">
        <f t="shared" si="35"/>
        <v>32057.546399999999</v>
      </c>
      <c r="N137" s="173">
        <v>0</v>
      </c>
      <c r="O137" s="173">
        <f t="shared" si="36"/>
        <v>0</v>
      </c>
      <c r="P137" s="173">
        <v>0</v>
      </c>
      <c r="Q137" s="173">
        <f t="shared" si="37"/>
        <v>0</v>
      </c>
      <c r="R137" s="173" t="s">
        <v>710</v>
      </c>
      <c r="S137" s="173" t="s">
        <v>140</v>
      </c>
      <c r="T137" s="175" t="s">
        <v>141</v>
      </c>
      <c r="U137" s="158">
        <v>0</v>
      </c>
      <c r="V137" s="158">
        <f t="shared" si="38"/>
        <v>0</v>
      </c>
      <c r="W137" s="158"/>
      <c r="X137" s="158" t="s">
        <v>711</v>
      </c>
      <c r="Y137" s="148"/>
      <c r="Z137" s="148"/>
      <c r="AA137" s="148"/>
      <c r="AB137" s="148"/>
      <c r="AC137" s="148"/>
      <c r="AD137" s="148"/>
      <c r="AE137" s="148"/>
      <c r="AF137" s="148"/>
      <c r="AG137" s="148" t="s">
        <v>712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x14ac:dyDescent="0.2">
      <c r="A138" s="3"/>
      <c r="B138" s="4"/>
      <c r="C138" s="191"/>
      <c r="D138" s="6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AE138">
        <v>15</v>
      </c>
      <c r="AF138">
        <v>21</v>
      </c>
      <c r="AG138" t="s">
        <v>122</v>
      </c>
    </row>
    <row r="139" spans="1:60" x14ac:dyDescent="0.2">
      <c r="A139" s="151"/>
      <c r="B139" s="152" t="s">
        <v>31</v>
      </c>
      <c r="C139" s="192"/>
      <c r="D139" s="153"/>
      <c r="E139" s="154"/>
      <c r="F139" s="154"/>
      <c r="G139" s="185">
        <f>G8+G12+G19+G26+G29+G37</f>
        <v>1337643.0300000003</v>
      </c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AE139">
        <f>SUMIF(L7:L137,AE138,G7:G137)</f>
        <v>0</v>
      </c>
      <c r="AF139">
        <f>SUMIF(L7:L137,AF138,G7:G137)</f>
        <v>1337643.0299999998</v>
      </c>
      <c r="AG139" t="s">
        <v>461</v>
      </c>
    </row>
    <row r="140" spans="1:60" x14ac:dyDescent="0.2">
      <c r="A140" s="3"/>
      <c r="B140" s="4"/>
      <c r="C140" s="191"/>
      <c r="D140" s="6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60" x14ac:dyDescent="0.2">
      <c r="A141" s="3"/>
      <c r="B141" s="4"/>
      <c r="C141" s="191"/>
      <c r="D141" s="6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60" x14ac:dyDescent="0.2">
      <c r="A142" s="266" t="s">
        <v>462</v>
      </c>
      <c r="B142" s="266"/>
      <c r="C142" s="267"/>
      <c r="D142" s="6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60" x14ac:dyDescent="0.2">
      <c r="A143" s="250"/>
      <c r="B143" s="251"/>
      <c r="C143" s="252"/>
      <c r="D143" s="251"/>
      <c r="E143" s="251"/>
      <c r="F143" s="251"/>
      <c r="G143" s="25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AG143" t="s">
        <v>463</v>
      </c>
    </row>
    <row r="144" spans="1:60" x14ac:dyDescent="0.2">
      <c r="A144" s="254"/>
      <c r="B144" s="255"/>
      <c r="C144" s="256"/>
      <c r="D144" s="255"/>
      <c r="E144" s="255"/>
      <c r="F144" s="255"/>
      <c r="G144" s="257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33" x14ac:dyDescent="0.2">
      <c r="A145" s="254"/>
      <c r="B145" s="255"/>
      <c r="C145" s="256"/>
      <c r="D145" s="255"/>
      <c r="E145" s="255"/>
      <c r="F145" s="255"/>
      <c r="G145" s="257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33" x14ac:dyDescent="0.2">
      <c r="A146" s="254"/>
      <c r="B146" s="255"/>
      <c r="C146" s="256"/>
      <c r="D146" s="255"/>
      <c r="E146" s="255"/>
      <c r="F146" s="255"/>
      <c r="G146" s="257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33" x14ac:dyDescent="0.2">
      <c r="A147" s="258"/>
      <c r="B147" s="259"/>
      <c r="C147" s="260"/>
      <c r="D147" s="259"/>
      <c r="E147" s="259"/>
      <c r="F147" s="259"/>
      <c r="G147" s="261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33" x14ac:dyDescent="0.2">
      <c r="A148" s="3"/>
      <c r="B148" s="4"/>
      <c r="C148" s="191"/>
      <c r="D148" s="6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33" x14ac:dyDescent="0.2">
      <c r="C149" s="193"/>
      <c r="D149" s="10"/>
      <c r="AG149" t="s">
        <v>464</v>
      </c>
    </row>
    <row r="150" spans="1:33" x14ac:dyDescent="0.2">
      <c r="D150" s="10"/>
    </row>
    <row r="151" spans="1:33" x14ac:dyDescent="0.2">
      <c r="D151" s="10"/>
    </row>
    <row r="152" spans="1:33" x14ac:dyDescent="0.2">
      <c r="D152" s="10"/>
    </row>
    <row r="153" spans="1:33" x14ac:dyDescent="0.2">
      <c r="D153" s="10"/>
    </row>
    <row r="154" spans="1:33" x14ac:dyDescent="0.2">
      <c r="D154" s="10"/>
    </row>
    <row r="155" spans="1:33" x14ac:dyDescent="0.2">
      <c r="D155" s="10"/>
    </row>
    <row r="156" spans="1:33" x14ac:dyDescent="0.2">
      <c r="D156" s="10"/>
    </row>
    <row r="157" spans="1:33" x14ac:dyDescent="0.2">
      <c r="D157" s="10"/>
    </row>
    <row r="158" spans="1:33" x14ac:dyDescent="0.2">
      <c r="D158" s="10"/>
    </row>
    <row r="159" spans="1:33" x14ac:dyDescent="0.2">
      <c r="D159" s="10"/>
    </row>
    <row r="160" spans="1:33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pU0CIp1c4GPzXLwUlD2zuyUwVn6kNT8px9VYcSdxcd2/kdlixw3TrQ1GCuxdWi+xNiW0PeijnR+3fpklsNF0fQ==" saltValue="U0aoOLnOH5l4jgZixZd5lw==" spinCount="100000" sheet="1" objects="1" scenarios="1"/>
  <mergeCells count="10">
    <mergeCell ref="A1:G1"/>
    <mergeCell ref="C2:G2"/>
    <mergeCell ref="C3:G3"/>
    <mergeCell ref="C4:G4"/>
    <mergeCell ref="A142:C142"/>
    <mergeCell ref="A143:G147"/>
    <mergeCell ref="C11:G11"/>
    <mergeCell ref="C21:G21"/>
    <mergeCell ref="C31:G31"/>
    <mergeCell ref="C36:G3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J18" sqref="J18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18" width="0" hidden="1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8" t="s">
        <v>7</v>
      </c>
      <c r="B1" s="268"/>
      <c r="C1" s="268"/>
      <c r="D1" s="268"/>
      <c r="E1" s="268"/>
      <c r="F1" s="268"/>
      <c r="G1" s="268"/>
      <c r="AG1" t="s">
        <v>110</v>
      </c>
    </row>
    <row r="2" spans="1:60" ht="24.95" customHeight="1" x14ac:dyDescent="0.2">
      <c r="A2" s="140" t="s">
        <v>8</v>
      </c>
      <c r="B2" s="49" t="s">
        <v>43</v>
      </c>
      <c r="C2" s="269" t="s">
        <v>44</v>
      </c>
      <c r="D2" s="270"/>
      <c r="E2" s="270"/>
      <c r="F2" s="270"/>
      <c r="G2" s="271"/>
      <c r="AG2" t="s">
        <v>111</v>
      </c>
    </row>
    <row r="3" spans="1:60" ht="24.95" customHeight="1" x14ac:dyDescent="0.2">
      <c r="A3" s="140" t="s">
        <v>9</v>
      </c>
      <c r="B3" s="49" t="s">
        <v>63</v>
      </c>
      <c r="C3" s="269" t="s">
        <v>64</v>
      </c>
      <c r="D3" s="270"/>
      <c r="E3" s="270"/>
      <c r="F3" s="270"/>
      <c r="G3" s="271"/>
      <c r="AC3" s="122" t="s">
        <v>713</v>
      </c>
      <c r="AG3" t="s">
        <v>112</v>
      </c>
    </row>
    <row r="4" spans="1:60" ht="24.95" customHeight="1" x14ac:dyDescent="0.2">
      <c r="A4" s="141" t="s">
        <v>10</v>
      </c>
      <c r="B4" s="142" t="s">
        <v>65</v>
      </c>
      <c r="C4" s="272" t="s">
        <v>64</v>
      </c>
      <c r="D4" s="273"/>
      <c r="E4" s="273"/>
      <c r="F4" s="273"/>
      <c r="G4" s="274"/>
      <c r="AG4" t="s">
        <v>113</v>
      </c>
    </row>
    <row r="5" spans="1:60" x14ac:dyDescent="0.2">
      <c r="D5" s="10"/>
    </row>
    <row r="6" spans="1:60" ht="38.25" x14ac:dyDescent="0.2">
      <c r="A6" s="144" t="s">
        <v>114</v>
      </c>
      <c r="B6" s="146" t="s">
        <v>115</v>
      </c>
      <c r="C6" s="146" t="s">
        <v>116</v>
      </c>
      <c r="D6" s="145" t="s">
        <v>117</v>
      </c>
      <c r="E6" s="144" t="s">
        <v>118</v>
      </c>
      <c r="F6" s="143" t="s">
        <v>119</v>
      </c>
      <c r="G6" s="144" t="s">
        <v>31</v>
      </c>
      <c r="H6" s="147" t="s">
        <v>32</v>
      </c>
      <c r="I6" s="147" t="s">
        <v>120</v>
      </c>
      <c r="J6" s="147" t="s">
        <v>33</v>
      </c>
      <c r="K6" s="147" t="s">
        <v>121</v>
      </c>
      <c r="L6" s="147" t="s">
        <v>122</v>
      </c>
      <c r="M6" s="147" t="s">
        <v>123</v>
      </c>
      <c r="N6" s="147" t="s">
        <v>124</v>
      </c>
      <c r="O6" s="147" t="s">
        <v>125</v>
      </c>
      <c r="P6" s="147" t="s">
        <v>126</v>
      </c>
      <c r="Q6" s="147" t="s">
        <v>127</v>
      </c>
      <c r="R6" s="147" t="s">
        <v>128</v>
      </c>
      <c r="S6" s="147" t="s">
        <v>129</v>
      </c>
      <c r="T6" s="147" t="s">
        <v>130</v>
      </c>
      <c r="U6" s="147" t="s">
        <v>131</v>
      </c>
      <c r="V6" s="147" t="s">
        <v>132</v>
      </c>
      <c r="W6" s="147" t="s">
        <v>133</v>
      </c>
      <c r="X6" s="147" t="s">
        <v>134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3" t="s">
        <v>135</v>
      </c>
      <c r="B8" s="164" t="s">
        <v>65</v>
      </c>
      <c r="C8" s="186" t="s">
        <v>29</v>
      </c>
      <c r="D8" s="165"/>
      <c r="E8" s="166"/>
      <c r="F8" s="167"/>
      <c r="G8" s="167">
        <f>SUMIF(AG9:AG21,"&lt;&gt;NOR",G9:G21)</f>
        <v>406195.58999999991</v>
      </c>
      <c r="H8" s="167"/>
      <c r="I8" s="167">
        <f>SUM(I9:I21)</f>
        <v>51957.68</v>
      </c>
      <c r="J8" s="167"/>
      <c r="K8" s="167">
        <f>SUM(K9:K21)</f>
        <v>354237.91</v>
      </c>
      <c r="L8" s="167"/>
      <c r="M8" s="167">
        <f>SUM(M9:M21)</f>
        <v>491496.66389999987</v>
      </c>
      <c r="N8" s="167"/>
      <c r="O8" s="167">
        <f>SUM(O9:O21)</f>
        <v>0</v>
      </c>
      <c r="P8" s="167"/>
      <c r="Q8" s="167">
        <f>SUM(Q9:Q21)</f>
        <v>0</v>
      </c>
      <c r="R8" s="167"/>
      <c r="S8" s="167"/>
      <c r="T8" s="168"/>
      <c r="U8" s="162"/>
      <c r="V8" s="162">
        <f>SUM(V9:V21)</f>
        <v>0</v>
      </c>
      <c r="W8" s="162"/>
      <c r="X8" s="162"/>
      <c r="AG8" t="s">
        <v>136</v>
      </c>
    </row>
    <row r="9" spans="1:60" outlineLevel="1" x14ac:dyDescent="0.2">
      <c r="A9" s="176">
        <v>1</v>
      </c>
      <c r="B9" s="177" t="s">
        <v>714</v>
      </c>
      <c r="C9" s="187" t="s">
        <v>715</v>
      </c>
      <c r="D9" s="178" t="s">
        <v>472</v>
      </c>
      <c r="E9" s="179">
        <v>1</v>
      </c>
      <c r="F9" s="180">
        <f t="shared" ref="F9:F21" si="0">H9+J9</f>
        <v>25250.46</v>
      </c>
      <c r="G9" s="180">
        <f t="shared" ref="G9:G21" si="1">ROUND(E9*F9,2)</f>
        <v>25250.46</v>
      </c>
      <c r="H9" s="181">
        <v>25250.46</v>
      </c>
      <c r="I9" s="180">
        <f t="shared" ref="I9:I21" si="2">ROUND(E9*H9,2)</f>
        <v>25250.46</v>
      </c>
      <c r="J9" s="181"/>
      <c r="K9" s="180">
        <f t="shared" ref="K9:K21" si="3">ROUND(E9*J9,2)</f>
        <v>0</v>
      </c>
      <c r="L9" s="180">
        <v>21</v>
      </c>
      <c r="M9" s="180">
        <f t="shared" ref="M9:M21" si="4">G9*(1+L9/100)</f>
        <v>30553.056599999996</v>
      </c>
      <c r="N9" s="180">
        <v>0</v>
      </c>
      <c r="O9" s="180">
        <f t="shared" ref="O9:O21" si="5">ROUND(E9*N9,2)</f>
        <v>0</v>
      </c>
      <c r="P9" s="180">
        <v>0</v>
      </c>
      <c r="Q9" s="180">
        <f t="shared" ref="Q9:Q21" si="6">ROUND(E9*P9,2)</f>
        <v>0</v>
      </c>
      <c r="R9" s="180"/>
      <c r="S9" s="180" t="s">
        <v>283</v>
      </c>
      <c r="T9" s="182" t="s">
        <v>197</v>
      </c>
      <c r="U9" s="158">
        <v>0</v>
      </c>
      <c r="V9" s="158">
        <f t="shared" ref="V9:V21" si="7">ROUND(E9*U9,2)</f>
        <v>0</v>
      </c>
      <c r="W9" s="158"/>
      <c r="X9" s="158" t="s">
        <v>142</v>
      </c>
      <c r="Y9" s="148"/>
      <c r="Z9" s="148"/>
      <c r="AA9" s="148"/>
      <c r="AB9" s="148"/>
      <c r="AC9" s="148"/>
      <c r="AD9" s="148"/>
      <c r="AE9" s="148"/>
      <c r="AF9" s="148"/>
      <c r="AG9" s="148" t="s">
        <v>147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76">
        <v>2</v>
      </c>
      <c r="B10" s="177" t="s">
        <v>716</v>
      </c>
      <c r="C10" s="187" t="s">
        <v>717</v>
      </c>
      <c r="D10" s="178" t="s">
        <v>302</v>
      </c>
      <c r="E10" s="179">
        <v>6</v>
      </c>
      <c r="F10" s="180">
        <f t="shared" si="0"/>
        <v>9517.48</v>
      </c>
      <c r="G10" s="180">
        <f t="shared" si="1"/>
        <v>57104.88</v>
      </c>
      <c r="H10" s="181"/>
      <c r="I10" s="180">
        <f t="shared" si="2"/>
        <v>0</v>
      </c>
      <c r="J10" s="181">
        <v>9517.48</v>
      </c>
      <c r="K10" s="180">
        <f t="shared" si="3"/>
        <v>57104.88</v>
      </c>
      <c r="L10" s="180">
        <v>21</v>
      </c>
      <c r="M10" s="180">
        <f t="shared" si="4"/>
        <v>69096.904799999989</v>
      </c>
      <c r="N10" s="180">
        <v>0</v>
      </c>
      <c r="O10" s="180">
        <f t="shared" si="5"/>
        <v>0</v>
      </c>
      <c r="P10" s="180">
        <v>0</v>
      </c>
      <c r="Q10" s="180">
        <f t="shared" si="6"/>
        <v>0</v>
      </c>
      <c r="R10" s="180"/>
      <c r="S10" s="180" t="s">
        <v>283</v>
      </c>
      <c r="T10" s="182" t="s">
        <v>197</v>
      </c>
      <c r="U10" s="158">
        <v>0</v>
      </c>
      <c r="V10" s="158">
        <f t="shared" si="7"/>
        <v>0</v>
      </c>
      <c r="W10" s="158"/>
      <c r="X10" s="158" t="s">
        <v>142</v>
      </c>
      <c r="Y10" s="148"/>
      <c r="Z10" s="148"/>
      <c r="AA10" s="148"/>
      <c r="AB10" s="148"/>
      <c r="AC10" s="148"/>
      <c r="AD10" s="148"/>
      <c r="AE10" s="148"/>
      <c r="AF10" s="148"/>
      <c r="AG10" s="148" t="s">
        <v>147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6">
        <v>3</v>
      </c>
      <c r="B11" s="177" t="s">
        <v>718</v>
      </c>
      <c r="C11" s="187" t="s">
        <v>719</v>
      </c>
      <c r="D11" s="178" t="s">
        <v>720</v>
      </c>
      <c r="E11" s="179">
        <v>0</v>
      </c>
      <c r="F11" s="180">
        <f t="shared" si="0"/>
        <v>-1</v>
      </c>
      <c r="G11" s="180">
        <f t="shared" si="1"/>
        <v>0</v>
      </c>
      <c r="H11" s="181"/>
      <c r="I11" s="180">
        <f t="shared" si="2"/>
        <v>0</v>
      </c>
      <c r="J11" s="181">
        <v>-1</v>
      </c>
      <c r="K11" s="180">
        <f t="shared" si="3"/>
        <v>0</v>
      </c>
      <c r="L11" s="180">
        <v>21</v>
      </c>
      <c r="M11" s="180">
        <f t="shared" si="4"/>
        <v>0</v>
      </c>
      <c r="N11" s="180">
        <v>0</v>
      </c>
      <c r="O11" s="180">
        <f t="shared" si="5"/>
        <v>0</v>
      </c>
      <c r="P11" s="180">
        <v>0</v>
      </c>
      <c r="Q11" s="180">
        <f t="shared" si="6"/>
        <v>0</v>
      </c>
      <c r="R11" s="180"/>
      <c r="S11" s="180" t="s">
        <v>283</v>
      </c>
      <c r="T11" s="182" t="s">
        <v>197</v>
      </c>
      <c r="U11" s="158">
        <v>0</v>
      </c>
      <c r="V11" s="158">
        <f t="shared" si="7"/>
        <v>0</v>
      </c>
      <c r="W11" s="158"/>
      <c r="X11" s="158" t="s">
        <v>721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722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76">
        <v>4</v>
      </c>
      <c r="B12" s="177" t="s">
        <v>723</v>
      </c>
      <c r="C12" s="187" t="s">
        <v>724</v>
      </c>
      <c r="D12" s="178" t="s">
        <v>725</v>
      </c>
      <c r="E12" s="179">
        <v>1</v>
      </c>
      <c r="F12" s="180">
        <f t="shared" si="0"/>
        <v>11654.06</v>
      </c>
      <c r="G12" s="180">
        <f t="shared" si="1"/>
        <v>11654.06</v>
      </c>
      <c r="H12" s="181"/>
      <c r="I12" s="180">
        <f t="shared" si="2"/>
        <v>0</v>
      </c>
      <c r="J12" s="181">
        <v>11654.06</v>
      </c>
      <c r="K12" s="180">
        <f t="shared" si="3"/>
        <v>11654.06</v>
      </c>
      <c r="L12" s="180">
        <v>21</v>
      </c>
      <c r="M12" s="180">
        <f t="shared" si="4"/>
        <v>14101.4126</v>
      </c>
      <c r="N12" s="180">
        <v>0</v>
      </c>
      <c r="O12" s="180">
        <f t="shared" si="5"/>
        <v>0</v>
      </c>
      <c r="P12" s="180">
        <v>0</v>
      </c>
      <c r="Q12" s="180">
        <f t="shared" si="6"/>
        <v>0</v>
      </c>
      <c r="R12" s="180"/>
      <c r="S12" s="180" t="s">
        <v>140</v>
      </c>
      <c r="T12" s="182" t="s">
        <v>197</v>
      </c>
      <c r="U12" s="158">
        <v>0</v>
      </c>
      <c r="V12" s="158">
        <f t="shared" si="7"/>
        <v>0</v>
      </c>
      <c r="W12" s="158"/>
      <c r="X12" s="158" t="s">
        <v>726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727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76">
        <v>5</v>
      </c>
      <c r="B13" s="177" t="s">
        <v>728</v>
      </c>
      <c r="C13" s="187" t="s">
        <v>729</v>
      </c>
      <c r="D13" s="178" t="s">
        <v>472</v>
      </c>
      <c r="E13" s="179">
        <v>1</v>
      </c>
      <c r="F13" s="180">
        <f t="shared" si="0"/>
        <v>82549.59</v>
      </c>
      <c r="G13" s="180">
        <f t="shared" si="1"/>
        <v>82549.59</v>
      </c>
      <c r="H13" s="181"/>
      <c r="I13" s="180">
        <f t="shared" si="2"/>
        <v>0</v>
      </c>
      <c r="J13" s="181">
        <v>82549.59</v>
      </c>
      <c r="K13" s="180">
        <f t="shared" si="3"/>
        <v>82549.59</v>
      </c>
      <c r="L13" s="180">
        <v>21</v>
      </c>
      <c r="M13" s="180">
        <f t="shared" si="4"/>
        <v>99885.003899999996</v>
      </c>
      <c r="N13" s="180">
        <v>0</v>
      </c>
      <c r="O13" s="180">
        <f t="shared" si="5"/>
        <v>0</v>
      </c>
      <c r="P13" s="180">
        <v>0</v>
      </c>
      <c r="Q13" s="180">
        <f t="shared" si="6"/>
        <v>0</v>
      </c>
      <c r="R13" s="180"/>
      <c r="S13" s="180" t="s">
        <v>140</v>
      </c>
      <c r="T13" s="182" t="s">
        <v>197</v>
      </c>
      <c r="U13" s="158">
        <v>0</v>
      </c>
      <c r="V13" s="158">
        <f t="shared" si="7"/>
        <v>0</v>
      </c>
      <c r="W13" s="158"/>
      <c r="X13" s="158" t="s">
        <v>726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730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6">
        <v>6</v>
      </c>
      <c r="B14" s="177" t="s">
        <v>731</v>
      </c>
      <c r="C14" s="187" t="s">
        <v>732</v>
      </c>
      <c r="D14" s="178" t="s">
        <v>472</v>
      </c>
      <c r="E14" s="179">
        <v>1</v>
      </c>
      <c r="F14" s="180">
        <f t="shared" si="0"/>
        <v>7963.61</v>
      </c>
      <c r="G14" s="180">
        <f t="shared" si="1"/>
        <v>7963.61</v>
      </c>
      <c r="H14" s="181"/>
      <c r="I14" s="180">
        <f t="shared" si="2"/>
        <v>0</v>
      </c>
      <c r="J14" s="181">
        <v>7963.61</v>
      </c>
      <c r="K14" s="180">
        <f t="shared" si="3"/>
        <v>7963.61</v>
      </c>
      <c r="L14" s="180">
        <v>21</v>
      </c>
      <c r="M14" s="180">
        <f t="shared" si="4"/>
        <v>9635.9681</v>
      </c>
      <c r="N14" s="180">
        <v>0</v>
      </c>
      <c r="O14" s="180">
        <f t="shared" si="5"/>
        <v>0</v>
      </c>
      <c r="P14" s="180">
        <v>0</v>
      </c>
      <c r="Q14" s="180">
        <f t="shared" si="6"/>
        <v>0</v>
      </c>
      <c r="R14" s="180"/>
      <c r="S14" s="180" t="s">
        <v>140</v>
      </c>
      <c r="T14" s="182" t="s">
        <v>197</v>
      </c>
      <c r="U14" s="158">
        <v>0</v>
      </c>
      <c r="V14" s="158">
        <f t="shared" si="7"/>
        <v>0</v>
      </c>
      <c r="W14" s="158"/>
      <c r="X14" s="158" t="s">
        <v>726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730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76">
        <v>7</v>
      </c>
      <c r="B15" s="177" t="s">
        <v>733</v>
      </c>
      <c r="C15" s="187" t="s">
        <v>734</v>
      </c>
      <c r="D15" s="178" t="s">
        <v>472</v>
      </c>
      <c r="E15" s="179">
        <v>1</v>
      </c>
      <c r="F15" s="180">
        <f t="shared" si="0"/>
        <v>5535.68</v>
      </c>
      <c r="G15" s="180">
        <f t="shared" si="1"/>
        <v>5535.68</v>
      </c>
      <c r="H15" s="181"/>
      <c r="I15" s="180">
        <f t="shared" si="2"/>
        <v>0</v>
      </c>
      <c r="J15" s="181">
        <v>5535.68</v>
      </c>
      <c r="K15" s="180">
        <f t="shared" si="3"/>
        <v>5535.68</v>
      </c>
      <c r="L15" s="180">
        <v>21</v>
      </c>
      <c r="M15" s="180">
        <f t="shared" si="4"/>
        <v>6698.1728000000003</v>
      </c>
      <c r="N15" s="180">
        <v>0</v>
      </c>
      <c r="O15" s="180">
        <f t="shared" si="5"/>
        <v>0</v>
      </c>
      <c r="P15" s="180">
        <v>0</v>
      </c>
      <c r="Q15" s="180">
        <f t="shared" si="6"/>
        <v>0</v>
      </c>
      <c r="R15" s="180"/>
      <c r="S15" s="180" t="s">
        <v>140</v>
      </c>
      <c r="T15" s="182" t="s">
        <v>197</v>
      </c>
      <c r="U15" s="158">
        <v>0</v>
      </c>
      <c r="V15" s="158">
        <f t="shared" si="7"/>
        <v>0</v>
      </c>
      <c r="W15" s="158"/>
      <c r="X15" s="158" t="s">
        <v>726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730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76">
        <v>8</v>
      </c>
      <c r="B16" s="177" t="s">
        <v>735</v>
      </c>
      <c r="C16" s="187" t="s">
        <v>736</v>
      </c>
      <c r="D16" s="178" t="s">
        <v>472</v>
      </c>
      <c r="E16" s="179">
        <v>1</v>
      </c>
      <c r="F16" s="180">
        <f t="shared" si="0"/>
        <v>4273.16</v>
      </c>
      <c r="G16" s="180">
        <f t="shared" si="1"/>
        <v>4273.16</v>
      </c>
      <c r="H16" s="181"/>
      <c r="I16" s="180">
        <f t="shared" si="2"/>
        <v>0</v>
      </c>
      <c r="J16" s="181">
        <v>4273.16</v>
      </c>
      <c r="K16" s="180">
        <f t="shared" si="3"/>
        <v>4273.16</v>
      </c>
      <c r="L16" s="180">
        <v>21</v>
      </c>
      <c r="M16" s="180">
        <f t="shared" si="4"/>
        <v>5170.5235999999995</v>
      </c>
      <c r="N16" s="180">
        <v>0</v>
      </c>
      <c r="O16" s="180">
        <f t="shared" si="5"/>
        <v>0</v>
      </c>
      <c r="P16" s="180">
        <v>0</v>
      </c>
      <c r="Q16" s="180">
        <f t="shared" si="6"/>
        <v>0</v>
      </c>
      <c r="R16" s="180"/>
      <c r="S16" s="180" t="s">
        <v>140</v>
      </c>
      <c r="T16" s="182" t="s">
        <v>197</v>
      </c>
      <c r="U16" s="158">
        <v>0</v>
      </c>
      <c r="V16" s="158">
        <f t="shared" si="7"/>
        <v>0</v>
      </c>
      <c r="W16" s="158"/>
      <c r="X16" s="158" t="s">
        <v>726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730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76">
        <v>9</v>
      </c>
      <c r="B17" s="177" t="s">
        <v>737</v>
      </c>
      <c r="C17" s="187" t="s">
        <v>738</v>
      </c>
      <c r="D17" s="178" t="s">
        <v>472</v>
      </c>
      <c r="E17" s="179">
        <v>1</v>
      </c>
      <c r="F17" s="180">
        <f t="shared" si="0"/>
        <v>1116.8499999999999</v>
      </c>
      <c r="G17" s="180">
        <f t="shared" si="1"/>
        <v>1116.8499999999999</v>
      </c>
      <c r="H17" s="181"/>
      <c r="I17" s="180">
        <f t="shared" si="2"/>
        <v>0</v>
      </c>
      <c r="J17" s="181">
        <v>1116.8499999999999</v>
      </c>
      <c r="K17" s="180">
        <f t="shared" si="3"/>
        <v>1116.8499999999999</v>
      </c>
      <c r="L17" s="180">
        <v>21</v>
      </c>
      <c r="M17" s="180">
        <f t="shared" si="4"/>
        <v>1351.3884999999998</v>
      </c>
      <c r="N17" s="180">
        <v>0</v>
      </c>
      <c r="O17" s="180">
        <f t="shared" si="5"/>
        <v>0</v>
      </c>
      <c r="P17" s="180">
        <v>0</v>
      </c>
      <c r="Q17" s="180">
        <f t="shared" si="6"/>
        <v>0</v>
      </c>
      <c r="R17" s="180"/>
      <c r="S17" s="180" t="s">
        <v>140</v>
      </c>
      <c r="T17" s="182" t="s">
        <v>197</v>
      </c>
      <c r="U17" s="158">
        <v>0</v>
      </c>
      <c r="V17" s="158">
        <f t="shared" si="7"/>
        <v>0</v>
      </c>
      <c r="W17" s="158"/>
      <c r="X17" s="158" t="s">
        <v>726</v>
      </c>
      <c r="Y17" s="148"/>
      <c r="Z17" s="148"/>
      <c r="AA17" s="148"/>
      <c r="AB17" s="148"/>
      <c r="AC17" s="148"/>
      <c r="AD17" s="148"/>
      <c r="AE17" s="148"/>
      <c r="AF17" s="148"/>
      <c r="AG17" s="148" t="s">
        <v>739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76">
        <v>10</v>
      </c>
      <c r="B18" s="177" t="s">
        <v>740</v>
      </c>
      <c r="C18" s="187" t="s">
        <v>741</v>
      </c>
      <c r="D18" s="178" t="s">
        <v>472</v>
      </c>
      <c r="E18" s="179">
        <v>1</v>
      </c>
      <c r="F18" s="180">
        <f t="shared" si="0"/>
        <v>68953.179999999993</v>
      </c>
      <c r="G18" s="180">
        <f t="shared" si="1"/>
        <v>68953.179999999993</v>
      </c>
      <c r="H18" s="181"/>
      <c r="I18" s="180">
        <f t="shared" si="2"/>
        <v>0</v>
      </c>
      <c r="J18" s="181">
        <v>68953.179999999993</v>
      </c>
      <c r="K18" s="180">
        <f t="shared" si="3"/>
        <v>68953.179999999993</v>
      </c>
      <c r="L18" s="180">
        <v>21</v>
      </c>
      <c r="M18" s="180">
        <f t="shared" si="4"/>
        <v>83433.347799999989</v>
      </c>
      <c r="N18" s="180">
        <v>0</v>
      </c>
      <c r="O18" s="180">
        <f t="shared" si="5"/>
        <v>0</v>
      </c>
      <c r="P18" s="180">
        <v>0</v>
      </c>
      <c r="Q18" s="180">
        <f t="shared" si="6"/>
        <v>0</v>
      </c>
      <c r="R18" s="180"/>
      <c r="S18" s="180" t="s">
        <v>140</v>
      </c>
      <c r="T18" s="182" t="s">
        <v>197</v>
      </c>
      <c r="U18" s="158">
        <v>0</v>
      </c>
      <c r="V18" s="158">
        <f t="shared" si="7"/>
        <v>0</v>
      </c>
      <c r="W18" s="158"/>
      <c r="X18" s="158" t="s">
        <v>726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739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76">
        <v>11</v>
      </c>
      <c r="B19" s="177" t="s">
        <v>742</v>
      </c>
      <c r="C19" s="187" t="s">
        <v>743</v>
      </c>
      <c r="D19" s="178" t="s">
        <v>139</v>
      </c>
      <c r="E19" s="179">
        <v>720</v>
      </c>
      <c r="F19" s="180">
        <f t="shared" si="0"/>
        <v>145.68</v>
      </c>
      <c r="G19" s="180">
        <f t="shared" si="1"/>
        <v>104889.60000000001</v>
      </c>
      <c r="H19" s="181"/>
      <c r="I19" s="180">
        <f t="shared" si="2"/>
        <v>0</v>
      </c>
      <c r="J19" s="181">
        <v>145.68</v>
      </c>
      <c r="K19" s="180">
        <f t="shared" si="3"/>
        <v>104889.60000000001</v>
      </c>
      <c r="L19" s="180">
        <v>21</v>
      </c>
      <c r="M19" s="180">
        <f t="shared" si="4"/>
        <v>126916.416</v>
      </c>
      <c r="N19" s="180">
        <v>0</v>
      </c>
      <c r="O19" s="180">
        <f t="shared" si="5"/>
        <v>0</v>
      </c>
      <c r="P19" s="180">
        <v>0</v>
      </c>
      <c r="Q19" s="180">
        <f t="shared" si="6"/>
        <v>0</v>
      </c>
      <c r="R19" s="180"/>
      <c r="S19" s="180" t="s">
        <v>140</v>
      </c>
      <c r="T19" s="182" t="s">
        <v>197</v>
      </c>
      <c r="U19" s="158">
        <v>0</v>
      </c>
      <c r="V19" s="158">
        <f t="shared" si="7"/>
        <v>0</v>
      </c>
      <c r="W19" s="158"/>
      <c r="X19" s="158" t="s">
        <v>726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730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6">
        <v>12</v>
      </c>
      <c r="B20" s="177" t="s">
        <v>744</v>
      </c>
      <c r="C20" s="187" t="s">
        <v>745</v>
      </c>
      <c r="D20" s="178" t="s">
        <v>472</v>
      </c>
      <c r="E20" s="179">
        <v>1</v>
      </c>
      <c r="F20" s="180">
        <f>H20+J20</f>
        <v>26707.22</v>
      </c>
      <c r="G20" s="180">
        <f t="shared" si="1"/>
        <v>26707.22</v>
      </c>
      <c r="H20" s="181">
        <v>26707.22</v>
      </c>
      <c r="I20" s="180">
        <f>ROUND(E20*H20,2)</f>
        <v>26707.22</v>
      </c>
      <c r="J20" s="181"/>
      <c r="K20" s="180">
        <f>ROUND(E20*J20,2)</f>
        <v>0</v>
      </c>
      <c r="L20" s="180">
        <v>21</v>
      </c>
      <c r="M20" s="180">
        <f t="shared" si="4"/>
        <v>32315.736199999999</v>
      </c>
      <c r="N20" s="180">
        <v>0</v>
      </c>
      <c r="O20" s="180">
        <f t="shared" si="5"/>
        <v>0</v>
      </c>
      <c r="P20" s="180">
        <v>0</v>
      </c>
      <c r="Q20" s="180">
        <f t="shared" si="6"/>
        <v>0</v>
      </c>
      <c r="R20" s="180"/>
      <c r="S20" s="180" t="s">
        <v>140</v>
      </c>
      <c r="T20" s="182" t="s">
        <v>197</v>
      </c>
      <c r="U20" s="158">
        <v>0</v>
      </c>
      <c r="V20" s="158">
        <f t="shared" si="7"/>
        <v>0</v>
      </c>
      <c r="W20" s="158"/>
      <c r="X20" s="158" t="s">
        <v>726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739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69">
        <v>13</v>
      </c>
      <c r="B21" s="170" t="s">
        <v>746</v>
      </c>
      <c r="C21" s="188" t="s">
        <v>747</v>
      </c>
      <c r="D21" s="171" t="s">
        <v>472</v>
      </c>
      <c r="E21" s="172">
        <v>1</v>
      </c>
      <c r="F21" s="173">
        <f t="shared" si="0"/>
        <v>10197.299999999999</v>
      </c>
      <c r="G21" s="173">
        <f t="shared" si="1"/>
        <v>10197.299999999999</v>
      </c>
      <c r="H21" s="174"/>
      <c r="I21" s="173">
        <f t="shared" si="2"/>
        <v>0</v>
      </c>
      <c r="J21" s="174">
        <v>10197.299999999999</v>
      </c>
      <c r="K21" s="173">
        <f t="shared" si="3"/>
        <v>10197.299999999999</v>
      </c>
      <c r="L21" s="173">
        <v>21</v>
      </c>
      <c r="M21" s="173">
        <f t="shared" si="4"/>
        <v>12338.732999999998</v>
      </c>
      <c r="N21" s="173">
        <v>0</v>
      </c>
      <c r="O21" s="173">
        <f t="shared" si="5"/>
        <v>0</v>
      </c>
      <c r="P21" s="173">
        <v>0</v>
      </c>
      <c r="Q21" s="173">
        <f t="shared" si="6"/>
        <v>0</v>
      </c>
      <c r="R21" s="173"/>
      <c r="S21" s="173" t="s">
        <v>140</v>
      </c>
      <c r="T21" s="175" t="s">
        <v>197</v>
      </c>
      <c r="U21" s="158">
        <v>0</v>
      </c>
      <c r="V21" s="158">
        <f t="shared" si="7"/>
        <v>0</v>
      </c>
      <c r="W21" s="158"/>
      <c r="X21" s="158" t="s">
        <v>726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739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x14ac:dyDescent="0.2">
      <c r="A22" s="3"/>
      <c r="B22" s="4"/>
      <c r="C22" s="191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AE22">
        <v>15</v>
      </c>
      <c r="AF22">
        <v>21</v>
      </c>
      <c r="AG22" t="s">
        <v>122</v>
      </c>
    </row>
    <row r="23" spans="1:60" x14ac:dyDescent="0.2">
      <c r="A23" s="151"/>
      <c r="B23" s="152" t="s">
        <v>31</v>
      </c>
      <c r="C23" s="192"/>
      <c r="D23" s="153"/>
      <c r="E23" s="154"/>
      <c r="F23" s="154"/>
      <c r="G23" s="185">
        <f>G8</f>
        <v>406195.58999999991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E23">
        <f>SUMIF(L7:L21,AE22,G7:G21)</f>
        <v>0</v>
      </c>
      <c r="AF23">
        <f>SUMIF(L7:L21,AF22,G7:G21)</f>
        <v>406195.58999999991</v>
      </c>
      <c r="AG23" t="s">
        <v>461</v>
      </c>
    </row>
    <row r="24" spans="1:60" x14ac:dyDescent="0.2">
      <c r="A24" s="3"/>
      <c r="B24" s="4"/>
      <c r="C24" s="191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60" x14ac:dyDescent="0.2">
      <c r="A25" s="3"/>
      <c r="B25" s="4"/>
      <c r="C25" s="191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60" x14ac:dyDescent="0.2">
      <c r="A26" s="266" t="s">
        <v>462</v>
      </c>
      <c r="B26" s="266"/>
      <c r="C26" s="267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60" x14ac:dyDescent="0.2">
      <c r="A27" s="250"/>
      <c r="B27" s="251"/>
      <c r="C27" s="252"/>
      <c r="D27" s="251"/>
      <c r="E27" s="251"/>
      <c r="F27" s="251"/>
      <c r="G27" s="25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AG27" t="s">
        <v>463</v>
      </c>
    </row>
    <row r="28" spans="1:60" x14ac:dyDescent="0.2">
      <c r="A28" s="254"/>
      <c r="B28" s="255"/>
      <c r="C28" s="256"/>
      <c r="D28" s="255"/>
      <c r="E28" s="255"/>
      <c r="F28" s="255"/>
      <c r="G28" s="257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60" x14ac:dyDescent="0.2">
      <c r="A29" s="254"/>
      <c r="B29" s="255"/>
      <c r="C29" s="256"/>
      <c r="D29" s="255"/>
      <c r="E29" s="255"/>
      <c r="F29" s="255"/>
      <c r="G29" s="257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60" x14ac:dyDescent="0.2">
      <c r="A30" s="254"/>
      <c r="B30" s="255"/>
      <c r="C30" s="256"/>
      <c r="D30" s="255"/>
      <c r="E30" s="255"/>
      <c r="F30" s="255"/>
      <c r="G30" s="257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60" x14ac:dyDescent="0.2">
      <c r="A31" s="258"/>
      <c r="B31" s="259"/>
      <c r="C31" s="260"/>
      <c r="D31" s="259"/>
      <c r="E31" s="259"/>
      <c r="F31" s="259"/>
      <c r="G31" s="261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60" x14ac:dyDescent="0.2">
      <c r="A32" s="3"/>
      <c r="B32" s="4"/>
      <c r="C32" s="191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3:33" x14ac:dyDescent="0.2">
      <c r="C33" s="193"/>
      <c r="D33" s="10"/>
      <c r="AG33" t="s">
        <v>464</v>
      </c>
    </row>
    <row r="34" spans="3:33" x14ac:dyDescent="0.2">
      <c r="D34" s="10"/>
    </row>
    <row r="35" spans="3:33" x14ac:dyDescent="0.2">
      <c r="D35" s="10"/>
    </row>
    <row r="36" spans="3:33" x14ac:dyDescent="0.2">
      <c r="D36" s="10"/>
    </row>
    <row r="37" spans="3:33" x14ac:dyDescent="0.2">
      <c r="D37" s="10"/>
    </row>
    <row r="38" spans="3:33" x14ac:dyDescent="0.2">
      <c r="D38" s="10"/>
    </row>
    <row r="39" spans="3:33" x14ac:dyDescent="0.2">
      <c r="D39" s="10"/>
    </row>
    <row r="40" spans="3:33" x14ac:dyDescent="0.2">
      <c r="D40" s="10"/>
    </row>
    <row r="41" spans="3:33" x14ac:dyDescent="0.2">
      <c r="D41" s="10"/>
    </row>
    <row r="42" spans="3:33" x14ac:dyDescent="0.2">
      <c r="D42" s="10"/>
    </row>
    <row r="43" spans="3:33" x14ac:dyDescent="0.2">
      <c r="D43" s="10"/>
    </row>
    <row r="44" spans="3:33" x14ac:dyDescent="0.2">
      <c r="D44" s="10"/>
    </row>
    <row r="45" spans="3:33" x14ac:dyDescent="0.2">
      <c r="D45" s="10"/>
    </row>
    <row r="46" spans="3:33" x14ac:dyDescent="0.2">
      <c r="D46" s="10"/>
    </row>
    <row r="47" spans="3:33" x14ac:dyDescent="0.2">
      <c r="D47" s="10"/>
    </row>
    <row r="48" spans="3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rVQ7YlQvz2wQ9nG3Seyx2zXeYRk0uPgxdfMIlf7NsAhVTP+7Cwztmx4yVQUziTSe/2nB2kdY89syJB19QjO92A==" saltValue="Qm44Kcexj7a+7RGWF7kr4Q==" spinCount="100000" sheet="1" objects="1" scenarios="1"/>
  <mergeCells count="6">
    <mergeCell ref="A27:G31"/>
    <mergeCell ref="A1:G1"/>
    <mergeCell ref="C2:G2"/>
    <mergeCell ref="C3:G3"/>
    <mergeCell ref="C4:G4"/>
    <mergeCell ref="A26:C2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01 S1 Pol</vt:lpstr>
      <vt:lpstr>01 T1 Pol</vt:lpstr>
      <vt:lpstr>02 VN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S1 Pol'!Názvy_tisku</vt:lpstr>
      <vt:lpstr>'01 T1 Pol'!Názvy_tisku</vt:lpstr>
      <vt:lpstr>'02 VN Naklady'!Názvy_tisku</vt:lpstr>
      <vt:lpstr>oadresa</vt:lpstr>
      <vt:lpstr>Stavba!Objednatel</vt:lpstr>
      <vt:lpstr>Stavba!Objekt</vt:lpstr>
      <vt:lpstr>'01 S1 Pol'!Oblast_tisku</vt:lpstr>
      <vt:lpstr>'01 T1 Pol'!Oblast_tisku</vt:lpstr>
      <vt:lpstr>'02 VN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Ivoš Kupský</dc:creator>
  <cp:lastModifiedBy>Marek.Hruza</cp:lastModifiedBy>
  <cp:lastPrinted>2019-03-19T12:27:02Z</cp:lastPrinted>
  <dcterms:created xsi:type="dcterms:W3CDTF">2009-04-08T07:15:50Z</dcterms:created>
  <dcterms:modified xsi:type="dcterms:W3CDTF">2022-01-27T07:29:45Z</dcterms:modified>
</cp:coreProperties>
</file>