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/>
  <mc:AlternateContent xmlns:mc="http://schemas.openxmlformats.org/markup-compatibility/2006">
    <mc:Choice Requires="x15">
      <x15ac:absPath xmlns:x15ac="http://schemas.microsoft.com/office/spreadsheetml/2010/11/ac" url="C:\KROSplusData\Export\Veselý\2021\Tábor - VTL přípojka pro teplárnu\oprava 20. 6. 2022\"/>
    </mc:Choice>
  </mc:AlternateContent>
  <xr:revisionPtr revIDLastSave="0" documentId="8_{D67A518B-1D2C-4E6A-A5D9-2B6137E188E0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Rekapitulace stavby" sheetId="1" r:id="rId1"/>
    <sheet name="36-1-2021 - SO 01 - VTL p..." sheetId="2" r:id="rId2"/>
    <sheet name="36-2-2021 - SO 02 - Proti..." sheetId="3" r:id="rId3"/>
    <sheet name="36-3.1-2021 - SO 03-01 - ..." sheetId="4" r:id="rId4"/>
    <sheet name="36-3.2-2021 - SO 03-02 - ..." sheetId="5" r:id="rId5"/>
    <sheet name="36-3.3-2021 - SO 03-03 - ..." sheetId="6" r:id="rId6"/>
    <sheet name="36-4-2021 - SO 04 - Umíst..." sheetId="7" r:id="rId7"/>
    <sheet name="36-5-2021 - SO 05 - Traso..." sheetId="8" r:id="rId8"/>
    <sheet name="36-7-2021 - SO 07 - Defin..." sheetId="9" r:id="rId9"/>
  </sheets>
  <definedNames>
    <definedName name="_xlnm._FilterDatabase" localSheetId="1" hidden="1">'36-1-2021 - SO 01 - VTL p...'!$C$140:$K$386</definedName>
    <definedName name="_xlnm._FilterDatabase" localSheetId="2" hidden="1">'36-2-2021 - SO 02 - Proti...'!$C$127:$K$210</definedName>
    <definedName name="_xlnm._FilterDatabase" localSheetId="3" hidden="1">'36-3.1-2021 - SO 03-01 - ...'!$C$135:$K$231</definedName>
    <definedName name="_xlnm._FilterDatabase" localSheetId="4" hidden="1">'36-3.2-2021 - SO 03-02 - ...'!$C$122:$K$136</definedName>
    <definedName name="_xlnm._FilterDatabase" localSheetId="5" hidden="1">'36-3.3-2021 - SO 03-03 - ...'!$C$122:$K$145</definedName>
    <definedName name="_xlnm._FilterDatabase" localSheetId="6" hidden="1">'36-4-2021 - SO 04 - Umíst...'!$C$134:$K$313</definedName>
    <definedName name="_xlnm._FilterDatabase" localSheetId="7" hidden="1">'36-5-2021 - SO 05 - Traso...'!$C$131:$K$242</definedName>
    <definedName name="_xlnm._FilterDatabase" localSheetId="8" hidden="1">'36-7-2021 - SO 07 - Defin...'!$C$125:$K$171</definedName>
    <definedName name="_xlnm.Print_Titles" localSheetId="1">'36-1-2021 - SO 01 - VTL p...'!$140:$140</definedName>
    <definedName name="_xlnm.Print_Titles" localSheetId="2">'36-2-2021 - SO 02 - Proti...'!$127:$127</definedName>
    <definedName name="_xlnm.Print_Titles" localSheetId="3">'36-3.1-2021 - SO 03-01 - ...'!$135:$135</definedName>
    <definedName name="_xlnm.Print_Titles" localSheetId="4">'36-3.2-2021 - SO 03-02 - ...'!$122:$122</definedName>
    <definedName name="_xlnm.Print_Titles" localSheetId="5">'36-3.3-2021 - SO 03-03 - ...'!$122:$122</definedName>
    <definedName name="_xlnm.Print_Titles" localSheetId="6">'36-4-2021 - SO 04 - Umíst...'!$134:$134</definedName>
    <definedName name="_xlnm.Print_Titles" localSheetId="7">'36-5-2021 - SO 05 - Traso...'!$131:$131</definedName>
    <definedName name="_xlnm.Print_Titles" localSheetId="8">'36-7-2021 - SO 07 - Defin...'!$125:$125</definedName>
    <definedName name="_xlnm.Print_Titles" localSheetId="0">'Rekapitulace stavby'!$92:$92</definedName>
    <definedName name="_xlnm.Print_Area" localSheetId="1">'36-1-2021 - SO 01 - VTL p...'!$C$4:$J$76,'36-1-2021 - SO 01 - VTL p...'!$C$82:$J$122,'36-1-2021 - SO 01 - VTL p...'!$C$128:$J$386</definedName>
    <definedName name="_xlnm.Print_Area" localSheetId="2">'36-2-2021 - SO 02 - Proti...'!$C$4:$J$76,'36-2-2021 - SO 02 - Proti...'!$C$82:$J$109,'36-2-2021 - SO 02 - Proti...'!$C$115:$J$210</definedName>
    <definedName name="_xlnm.Print_Area" localSheetId="3">'36-3.1-2021 - SO 03-01 - ...'!$C$4:$J$76,'36-3.1-2021 - SO 03-01 - ...'!$C$82:$J$115,'36-3.1-2021 - SO 03-01 - ...'!$C$121:$J$231</definedName>
    <definedName name="_xlnm.Print_Area" localSheetId="4">'36-3.2-2021 - SO 03-02 - ...'!$C$4:$J$76,'36-3.2-2021 - SO 03-02 - ...'!$C$82:$J$102,'36-3.2-2021 - SO 03-02 - ...'!$C$108:$J$136</definedName>
    <definedName name="_xlnm.Print_Area" localSheetId="5">'36-3.3-2021 - SO 03-03 - ...'!$C$4:$J$76,'36-3.3-2021 - SO 03-03 - ...'!$C$82:$J$102,'36-3.3-2021 - SO 03-03 - ...'!$C$108:$J$145</definedName>
    <definedName name="_xlnm.Print_Area" localSheetId="6">'36-4-2021 - SO 04 - Umíst...'!$C$4:$J$76,'36-4-2021 - SO 04 - Umíst...'!$C$82:$J$116,'36-4-2021 - SO 04 - Umíst...'!$C$122:$J$313</definedName>
    <definedName name="_xlnm.Print_Area" localSheetId="7">'36-5-2021 - SO 05 - Traso...'!$C$4:$J$76,'36-5-2021 - SO 05 - Traso...'!$C$82:$J$113,'36-5-2021 - SO 05 - Traso...'!$C$119:$J$242</definedName>
    <definedName name="_xlnm.Print_Area" localSheetId="8">'36-7-2021 - SO 07 - Defin...'!$C$4:$J$76,'36-7-2021 - SO 07 - Defin...'!$C$82:$J$107,'36-7-2021 - SO 07 - Defin...'!$C$113:$J$171</definedName>
    <definedName name="_xlnm.Print_Area" localSheetId="0">'Rekapitulace stavby'!$D$4:$AO$76,'Rekapitulace stavby'!$C$82:$AQ$112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37" i="9" l="1"/>
  <c r="J36" i="9"/>
  <c r="AY103" i="1" s="1"/>
  <c r="J35" i="9"/>
  <c r="AX103" i="1" s="1"/>
  <c r="BI171" i="9"/>
  <c r="BH171" i="9"/>
  <c r="BG171" i="9"/>
  <c r="BF171" i="9"/>
  <c r="T171" i="9"/>
  <c r="T170" i="9"/>
  <c r="T169" i="9" s="1"/>
  <c r="T168" i="9" s="1"/>
  <c r="R171" i="9"/>
  <c r="R170" i="9"/>
  <c r="R169" i="9" s="1"/>
  <c r="R168" i="9" s="1"/>
  <c r="P171" i="9"/>
  <c r="P170" i="9"/>
  <c r="P169" i="9" s="1"/>
  <c r="P168" i="9" s="1"/>
  <c r="BI167" i="9"/>
  <c r="BH167" i="9"/>
  <c r="BG167" i="9"/>
  <c r="BF167" i="9"/>
  <c r="T167" i="9"/>
  <c r="R167" i="9"/>
  <c r="P167" i="9"/>
  <c r="BI164" i="9"/>
  <c r="BH164" i="9"/>
  <c r="BG164" i="9"/>
  <c r="BF164" i="9"/>
  <c r="T164" i="9"/>
  <c r="R164" i="9"/>
  <c r="P164" i="9"/>
  <c r="BI162" i="9"/>
  <c r="BH162" i="9"/>
  <c r="BG162" i="9"/>
  <c r="BF162" i="9"/>
  <c r="T162" i="9"/>
  <c r="R162" i="9"/>
  <c r="P162" i="9"/>
  <c r="BI157" i="9"/>
  <c r="BH157" i="9"/>
  <c r="BG157" i="9"/>
  <c r="BF157" i="9"/>
  <c r="T157" i="9"/>
  <c r="T156" i="9" s="1"/>
  <c r="R157" i="9"/>
  <c r="R156" i="9" s="1"/>
  <c r="P157" i="9"/>
  <c r="P156" i="9"/>
  <c r="BI153" i="9"/>
  <c r="BH153" i="9"/>
  <c r="BG153" i="9"/>
  <c r="BF153" i="9"/>
  <c r="T153" i="9"/>
  <c r="R153" i="9"/>
  <c r="P153" i="9"/>
  <c r="BI146" i="9"/>
  <c r="BH146" i="9"/>
  <c r="BG146" i="9"/>
  <c r="BF146" i="9"/>
  <c r="T146" i="9"/>
  <c r="R146" i="9"/>
  <c r="P146" i="9"/>
  <c r="BI142" i="9"/>
  <c r="BH142" i="9"/>
  <c r="BG142" i="9"/>
  <c r="BF142" i="9"/>
  <c r="T142" i="9"/>
  <c r="R142" i="9"/>
  <c r="P142" i="9"/>
  <c r="BI138" i="9"/>
  <c r="BH138" i="9"/>
  <c r="BG138" i="9"/>
  <c r="BF138" i="9"/>
  <c r="T138" i="9"/>
  <c r="R138" i="9"/>
  <c r="P138" i="9"/>
  <c r="BI134" i="9"/>
  <c r="BH134" i="9"/>
  <c r="BG134" i="9"/>
  <c r="BF134" i="9"/>
  <c r="T134" i="9"/>
  <c r="R134" i="9"/>
  <c r="P134" i="9"/>
  <c r="BI130" i="9"/>
  <c r="BH130" i="9"/>
  <c r="BG130" i="9"/>
  <c r="BF130" i="9"/>
  <c r="T130" i="9"/>
  <c r="T129" i="9" s="1"/>
  <c r="R130" i="9"/>
  <c r="R129" i="9" s="1"/>
  <c r="P130" i="9"/>
  <c r="P129" i="9"/>
  <c r="J123" i="9"/>
  <c r="J122" i="9"/>
  <c r="F122" i="9"/>
  <c r="F120" i="9"/>
  <c r="E118" i="9"/>
  <c r="J92" i="9"/>
  <c r="J91" i="9"/>
  <c r="F91" i="9"/>
  <c r="F89" i="9"/>
  <c r="E87" i="9"/>
  <c r="J18" i="9"/>
  <c r="E18" i="9"/>
  <c r="F123" i="9" s="1"/>
  <c r="J17" i="9"/>
  <c r="J12" i="9"/>
  <c r="J89" i="9"/>
  <c r="E7" i="9"/>
  <c r="E116" i="9" s="1"/>
  <c r="J37" i="8"/>
  <c r="J36" i="8"/>
  <c r="AY102" i="1" s="1"/>
  <c r="J35" i="8"/>
  <c r="AX102" i="1"/>
  <c r="BI240" i="8"/>
  <c r="BH240" i="8"/>
  <c r="BG240" i="8"/>
  <c r="BF240" i="8"/>
  <c r="T240" i="8"/>
  <c r="T239" i="8" s="1"/>
  <c r="T238" i="8" s="1"/>
  <c r="R240" i="8"/>
  <c r="R239" i="8"/>
  <c r="R238" i="8" s="1"/>
  <c r="P240" i="8"/>
  <c r="P239" i="8" s="1"/>
  <c r="P238" i="8" s="1"/>
  <c r="BI237" i="8"/>
  <c r="BH237" i="8"/>
  <c r="BG237" i="8"/>
  <c r="BF237" i="8"/>
  <c r="T237" i="8"/>
  <c r="R237" i="8"/>
  <c r="P237" i="8"/>
  <c r="BI236" i="8"/>
  <c r="BH236" i="8"/>
  <c r="BG236" i="8"/>
  <c r="BF236" i="8"/>
  <c r="T236" i="8"/>
  <c r="R236" i="8"/>
  <c r="P236" i="8"/>
  <c r="BI235" i="8"/>
  <c r="BH235" i="8"/>
  <c r="BG235" i="8"/>
  <c r="BF235" i="8"/>
  <c r="T235" i="8"/>
  <c r="R235" i="8"/>
  <c r="P235" i="8"/>
  <c r="BI234" i="8"/>
  <c r="BH234" i="8"/>
  <c r="BG234" i="8"/>
  <c r="BF234" i="8"/>
  <c r="T234" i="8"/>
  <c r="R234" i="8"/>
  <c r="P234" i="8"/>
  <c r="BI233" i="8"/>
  <c r="BH233" i="8"/>
  <c r="BG233" i="8"/>
  <c r="BF233" i="8"/>
  <c r="T233" i="8"/>
  <c r="R233" i="8"/>
  <c r="P233" i="8"/>
  <c r="BI232" i="8"/>
  <c r="BH232" i="8"/>
  <c r="BG232" i="8"/>
  <c r="BF232" i="8"/>
  <c r="T232" i="8"/>
  <c r="R232" i="8"/>
  <c r="P232" i="8"/>
  <c r="BI231" i="8"/>
  <c r="BH231" i="8"/>
  <c r="BG231" i="8"/>
  <c r="BF231" i="8"/>
  <c r="T231" i="8"/>
  <c r="R231" i="8"/>
  <c r="P231" i="8"/>
  <c r="BI227" i="8"/>
  <c r="BH227" i="8"/>
  <c r="BG227" i="8"/>
  <c r="BF227" i="8"/>
  <c r="T227" i="8"/>
  <c r="R227" i="8"/>
  <c r="P227" i="8"/>
  <c r="BI225" i="8"/>
  <c r="BH225" i="8"/>
  <c r="BG225" i="8"/>
  <c r="BF225" i="8"/>
  <c r="T225" i="8"/>
  <c r="R225" i="8"/>
  <c r="P225" i="8"/>
  <c r="BI224" i="8"/>
  <c r="BH224" i="8"/>
  <c r="BG224" i="8"/>
  <c r="BF224" i="8"/>
  <c r="T224" i="8"/>
  <c r="R224" i="8"/>
  <c r="P224" i="8"/>
  <c r="BI223" i="8"/>
  <c r="BH223" i="8"/>
  <c r="BG223" i="8"/>
  <c r="BF223" i="8"/>
  <c r="T223" i="8"/>
  <c r="R223" i="8"/>
  <c r="P223" i="8"/>
  <c r="BI221" i="8"/>
  <c r="BH221" i="8"/>
  <c r="BG221" i="8"/>
  <c r="BF221" i="8"/>
  <c r="T221" i="8"/>
  <c r="R221" i="8"/>
  <c r="P221" i="8"/>
  <c r="BI220" i="8"/>
  <c r="BH220" i="8"/>
  <c r="BG220" i="8"/>
  <c r="BF220" i="8"/>
  <c r="T220" i="8"/>
  <c r="R220" i="8"/>
  <c r="P220" i="8"/>
  <c r="BI218" i="8"/>
  <c r="BH218" i="8"/>
  <c r="BG218" i="8"/>
  <c r="BF218" i="8"/>
  <c r="T218" i="8"/>
  <c r="R218" i="8"/>
  <c r="P218" i="8"/>
  <c r="BI217" i="8"/>
  <c r="BH217" i="8"/>
  <c r="BG217" i="8"/>
  <c r="BF217" i="8"/>
  <c r="T217" i="8"/>
  <c r="R217" i="8"/>
  <c r="P217" i="8"/>
  <c r="BI216" i="8"/>
  <c r="BH216" i="8"/>
  <c r="BG216" i="8"/>
  <c r="BF216" i="8"/>
  <c r="T216" i="8"/>
  <c r="R216" i="8"/>
  <c r="P216" i="8"/>
  <c r="BI215" i="8"/>
  <c r="BH215" i="8"/>
  <c r="BG215" i="8"/>
  <c r="BF215" i="8"/>
  <c r="T215" i="8"/>
  <c r="R215" i="8"/>
  <c r="P215" i="8"/>
  <c r="BI214" i="8"/>
  <c r="BH214" i="8"/>
  <c r="BG214" i="8"/>
  <c r="BF214" i="8"/>
  <c r="T214" i="8"/>
  <c r="R214" i="8"/>
  <c r="P214" i="8"/>
  <c r="BI213" i="8"/>
  <c r="BH213" i="8"/>
  <c r="BG213" i="8"/>
  <c r="BF213" i="8"/>
  <c r="T213" i="8"/>
  <c r="R213" i="8"/>
  <c r="P213" i="8"/>
  <c r="BI206" i="8"/>
  <c r="BH206" i="8"/>
  <c r="BG206" i="8"/>
  <c r="BF206" i="8"/>
  <c r="T206" i="8"/>
  <c r="R206" i="8"/>
  <c r="P206" i="8"/>
  <c r="BI203" i="8"/>
  <c r="BH203" i="8"/>
  <c r="BG203" i="8"/>
  <c r="BF203" i="8"/>
  <c r="T203" i="8"/>
  <c r="R203" i="8"/>
  <c r="P203" i="8"/>
  <c r="BI201" i="8"/>
  <c r="BH201" i="8"/>
  <c r="BG201" i="8"/>
  <c r="BF201" i="8"/>
  <c r="T201" i="8"/>
  <c r="R201" i="8"/>
  <c r="P201" i="8"/>
  <c r="BI198" i="8"/>
  <c r="BH198" i="8"/>
  <c r="BG198" i="8"/>
  <c r="BF198" i="8"/>
  <c r="T198" i="8"/>
  <c r="R198" i="8"/>
  <c r="P198" i="8"/>
  <c r="BI196" i="8"/>
  <c r="BH196" i="8"/>
  <c r="BG196" i="8"/>
  <c r="BF196" i="8"/>
  <c r="T196" i="8"/>
  <c r="R196" i="8"/>
  <c r="P196" i="8"/>
  <c r="BI195" i="8"/>
  <c r="BH195" i="8"/>
  <c r="BG195" i="8"/>
  <c r="BF195" i="8"/>
  <c r="T195" i="8"/>
  <c r="R195" i="8"/>
  <c r="P195" i="8"/>
  <c r="BI192" i="8"/>
  <c r="BH192" i="8"/>
  <c r="BG192" i="8"/>
  <c r="BF192" i="8"/>
  <c r="T192" i="8"/>
  <c r="R192" i="8"/>
  <c r="P192" i="8"/>
  <c r="BI191" i="8"/>
  <c r="BH191" i="8"/>
  <c r="BG191" i="8"/>
  <c r="BF191" i="8"/>
  <c r="T191" i="8"/>
  <c r="R191" i="8"/>
  <c r="P191" i="8"/>
  <c r="BI188" i="8"/>
  <c r="BH188" i="8"/>
  <c r="BG188" i="8"/>
  <c r="BF188" i="8"/>
  <c r="T188" i="8"/>
  <c r="R188" i="8"/>
  <c r="P188" i="8"/>
  <c r="BI187" i="8"/>
  <c r="BH187" i="8"/>
  <c r="BG187" i="8"/>
  <c r="BF187" i="8"/>
  <c r="T187" i="8"/>
  <c r="R187" i="8"/>
  <c r="P187" i="8"/>
  <c r="BI185" i="8"/>
  <c r="BH185" i="8"/>
  <c r="BG185" i="8"/>
  <c r="BF185" i="8"/>
  <c r="T185" i="8"/>
  <c r="R185" i="8"/>
  <c r="P185" i="8"/>
  <c r="BI182" i="8"/>
  <c r="BH182" i="8"/>
  <c r="BG182" i="8"/>
  <c r="BF182" i="8"/>
  <c r="T182" i="8"/>
  <c r="R182" i="8"/>
  <c r="P182" i="8"/>
  <c r="BI181" i="8"/>
  <c r="BH181" i="8"/>
  <c r="BG181" i="8"/>
  <c r="BF181" i="8"/>
  <c r="T181" i="8"/>
  <c r="R181" i="8"/>
  <c r="P181" i="8"/>
  <c r="BI179" i="8"/>
  <c r="BH179" i="8"/>
  <c r="BG179" i="8"/>
  <c r="BF179" i="8"/>
  <c r="T179" i="8"/>
  <c r="R179" i="8"/>
  <c r="P179" i="8"/>
  <c r="BI177" i="8"/>
  <c r="BH177" i="8"/>
  <c r="BG177" i="8"/>
  <c r="BF177" i="8"/>
  <c r="T177" i="8"/>
  <c r="R177" i="8"/>
  <c r="P177" i="8"/>
  <c r="BI175" i="8"/>
  <c r="BH175" i="8"/>
  <c r="BG175" i="8"/>
  <c r="BF175" i="8"/>
  <c r="T175" i="8"/>
  <c r="R175" i="8"/>
  <c r="P175" i="8"/>
  <c r="BI171" i="8"/>
  <c r="BH171" i="8"/>
  <c r="BG171" i="8"/>
  <c r="BF171" i="8"/>
  <c r="T171" i="8"/>
  <c r="R171" i="8"/>
  <c r="P171" i="8"/>
  <c r="BI167" i="8"/>
  <c r="BH167" i="8"/>
  <c r="BG167" i="8"/>
  <c r="BF167" i="8"/>
  <c r="T167" i="8"/>
  <c r="R167" i="8"/>
  <c r="P167" i="8"/>
  <c r="BI163" i="8"/>
  <c r="BH163" i="8"/>
  <c r="BG163" i="8"/>
  <c r="BF163" i="8"/>
  <c r="T163" i="8"/>
  <c r="R163" i="8"/>
  <c r="P163" i="8"/>
  <c r="BI161" i="8"/>
  <c r="BH161" i="8"/>
  <c r="BG161" i="8"/>
  <c r="BF161" i="8"/>
  <c r="T161" i="8"/>
  <c r="R161" i="8"/>
  <c r="P161" i="8"/>
  <c r="BI160" i="8"/>
  <c r="BH160" i="8"/>
  <c r="BG160" i="8"/>
  <c r="BF160" i="8"/>
  <c r="T160" i="8"/>
  <c r="R160" i="8"/>
  <c r="P160" i="8"/>
  <c r="BI156" i="8"/>
  <c r="BH156" i="8"/>
  <c r="BG156" i="8"/>
  <c r="BF156" i="8"/>
  <c r="T156" i="8"/>
  <c r="R156" i="8"/>
  <c r="P156" i="8"/>
  <c r="BI151" i="8"/>
  <c r="BH151" i="8"/>
  <c r="BG151" i="8"/>
  <c r="BF151" i="8"/>
  <c r="T151" i="8"/>
  <c r="R151" i="8"/>
  <c r="P151" i="8"/>
  <c r="BI149" i="8"/>
  <c r="BH149" i="8"/>
  <c r="BG149" i="8"/>
  <c r="BF149" i="8"/>
  <c r="T149" i="8"/>
  <c r="R149" i="8"/>
  <c r="P149" i="8"/>
  <c r="BI147" i="8"/>
  <c r="BH147" i="8"/>
  <c r="BG147" i="8"/>
  <c r="BF147" i="8"/>
  <c r="T147" i="8"/>
  <c r="R147" i="8"/>
  <c r="P147" i="8"/>
  <c r="BI143" i="8"/>
  <c r="BH143" i="8"/>
  <c r="BG143" i="8"/>
  <c r="BF143" i="8"/>
  <c r="T143" i="8"/>
  <c r="T142" i="8" s="1"/>
  <c r="R143" i="8"/>
  <c r="R142" i="8"/>
  <c r="P143" i="8"/>
  <c r="P142" i="8"/>
  <c r="BI139" i="8"/>
  <c r="BH139" i="8"/>
  <c r="BG139" i="8"/>
  <c r="BF139" i="8"/>
  <c r="T139" i="8"/>
  <c r="R139" i="8"/>
  <c r="P139" i="8"/>
  <c r="BI136" i="8"/>
  <c r="BH136" i="8"/>
  <c r="BG136" i="8"/>
  <c r="BF136" i="8"/>
  <c r="T136" i="8"/>
  <c r="R136" i="8"/>
  <c r="P136" i="8"/>
  <c r="J129" i="8"/>
  <c r="J128" i="8"/>
  <c r="F128" i="8"/>
  <c r="F126" i="8"/>
  <c r="E124" i="8"/>
  <c r="J92" i="8"/>
  <c r="J91" i="8"/>
  <c r="F91" i="8"/>
  <c r="F89" i="8"/>
  <c r="E87" i="8"/>
  <c r="J18" i="8"/>
  <c r="E18" i="8"/>
  <c r="F129" i="8" s="1"/>
  <c r="J17" i="8"/>
  <c r="J12" i="8"/>
  <c r="J126" i="8"/>
  <c r="E7" i="8"/>
  <c r="E122" i="8" s="1"/>
  <c r="J37" i="7"/>
  <c r="J36" i="7"/>
  <c r="AY101" i="1" s="1"/>
  <c r="J35" i="7"/>
  <c r="AX101" i="1"/>
  <c r="BI311" i="7"/>
  <c r="BH311" i="7"/>
  <c r="BG311" i="7"/>
  <c r="BF311" i="7"/>
  <c r="T311" i="7"/>
  <c r="T310" i="7" s="1"/>
  <c r="T309" i="7" s="1"/>
  <c r="R311" i="7"/>
  <c r="R310" i="7"/>
  <c r="R309" i="7" s="1"/>
  <c r="P311" i="7"/>
  <c r="P310" i="7"/>
  <c r="P309" i="7"/>
  <c r="BI306" i="7"/>
  <c r="BH306" i="7"/>
  <c r="BG306" i="7"/>
  <c r="BF306" i="7"/>
  <c r="T306" i="7"/>
  <c r="R306" i="7"/>
  <c r="P306" i="7"/>
  <c r="BI304" i="7"/>
  <c r="BH304" i="7"/>
  <c r="BG304" i="7"/>
  <c r="BF304" i="7"/>
  <c r="T304" i="7"/>
  <c r="R304" i="7"/>
  <c r="P304" i="7"/>
  <c r="BI302" i="7"/>
  <c r="BH302" i="7"/>
  <c r="BG302" i="7"/>
  <c r="BF302" i="7"/>
  <c r="T302" i="7"/>
  <c r="R302" i="7"/>
  <c r="P302" i="7"/>
  <c r="BI301" i="7"/>
  <c r="BH301" i="7"/>
  <c r="BG301" i="7"/>
  <c r="BF301" i="7"/>
  <c r="T301" i="7"/>
  <c r="R301" i="7"/>
  <c r="P301" i="7"/>
  <c r="BI295" i="7"/>
  <c r="BH295" i="7"/>
  <c r="BG295" i="7"/>
  <c r="BF295" i="7"/>
  <c r="T295" i="7"/>
  <c r="T294" i="7" s="1"/>
  <c r="R295" i="7"/>
  <c r="R294" i="7"/>
  <c r="P295" i="7"/>
  <c r="P294" i="7" s="1"/>
  <c r="BI293" i="7"/>
  <c r="BH293" i="7"/>
  <c r="BG293" i="7"/>
  <c r="BF293" i="7"/>
  <c r="T293" i="7"/>
  <c r="T292" i="7"/>
  <c r="R293" i="7"/>
  <c r="R292" i="7" s="1"/>
  <c r="P293" i="7"/>
  <c r="P292" i="7"/>
  <c r="BI290" i="7"/>
  <c r="BH290" i="7"/>
  <c r="BG290" i="7"/>
  <c r="BF290" i="7"/>
  <c r="T290" i="7"/>
  <c r="R290" i="7"/>
  <c r="P290" i="7"/>
  <c r="BI289" i="7"/>
  <c r="BH289" i="7"/>
  <c r="BG289" i="7"/>
  <c r="BF289" i="7"/>
  <c r="T289" i="7"/>
  <c r="R289" i="7"/>
  <c r="P289" i="7"/>
  <c r="BI288" i="7"/>
  <c r="BH288" i="7"/>
  <c r="BG288" i="7"/>
  <c r="BF288" i="7"/>
  <c r="T288" i="7"/>
  <c r="R288" i="7"/>
  <c r="P288" i="7"/>
  <c r="BI286" i="7"/>
  <c r="BH286" i="7"/>
  <c r="BG286" i="7"/>
  <c r="BF286" i="7"/>
  <c r="T286" i="7"/>
  <c r="R286" i="7"/>
  <c r="P286" i="7"/>
  <c r="BI285" i="7"/>
  <c r="BH285" i="7"/>
  <c r="BG285" i="7"/>
  <c r="BF285" i="7"/>
  <c r="T285" i="7"/>
  <c r="R285" i="7"/>
  <c r="P285" i="7"/>
  <c r="BI284" i="7"/>
  <c r="BH284" i="7"/>
  <c r="BG284" i="7"/>
  <c r="BF284" i="7"/>
  <c r="T284" i="7"/>
  <c r="R284" i="7"/>
  <c r="P284" i="7"/>
  <c r="BI283" i="7"/>
  <c r="BH283" i="7"/>
  <c r="BG283" i="7"/>
  <c r="BF283" i="7"/>
  <c r="T283" i="7"/>
  <c r="R283" i="7"/>
  <c r="P283" i="7"/>
  <c r="BI282" i="7"/>
  <c r="BH282" i="7"/>
  <c r="BG282" i="7"/>
  <c r="BF282" i="7"/>
  <c r="T282" i="7"/>
  <c r="R282" i="7"/>
  <c r="P282" i="7"/>
  <c r="BI281" i="7"/>
  <c r="BH281" i="7"/>
  <c r="BG281" i="7"/>
  <c r="BF281" i="7"/>
  <c r="T281" i="7"/>
  <c r="R281" i="7"/>
  <c r="P281" i="7"/>
  <c r="BI280" i="7"/>
  <c r="BH280" i="7"/>
  <c r="BG280" i="7"/>
  <c r="BF280" i="7"/>
  <c r="T280" i="7"/>
  <c r="R280" i="7"/>
  <c r="P280" i="7"/>
  <c r="BI279" i="7"/>
  <c r="BH279" i="7"/>
  <c r="BG279" i="7"/>
  <c r="BF279" i="7"/>
  <c r="T279" i="7"/>
  <c r="R279" i="7"/>
  <c r="P279" i="7"/>
  <c r="BI278" i="7"/>
  <c r="BH278" i="7"/>
  <c r="BG278" i="7"/>
  <c r="BF278" i="7"/>
  <c r="T278" i="7"/>
  <c r="R278" i="7"/>
  <c r="P278" i="7"/>
  <c r="BI277" i="7"/>
  <c r="BH277" i="7"/>
  <c r="BG277" i="7"/>
  <c r="BF277" i="7"/>
  <c r="T277" i="7"/>
  <c r="R277" i="7"/>
  <c r="P277" i="7"/>
  <c r="BI276" i="7"/>
  <c r="BH276" i="7"/>
  <c r="BG276" i="7"/>
  <c r="BF276" i="7"/>
  <c r="T276" i="7"/>
  <c r="R276" i="7"/>
  <c r="P276" i="7"/>
  <c r="BI274" i="7"/>
  <c r="BH274" i="7"/>
  <c r="BG274" i="7"/>
  <c r="BF274" i="7"/>
  <c r="T274" i="7"/>
  <c r="R274" i="7"/>
  <c r="P274" i="7"/>
  <c r="BI271" i="7"/>
  <c r="BH271" i="7"/>
  <c r="BG271" i="7"/>
  <c r="BF271" i="7"/>
  <c r="T271" i="7"/>
  <c r="R271" i="7"/>
  <c r="P271" i="7"/>
  <c r="BI270" i="7"/>
  <c r="BH270" i="7"/>
  <c r="BG270" i="7"/>
  <c r="BF270" i="7"/>
  <c r="T270" i="7"/>
  <c r="R270" i="7"/>
  <c r="P270" i="7"/>
  <c r="BI267" i="7"/>
  <c r="BH267" i="7"/>
  <c r="BG267" i="7"/>
  <c r="BF267" i="7"/>
  <c r="T267" i="7"/>
  <c r="R267" i="7"/>
  <c r="P267" i="7"/>
  <c r="BI265" i="7"/>
  <c r="BH265" i="7"/>
  <c r="BG265" i="7"/>
  <c r="BF265" i="7"/>
  <c r="T265" i="7"/>
  <c r="R265" i="7"/>
  <c r="P265" i="7"/>
  <c r="BI264" i="7"/>
  <c r="BH264" i="7"/>
  <c r="BG264" i="7"/>
  <c r="BF264" i="7"/>
  <c r="T264" i="7"/>
  <c r="R264" i="7"/>
  <c r="P264" i="7"/>
  <c r="BI261" i="7"/>
  <c r="BH261" i="7"/>
  <c r="BG261" i="7"/>
  <c r="BF261" i="7"/>
  <c r="T261" i="7"/>
  <c r="R261" i="7"/>
  <c r="P261" i="7"/>
  <c r="BI258" i="7"/>
  <c r="BH258" i="7"/>
  <c r="BG258" i="7"/>
  <c r="BF258" i="7"/>
  <c r="T258" i="7"/>
  <c r="R258" i="7"/>
  <c r="P258" i="7"/>
  <c r="BI255" i="7"/>
  <c r="BH255" i="7"/>
  <c r="BG255" i="7"/>
  <c r="BF255" i="7"/>
  <c r="T255" i="7"/>
  <c r="R255" i="7"/>
  <c r="P255" i="7"/>
  <c r="BI252" i="7"/>
  <c r="BH252" i="7"/>
  <c r="BG252" i="7"/>
  <c r="BF252" i="7"/>
  <c r="T252" i="7"/>
  <c r="R252" i="7"/>
  <c r="P252" i="7"/>
  <c r="BI247" i="7"/>
  <c r="BH247" i="7"/>
  <c r="BG247" i="7"/>
  <c r="BF247" i="7"/>
  <c r="T247" i="7"/>
  <c r="R247" i="7"/>
  <c r="P247" i="7"/>
  <c r="BI245" i="7"/>
  <c r="BH245" i="7"/>
  <c r="BG245" i="7"/>
  <c r="BF245" i="7"/>
  <c r="T245" i="7"/>
  <c r="R245" i="7"/>
  <c r="P245" i="7"/>
  <c r="BI242" i="7"/>
  <c r="BH242" i="7"/>
  <c r="BG242" i="7"/>
  <c r="BF242" i="7"/>
  <c r="T242" i="7"/>
  <c r="R242" i="7"/>
  <c r="P242" i="7"/>
  <c r="BI241" i="7"/>
  <c r="BH241" i="7"/>
  <c r="BG241" i="7"/>
  <c r="BF241" i="7"/>
  <c r="T241" i="7"/>
  <c r="R241" i="7"/>
  <c r="P241" i="7"/>
  <c r="BI240" i="7"/>
  <c r="BH240" i="7"/>
  <c r="BG240" i="7"/>
  <c r="BF240" i="7"/>
  <c r="T240" i="7"/>
  <c r="R240" i="7"/>
  <c r="P240" i="7"/>
  <c r="BI238" i="7"/>
  <c r="BH238" i="7"/>
  <c r="BG238" i="7"/>
  <c r="BF238" i="7"/>
  <c r="T238" i="7"/>
  <c r="R238" i="7"/>
  <c r="P238" i="7"/>
  <c r="BI237" i="7"/>
  <c r="BH237" i="7"/>
  <c r="BG237" i="7"/>
  <c r="BF237" i="7"/>
  <c r="T237" i="7"/>
  <c r="R237" i="7"/>
  <c r="P237" i="7"/>
  <c r="BI236" i="7"/>
  <c r="BH236" i="7"/>
  <c r="BG236" i="7"/>
  <c r="BF236" i="7"/>
  <c r="T236" i="7"/>
  <c r="R236" i="7"/>
  <c r="P236" i="7"/>
  <c r="BI235" i="7"/>
  <c r="BH235" i="7"/>
  <c r="BG235" i="7"/>
  <c r="BF235" i="7"/>
  <c r="T235" i="7"/>
  <c r="R235" i="7"/>
  <c r="P235" i="7"/>
  <c r="BI230" i="7"/>
  <c r="BH230" i="7"/>
  <c r="BG230" i="7"/>
  <c r="BF230" i="7"/>
  <c r="T230" i="7"/>
  <c r="R230" i="7"/>
  <c r="P230" i="7"/>
  <c r="BI229" i="7"/>
  <c r="BH229" i="7"/>
  <c r="BG229" i="7"/>
  <c r="BF229" i="7"/>
  <c r="T229" i="7"/>
  <c r="R229" i="7"/>
  <c r="P229" i="7"/>
  <c r="BI227" i="7"/>
  <c r="BH227" i="7"/>
  <c r="BG227" i="7"/>
  <c r="BF227" i="7"/>
  <c r="T227" i="7"/>
  <c r="R227" i="7"/>
  <c r="P227" i="7"/>
  <c r="BI224" i="7"/>
  <c r="BH224" i="7"/>
  <c r="BG224" i="7"/>
  <c r="BF224" i="7"/>
  <c r="T224" i="7"/>
  <c r="R224" i="7"/>
  <c r="P224" i="7"/>
  <c r="BI222" i="7"/>
  <c r="BH222" i="7"/>
  <c r="BG222" i="7"/>
  <c r="BF222" i="7"/>
  <c r="T222" i="7"/>
  <c r="R222" i="7"/>
  <c r="P222" i="7"/>
  <c r="BI218" i="7"/>
  <c r="BH218" i="7"/>
  <c r="BG218" i="7"/>
  <c r="BF218" i="7"/>
  <c r="T218" i="7"/>
  <c r="R218" i="7"/>
  <c r="P218" i="7"/>
  <c r="BI216" i="7"/>
  <c r="BH216" i="7"/>
  <c r="BG216" i="7"/>
  <c r="BF216" i="7"/>
  <c r="T216" i="7"/>
  <c r="R216" i="7"/>
  <c r="P216" i="7"/>
  <c r="BI214" i="7"/>
  <c r="BH214" i="7"/>
  <c r="BG214" i="7"/>
  <c r="BF214" i="7"/>
  <c r="T214" i="7"/>
  <c r="R214" i="7"/>
  <c r="P214" i="7"/>
  <c r="BI213" i="7"/>
  <c r="BH213" i="7"/>
  <c r="BG213" i="7"/>
  <c r="BF213" i="7"/>
  <c r="T213" i="7"/>
  <c r="R213" i="7"/>
  <c r="P213" i="7"/>
  <c r="BI212" i="7"/>
  <c r="BH212" i="7"/>
  <c r="BG212" i="7"/>
  <c r="BF212" i="7"/>
  <c r="T212" i="7"/>
  <c r="R212" i="7"/>
  <c r="P212" i="7"/>
  <c r="BI211" i="7"/>
  <c r="BH211" i="7"/>
  <c r="BG211" i="7"/>
  <c r="BF211" i="7"/>
  <c r="T211" i="7"/>
  <c r="R211" i="7"/>
  <c r="P211" i="7"/>
  <c r="BI209" i="7"/>
  <c r="BH209" i="7"/>
  <c r="BG209" i="7"/>
  <c r="BF209" i="7"/>
  <c r="T209" i="7"/>
  <c r="R209" i="7"/>
  <c r="P209" i="7"/>
  <c r="BI208" i="7"/>
  <c r="BH208" i="7"/>
  <c r="BG208" i="7"/>
  <c r="BF208" i="7"/>
  <c r="T208" i="7"/>
  <c r="R208" i="7"/>
  <c r="P208" i="7"/>
  <c r="BI207" i="7"/>
  <c r="BH207" i="7"/>
  <c r="BG207" i="7"/>
  <c r="BF207" i="7"/>
  <c r="T207" i="7"/>
  <c r="R207" i="7"/>
  <c r="P207" i="7"/>
  <c r="BI203" i="7"/>
  <c r="BH203" i="7"/>
  <c r="BG203" i="7"/>
  <c r="BF203" i="7"/>
  <c r="T203" i="7"/>
  <c r="R203" i="7"/>
  <c r="P203" i="7"/>
  <c r="BI200" i="7"/>
  <c r="BH200" i="7"/>
  <c r="BG200" i="7"/>
  <c r="BF200" i="7"/>
  <c r="T200" i="7"/>
  <c r="R200" i="7"/>
  <c r="P200" i="7"/>
  <c r="BI198" i="7"/>
  <c r="BH198" i="7"/>
  <c r="BG198" i="7"/>
  <c r="BF198" i="7"/>
  <c r="T198" i="7"/>
  <c r="R198" i="7"/>
  <c r="P198" i="7"/>
  <c r="BI196" i="7"/>
  <c r="BH196" i="7"/>
  <c r="BG196" i="7"/>
  <c r="BF196" i="7"/>
  <c r="T196" i="7"/>
  <c r="R196" i="7"/>
  <c r="P196" i="7"/>
  <c r="BI195" i="7"/>
  <c r="BH195" i="7"/>
  <c r="BG195" i="7"/>
  <c r="BF195" i="7"/>
  <c r="T195" i="7"/>
  <c r="R195" i="7"/>
  <c r="P195" i="7"/>
  <c r="BI194" i="7"/>
  <c r="BH194" i="7"/>
  <c r="BG194" i="7"/>
  <c r="BF194" i="7"/>
  <c r="T194" i="7"/>
  <c r="R194" i="7"/>
  <c r="P194" i="7"/>
  <c r="BI193" i="7"/>
  <c r="BH193" i="7"/>
  <c r="BG193" i="7"/>
  <c r="BF193" i="7"/>
  <c r="T193" i="7"/>
  <c r="R193" i="7"/>
  <c r="P193" i="7"/>
  <c r="BI187" i="7"/>
  <c r="BH187" i="7"/>
  <c r="BG187" i="7"/>
  <c r="BF187" i="7"/>
  <c r="T187" i="7"/>
  <c r="R187" i="7"/>
  <c r="P187" i="7"/>
  <c r="BI186" i="7"/>
  <c r="BH186" i="7"/>
  <c r="BG186" i="7"/>
  <c r="BF186" i="7"/>
  <c r="T186" i="7"/>
  <c r="R186" i="7"/>
  <c r="P186" i="7"/>
  <c r="BI184" i="7"/>
  <c r="BH184" i="7"/>
  <c r="BG184" i="7"/>
  <c r="BF184" i="7"/>
  <c r="T184" i="7"/>
  <c r="R184" i="7"/>
  <c r="P184" i="7"/>
  <c r="BI183" i="7"/>
  <c r="BH183" i="7"/>
  <c r="BG183" i="7"/>
  <c r="BF183" i="7"/>
  <c r="T183" i="7"/>
  <c r="R183" i="7"/>
  <c r="P183" i="7"/>
  <c r="BI182" i="7"/>
  <c r="BH182" i="7"/>
  <c r="BG182" i="7"/>
  <c r="BF182" i="7"/>
  <c r="T182" i="7"/>
  <c r="R182" i="7"/>
  <c r="P182" i="7"/>
  <c r="BI181" i="7"/>
  <c r="BH181" i="7"/>
  <c r="BG181" i="7"/>
  <c r="BF181" i="7"/>
  <c r="T181" i="7"/>
  <c r="R181" i="7"/>
  <c r="P181" i="7"/>
  <c r="BI176" i="7"/>
  <c r="BH176" i="7"/>
  <c r="BG176" i="7"/>
  <c r="BF176" i="7"/>
  <c r="T176" i="7"/>
  <c r="R176" i="7"/>
  <c r="P176" i="7"/>
  <c r="BI172" i="7"/>
  <c r="BH172" i="7"/>
  <c r="BG172" i="7"/>
  <c r="BF172" i="7"/>
  <c r="T172" i="7"/>
  <c r="R172" i="7"/>
  <c r="P172" i="7"/>
  <c r="BI170" i="7"/>
  <c r="BH170" i="7"/>
  <c r="BG170" i="7"/>
  <c r="BF170" i="7"/>
  <c r="T170" i="7"/>
  <c r="R170" i="7"/>
  <c r="P170" i="7"/>
  <c r="BI165" i="7"/>
  <c r="BH165" i="7"/>
  <c r="BG165" i="7"/>
  <c r="BF165" i="7"/>
  <c r="T165" i="7"/>
  <c r="R165" i="7"/>
  <c r="P165" i="7"/>
  <c r="BI162" i="7"/>
  <c r="BH162" i="7"/>
  <c r="BG162" i="7"/>
  <c r="BF162" i="7"/>
  <c r="T162" i="7"/>
  <c r="R162" i="7"/>
  <c r="P162" i="7"/>
  <c r="BI160" i="7"/>
  <c r="BH160" i="7"/>
  <c r="BG160" i="7"/>
  <c r="BF160" i="7"/>
  <c r="T160" i="7"/>
  <c r="R160" i="7"/>
  <c r="P160" i="7"/>
  <c r="BI159" i="7"/>
  <c r="BH159" i="7"/>
  <c r="BG159" i="7"/>
  <c r="BF159" i="7"/>
  <c r="T159" i="7"/>
  <c r="R159" i="7"/>
  <c r="P159" i="7"/>
  <c r="BI158" i="7"/>
  <c r="BH158" i="7"/>
  <c r="BG158" i="7"/>
  <c r="BF158" i="7"/>
  <c r="T158" i="7"/>
  <c r="R158" i="7"/>
  <c r="P158" i="7"/>
  <c r="BI157" i="7"/>
  <c r="BH157" i="7"/>
  <c r="BG157" i="7"/>
  <c r="BF157" i="7"/>
  <c r="T157" i="7"/>
  <c r="R157" i="7"/>
  <c r="P157" i="7"/>
  <c r="BI156" i="7"/>
  <c r="BH156" i="7"/>
  <c r="BG156" i="7"/>
  <c r="BF156" i="7"/>
  <c r="T156" i="7"/>
  <c r="R156" i="7"/>
  <c r="P156" i="7"/>
  <c r="BI151" i="7"/>
  <c r="BH151" i="7"/>
  <c r="BG151" i="7"/>
  <c r="BF151" i="7"/>
  <c r="T151" i="7"/>
  <c r="R151" i="7"/>
  <c r="P151" i="7"/>
  <c r="BI150" i="7"/>
  <c r="BH150" i="7"/>
  <c r="BG150" i="7"/>
  <c r="BF150" i="7"/>
  <c r="T150" i="7"/>
  <c r="R150" i="7"/>
  <c r="P150" i="7"/>
  <c r="BI148" i="7"/>
  <c r="BH148" i="7"/>
  <c r="BG148" i="7"/>
  <c r="BF148" i="7"/>
  <c r="T148" i="7"/>
  <c r="R148" i="7"/>
  <c r="P148" i="7"/>
  <c r="BI145" i="7"/>
  <c r="BH145" i="7"/>
  <c r="BG145" i="7"/>
  <c r="BF145" i="7"/>
  <c r="T145" i="7"/>
  <c r="R145" i="7"/>
  <c r="P145" i="7"/>
  <c r="BI142" i="7"/>
  <c r="BH142" i="7"/>
  <c r="BG142" i="7"/>
  <c r="BF142" i="7"/>
  <c r="T142" i="7"/>
  <c r="R142" i="7"/>
  <c r="P142" i="7"/>
  <c r="BI138" i="7"/>
  <c r="BH138" i="7"/>
  <c r="BG138" i="7"/>
  <c r="BF138" i="7"/>
  <c r="T138" i="7"/>
  <c r="R138" i="7"/>
  <c r="P138" i="7"/>
  <c r="J132" i="7"/>
  <c r="J131" i="7"/>
  <c r="F131" i="7"/>
  <c r="F129" i="7"/>
  <c r="E127" i="7"/>
  <c r="J92" i="7"/>
  <c r="J91" i="7"/>
  <c r="F91" i="7"/>
  <c r="F89" i="7"/>
  <c r="E87" i="7"/>
  <c r="J18" i="7"/>
  <c r="E18" i="7"/>
  <c r="F92" i="7" s="1"/>
  <c r="J17" i="7"/>
  <c r="J12" i="7"/>
  <c r="J129" i="7"/>
  <c r="E7" i="7"/>
  <c r="E125" i="7" s="1"/>
  <c r="J39" i="6"/>
  <c r="J38" i="6"/>
  <c r="AY100" i="1" s="1"/>
  <c r="J37" i="6"/>
  <c r="AX100" i="1"/>
  <c r="BI145" i="6"/>
  <c r="BH145" i="6"/>
  <c r="BG145" i="6"/>
  <c r="BF145" i="6"/>
  <c r="T145" i="6"/>
  <c r="R145" i="6"/>
  <c r="P145" i="6"/>
  <c r="BI144" i="6"/>
  <c r="BH144" i="6"/>
  <c r="BG144" i="6"/>
  <c r="BF144" i="6"/>
  <c r="T144" i="6"/>
  <c r="R144" i="6"/>
  <c r="P144" i="6"/>
  <c r="BI143" i="6"/>
  <c r="BH143" i="6"/>
  <c r="BG143" i="6"/>
  <c r="BF143" i="6"/>
  <c r="T143" i="6"/>
  <c r="R143" i="6"/>
  <c r="P143" i="6"/>
  <c r="BI142" i="6"/>
  <c r="BH142" i="6"/>
  <c r="BG142" i="6"/>
  <c r="BF142" i="6"/>
  <c r="T142" i="6"/>
  <c r="R142" i="6"/>
  <c r="P142" i="6"/>
  <c r="BI141" i="6"/>
  <c r="BH141" i="6"/>
  <c r="BG141" i="6"/>
  <c r="BF141" i="6"/>
  <c r="T141" i="6"/>
  <c r="R141" i="6"/>
  <c r="P141" i="6"/>
  <c r="BI139" i="6"/>
  <c r="BH139" i="6"/>
  <c r="BG139" i="6"/>
  <c r="BF139" i="6"/>
  <c r="T139" i="6"/>
  <c r="R139" i="6"/>
  <c r="P139" i="6"/>
  <c r="BI138" i="6"/>
  <c r="BH138" i="6"/>
  <c r="BG138" i="6"/>
  <c r="BF138" i="6"/>
  <c r="T138" i="6"/>
  <c r="R138" i="6"/>
  <c r="P138" i="6"/>
  <c r="BI137" i="6"/>
  <c r="BH137" i="6"/>
  <c r="BG137" i="6"/>
  <c r="BF137" i="6"/>
  <c r="T137" i="6"/>
  <c r="R137" i="6"/>
  <c r="P137" i="6"/>
  <c r="BI136" i="6"/>
  <c r="BH136" i="6"/>
  <c r="BG136" i="6"/>
  <c r="BF136" i="6"/>
  <c r="T136" i="6"/>
  <c r="R136" i="6"/>
  <c r="P136" i="6"/>
  <c r="BI135" i="6"/>
  <c r="BH135" i="6"/>
  <c r="BG135" i="6"/>
  <c r="BF135" i="6"/>
  <c r="T135" i="6"/>
  <c r="R135" i="6"/>
  <c r="P135" i="6"/>
  <c r="BI134" i="6"/>
  <c r="BH134" i="6"/>
  <c r="BG134" i="6"/>
  <c r="BF134" i="6"/>
  <c r="T134" i="6"/>
  <c r="R134" i="6"/>
  <c r="P134" i="6"/>
  <c r="BI133" i="6"/>
  <c r="BH133" i="6"/>
  <c r="BG133" i="6"/>
  <c r="BF133" i="6"/>
  <c r="T133" i="6"/>
  <c r="R133" i="6"/>
  <c r="P133" i="6"/>
  <c r="BI132" i="6"/>
  <c r="BH132" i="6"/>
  <c r="BG132" i="6"/>
  <c r="BF132" i="6"/>
  <c r="T132" i="6"/>
  <c r="R132" i="6"/>
  <c r="P132" i="6"/>
  <c r="BI131" i="6"/>
  <c r="BH131" i="6"/>
  <c r="BG131" i="6"/>
  <c r="BF131" i="6"/>
  <c r="T131" i="6"/>
  <c r="R131" i="6"/>
  <c r="P131" i="6"/>
  <c r="BI130" i="6"/>
  <c r="BH130" i="6"/>
  <c r="BG130" i="6"/>
  <c r="BF130" i="6"/>
  <c r="T130" i="6"/>
  <c r="R130" i="6"/>
  <c r="P130" i="6"/>
  <c r="BI129" i="6"/>
  <c r="BH129" i="6"/>
  <c r="BG129" i="6"/>
  <c r="BF129" i="6"/>
  <c r="T129" i="6"/>
  <c r="R129" i="6"/>
  <c r="P129" i="6"/>
  <c r="BI128" i="6"/>
  <c r="BH128" i="6"/>
  <c r="BG128" i="6"/>
  <c r="BF128" i="6"/>
  <c r="T128" i="6"/>
  <c r="R128" i="6"/>
  <c r="P128" i="6"/>
  <c r="BI127" i="6"/>
  <c r="BH127" i="6"/>
  <c r="BG127" i="6"/>
  <c r="BF127" i="6"/>
  <c r="T127" i="6"/>
  <c r="R127" i="6"/>
  <c r="P127" i="6"/>
  <c r="BI126" i="6"/>
  <c r="BH126" i="6"/>
  <c r="BG126" i="6"/>
  <c r="BF126" i="6"/>
  <c r="T126" i="6"/>
  <c r="R126" i="6"/>
  <c r="P126" i="6"/>
  <c r="J120" i="6"/>
  <c r="J119" i="6"/>
  <c r="F119" i="6"/>
  <c r="F117" i="6"/>
  <c r="E115" i="6"/>
  <c r="J94" i="6"/>
  <c r="J93" i="6"/>
  <c r="F93" i="6"/>
  <c r="F91" i="6"/>
  <c r="E89" i="6"/>
  <c r="J20" i="6"/>
  <c r="E20" i="6"/>
  <c r="F120" i="6" s="1"/>
  <c r="J19" i="6"/>
  <c r="J14" i="6"/>
  <c r="J91" i="6"/>
  <c r="E7" i="6"/>
  <c r="E85" i="6" s="1"/>
  <c r="J39" i="5"/>
  <c r="J38" i="5"/>
  <c r="AY99" i="1" s="1"/>
  <c r="J37" i="5"/>
  <c r="AX99" i="1"/>
  <c r="BI136" i="5"/>
  <c r="BH136" i="5"/>
  <c r="BG136" i="5"/>
  <c r="BF136" i="5"/>
  <c r="T136" i="5"/>
  <c r="R136" i="5"/>
  <c r="P136" i="5"/>
  <c r="BI135" i="5"/>
  <c r="BH135" i="5"/>
  <c r="BG135" i="5"/>
  <c r="BF135" i="5"/>
  <c r="T135" i="5"/>
  <c r="R135" i="5"/>
  <c r="P135" i="5"/>
  <c r="BI134" i="5"/>
  <c r="BH134" i="5"/>
  <c r="BG134" i="5"/>
  <c r="BF134" i="5"/>
  <c r="T134" i="5"/>
  <c r="R134" i="5"/>
  <c r="P134" i="5"/>
  <c r="BI132" i="5"/>
  <c r="BH132" i="5"/>
  <c r="BG132" i="5"/>
  <c r="BF132" i="5"/>
  <c r="T132" i="5"/>
  <c r="R132" i="5"/>
  <c r="P132" i="5"/>
  <c r="BI131" i="5"/>
  <c r="BH131" i="5"/>
  <c r="BG131" i="5"/>
  <c r="BF131" i="5"/>
  <c r="T131" i="5"/>
  <c r="R131" i="5"/>
  <c r="P131" i="5"/>
  <c r="BI130" i="5"/>
  <c r="BH130" i="5"/>
  <c r="BG130" i="5"/>
  <c r="BF130" i="5"/>
  <c r="T130" i="5"/>
  <c r="R130" i="5"/>
  <c r="P130" i="5"/>
  <c r="BI129" i="5"/>
  <c r="BH129" i="5"/>
  <c r="BG129" i="5"/>
  <c r="BF129" i="5"/>
  <c r="T129" i="5"/>
  <c r="R129" i="5"/>
  <c r="P129" i="5"/>
  <c r="BI128" i="5"/>
  <c r="BH128" i="5"/>
  <c r="BG128" i="5"/>
  <c r="BF128" i="5"/>
  <c r="T128" i="5"/>
  <c r="R128" i="5"/>
  <c r="P128" i="5"/>
  <c r="BI127" i="5"/>
  <c r="BH127" i="5"/>
  <c r="BG127" i="5"/>
  <c r="BF127" i="5"/>
  <c r="T127" i="5"/>
  <c r="R127" i="5"/>
  <c r="P127" i="5"/>
  <c r="BI126" i="5"/>
  <c r="BH126" i="5"/>
  <c r="BG126" i="5"/>
  <c r="BF126" i="5"/>
  <c r="T126" i="5"/>
  <c r="R126" i="5"/>
  <c r="P126" i="5"/>
  <c r="J120" i="5"/>
  <c r="J119" i="5"/>
  <c r="F119" i="5"/>
  <c r="F117" i="5"/>
  <c r="E115" i="5"/>
  <c r="J94" i="5"/>
  <c r="J93" i="5"/>
  <c r="F93" i="5"/>
  <c r="F91" i="5"/>
  <c r="E89" i="5"/>
  <c r="J20" i="5"/>
  <c r="E20" i="5"/>
  <c r="F120" i="5" s="1"/>
  <c r="J19" i="5"/>
  <c r="J14" i="5"/>
  <c r="J117" i="5" s="1"/>
  <c r="E7" i="5"/>
  <c r="E111" i="5"/>
  <c r="J39" i="4"/>
  <c r="J38" i="4"/>
  <c r="AY98" i="1" s="1"/>
  <c r="J37" i="4"/>
  <c r="AX98" i="1"/>
  <c r="BI231" i="4"/>
  <c r="BH231" i="4"/>
  <c r="BG231" i="4"/>
  <c r="BF231" i="4"/>
  <c r="T231" i="4"/>
  <c r="R231" i="4"/>
  <c r="P231" i="4"/>
  <c r="BI230" i="4"/>
  <c r="BH230" i="4"/>
  <c r="BG230" i="4"/>
  <c r="BF230" i="4"/>
  <c r="T230" i="4"/>
  <c r="R230" i="4"/>
  <c r="P230" i="4"/>
  <c r="BI229" i="4"/>
  <c r="BH229" i="4"/>
  <c r="BG229" i="4"/>
  <c r="BF229" i="4"/>
  <c r="T229" i="4"/>
  <c r="R229" i="4"/>
  <c r="P229" i="4"/>
  <c r="BI227" i="4"/>
  <c r="BH227" i="4"/>
  <c r="BG227" i="4"/>
  <c r="BF227" i="4"/>
  <c r="T227" i="4"/>
  <c r="R227" i="4"/>
  <c r="P227" i="4"/>
  <c r="BI226" i="4"/>
  <c r="BH226" i="4"/>
  <c r="BG226" i="4"/>
  <c r="BF226" i="4"/>
  <c r="T226" i="4"/>
  <c r="R226" i="4"/>
  <c r="P226" i="4"/>
  <c r="BI224" i="4"/>
  <c r="BH224" i="4"/>
  <c r="BG224" i="4"/>
  <c r="BF224" i="4"/>
  <c r="T224" i="4"/>
  <c r="R224" i="4"/>
  <c r="P224" i="4"/>
  <c r="BI223" i="4"/>
  <c r="BH223" i="4"/>
  <c r="BG223" i="4"/>
  <c r="BF223" i="4"/>
  <c r="T223" i="4"/>
  <c r="R223" i="4"/>
  <c r="P223" i="4"/>
  <c r="BI221" i="4"/>
  <c r="BH221" i="4"/>
  <c r="BG221" i="4"/>
  <c r="BF221" i="4"/>
  <c r="T221" i="4"/>
  <c r="R221" i="4"/>
  <c r="P221" i="4"/>
  <c r="BI219" i="4"/>
  <c r="BH219" i="4"/>
  <c r="BG219" i="4"/>
  <c r="BF219" i="4"/>
  <c r="T219" i="4"/>
  <c r="R219" i="4"/>
  <c r="P219" i="4"/>
  <c r="BI218" i="4"/>
  <c r="BH218" i="4"/>
  <c r="BG218" i="4"/>
  <c r="BF218" i="4"/>
  <c r="T218" i="4"/>
  <c r="R218" i="4"/>
  <c r="P218" i="4"/>
  <c r="BI216" i="4"/>
  <c r="BH216" i="4"/>
  <c r="BG216" i="4"/>
  <c r="BF216" i="4"/>
  <c r="T216" i="4"/>
  <c r="R216" i="4"/>
  <c r="P216" i="4"/>
  <c r="BI215" i="4"/>
  <c r="BH215" i="4"/>
  <c r="BG215" i="4"/>
  <c r="BF215" i="4"/>
  <c r="T215" i="4"/>
  <c r="R215" i="4"/>
  <c r="P215" i="4"/>
  <c r="BI214" i="4"/>
  <c r="BH214" i="4"/>
  <c r="BG214" i="4"/>
  <c r="BF214" i="4"/>
  <c r="T214" i="4"/>
  <c r="R214" i="4"/>
  <c r="P214" i="4"/>
  <c r="BI212" i="4"/>
  <c r="BH212" i="4"/>
  <c r="BG212" i="4"/>
  <c r="BF212" i="4"/>
  <c r="T212" i="4"/>
  <c r="R212" i="4"/>
  <c r="P212" i="4"/>
  <c r="BI211" i="4"/>
  <c r="BH211" i="4"/>
  <c r="BG211" i="4"/>
  <c r="BF211" i="4"/>
  <c r="T211" i="4"/>
  <c r="R211" i="4"/>
  <c r="P211" i="4"/>
  <c r="BI210" i="4"/>
  <c r="BH210" i="4"/>
  <c r="BG210" i="4"/>
  <c r="BF210" i="4"/>
  <c r="T210" i="4"/>
  <c r="R210" i="4"/>
  <c r="P210" i="4"/>
  <c r="BI209" i="4"/>
  <c r="BH209" i="4"/>
  <c r="BG209" i="4"/>
  <c r="BF209" i="4"/>
  <c r="T209" i="4"/>
  <c r="R209" i="4"/>
  <c r="P209" i="4"/>
  <c r="BI207" i="4"/>
  <c r="BH207" i="4"/>
  <c r="BG207" i="4"/>
  <c r="BF207" i="4"/>
  <c r="T207" i="4"/>
  <c r="R207" i="4"/>
  <c r="P207" i="4"/>
  <c r="BI205" i="4"/>
  <c r="BH205" i="4"/>
  <c r="BG205" i="4"/>
  <c r="BF205" i="4"/>
  <c r="T205" i="4"/>
  <c r="R205" i="4"/>
  <c r="P205" i="4"/>
  <c r="BI204" i="4"/>
  <c r="BH204" i="4"/>
  <c r="BG204" i="4"/>
  <c r="BF204" i="4"/>
  <c r="T204" i="4"/>
  <c r="R204" i="4"/>
  <c r="P204" i="4"/>
  <c r="BI202" i="4"/>
  <c r="BH202" i="4"/>
  <c r="BG202" i="4"/>
  <c r="BF202" i="4"/>
  <c r="T202" i="4"/>
  <c r="R202" i="4"/>
  <c r="P202" i="4"/>
  <c r="BI199" i="4"/>
  <c r="BH199" i="4"/>
  <c r="BG199" i="4"/>
  <c r="BF199" i="4"/>
  <c r="T199" i="4"/>
  <c r="R199" i="4"/>
  <c r="P199" i="4"/>
  <c r="BI195" i="4"/>
  <c r="BH195" i="4"/>
  <c r="BG195" i="4"/>
  <c r="BF195" i="4"/>
  <c r="T195" i="4"/>
  <c r="R195" i="4"/>
  <c r="P195" i="4"/>
  <c r="BI192" i="4"/>
  <c r="BH192" i="4"/>
  <c r="BG192" i="4"/>
  <c r="BF192" i="4"/>
  <c r="T192" i="4"/>
  <c r="R192" i="4"/>
  <c r="P192" i="4"/>
  <c r="BI191" i="4"/>
  <c r="BH191" i="4"/>
  <c r="BG191" i="4"/>
  <c r="BF191" i="4"/>
  <c r="T191" i="4"/>
  <c r="R191" i="4"/>
  <c r="P191" i="4"/>
  <c r="BI188" i="4"/>
  <c r="BH188" i="4"/>
  <c r="BG188" i="4"/>
  <c r="BF188" i="4"/>
  <c r="T188" i="4"/>
  <c r="R188" i="4"/>
  <c r="P188" i="4"/>
  <c r="BI186" i="4"/>
  <c r="BH186" i="4"/>
  <c r="BG186" i="4"/>
  <c r="BF186" i="4"/>
  <c r="T186" i="4"/>
  <c r="R186" i="4"/>
  <c r="P186" i="4"/>
  <c r="BI182" i="4"/>
  <c r="BH182" i="4"/>
  <c r="BG182" i="4"/>
  <c r="BF182" i="4"/>
  <c r="T182" i="4"/>
  <c r="R182" i="4"/>
  <c r="P182" i="4"/>
  <c r="BI179" i="4"/>
  <c r="BH179" i="4"/>
  <c r="BG179" i="4"/>
  <c r="BF179" i="4"/>
  <c r="T179" i="4"/>
  <c r="R179" i="4"/>
  <c r="P179" i="4"/>
  <c r="BI177" i="4"/>
  <c r="BH177" i="4"/>
  <c r="BG177" i="4"/>
  <c r="BF177" i="4"/>
  <c r="T177" i="4"/>
  <c r="R177" i="4"/>
  <c r="P177" i="4"/>
  <c r="BI176" i="4"/>
  <c r="BH176" i="4"/>
  <c r="BG176" i="4"/>
  <c r="BF176" i="4"/>
  <c r="T176" i="4"/>
  <c r="R176" i="4"/>
  <c r="P176" i="4"/>
  <c r="BI170" i="4"/>
  <c r="BH170" i="4"/>
  <c r="BG170" i="4"/>
  <c r="BF170" i="4"/>
  <c r="T170" i="4"/>
  <c r="R170" i="4"/>
  <c r="P170" i="4"/>
  <c r="BI165" i="4"/>
  <c r="BH165" i="4"/>
  <c r="BG165" i="4"/>
  <c r="BF165" i="4"/>
  <c r="T165" i="4"/>
  <c r="R165" i="4"/>
  <c r="P165" i="4"/>
  <c r="BI163" i="4"/>
  <c r="BH163" i="4"/>
  <c r="BG163" i="4"/>
  <c r="BF163" i="4"/>
  <c r="T163" i="4"/>
  <c r="R163" i="4"/>
  <c r="P163" i="4"/>
  <c r="BI160" i="4"/>
  <c r="BH160" i="4"/>
  <c r="BG160" i="4"/>
  <c r="BF160" i="4"/>
  <c r="T160" i="4"/>
  <c r="R160" i="4"/>
  <c r="P160" i="4"/>
  <c r="BI157" i="4"/>
  <c r="BH157" i="4"/>
  <c r="BG157" i="4"/>
  <c r="BF157" i="4"/>
  <c r="T157" i="4"/>
  <c r="R157" i="4"/>
  <c r="P157" i="4"/>
  <c r="BI154" i="4"/>
  <c r="BH154" i="4"/>
  <c r="BG154" i="4"/>
  <c r="BF154" i="4"/>
  <c r="T154" i="4"/>
  <c r="R154" i="4"/>
  <c r="P154" i="4"/>
  <c r="BI152" i="4"/>
  <c r="BH152" i="4"/>
  <c r="BG152" i="4"/>
  <c r="BF152" i="4"/>
  <c r="T152" i="4"/>
  <c r="R152" i="4"/>
  <c r="P152" i="4"/>
  <c r="BI151" i="4"/>
  <c r="BH151" i="4"/>
  <c r="BG151" i="4"/>
  <c r="BF151" i="4"/>
  <c r="T151" i="4"/>
  <c r="R151" i="4"/>
  <c r="P151" i="4"/>
  <c r="BI147" i="4"/>
  <c r="BH147" i="4"/>
  <c r="BG147" i="4"/>
  <c r="BF147" i="4"/>
  <c r="T147" i="4"/>
  <c r="R147" i="4"/>
  <c r="P147" i="4"/>
  <c r="BI142" i="4"/>
  <c r="BH142" i="4"/>
  <c r="BG142" i="4"/>
  <c r="BF142" i="4"/>
  <c r="T142" i="4"/>
  <c r="R142" i="4"/>
  <c r="P142" i="4"/>
  <c r="BI139" i="4"/>
  <c r="BH139" i="4"/>
  <c r="BG139" i="4"/>
  <c r="BF139" i="4"/>
  <c r="T139" i="4"/>
  <c r="R139" i="4"/>
  <c r="P139" i="4"/>
  <c r="J133" i="4"/>
  <c r="J132" i="4"/>
  <c r="F132" i="4"/>
  <c r="F130" i="4"/>
  <c r="E128" i="4"/>
  <c r="J94" i="4"/>
  <c r="J93" i="4"/>
  <c r="F93" i="4"/>
  <c r="F91" i="4"/>
  <c r="E89" i="4"/>
  <c r="J20" i="4"/>
  <c r="E20" i="4"/>
  <c r="F94" i="4"/>
  <c r="J19" i="4"/>
  <c r="J14" i="4"/>
  <c r="J130" i="4" s="1"/>
  <c r="E7" i="4"/>
  <c r="E85" i="4"/>
  <c r="J37" i="3"/>
  <c r="J36" i="3"/>
  <c r="AY96" i="1"/>
  <c r="J35" i="3"/>
  <c r="AX96" i="1" s="1"/>
  <c r="BI210" i="3"/>
  <c r="BH210" i="3"/>
  <c r="BG210" i="3"/>
  <c r="BF210" i="3"/>
  <c r="T210" i="3"/>
  <c r="T209" i="3"/>
  <c r="T208" i="3"/>
  <c r="R210" i="3"/>
  <c r="R209" i="3" s="1"/>
  <c r="R208" i="3" s="1"/>
  <c r="P210" i="3"/>
  <c r="P209" i="3" s="1"/>
  <c r="P208" i="3" s="1"/>
  <c r="BI207" i="3"/>
  <c r="BH207" i="3"/>
  <c r="BG207" i="3"/>
  <c r="BF207" i="3"/>
  <c r="T207" i="3"/>
  <c r="T206" i="3"/>
  <c r="R207" i="3"/>
  <c r="R206" i="3" s="1"/>
  <c r="P207" i="3"/>
  <c r="P206" i="3"/>
  <c r="BI205" i="3"/>
  <c r="BH205" i="3"/>
  <c r="BG205" i="3"/>
  <c r="BF205" i="3"/>
  <c r="T205" i="3"/>
  <c r="R205" i="3"/>
  <c r="P205" i="3"/>
  <c r="BI204" i="3"/>
  <c r="BH204" i="3"/>
  <c r="BG204" i="3"/>
  <c r="BF204" i="3"/>
  <c r="T204" i="3"/>
  <c r="R204" i="3"/>
  <c r="P204" i="3"/>
  <c r="BI203" i="3"/>
  <c r="BH203" i="3"/>
  <c r="BG203" i="3"/>
  <c r="BF203" i="3"/>
  <c r="T203" i="3"/>
  <c r="R203" i="3"/>
  <c r="P203" i="3"/>
  <c r="BI202" i="3"/>
  <c r="BH202" i="3"/>
  <c r="BG202" i="3"/>
  <c r="BF202" i="3"/>
  <c r="T202" i="3"/>
  <c r="R202" i="3"/>
  <c r="P202" i="3"/>
  <c r="BI200" i="3"/>
  <c r="BH200" i="3"/>
  <c r="BG200" i="3"/>
  <c r="BF200" i="3"/>
  <c r="T200" i="3"/>
  <c r="R200" i="3"/>
  <c r="P200" i="3"/>
  <c r="BI199" i="3"/>
  <c r="BH199" i="3"/>
  <c r="BG199" i="3"/>
  <c r="BF199" i="3"/>
  <c r="T199" i="3"/>
  <c r="R199" i="3"/>
  <c r="P199" i="3"/>
  <c r="BI198" i="3"/>
  <c r="BH198" i="3"/>
  <c r="BG198" i="3"/>
  <c r="BF198" i="3"/>
  <c r="T198" i="3"/>
  <c r="R198" i="3"/>
  <c r="P198" i="3"/>
  <c r="BI197" i="3"/>
  <c r="BH197" i="3"/>
  <c r="BG197" i="3"/>
  <c r="BF197" i="3"/>
  <c r="T197" i="3"/>
  <c r="R197" i="3"/>
  <c r="P197" i="3"/>
  <c r="BI196" i="3"/>
  <c r="BH196" i="3"/>
  <c r="BG196" i="3"/>
  <c r="BF196" i="3"/>
  <c r="T196" i="3"/>
  <c r="R196" i="3"/>
  <c r="P196" i="3"/>
  <c r="BI195" i="3"/>
  <c r="BH195" i="3"/>
  <c r="BG195" i="3"/>
  <c r="BF195" i="3"/>
  <c r="T195" i="3"/>
  <c r="R195" i="3"/>
  <c r="P195" i="3"/>
  <c r="BI194" i="3"/>
  <c r="BH194" i="3"/>
  <c r="BG194" i="3"/>
  <c r="BF194" i="3"/>
  <c r="T194" i="3"/>
  <c r="R194" i="3"/>
  <c r="P194" i="3"/>
  <c r="BI193" i="3"/>
  <c r="BH193" i="3"/>
  <c r="BG193" i="3"/>
  <c r="BF193" i="3"/>
  <c r="T193" i="3"/>
  <c r="R193" i="3"/>
  <c r="P193" i="3"/>
  <c r="BI192" i="3"/>
  <c r="BH192" i="3"/>
  <c r="BG192" i="3"/>
  <c r="BF192" i="3"/>
  <c r="T192" i="3"/>
  <c r="R192" i="3"/>
  <c r="P192" i="3"/>
  <c r="BI191" i="3"/>
  <c r="BH191" i="3"/>
  <c r="BG191" i="3"/>
  <c r="BF191" i="3"/>
  <c r="T191" i="3"/>
  <c r="R191" i="3"/>
  <c r="P191" i="3"/>
  <c r="BI190" i="3"/>
  <c r="BH190" i="3"/>
  <c r="BG190" i="3"/>
  <c r="BF190" i="3"/>
  <c r="T190" i="3"/>
  <c r="R190" i="3"/>
  <c r="P190" i="3"/>
  <c r="BI189" i="3"/>
  <c r="BH189" i="3"/>
  <c r="BG189" i="3"/>
  <c r="BF189" i="3"/>
  <c r="T189" i="3"/>
  <c r="R189" i="3"/>
  <c r="P189" i="3"/>
  <c r="BI188" i="3"/>
  <c r="BH188" i="3"/>
  <c r="BG188" i="3"/>
  <c r="BF188" i="3"/>
  <c r="T188" i="3"/>
  <c r="R188" i="3"/>
  <c r="P188" i="3"/>
  <c r="BI186" i="3"/>
  <c r="BH186" i="3"/>
  <c r="BG186" i="3"/>
  <c r="BF186" i="3"/>
  <c r="T186" i="3"/>
  <c r="R186" i="3"/>
  <c r="P186" i="3"/>
  <c r="BI185" i="3"/>
  <c r="BH185" i="3"/>
  <c r="BG185" i="3"/>
  <c r="BF185" i="3"/>
  <c r="T185" i="3"/>
  <c r="R185" i="3"/>
  <c r="P185" i="3"/>
  <c r="BI184" i="3"/>
  <c r="BH184" i="3"/>
  <c r="BG184" i="3"/>
  <c r="BF184" i="3"/>
  <c r="T184" i="3"/>
  <c r="R184" i="3"/>
  <c r="P184" i="3"/>
  <c r="BI183" i="3"/>
  <c r="BH183" i="3"/>
  <c r="BG183" i="3"/>
  <c r="BF183" i="3"/>
  <c r="T183" i="3"/>
  <c r="R183" i="3"/>
  <c r="P183" i="3"/>
  <c r="BI182" i="3"/>
  <c r="BH182" i="3"/>
  <c r="BG182" i="3"/>
  <c r="BF182" i="3"/>
  <c r="T182" i="3"/>
  <c r="R182" i="3"/>
  <c r="P182" i="3"/>
  <c r="BI181" i="3"/>
  <c r="BH181" i="3"/>
  <c r="BG181" i="3"/>
  <c r="BF181" i="3"/>
  <c r="T181" i="3"/>
  <c r="R181" i="3"/>
  <c r="P181" i="3"/>
  <c r="BI180" i="3"/>
  <c r="BH180" i="3"/>
  <c r="BG180" i="3"/>
  <c r="BF180" i="3"/>
  <c r="T180" i="3"/>
  <c r="R180" i="3"/>
  <c r="P180" i="3"/>
  <c r="BI179" i="3"/>
  <c r="BH179" i="3"/>
  <c r="BG179" i="3"/>
  <c r="BF179" i="3"/>
  <c r="T179" i="3"/>
  <c r="R179" i="3"/>
  <c r="P179" i="3"/>
  <c r="BI178" i="3"/>
  <c r="BH178" i="3"/>
  <c r="BG178" i="3"/>
  <c r="BF178" i="3"/>
  <c r="T178" i="3"/>
  <c r="R178" i="3"/>
  <c r="P178" i="3"/>
  <c r="BI177" i="3"/>
  <c r="BH177" i="3"/>
  <c r="BG177" i="3"/>
  <c r="BF177" i="3"/>
  <c r="T177" i="3"/>
  <c r="R177" i="3"/>
  <c r="P177" i="3"/>
  <c r="BI176" i="3"/>
  <c r="BH176" i="3"/>
  <c r="BG176" i="3"/>
  <c r="BF176" i="3"/>
  <c r="T176" i="3"/>
  <c r="R176" i="3"/>
  <c r="P176" i="3"/>
  <c r="BI175" i="3"/>
  <c r="BH175" i="3"/>
  <c r="BG175" i="3"/>
  <c r="BF175" i="3"/>
  <c r="T175" i="3"/>
  <c r="R175" i="3"/>
  <c r="P175" i="3"/>
  <c r="BI174" i="3"/>
  <c r="BH174" i="3"/>
  <c r="BG174" i="3"/>
  <c r="BF174" i="3"/>
  <c r="T174" i="3"/>
  <c r="R174" i="3"/>
  <c r="P174" i="3"/>
  <c r="BI173" i="3"/>
  <c r="BH173" i="3"/>
  <c r="BG173" i="3"/>
  <c r="BF173" i="3"/>
  <c r="T173" i="3"/>
  <c r="R173" i="3"/>
  <c r="P173" i="3"/>
  <c r="BI172" i="3"/>
  <c r="BH172" i="3"/>
  <c r="BG172" i="3"/>
  <c r="BF172" i="3"/>
  <c r="T172" i="3"/>
  <c r="R172" i="3"/>
  <c r="P172" i="3"/>
  <c r="BI171" i="3"/>
  <c r="BH171" i="3"/>
  <c r="BG171" i="3"/>
  <c r="BF171" i="3"/>
  <c r="T171" i="3"/>
  <c r="R171" i="3"/>
  <c r="P171" i="3"/>
  <c r="BI170" i="3"/>
  <c r="BH170" i="3"/>
  <c r="BG170" i="3"/>
  <c r="BF170" i="3"/>
  <c r="T170" i="3"/>
  <c r="R170" i="3"/>
  <c r="P170" i="3"/>
  <c r="BI169" i="3"/>
  <c r="BH169" i="3"/>
  <c r="BG169" i="3"/>
  <c r="BF169" i="3"/>
  <c r="T169" i="3"/>
  <c r="R169" i="3"/>
  <c r="P169" i="3"/>
  <c r="BI168" i="3"/>
  <c r="BH168" i="3"/>
  <c r="BG168" i="3"/>
  <c r="BF168" i="3"/>
  <c r="T168" i="3"/>
  <c r="R168" i="3"/>
  <c r="P168" i="3"/>
  <c r="BI167" i="3"/>
  <c r="BH167" i="3"/>
  <c r="BG167" i="3"/>
  <c r="BF167" i="3"/>
  <c r="T167" i="3"/>
  <c r="R167" i="3"/>
  <c r="P167" i="3"/>
  <c r="BI166" i="3"/>
  <c r="BH166" i="3"/>
  <c r="BG166" i="3"/>
  <c r="BF166" i="3"/>
  <c r="T166" i="3"/>
  <c r="R166" i="3"/>
  <c r="P166" i="3"/>
  <c r="BI165" i="3"/>
  <c r="BH165" i="3"/>
  <c r="BG165" i="3"/>
  <c r="BF165" i="3"/>
  <c r="T165" i="3"/>
  <c r="R165" i="3"/>
  <c r="P165" i="3"/>
  <c r="BI164" i="3"/>
  <c r="BH164" i="3"/>
  <c r="BG164" i="3"/>
  <c r="BF164" i="3"/>
  <c r="T164" i="3"/>
  <c r="R164" i="3"/>
  <c r="P164" i="3"/>
  <c r="BI163" i="3"/>
  <c r="BH163" i="3"/>
  <c r="BG163" i="3"/>
  <c r="BF163" i="3"/>
  <c r="T163" i="3"/>
  <c r="R163" i="3"/>
  <c r="P163" i="3"/>
  <c r="BI162" i="3"/>
  <c r="BH162" i="3"/>
  <c r="BG162" i="3"/>
  <c r="BF162" i="3"/>
  <c r="T162" i="3"/>
  <c r="R162" i="3"/>
  <c r="P162" i="3"/>
  <c r="BI161" i="3"/>
  <c r="BH161" i="3"/>
  <c r="BG161" i="3"/>
  <c r="BF161" i="3"/>
  <c r="T161" i="3"/>
  <c r="R161" i="3"/>
  <c r="P161" i="3"/>
  <c r="BI160" i="3"/>
  <c r="BH160" i="3"/>
  <c r="BG160" i="3"/>
  <c r="BF160" i="3"/>
  <c r="T160" i="3"/>
  <c r="R160" i="3"/>
  <c r="P160" i="3"/>
  <c r="BI159" i="3"/>
  <c r="BH159" i="3"/>
  <c r="BG159" i="3"/>
  <c r="BF159" i="3"/>
  <c r="T159" i="3"/>
  <c r="R159" i="3"/>
  <c r="P159" i="3"/>
  <c r="BI158" i="3"/>
  <c r="BH158" i="3"/>
  <c r="BG158" i="3"/>
  <c r="BF158" i="3"/>
  <c r="T158" i="3"/>
  <c r="R158" i="3"/>
  <c r="P158" i="3"/>
  <c r="BI157" i="3"/>
  <c r="BH157" i="3"/>
  <c r="BG157" i="3"/>
  <c r="BF157" i="3"/>
  <c r="T157" i="3"/>
  <c r="R157" i="3"/>
  <c r="P157" i="3"/>
  <c r="BI156" i="3"/>
  <c r="BH156" i="3"/>
  <c r="BG156" i="3"/>
  <c r="BF156" i="3"/>
  <c r="T156" i="3"/>
  <c r="R156" i="3"/>
  <c r="P156" i="3"/>
  <c r="BI155" i="3"/>
  <c r="BH155" i="3"/>
  <c r="BG155" i="3"/>
  <c r="BF155" i="3"/>
  <c r="T155" i="3"/>
  <c r="R155" i="3"/>
  <c r="P155" i="3"/>
  <c r="BI154" i="3"/>
  <c r="BH154" i="3"/>
  <c r="BG154" i="3"/>
  <c r="BF154" i="3"/>
  <c r="T154" i="3"/>
  <c r="R154" i="3"/>
  <c r="P154" i="3"/>
  <c r="BI153" i="3"/>
  <c r="BH153" i="3"/>
  <c r="BG153" i="3"/>
  <c r="BF153" i="3"/>
  <c r="T153" i="3"/>
  <c r="R153" i="3"/>
  <c r="P153" i="3"/>
  <c r="BI152" i="3"/>
  <c r="BH152" i="3"/>
  <c r="BG152" i="3"/>
  <c r="BF152" i="3"/>
  <c r="T152" i="3"/>
  <c r="R152" i="3"/>
  <c r="P152" i="3"/>
  <c r="BI151" i="3"/>
  <c r="BH151" i="3"/>
  <c r="BG151" i="3"/>
  <c r="BF151" i="3"/>
  <c r="T151" i="3"/>
  <c r="R151" i="3"/>
  <c r="P151" i="3"/>
  <c r="BI150" i="3"/>
  <c r="BH150" i="3"/>
  <c r="BG150" i="3"/>
  <c r="BF150" i="3"/>
  <c r="T150" i="3"/>
  <c r="R150" i="3"/>
  <c r="P150" i="3"/>
  <c r="BI149" i="3"/>
  <c r="BH149" i="3"/>
  <c r="BG149" i="3"/>
  <c r="BF149" i="3"/>
  <c r="T149" i="3"/>
  <c r="R149" i="3"/>
  <c r="P149" i="3"/>
  <c r="BI148" i="3"/>
  <c r="BH148" i="3"/>
  <c r="BG148" i="3"/>
  <c r="BF148" i="3"/>
  <c r="T148" i="3"/>
  <c r="R148" i="3"/>
  <c r="P148" i="3"/>
  <c r="BI147" i="3"/>
  <c r="BH147" i="3"/>
  <c r="BG147" i="3"/>
  <c r="BF147" i="3"/>
  <c r="T147" i="3"/>
  <c r="R147" i="3"/>
  <c r="P147" i="3"/>
  <c r="BI146" i="3"/>
  <c r="BH146" i="3"/>
  <c r="BG146" i="3"/>
  <c r="BF146" i="3"/>
  <c r="T146" i="3"/>
  <c r="R146" i="3"/>
  <c r="P146" i="3"/>
  <c r="BI145" i="3"/>
  <c r="BH145" i="3"/>
  <c r="BG145" i="3"/>
  <c r="BF145" i="3"/>
  <c r="T145" i="3"/>
  <c r="R145" i="3"/>
  <c r="P145" i="3"/>
  <c r="BI144" i="3"/>
  <c r="BH144" i="3"/>
  <c r="BG144" i="3"/>
  <c r="BF144" i="3"/>
  <c r="T144" i="3"/>
  <c r="R144" i="3"/>
  <c r="P144" i="3"/>
  <c r="BI141" i="3"/>
  <c r="BH141" i="3"/>
  <c r="BG141" i="3"/>
  <c r="BF141" i="3"/>
  <c r="T141" i="3"/>
  <c r="R141" i="3"/>
  <c r="P141" i="3"/>
  <c r="BI140" i="3"/>
  <c r="BH140" i="3"/>
  <c r="BG140" i="3"/>
  <c r="BF140" i="3"/>
  <c r="T140" i="3"/>
  <c r="R140" i="3"/>
  <c r="P140" i="3"/>
  <c r="BI139" i="3"/>
  <c r="BH139" i="3"/>
  <c r="BG139" i="3"/>
  <c r="BF139" i="3"/>
  <c r="T139" i="3"/>
  <c r="R139" i="3"/>
  <c r="P139" i="3"/>
  <c r="BI136" i="3"/>
  <c r="BH136" i="3"/>
  <c r="BG136" i="3"/>
  <c r="BF136" i="3"/>
  <c r="T136" i="3"/>
  <c r="R136" i="3"/>
  <c r="P136" i="3"/>
  <c r="BI135" i="3"/>
  <c r="BH135" i="3"/>
  <c r="BG135" i="3"/>
  <c r="BF135" i="3"/>
  <c r="T135" i="3"/>
  <c r="R135" i="3"/>
  <c r="P135" i="3"/>
  <c r="BI133" i="3"/>
  <c r="BH133" i="3"/>
  <c r="BG133" i="3"/>
  <c r="BF133" i="3"/>
  <c r="T133" i="3"/>
  <c r="R133" i="3"/>
  <c r="P133" i="3"/>
  <c r="BI132" i="3"/>
  <c r="BH132" i="3"/>
  <c r="BG132" i="3"/>
  <c r="BF132" i="3"/>
  <c r="T132" i="3"/>
  <c r="R132" i="3"/>
  <c r="P132" i="3"/>
  <c r="BI131" i="3"/>
  <c r="BH131" i="3"/>
  <c r="BG131" i="3"/>
  <c r="BF131" i="3"/>
  <c r="T131" i="3"/>
  <c r="R131" i="3"/>
  <c r="P131" i="3"/>
  <c r="J125" i="3"/>
  <c r="J124" i="3"/>
  <c r="F124" i="3"/>
  <c r="F122" i="3"/>
  <c r="E120" i="3"/>
  <c r="J92" i="3"/>
  <c r="J91" i="3"/>
  <c r="F91" i="3"/>
  <c r="F89" i="3"/>
  <c r="E87" i="3"/>
  <c r="J18" i="3"/>
  <c r="E18" i="3"/>
  <c r="F125" i="3" s="1"/>
  <c r="J17" i="3"/>
  <c r="J12" i="3"/>
  <c r="J122" i="3"/>
  <c r="E7" i="3"/>
  <c r="E85" i="3"/>
  <c r="J37" i="2"/>
  <c r="J36" i="2"/>
  <c r="AY95" i="1" s="1"/>
  <c r="J35" i="2"/>
  <c r="AX95" i="1" s="1"/>
  <c r="BI384" i="2"/>
  <c r="BH384" i="2"/>
  <c r="BG384" i="2"/>
  <c r="BF384" i="2"/>
  <c r="T384" i="2"/>
  <c r="T383" i="2" s="1"/>
  <c r="R384" i="2"/>
  <c r="R383" i="2" s="1"/>
  <c r="P384" i="2"/>
  <c r="P383" i="2" s="1"/>
  <c r="BI382" i="2"/>
  <c r="BH382" i="2"/>
  <c r="BG382" i="2"/>
  <c r="BF382" i="2"/>
  <c r="T382" i="2"/>
  <c r="T381" i="2" s="1"/>
  <c r="R382" i="2"/>
  <c r="R381" i="2" s="1"/>
  <c r="P382" i="2"/>
  <c r="P381" i="2" s="1"/>
  <c r="BI378" i="2"/>
  <c r="BH378" i="2"/>
  <c r="BG378" i="2"/>
  <c r="BF378" i="2"/>
  <c r="T378" i="2"/>
  <c r="R378" i="2"/>
  <c r="P378" i="2"/>
  <c r="BI377" i="2"/>
  <c r="BH377" i="2"/>
  <c r="BG377" i="2"/>
  <c r="BF377" i="2"/>
  <c r="T377" i="2"/>
  <c r="R377" i="2"/>
  <c r="P377" i="2"/>
  <c r="BI374" i="2"/>
  <c r="BH374" i="2"/>
  <c r="BG374" i="2"/>
  <c r="BF374" i="2"/>
  <c r="T374" i="2"/>
  <c r="R374" i="2"/>
  <c r="P374" i="2"/>
  <c r="BI373" i="2"/>
  <c r="BH373" i="2"/>
  <c r="BG373" i="2"/>
  <c r="BF373" i="2"/>
  <c r="T373" i="2"/>
  <c r="R373" i="2"/>
  <c r="P373" i="2"/>
  <c r="BI372" i="2"/>
  <c r="BH372" i="2"/>
  <c r="BG372" i="2"/>
  <c r="BF372" i="2"/>
  <c r="T372" i="2"/>
  <c r="R372" i="2"/>
  <c r="P372" i="2"/>
  <c r="BI370" i="2"/>
  <c r="BH370" i="2"/>
  <c r="BG370" i="2"/>
  <c r="BF370" i="2"/>
  <c r="T370" i="2"/>
  <c r="R370" i="2"/>
  <c r="P370" i="2"/>
  <c r="BI367" i="2"/>
  <c r="BH367" i="2"/>
  <c r="BG367" i="2"/>
  <c r="BF367" i="2"/>
  <c r="T367" i="2"/>
  <c r="R367" i="2"/>
  <c r="P367" i="2"/>
  <c r="BI366" i="2"/>
  <c r="BH366" i="2"/>
  <c r="BG366" i="2"/>
  <c r="BF366" i="2"/>
  <c r="T366" i="2"/>
  <c r="R366" i="2"/>
  <c r="P366" i="2"/>
  <c r="BI365" i="2"/>
  <c r="BH365" i="2"/>
  <c r="BG365" i="2"/>
  <c r="BF365" i="2"/>
  <c r="T365" i="2"/>
  <c r="R365" i="2"/>
  <c r="P365" i="2"/>
  <c r="BI362" i="2"/>
  <c r="BH362" i="2"/>
  <c r="BG362" i="2"/>
  <c r="BF362" i="2"/>
  <c r="T362" i="2"/>
  <c r="R362" i="2"/>
  <c r="P362" i="2"/>
  <c r="BI360" i="2"/>
  <c r="BH360" i="2"/>
  <c r="BG360" i="2"/>
  <c r="BF360" i="2"/>
  <c r="T360" i="2"/>
  <c r="R360" i="2"/>
  <c r="P360" i="2"/>
  <c r="BI357" i="2"/>
  <c r="BH357" i="2"/>
  <c r="BG357" i="2"/>
  <c r="BF357" i="2"/>
  <c r="T357" i="2"/>
  <c r="R357" i="2"/>
  <c r="P357" i="2"/>
  <c r="BI355" i="2"/>
  <c r="BH355" i="2"/>
  <c r="BG355" i="2"/>
  <c r="BF355" i="2"/>
  <c r="T355" i="2"/>
  <c r="R355" i="2"/>
  <c r="P355" i="2"/>
  <c r="BI353" i="2"/>
  <c r="BH353" i="2"/>
  <c r="BG353" i="2"/>
  <c r="BF353" i="2"/>
  <c r="T353" i="2"/>
  <c r="R353" i="2"/>
  <c r="P353" i="2"/>
  <c r="BI352" i="2"/>
  <c r="BH352" i="2"/>
  <c r="BG352" i="2"/>
  <c r="BF352" i="2"/>
  <c r="T352" i="2"/>
  <c r="R352" i="2"/>
  <c r="P352" i="2"/>
  <c r="BI350" i="2"/>
  <c r="BH350" i="2"/>
  <c r="BG350" i="2"/>
  <c r="BF350" i="2"/>
  <c r="T350" i="2"/>
  <c r="R350" i="2"/>
  <c r="P350" i="2"/>
  <c r="BI348" i="2"/>
  <c r="BH348" i="2"/>
  <c r="BG348" i="2"/>
  <c r="BF348" i="2"/>
  <c r="T348" i="2"/>
  <c r="R348" i="2"/>
  <c r="P348" i="2"/>
  <c r="BI347" i="2"/>
  <c r="BH347" i="2"/>
  <c r="BG347" i="2"/>
  <c r="BF347" i="2"/>
  <c r="T347" i="2"/>
  <c r="R347" i="2"/>
  <c r="P347" i="2"/>
  <c r="BI346" i="2"/>
  <c r="BH346" i="2"/>
  <c r="BG346" i="2"/>
  <c r="BF346" i="2"/>
  <c r="T346" i="2"/>
  <c r="R346" i="2"/>
  <c r="P346" i="2"/>
  <c r="BI342" i="2"/>
  <c r="BH342" i="2"/>
  <c r="BG342" i="2"/>
  <c r="BF342" i="2"/>
  <c r="T342" i="2"/>
  <c r="R342" i="2"/>
  <c r="P342" i="2"/>
  <c r="BI339" i="2"/>
  <c r="BH339" i="2"/>
  <c r="BG339" i="2"/>
  <c r="BF339" i="2"/>
  <c r="T339" i="2"/>
  <c r="R339" i="2"/>
  <c r="P339" i="2"/>
  <c r="BI336" i="2"/>
  <c r="BH336" i="2"/>
  <c r="BG336" i="2"/>
  <c r="BF336" i="2"/>
  <c r="T336" i="2"/>
  <c r="R336" i="2"/>
  <c r="P336" i="2"/>
  <c r="BI331" i="2"/>
  <c r="BH331" i="2"/>
  <c r="BG331" i="2"/>
  <c r="BF331" i="2"/>
  <c r="T331" i="2"/>
  <c r="R331" i="2"/>
  <c r="P331" i="2"/>
  <c r="BI328" i="2"/>
  <c r="BH328" i="2"/>
  <c r="BG328" i="2"/>
  <c r="BF328" i="2"/>
  <c r="T328" i="2"/>
  <c r="R328" i="2"/>
  <c r="P328" i="2"/>
  <c r="BI327" i="2"/>
  <c r="BH327" i="2"/>
  <c r="BG327" i="2"/>
  <c r="BF327" i="2"/>
  <c r="T327" i="2"/>
  <c r="R327" i="2"/>
  <c r="P327" i="2"/>
  <c r="BI324" i="2"/>
  <c r="BH324" i="2"/>
  <c r="BG324" i="2"/>
  <c r="BF324" i="2"/>
  <c r="T324" i="2"/>
  <c r="R324" i="2"/>
  <c r="P324" i="2"/>
  <c r="BI322" i="2"/>
  <c r="BH322" i="2"/>
  <c r="BG322" i="2"/>
  <c r="BF322" i="2"/>
  <c r="T322" i="2"/>
  <c r="R322" i="2"/>
  <c r="P322" i="2"/>
  <c r="BI321" i="2"/>
  <c r="BH321" i="2"/>
  <c r="BG321" i="2"/>
  <c r="BF321" i="2"/>
  <c r="T321" i="2"/>
  <c r="R321" i="2"/>
  <c r="P321" i="2"/>
  <c r="BI318" i="2"/>
  <c r="BH318" i="2"/>
  <c r="BG318" i="2"/>
  <c r="BF318" i="2"/>
  <c r="T318" i="2"/>
  <c r="R318" i="2"/>
  <c r="P318" i="2"/>
  <c r="BI315" i="2"/>
  <c r="BH315" i="2"/>
  <c r="BG315" i="2"/>
  <c r="BF315" i="2"/>
  <c r="T315" i="2"/>
  <c r="R315" i="2"/>
  <c r="P315" i="2"/>
  <c r="BI313" i="2"/>
  <c r="BH313" i="2"/>
  <c r="BG313" i="2"/>
  <c r="BF313" i="2"/>
  <c r="T313" i="2"/>
  <c r="R313" i="2"/>
  <c r="P313" i="2"/>
  <c r="BI312" i="2"/>
  <c r="BH312" i="2"/>
  <c r="BG312" i="2"/>
  <c r="BF312" i="2"/>
  <c r="T312" i="2"/>
  <c r="R312" i="2"/>
  <c r="P312" i="2"/>
  <c r="BI311" i="2"/>
  <c r="BH311" i="2"/>
  <c r="BG311" i="2"/>
  <c r="BF311" i="2"/>
  <c r="T311" i="2"/>
  <c r="R311" i="2"/>
  <c r="P311" i="2"/>
  <c r="BI309" i="2"/>
  <c r="BH309" i="2"/>
  <c r="BG309" i="2"/>
  <c r="BF309" i="2"/>
  <c r="T309" i="2"/>
  <c r="R309" i="2"/>
  <c r="P309" i="2"/>
  <c r="BI308" i="2"/>
  <c r="BH308" i="2"/>
  <c r="BG308" i="2"/>
  <c r="BF308" i="2"/>
  <c r="T308" i="2"/>
  <c r="R308" i="2"/>
  <c r="P308" i="2"/>
  <c r="BI307" i="2"/>
  <c r="BH307" i="2"/>
  <c r="BG307" i="2"/>
  <c r="BF307" i="2"/>
  <c r="T307" i="2"/>
  <c r="R307" i="2"/>
  <c r="P307" i="2"/>
  <c r="BI306" i="2"/>
  <c r="BH306" i="2"/>
  <c r="BG306" i="2"/>
  <c r="BF306" i="2"/>
  <c r="T306" i="2"/>
  <c r="R306" i="2"/>
  <c r="P306" i="2"/>
  <c r="BI305" i="2"/>
  <c r="BH305" i="2"/>
  <c r="BG305" i="2"/>
  <c r="BF305" i="2"/>
  <c r="T305" i="2"/>
  <c r="R305" i="2"/>
  <c r="P305" i="2"/>
  <c r="BI304" i="2"/>
  <c r="BH304" i="2"/>
  <c r="BG304" i="2"/>
  <c r="BF304" i="2"/>
  <c r="T304" i="2"/>
  <c r="R304" i="2"/>
  <c r="P304" i="2"/>
  <c r="BI303" i="2"/>
  <c r="BH303" i="2"/>
  <c r="BG303" i="2"/>
  <c r="BF303" i="2"/>
  <c r="T303" i="2"/>
  <c r="R303" i="2"/>
  <c r="P303" i="2"/>
  <c r="BI302" i="2"/>
  <c r="BH302" i="2"/>
  <c r="BG302" i="2"/>
  <c r="BF302" i="2"/>
  <c r="T302" i="2"/>
  <c r="R302" i="2"/>
  <c r="P302" i="2"/>
  <c r="BI301" i="2"/>
  <c r="BH301" i="2"/>
  <c r="BG301" i="2"/>
  <c r="BF301" i="2"/>
  <c r="T301" i="2"/>
  <c r="R301" i="2"/>
  <c r="P301" i="2"/>
  <c r="BI300" i="2"/>
  <c r="BH300" i="2"/>
  <c r="BG300" i="2"/>
  <c r="BF300" i="2"/>
  <c r="T300" i="2"/>
  <c r="R300" i="2"/>
  <c r="P300" i="2"/>
  <c r="BI299" i="2"/>
  <c r="BH299" i="2"/>
  <c r="BG299" i="2"/>
  <c r="BF299" i="2"/>
  <c r="T299" i="2"/>
  <c r="R299" i="2"/>
  <c r="P299" i="2"/>
  <c r="BI298" i="2"/>
  <c r="BH298" i="2"/>
  <c r="BG298" i="2"/>
  <c r="BF298" i="2"/>
  <c r="T298" i="2"/>
  <c r="R298" i="2"/>
  <c r="P298" i="2"/>
  <c r="BI297" i="2"/>
  <c r="BH297" i="2"/>
  <c r="BG297" i="2"/>
  <c r="BF297" i="2"/>
  <c r="T297" i="2"/>
  <c r="R297" i="2"/>
  <c r="P297" i="2"/>
  <c r="BI296" i="2"/>
  <c r="BH296" i="2"/>
  <c r="BG296" i="2"/>
  <c r="BF296" i="2"/>
  <c r="T296" i="2"/>
  <c r="R296" i="2"/>
  <c r="P296" i="2"/>
  <c r="BI295" i="2"/>
  <c r="BH295" i="2"/>
  <c r="BG295" i="2"/>
  <c r="BF295" i="2"/>
  <c r="T295" i="2"/>
  <c r="R295" i="2"/>
  <c r="P295" i="2"/>
  <c r="BI291" i="2"/>
  <c r="BH291" i="2"/>
  <c r="BG291" i="2"/>
  <c r="BF291" i="2"/>
  <c r="T291" i="2"/>
  <c r="R291" i="2"/>
  <c r="P291" i="2"/>
  <c r="BI288" i="2"/>
  <c r="BH288" i="2"/>
  <c r="BG288" i="2"/>
  <c r="BF288" i="2"/>
  <c r="T288" i="2"/>
  <c r="R288" i="2"/>
  <c r="P288" i="2"/>
  <c r="BI285" i="2"/>
  <c r="BH285" i="2"/>
  <c r="BG285" i="2"/>
  <c r="BF285" i="2"/>
  <c r="T285" i="2"/>
  <c r="R285" i="2"/>
  <c r="P285" i="2"/>
  <c r="BI281" i="2"/>
  <c r="BH281" i="2"/>
  <c r="BG281" i="2"/>
  <c r="BF281" i="2"/>
  <c r="T281" i="2"/>
  <c r="R281" i="2"/>
  <c r="P281" i="2"/>
  <c r="BI280" i="2"/>
  <c r="BH280" i="2"/>
  <c r="BG280" i="2"/>
  <c r="BF280" i="2"/>
  <c r="T280" i="2"/>
  <c r="R280" i="2"/>
  <c r="P280" i="2"/>
  <c r="BI278" i="2"/>
  <c r="BH278" i="2"/>
  <c r="BG278" i="2"/>
  <c r="BF278" i="2"/>
  <c r="T278" i="2"/>
  <c r="R278" i="2"/>
  <c r="P278" i="2"/>
  <c r="BI277" i="2"/>
  <c r="BH277" i="2"/>
  <c r="BG277" i="2"/>
  <c r="BF277" i="2"/>
  <c r="T277" i="2"/>
  <c r="R277" i="2"/>
  <c r="P277" i="2"/>
  <c r="BI274" i="2"/>
  <c r="BH274" i="2"/>
  <c r="BG274" i="2"/>
  <c r="BF274" i="2"/>
  <c r="T274" i="2"/>
  <c r="R274" i="2"/>
  <c r="P274" i="2"/>
  <c r="BI271" i="2"/>
  <c r="BH271" i="2"/>
  <c r="BG271" i="2"/>
  <c r="BF271" i="2"/>
  <c r="T271" i="2"/>
  <c r="R271" i="2"/>
  <c r="P271" i="2"/>
  <c r="BI270" i="2"/>
  <c r="BH270" i="2"/>
  <c r="BG270" i="2"/>
  <c r="BF270" i="2"/>
  <c r="T270" i="2"/>
  <c r="R270" i="2"/>
  <c r="P270" i="2"/>
  <c r="BI269" i="2"/>
  <c r="BH269" i="2"/>
  <c r="BG269" i="2"/>
  <c r="BF269" i="2"/>
  <c r="T269" i="2"/>
  <c r="R269" i="2"/>
  <c r="P269" i="2"/>
  <c r="BI268" i="2"/>
  <c r="BH268" i="2"/>
  <c r="BG268" i="2"/>
  <c r="BF268" i="2"/>
  <c r="T268" i="2"/>
  <c r="R268" i="2"/>
  <c r="P268" i="2"/>
  <c r="BI266" i="2"/>
  <c r="BH266" i="2"/>
  <c r="BG266" i="2"/>
  <c r="BF266" i="2"/>
  <c r="T266" i="2"/>
  <c r="R266" i="2"/>
  <c r="P266" i="2"/>
  <c r="BI264" i="2"/>
  <c r="BH264" i="2"/>
  <c r="BG264" i="2"/>
  <c r="BF264" i="2"/>
  <c r="T264" i="2"/>
  <c r="R264" i="2"/>
  <c r="P264" i="2"/>
  <c r="BI260" i="2"/>
  <c r="BH260" i="2"/>
  <c r="BG260" i="2"/>
  <c r="BF260" i="2"/>
  <c r="T260" i="2"/>
  <c r="T259" i="2" s="1"/>
  <c r="R260" i="2"/>
  <c r="R259" i="2" s="1"/>
  <c r="P260" i="2"/>
  <c r="P259" i="2" s="1"/>
  <c r="BI258" i="2"/>
  <c r="BH258" i="2"/>
  <c r="BG258" i="2"/>
  <c r="BF258" i="2"/>
  <c r="T258" i="2"/>
  <c r="R258" i="2"/>
  <c r="P258" i="2"/>
  <c r="BI255" i="2"/>
  <c r="BH255" i="2"/>
  <c r="BG255" i="2"/>
  <c r="BF255" i="2"/>
  <c r="T255" i="2"/>
  <c r="R255" i="2"/>
  <c r="P255" i="2"/>
  <c r="BI251" i="2"/>
  <c r="BH251" i="2"/>
  <c r="BG251" i="2"/>
  <c r="BF251" i="2"/>
  <c r="T251" i="2"/>
  <c r="R251" i="2"/>
  <c r="P251" i="2"/>
  <c r="BI248" i="2"/>
  <c r="BH248" i="2"/>
  <c r="BG248" i="2"/>
  <c r="BF248" i="2"/>
  <c r="T248" i="2"/>
  <c r="R248" i="2"/>
  <c r="P248" i="2"/>
  <c r="BI243" i="2"/>
  <c r="BH243" i="2"/>
  <c r="BG243" i="2"/>
  <c r="BF243" i="2"/>
  <c r="T243" i="2"/>
  <c r="R243" i="2"/>
  <c r="P243" i="2"/>
  <c r="BI241" i="2"/>
  <c r="BH241" i="2"/>
  <c r="BG241" i="2"/>
  <c r="BF241" i="2"/>
  <c r="T241" i="2"/>
  <c r="R241" i="2"/>
  <c r="P241" i="2"/>
  <c r="BI240" i="2"/>
  <c r="BH240" i="2"/>
  <c r="BG240" i="2"/>
  <c r="BF240" i="2"/>
  <c r="T240" i="2"/>
  <c r="R240" i="2"/>
  <c r="P240" i="2"/>
  <c r="BI236" i="2"/>
  <c r="BH236" i="2"/>
  <c r="BG236" i="2"/>
  <c r="BF236" i="2"/>
  <c r="T236" i="2"/>
  <c r="R236" i="2"/>
  <c r="P236" i="2"/>
  <c r="BI231" i="2"/>
  <c r="BH231" i="2"/>
  <c r="BG231" i="2"/>
  <c r="BF231" i="2"/>
  <c r="T231" i="2"/>
  <c r="R231" i="2"/>
  <c r="P231" i="2"/>
  <c r="BI229" i="2"/>
  <c r="BH229" i="2"/>
  <c r="BG229" i="2"/>
  <c r="BF229" i="2"/>
  <c r="T229" i="2"/>
  <c r="R229" i="2"/>
  <c r="P229" i="2"/>
  <c r="BI222" i="2"/>
  <c r="BH222" i="2"/>
  <c r="BG222" i="2"/>
  <c r="BF222" i="2"/>
  <c r="T222" i="2"/>
  <c r="R222" i="2"/>
  <c r="P222" i="2"/>
  <c r="BI221" i="2"/>
  <c r="BH221" i="2"/>
  <c r="BG221" i="2"/>
  <c r="BF221" i="2"/>
  <c r="T221" i="2"/>
  <c r="R221" i="2"/>
  <c r="P221" i="2"/>
  <c r="BI213" i="2"/>
  <c r="BH213" i="2"/>
  <c r="BG213" i="2"/>
  <c r="BF213" i="2"/>
  <c r="T213" i="2"/>
  <c r="R213" i="2"/>
  <c r="P213" i="2"/>
  <c r="BI209" i="2"/>
  <c r="BH209" i="2"/>
  <c r="BG209" i="2"/>
  <c r="BF209" i="2"/>
  <c r="T209" i="2"/>
  <c r="R209" i="2"/>
  <c r="P209" i="2"/>
  <c r="BI206" i="2"/>
  <c r="BH206" i="2"/>
  <c r="BG206" i="2"/>
  <c r="BF206" i="2"/>
  <c r="T206" i="2"/>
  <c r="R206" i="2"/>
  <c r="P206" i="2"/>
  <c r="BI196" i="2"/>
  <c r="BH196" i="2"/>
  <c r="BG196" i="2"/>
  <c r="BF196" i="2"/>
  <c r="T196" i="2"/>
  <c r="T189" i="2"/>
  <c r="R196" i="2"/>
  <c r="P196" i="2"/>
  <c r="P189" i="2"/>
  <c r="BI190" i="2"/>
  <c r="BH190" i="2"/>
  <c r="BG190" i="2"/>
  <c r="BF190" i="2"/>
  <c r="T190" i="2"/>
  <c r="R190" i="2"/>
  <c r="R189" i="2" s="1"/>
  <c r="P190" i="2"/>
  <c r="BI186" i="2"/>
  <c r="BH186" i="2"/>
  <c r="BG186" i="2"/>
  <c r="BF186" i="2"/>
  <c r="T186" i="2"/>
  <c r="R186" i="2"/>
  <c r="P186" i="2"/>
  <c r="BI184" i="2"/>
  <c r="BH184" i="2"/>
  <c r="BG184" i="2"/>
  <c r="BF184" i="2"/>
  <c r="T184" i="2"/>
  <c r="R184" i="2"/>
  <c r="P184" i="2"/>
  <c r="BI182" i="2"/>
  <c r="BH182" i="2"/>
  <c r="BG182" i="2"/>
  <c r="BF182" i="2"/>
  <c r="T182" i="2"/>
  <c r="R182" i="2"/>
  <c r="P182" i="2"/>
  <c r="BI179" i="2"/>
  <c r="BH179" i="2"/>
  <c r="BG179" i="2"/>
  <c r="BF179" i="2"/>
  <c r="T179" i="2"/>
  <c r="R179" i="2"/>
  <c r="P179" i="2"/>
  <c r="BI178" i="2"/>
  <c r="BH178" i="2"/>
  <c r="BG178" i="2"/>
  <c r="BF178" i="2"/>
  <c r="T178" i="2"/>
  <c r="R178" i="2"/>
  <c r="P178" i="2"/>
  <c r="BI173" i="2"/>
  <c r="BH173" i="2"/>
  <c r="BG173" i="2"/>
  <c r="BF173" i="2"/>
  <c r="T173" i="2"/>
  <c r="R173" i="2"/>
  <c r="P173" i="2"/>
  <c r="BI172" i="2"/>
  <c r="BH172" i="2"/>
  <c r="BG172" i="2"/>
  <c r="BF172" i="2"/>
  <c r="T172" i="2"/>
  <c r="R172" i="2"/>
  <c r="P172" i="2"/>
  <c r="BI162" i="2"/>
  <c r="BH162" i="2"/>
  <c r="BG162" i="2"/>
  <c r="BF162" i="2"/>
  <c r="T162" i="2"/>
  <c r="R162" i="2"/>
  <c r="P162" i="2"/>
  <c r="BI158" i="2"/>
  <c r="BH158" i="2"/>
  <c r="BG158" i="2"/>
  <c r="BF158" i="2"/>
  <c r="T158" i="2"/>
  <c r="R158" i="2"/>
  <c r="P158" i="2"/>
  <c r="BI155" i="2"/>
  <c r="BH155" i="2"/>
  <c r="BG155" i="2"/>
  <c r="BF155" i="2"/>
  <c r="T155" i="2"/>
  <c r="R155" i="2"/>
  <c r="P155" i="2"/>
  <c r="BI152" i="2"/>
  <c r="BH152" i="2"/>
  <c r="BG152" i="2"/>
  <c r="BF152" i="2"/>
  <c r="T152" i="2"/>
  <c r="R152" i="2"/>
  <c r="P152" i="2"/>
  <c r="BI149" i="2"/>
  <c r="BH149" i="2"/>
  <c r="BG149" i="2"/>
  <c r="BF149" i="2"/>
  <c r="T149" i="2"/>
  <c r="R149" i="2"/>
  <c r="P149" i="2"/>
  <c r="BI148" i="2"/>
  <c r="BH148" i="2"/>
  <c r="BG148" i="2"/>
  <c r="BF148" i="2"/>
  <c r="T148" i="2"/>
  <c r="R148" i="2"/>
  <c r="P148" i="2"/>
  <c r="BI145" i="2"/>
  <c r="BH145" i="2"/>
  <c r="BG145" i="2"/>
  <c r="BF145" i="2"/>
  <c r="T145" i="2"/>
  <c r="R145" i="2"/>
  <c r="P145" i="2"/>
  <c r="J138" i="2"/>
  <c r="J137" i="2"/>
  <c r="F137" i="2"/>
  <c r="F135" i="2"/>
  <c r="E133" i="2"/>
  <c r="J92" i="2"/>
  <c r="J91" i="2"/>
  <c r="F91" i="2"/>
  <c r="F89" i="2"/>
  <c r="E87" i="2"/>
  <c r="J18" i="2"/>
  <c r="E18" i="2"/>
  <c r="F138" i="2"/>
  <c r="J17" i="2"/>
  <c r="J12" i="2"/>
  <c r="J89" i="2" s="1"/>
  <c r="E7" i="2"/>
  <c r="E85" i="2" s="1"/>
  <c r="CK110" i="1"/>
  <c r="CJ110" i="1"/>
  <c r="CI110" i="1"/>
  <c r="CH110" i="1"/>
  <c r="CG110" i="1"/>
  <c r="CF110" i="1"/>
  <c r="BZ110" i="1"/>
  <c r="CE110" i="1"/>
  <c r="CK109" i="1"/>
  <c r="CJ109" i="1"/>
  <c r="CI109" i="1"/>
  <c r="CH109" i="1"/>
  <c r="CG109" i="1"/>
  <c r="CF109" i="1"/>
  <c r="BZ109" i="1"/>
  <c r="CE109" i="1"/>
  <c r="CK108" i="1"/>
  <c r="CJ108" i="1"/>
  <c r="CI108" i="1"/>
  <c r="CH108" i="1"/>
  <c r="CG108" i="1"/>
  <c r="CF108" i="1"/>
  <c r="BZ108" i="1"/>
  <c r="CE108" i="1"/>
  <c r="CK107" i="1"/>
  <c r="CJ107" i="1"/>
  <c r="CI107" i="1"/>
  <c r="CH107" i="1"/>
  <c r="CG107" i="1"/>
  <c r="CF107" i="1"/>
  <c r="BZ107" i="1"/>
  <c r="CE107" i="1"/>
  <c r="CK106" i="1"/>
  <c r="CJ106" i="1"/>
  <c r="CI106" i="1"/>
  <c r="CH106" i="1"/>
  <c r="CG106" i="1"/>
  <c r="CF106" i="1"/>
  <c r="BZ106" i="1"/>
  <c r="CE106" i="1"/>
  <c r="L90" i="1"/>
  <c r="AM90" i="1"/>
  <c r="AM89" i="1"/>
  <c r="L89" i="1"/>
  <c r="AM87" i="1"/>
  <c r="L87" i="1"/>
  <c r="L85" i="1"/>
  <c r="L84" i="1"/>
  <c r="J304" i="2"/>
  <c r="BK295" i="2"/>
  <c r="J285" i="2"/>
  <c r="J277" i="2"/>
  <c r="J269" i="2"/>
  <c r="BK258" i="2"/>
  <c r="BK236" i="2"/>
  <c r="J209" i="2"/>
  <c r="BK190" i="2"/>
  <c r="J158" i="2"/>
  <c r="J148" i="2"/>
  <c r="J382" i="2"/>
  <c r="J377" i="2"/>
  <c r="BK172" i="2"/>
  <c r="AS97" i="1"/>
  <c r="BK357" i="2"/>
  <c r="BK352" i="2"/>
  <c r="J346" i="2"/>
  <c r="BK336" i="2"/>
  <c r="J324" i="2"/>
  <c r="J313" i="2"/>
  <c r="BK307" i="2"/>
  <c r="BK303" i="2"/>
  <c r="J299" i="2"/>
  <c r="BK288" i="2"/>
  <c r="BK274" i="2"/>
  <c r="BK268" i="2"/>
  <c r="BK260" i="2"/>
  <c r="BK241" i="2"/>
  <c r="BK229" i="2"/>
  <c r="J206" i="2"/>
  <c r="BK186" i="2"/>
  <c r="BK173" i="2"/>
  <c r="J155" i="2"/>
  <c r="BK149" i="2"/>
  <c r="BK362" i="2"/>
  <c r="BK355" i="2"/>
  <c r="BK348" i="2"/>
  <c r="BK322" i="2"/>
  <c r="BK313" i="2"/>
  <c r="BK306" i="2"/>
  <c r="J302" i="2"/>
  <c r="J298" i="2"/>
  <c r="J295" i="2"/>
  <c r="BK280" i="2"/>
  <c r="J271" i="2"/>
  <c r="J258" i="2"/>
  <c r="J248" i="2"/>
  <c r="J236" i="2"/>
  <c r="J222" i="2"/>
  <c r="J196" i="2"/>
  <c r="BK179" i="2"/>
  <c r="BK158" i="2"/>
  <c r="BK200" i="3"/>
  <c r="BK183" i="3"/>
  <c r="J370" i="2"/>
  <c r="BK365" i="2"/>
  <c r="BK350" i="2"/>
  <c r="BK346" i="2"/>
  <c r="BK339" i="2"/>
  <c r="BK328" i="2"/>
  <c r="J327" i="2"/>
  <c r="J322" i="2"/>
  <c r="J318" i="2"/>
  <c r="BK312" i="2"/>
  <c r="J309" i="2"/>
  <c r="J305" i="2"/>
  <c r="BK301" i="2"/>
  <c r="BK291" i="2"/>
  <c r="J288" i="2"/>
  <c r="J280" i="2"/>
  <c r="J270" i="2"/>
  <c r="J264" i="2"/>
  <c r="BK248" i="2"/>
  <c r="BK222" i="2"/>
  <c r="BK206" i="2"/>
  <c r="BK178" i="2"/>
  <c r="J152" i="2"/>
  <c r="BK384" i="2"/>
  <c r="BK377" i="2"/>
  <c r="J374" i="2"/>
  <c r="J149" i="2"/>
  <c r="BK382" i="2"/>
  <c r="BK373" i="2"/>
  <c r="J372" i="2"/>
  <c r="BK367" i="2"/>
  <c r="J366" i="2"/>
  <c r="J362" i="2"/>
  <c r="J355" i="2"/>
  <c r="J350" i="2"/>
  <c r="BK347" i="2"/>
  <c r="J339" i="2"/>
  <c r="BK327" i="2"/>
  <c r="J312" i="2"/>
  <c r="J308" i="2"/>
  <c r="BK305" i="2"/>
  <c r="J300" i="2"/>
  <c r="J296" i="2"/>
  <c r="J278" i="2"/>
  <c r="BK270" i="2"/>
  <c r="BK264" i="2"/>
  <c r="J243" i="2"/>
  <c r="BK231" i="2"/>
  <c r="J213" i="2"/>
  <c r="J190" i="2"/>
  <c r="J182" i="2"/>
  <c r="BK162" i="2"/>
  <c r="J145" i="2"/>
  <c r="BK360" i="2"/>
  <c r="J352" i="2"/>
  <c r="J328" i="2"/>
  <c r="BK318" i="2"/>
  <c r="BK308" i="2"/>
  <c r="J303" i="2"/>
  <c r="BK299" i="2"/>
  <c r="BK296" i="2"/>
  <c r="J281" i="2"/>
  <c r="BK277" i="2"/>
  <c r="J268" i="2"/>
  <c r="BK255" i="2"/>
  <c r="BK243" i="2"/>
  <c r="J231" i="2"/>
  <c r="BK213" i="2"/>
  <c r="J186" i="2"/>
  <c r="BK182" i="2"/>
  <c r="J173" i="2"/>
  <c r="BK207" i="3"/>
  <c r="J179" i="3"/>
  <c r="BK177" i="3"/>
  <c r="J210" i="3"/>
  <c r="J204" i="3"/>
  <c r="BK203" i="3"/>
  <c r="BK196" i="3"/>
  <c r="BK190" i="3"/>
  <c r="J182" i="3"/>
  <c r="BK179" i="3"/>
  <c r="BK175" i="3"/>
  <c r="J164" i="3"/>
  <c r="BK153" i="3"/>
  <c r="J147" i="3"/>
  <c r="J136" i="3"/>
  <c r="J132" i="3"/>
  <c r="J203" i="3"/>
  <c r="J200" i="3"/>
  <c r="BK194" i="3"/>
  <c r="J191" i="3"/>
  <c r="BK185" i="3"/>
  <c r="J177" i="3"/>
  <c r="J170" i="3"/>
  <c r="BK166" i="3"/>
  <c r="J161" i="3"/>
  <c r="J158" i="3"/>
  <c r="J155" i="3"/>
  <c r="J151" i="3"/>
  <c r="J140" i="3"/>
  <c r="BK136" i="3"/>
  <c r="BK202" i="3"/>
  <c r="J197" i="3"/>
  <c r="BK191" i="3"/>
  <c r="J186" i="3"/>
  <c r="J173" i="3"/>
  <c r="BK171" i="3"/>
  <c r="BK168" i="3"/>
  <c r="BK157" i="3"/>
  <c r="J154" i="3"/>
  <c r="J150" i="3"/>
  <c r="BK147" i="3"/>
  <c r="BK144" i="3"/>
  <c r="J139" i="3"/>
  <c r="J231" i="4"/>
  <c r="BK229" i="4"/>
  <c r="BK224" i="4"/>
  <c r="BK216" i="4"/>
  <c r="J215" i="4"/>
  <c r="J209" i="4"/>
  <c r="J188" i="4"/>
  <c r="J177" i="4"/>
  <c r="J152" i="4"/>
  <c r="J223" i="4"/>
  <c r="BK215" i="4"/>
  <c r="J199" i="4"/>
  <c r="BK170" i="4"/>
  <c r="J147" i="4"/>
  <c r="J226" i="4"/>
  <c r="J218" i="4"/>
  <c r="BK211" i="4"/>
  <c r="BK205" i="4"/>
  <c r="BK195" i="4"/>
  <c r="J186" i="4"/>
  <c r="J170" i="4"/>
  <c r="J154" i="4"/>
  <c r="BK139" i="4"/>
  <c r="BK214" i="4"/>
  <c r="J204" i="4"/>
  <c r="BK188" i="4"/>
  <c r="BK165" i="4"/>
  <c r="BK154" i="4"/>
  <c r="J151" i="4"/>
  <c r="J136" i="5"/>
  <c r="BK127" i="5"/>
  <c r="J131" i="5"/>
  <c r="BK128" i="5"/>
  <c r="J135" i="5"/>
  <c r="BK131" i="5"/>
  <c r="J129" i="5"/>
  <c r="J145" i="6"/>
  <c r="BK138" i="6"/>
  <c r="J135" i="6"/>
  <c r="BK131" i="6"/>
  <c r="BK128" i="6"/>
  <c r="BK144" i="6"/>
  <c r="BK136" i="6"/>
  <c r="J131" i="6"/>
  <c r="BK142" i="6"/>
  <c r="J139" i="6"/>
  <c r="BK132" i="6"/>
  <c r="J144" i="6"/>
  <c r="BK135" i="6"/>
  <c r="BK306" i="7"/>
  <c r="J295" i="7"/>
  <c r="J288" i="7"/>
  <c r="J282" i="7"/>
  <c r="BK277" i="7"/>
  <c r="J265" i="7"/>
  <c r="J255" i="7"/>
  <c r="J230" i="7"/>
  <c r="J222" i="7"/>
  <c r="BK203" i="7"/>
  <c r="J183" i="7"/>
  <c r="BK165" i="7"/>
  <c r="BK304" i="7"/>
  <c r="J290" i="7"/>
  <c r="J286" i="7"/>
  <c r="BK281" i="7"/>
  <c r="BK274" i="7"/>
  <c r="BK264" i="7"/>
  <c r="BK242" i="7"/>
  <c r="BK238" i="7"/>
  <c r="BK229" i="7"/>
  <c r="J216" i="7"/>
  <c r="J213" i="7"/>
  <c r="J203" i="7"/>
  <c r="BK187" i="7"/>
  <c r="BK183" i="7"/>
  <c r="BK181" i="7"/>
  <c r="J165" i="7"/>
  <c r="BK151" i="7"/>
  <c r="BK138" i="7"/>
  <c r="BK285" i="7"/>
  <c r="J284" i="7"/>
  <c r="J281" i="7"/>
  <c r="J280" i="7"/>
  <c r="BK276" i="7"/>
  <c r="BK267" i="7"/>
  <c r="BK265" i="7"/>
  <c r="BK255" i="7"/>
  <c r="J252" i="7"/>
  <c r="BK247" i="7"/>
  <c r="BK245" i="7"/>
  <c r="J238" i="7"/>
  <c r="BK237" i="7"/>
  <c r="BK236" i="7"/>
  <c r="BK230" i="7"/>
  <c r="J224" i="7"/>
  <c r="BK213" i="7"/>
  <c r="J198" i="7"/>
  <c r="BK196" i="7"/>
  <c r="BK193" i="7"/>
  <c r="BK186" i="7"/>
  <c r="J170" i="7"/>
  <c r="BK158" i="7"/>
  <c r="J150" i="7"/>
  <c r="J306" i="7"/>
  <c r="J301" i="7"/>
  <c r="BK283" i="7"/>
  <c r="J276" i="7"/>
  <c r="J264" i="7"/>
  <c r="J242" i="7"/>
  <c r="BK235" i="7"/>
  <c r="J212" i="7"/>
  <c r="BK209" i="7"/>
  <c r="BK195" i="7"/>
  <c r="J162" i="7"/>
  <c r="J158" i="7"/>
  <c r="J151" i="7"/>
  <c r="J145" i="7"/>
  <c r="J240" i="8"/>
  <c r="J235" i="8"/>
  <c r="BK217" i="8"/>
  <c r="BK214" i="8"/>
  <c r="J203" i="8"/>
  <c r="J192" i="8"/>
  <c r="BK182" i="8"/>
  <c r="J171" i="8"/>
  <c r="BK161" i="8"/>
  <c r="J151" i="8"/>
  <c r="J231" i="8"/>
  <c r="J221" i="8"/>
  <c r="BK216" i="8"/>
  <c r="J206" i="8"/>
  <c r="BK198" i="8"/>
  <c r="BK188" i="8"/>
  <c r="BK175" i="8"/>
  <c r="BK160" i="8"/>
  <c r="J234" i="8"/>
  <c r="BK231" i="8"/>
  <c r="J224" i="8"/>
  <c r="J214" i="8"/>
  <c r="J187" i="8"/>
  <c r="BK167" i="8"/>
  <c r="BK143" i="8"/>
  <c r="BK236" i="8"/>
  <c r="J233" i="8"/>
  <c r="J223" i="8"/>
  <c r="J201" i="8"/>
  <c r="J182" i="8"/>
  <c r="J175" i="8"/>
  <c r="BK151" i="8"/>
  <c r="J136" i="8"/>
  <c r="J164" i="9"/>
  <c r="BK146" i="9"/>
  <c r="BK130" i="9"/>
  <c r="BK157" i="9"/>
  <c r="BK142" i="9"/>
  <c r="J142" i="9"/>
  <c r="J130" i="9"/>
  <c r="BK372" i="2"/>
  <c r="J357" i="2"/>
  <c r="J347" i="2"/>
  <c r="BK342" i="2"/>
  <c r="J336" i="2"/>
  <c r="BK324" i="2"/>
  <c r="BK321" i="2"/>
  <c r="BK315" i="2"/>
  <c r="BK311" i="2"/>
  <c r="J307" i="2"/>
  <c r="BK302" i="2"/>
  <c r="BK298" i="2"/>
  <c r="BK281" i="2"/>
  <c r="J274" i="2"/>
  <c r="BK266" i="2"/>
  <c r="J255" i="2"/>
  <c r="J241" i="2"/>
  <c r="BK221" i="2"/>
  <c r="J179" i="2"/>
  <c r="BK155" i="2"/>
  <c r="BK145" i="2"/>
  <c r="BK378" i="2"/>
  <c r="BK374" i="2"/>
  <c r="J162" i="2"/>
  <c r="J384" i="2"/>
  <c r="J378" i="2"/>
  <c r="J373" i="2"/>
  <c r="BK370" i="2"/>
  <c r="J367" i="2"/>
  <c r="J365" i="2"/>
  <c r="J360" i="2"/>
  <c r="J353" i="2"/>
  <c r="J348" i="2"/>
  <c r="J342" i="2"/>
  <c r="BK331" i="2"/>
  <c r="J315" i="2"/>
  <c r="BK309" i="2"/>
  <c r="J306" i="2"/>
  <c r="J301" i="2"/>
  <c r="J297" i="2"/>
  <c r="BK285" i="2"/>
  <c r="BK271" i="2"/>
  <c r="J266" i="2"/>
  <c r="J251" i="2"/>
  <c r="J240" i="2"/>
  <c r="J221" i="2"/>
  <c r="BK196" i="2"/>
  <c r="J184" i="2"/>
  <c r="J172" i="2"/>
  <c r="BK152" i="2"/>
  <c r="BK366" i="2"/>
  <c r="BK353" i="2"/>
  <c r="J331" i="2"/>
  <c r="J321" i="2"/>
  <c r="J311" i="2"/>
  <c r="BK304" i="2"/>
  <c r="BK300" i="2"/>
  <c r="BK297" i="2"/>
  <c r="J291" i="2"/>
  <c r="BK278" i="2"/>
  <c r="BK269" i="2"/>
  <c r="J260" i="2"/>
  <c r="BK251" i="2"/>
  <c r="BK240" i="2"/>
  <c r="J229" i="2"/>
  <c r="BK209" i="2"/>
  <c r="BK184" i="2"/>
  <c r="J178" i="2"/>
  <c r="BK148" i="2"/>
  <c r="J184" i="3"/>
  <c r="BK182" i="3"/>
  <c r="BK181" i="3"/>
  <c r="BK176" i="3"/>
  <c r="J175" i="3"/>
  <c r="BK174" i="3"/>
  <c r="BK172" i="3"/>
  <c r="BK170" i="3"/>
  <c r="J169" i="3"/>
  <c r="BK163" i="3"/>
  <c r="BK162" i="3"/>
  <c r="BK161" i="3"/>
  <c r="BK160" i="3"/>
  <c r="BK158" i="3"/>
  <c r="J157" i="3"/>
  <c r="BK152" i="3"/>
  <c r="BK148" i="3"/>
  <c r="BK145" i="3"/>
  <c r="BK141" i="3"/>
  <c r="BK210" i="3"/>
  <c r="J205" i="3"/>
  <c r="J198" i="3"/>
  <c r="J195" i="3"/>
  <c r="J193" i="3"/>
  <c r="BK186" i="3"/>
  <c r="BK180" i="3"/>
  <c r="J176" i="3"/>
  <c r="BK165" i="3"/>
  <c r="J162" i="3"/>
  <c r="J148" i="3"/>
  <c r="J146" i="3"/>
  <c r="BK135" i="3"/>
  <c r="J207" i="3"/>
  <c r="J202" i="3"/>
  <c r="J196" i="3"/>
  <c r="J192" i="3"/>
  <c r="BK188" i="3"/>
  <c r="J183" i="3"/>
  <c r="BK173" i="3"/>
  <c r="J168" i="3"/>
  <c r="J165" i="3"/>
  <c r="J160" i="3"/>
  <c r="J156" i="3"/>
  <c r="J152" i="3"/>
  <c r="J144" i="3"/>
  <c r="BK132" i="3"/>
  <c r="J199" i="3"/>
  <c r="BK195" i="3"/>
  <c r="J190" i="3"/>
  <c r="J185" i="3"/>
  <c r="BK184" i="3"/>
  <c r="J172" i="3"/>
  <c r="BK159" i="3"/>
  <c r="BK156" i="3"/>
  <c r="J153" i="3"/>
  <c r="J149" i="3"/>
  <c r="J145" i="3"/>
  <c r="BK140" i="3"/>
  <c r="J133" i="3"/>
  <c r="J230" i="4"/>
  <c r="BK226" i="4"/>
  <c r="BK218" i="4"/>
  <c r="J212" i="4"/>
  <c r="J210" i="4"/>
  <c r="J202" i="4"/>
  <c r="BK182" i="4"/>
  <c r="BK163" i="4"/>
  <c r="J229" i="4"/>
  <c r="J219" i="4"/>
  <c r="J205" i="4"/>
  <c r="J192" i="4"/>
  <c r="BK151" i="4"/>
  <c r="BK227" i="4"/>
  <c r="BK223" i="4"/>
  <c r="J216" i="4"/>
  <c r="BK210" i="4"/>
  <c r="BK202" i="4"/>
  <c r="J191" i="4"/>
  <c r="J176" i="4"/>
  <c r="BK157" i="4"/>
  <c r="J142" i="4"/>
  <c r="J221" i="4"/>
  <c r="BK207" i="4"/>
  <c r="BK191" i="4"/>
  <c r="BK179" i="4"/>
  <c r="J163" i="4"/>
  <c r="BK152" i="4"/>
  <c r="J139" i="4"/>
  <c r="BK134" i="5"/>
  <c r="J126" i="5"/>
  <c r="BK130" i="5"/>
  <c r="J127" i="5"/>
  <c r="J134" i="5"/>
  <c r="BK126" i="5"/>
  <c r="J128" i="5"/>
  <c r="BK141" i="6"/>
  <c r="J136" i="6"/>
  <c r="J134" i="6"/>
  <c r="BK130" i="6"/>
  <c r="BK126" i="6"/>
  <c r="J142" i="6"/>
  <c r="BK134" i="6"/>
  <c r="BK129" i="6"/>
  <c r="J143" i="6"/>
  <c r="J138" i="6"/>
  <c r="J128" i="6"/>
  <c r="BK143" i="6"/>
  <c r="J130" i="6"/>
  <c r="BK302" i="7"/>
  <c r="J293" i="7"/>
  <c r="BK286" i="7"/>
  <c r="BK279" i="7"/>
  <c r="J271" i="7"/>
  <c r="J261" i="7"/>
  <c r="BK252" i="7"/>
  <c r="J229" i="7"/>
  <c r="J218" i="7"/>
  <c r="J200" i="7"/>
  <c r="BK182" i="7"/>
  <c r="J148" i="7"/>
  <c r="BK295" i="7"/>
  <c r="BK288" i="7"/>
  <c r="BK282" i="7"/>
  <c r="J279" i="7"/>
  <c r="J270" i="7"/>
  <c r="J245" i="7"/>
  <c r="BK240" i="7"/>
  <c r="J236" i="7"/>
  <c r="BK218" i="7"/>
  <c r="BK212" i="7"/>
  <c r="J209" i="7"/>
  <c r="BK198" i="7"/>
  <c r="J186" i="7"/>
  <c r="J182" i="7"/>
  <c r="BK172" i="7"/>
  <c r="BK162" i="7"/>
  <c r="BK145" i="7"/>
  <c r="BK293" i="7"/>
  <c r="J227" i="7"/>
  <c r="BK216" i="7"/>
  <c r="J208" i="7"/>
  <c r="J207" i="7"/>
  <c r="J195" i="7"/>
  <c r="J187" i="7"/>
  <c r="BK176" i="7"/>
  <c r="J159" i="7"/>
  <c r="J156" i="7"/>
  <c r="J311" i="7"/>
  <c r="J304" i="7"/>
  <c r="J289" i="7"/>
  <c r="BK278" i="7"/>
  <c r="J274" i="7"/>
  <c r="BK261" i="7"/>
  <c r="BK241" i="7"/>
  <c r="BK224" i="7"/>
  <c r="BK211" i="7"/>
  <c r="J196" i="7"/>
  <c r="J181" i="7"/>
  <c r="BK159" i="7"/>
  <c r="J157" i="7"/>
  <c r="BK150" i="7"/>
  <c r="J138" i="7"/>
  <c r="J237" i="8"/>
  <c r="BK225" i="8"/>
  <c r="J215" i="8"/>
  <c r="BK206" i="8"/>
  <c r="J195" i="8"/>
  <c r="BK191" i="8"/>
  <c r="BK177" i="8"/>
  <c r="J156" i="8"/>
  <c r="J149" i="8"/>
  <c r="J227" i="8"/>
  <c r="J220" i="8"/>
  <c r="BK215" i="8"/>
  <c r="BK203" i="8"/>
  <c r="J196" i="8"/>
  <c r="BK187" i="8"/>
  <c r="J177" i="8"/>
  <c r="J161" i="8"/>
  <c r="J147" i="8"/>
  <c r="BK232" i="8"/>
  <c r="BK227" i="8"/>
  <c r="BK220" i="8"/>
  <c r="BK196" i="8"/>
  <c r="BK185" i="8"/>
  <c r="BK149" i="8"/>
  <c r="BK139" i="8"/>
  <c r="BK234" i="8"/>
  <c r="J232" i="8"/>
  <c r="J218" i="8"/>
  <c r="BK195" i="8"/>
  <c r="BK181" i="8"/>
  <c r="J167" i="8"/>
  <c r="J143" i="8"/>
  <c r="BK171" i="9"/>
  <c r="J157" i="9"/>
  <c r="J134" i="9"/>
  <c r="J167" i="9"/>
  <c r="J146" i="9"/>
  <c r="J153" i="9"/>
  <c r="BK134" i="9"/>
  <c r="BK164" i="9"/>
  <c r="BK178" i="3"/>
  <c r="BK204" i="3"/>
  <c r="BK197" i="3"/>
  <c r="J194" i="3"/>
  <c r="J189" i="3"/>
  <c r="J181" i="3"/>
  <c r="J178" i="3"/>
  <c r="J167" i="3"/>
  <c r="J163" i="3"/>
  <c r="BK150" i="3"/>
  <c r="BK133" i="3"/>
  <c r="BK205" i="3"/>
  <c r="BK199" i="3"/>
  <c r="BK193" i="3"/>
  <c r="BK189" i="3"/>
  <c r="J180" i="3"/>
  <c r="J171" i="3"/>
  <c r="BK167" i="3"/>
  <c r="BK164" i="3"/>
  <c r="J159" i="3"/>
  <c r="BK154" i="3"/>
  <c r="BK149" i="3"/>
  <c r="BK139" i="3"/>
  <c r="J131" i="3"/>
  <c r="BK198" i="3"/>
  <c r="BK192" i="3"/>
  <c r="J188" i="3"/>
  <c r="J174" i="3"/>
  <c r="BK169" i="3"/>
  <c r="J166" i="3"/>
  <c r="BK155" i="3"/>
  <c r="BK151" i="3"/>
  <c r="BK146" i="3"/>
  <c r="J141" i="3"/>
  <c r="J135" i="3"/>
  <c r="BK131" i="3"/>
  <c r="J227" i="4"/>
  <c r="BK219" i="4"/>
  <c r="J211" i="4"/>
  <c r="J207" i="4"/>
  <c r="BK186" i="4"/>
  <c r="J179" i="4"/>
  <c r="J157" i="4"/>
  <c r="BK221" i="4"/>
  <c r="J214" i="4"/>
  <c r="J195" i="4"/>
  <c r="J165" i="4"/>
  <c r="BK230" i="4"/>
  <c r="J224" i="4"/>
  <c r="BK212" i="4"/>
  <c r="BK204" i="4"/>
  <c r="BK199" i="4"/>
  <c r="BK177" i="4"/>
  <c r="BK160" i="4"/>
  <c r="BK147" i="4"/>
  <c r="BK231" i="4"/>
  <c r="BK209" i="4"/>
  <c r="BK192" i="4"/>
  <c r="J182" i="4"/>
  <c r="BK176" i="4"/>
  <c r="J160" i="4"/>
  <c r="BK142" i="4"/>
  <c r="BK135" i="5"/>
  <c r="J132" i="5"/>
  <c r="BK129" i="5"/>
  <c r="BK136" i="5"/>
  <c r="BK132" i="5"/>
  <c r="J130" i="5"/>
  <c r="BK137" i="6"/>
  <c r="J132" i="6"/>
  <c r="J129" i="6"/>
  <c r="BK145" i="6"/>
  <c r="J137" i="6"/>
  <c r="BK133" i="6"/>
  <c r="J126" i="6"/>
  <c r="J141" i="6"/>
  <c r="J133" i="6"/>
  <c r="BK127" i="6"/>
  <c r="BK139" i="6"/>
  <c r="J127" i="6"/>
  <c r="BK301" i="7"/>
  <c r="BK290" i="7"/>
  <c r="J283" i="7"/>
  <c r="J278" i="7"/>
  <c r="BK270" i="7"/>
  <c r="BK258" i="7"/>
  <c r="J235" i="7"/>
  <c r="BK227" i="7"/>
  <c r="BK207" i="7"/>
  <c r="J193" i="7"/>
  <c r="J176" i="7"/>
  <c r="J142" i="7"/>
  <c r="BK289" i="7"/>
  <c r="J285" i="7"/>
  <c r="BK280" i="7"/>
  <c r="BK271" i="7"/>
  <c r="J247" i="7"/>
  <c r="J241" i="7"/>
  <c r="J237" i="7"/>
  <c r="BK222" i="7"/>
  <c r="J214" i="7"/>
  <c r="J211" i="7"/>
  <c r="BK208" i="7"/>
  <c r="J194" i="7"/>
  <c r="BK184" i="7"/>
  <c r="BK170" i="7"/>
  <c r="BK160" i="7"/>
  <c r="BK142" i="7"/>
  <c r="BK194" i="7"/>
  <c r="J172" i="7"/>
  <c r="BK157" i="7"/>
  <c r="BK311" i="7"/>
  <c r="J302" i="7"/>
  <c r="BK284" i="7"/>
  <c r="J277" i="7"/>
  <c r="J267" i="7"/>
  <c r="J258" i="7"/>
  <c r="J240" i="7"/>
  <c r="BK214" i="7"/>
  <c r="BK200" i="7"/>
  <c r="J184" i="7"/>
  <c r="J160" i="7"/>
  <c r="BK156" i="7"/>
  <c r="BK148" i="7"/>
  <c r="BK240" i="8"/>
  <c r="J236" i="8"/>
  <c r="BK221" i="8"/>
  <c r="J213" i="8"/>
  <c r="J198" i="8"/>
  <c r="J185" i="8"/>
  <c r="J181" i="8"/>
  <c r="BK163" i="8"/>
  <c r="BK237" i="8"/>
  <c r="BK223" i="8"/>
  <c r="J217" i="8"/>
  <c r="BK213" i="8"/>
  <c r="BK201" i="8"/>
  <c r="J191" i="8"/>
  <c r="BK179" i="8"/>
  <c r="J163" i="8"/>
  <c r="BK156" i="8"/>
  <c r="BK233" i="8"/>
  <c r="J225" i="8"/>
  <c r="BK218" i="8"/>
  <c r="J188" i="8"/>
  <c r="BK171" i="8"/>
  <c r="BK147" i="8"/>
  <c r="BK136" i="8"/>
  <c r="BK235" i="8"/>
  <c r="BK224" i="8"/>
  <c r="J216" i="8"/>
  <c r="BK192" i="8"/>
  <c r="J179" i="8"/>
  <c r="J160" i="8"/>
  <c r="J139" i="8"/>
  <c r="BK167" i="9"/>
  <c r="J162" i="9"/>
  <c r="J138" i="9"/>
  <c r="J171" i="9"/>
  <c r="BK153" i="9"/>
  <c r="BK138" i="9"/>
  <c r="BK162" i="9"/>
  <c r="BK141" i="4" l="1"/>
  <c r="J141" i="4" s="1"/>
  <c r="J101" i="4" s="1"/>
  <c r="BK150" i="4"/>
  <c r="J150" i="4" s="1"/>
  <c r="J102" i="4" s="1"/>
  <c r="BK156" i="4"/>
  <c r="J156" i="4"/>
  <c r="J103" i="4" s="1"/>
  <c r="BK175" i="4"/>
  <c r="J175" i="4"/>
  <c r="J104" i="4"/>
  <c r="P178" i="4"/>
  <c r="BK185" i="4"/>
  <c r="J185" i="4"/>
  <c r="J106" i="4"/>
  <c r="P198" i="4"/>
  <c r="R208" i="4"/>
  <c r="P213" i="4"/>
  <c r="T217" i="4"/>
  <c r="R220" i="4"/>
  <c r="R225" i="4"/>
  <c r="R228" i="4"/>
  <c r="BK125" i="5"/>
  <c r="J125" i="5" s="1"/>
  <c r="J100" i="5" s="1"/>
  <c r="BK133" i="5"/>
  <c r="J133" i="5"/>
  <c r="J101" i="5" s="1"/>
  <c r="T140" i="6"/>
  <c r="T125" i="6"/>
  <c r="T124" i="6"/>
  <c r="T123" i="6" s="1"/>
  <c r="T161" i="7"/>
  <c r="T137" i="7"/>
  <c r="T169" i="7"/>
  <c r="BK175" i="7"/>
  <c r="J175" i="7"/>
  <c r="J101" i="7"/>
  <c r="BK215" i="7"/>
  <c r="J215" i="7"/>
  <c r="J103" i="7"/>
  <c r="R244" i="7"/>
  <c r="R221" i="7" s="1"/>
  <c r="R251" i="7"/>
  <c r="R273" i="7"/>
  <c r="R250" i="7" s="1"/>
  <c r="T287" i="7"/>
  <c r="R300" i="7"/>
  <c r="R299" i="7"/>
  <c r="BK135" i="8"/>
  <c r="J135" i="8" s="1"/>
  <c r="J99" i="8" s="1"/>
  <c r="P146" i="8"/>
  <c r="BK150" i="8"/>
  <c r="J150" i="8" s="1"/>
  <c r="J102" i="8" s="1"/>
  <c r="BK159" i="8"/>
  <c r="J159" i="8"/>
  <c r="J103" i="8" s="1"/>
  <c r="T174" i="8"/>
  <c r="R180" i="8"/>
  <c r="BK184" i="8"/>
  <c r="J184" i="8" s="1"/>
  <c r="J106" i="8" s="1"/>
  <c r="BK190" i="8"/>
  <c r="J190" i="8"/>
  <c r="J107" i="8" s="1"/>
  <c r="P194" i="8"/>
  <c r="P193" i="8"/>
  <c r="P226" i="8"/>
  <c r="BK133" i="9"/>
  <c r="J133" i="9"/>
  <c r="J100" i="9"/>
  <c r="BK161" i="9"/>
  <c r="J161" i="9" s="1"/>
  <c r="J103" i="9" s="1"/>
  <c r="T130" i="3"/>
  <c r="BK143" i="3"/>
  <c r="J143" i="3" s="1"/>
  <c r="J103" i="3" s="1"/>
  <c r="R143" i="3"/>
  <c r="T187" i="3"/>
  <c r="T201" i="3"/>
  <c r="R141" i="4"/>
  <c r="R138" i="4"/>
  <c r="R150" i="4"/>
  <c r="R156" i="4"/>
  <c r="T175" i="4"/>
  <c r="T178" i="4"/>
  <c r="T185" i="4"/>
  <c r="BK198" i="4"/>
  <c r="J198" i="4"/>
  <c r="J108" i="4" s="1"/>
  <c r="P208" i="4"/>
  <c r="BK213" i="4"/>
  <c r="J213" i="4"/>
  <c r="J110" i="4" s="1"/>
  <c r="BK217" i="4"/>
  <c r="J217" i="4"/>
  <c r="J111" i="4"/>
  <c r="BK220" i="4"/>
  <c r="J220" i="4"/>
  <c r="J112" i="4"/>
  <c r="BK225" i="4"/>
  <c r="J225" i="4" s="1"/>
  <c r="J113" i="4" s="1"/>
  <c r="P228" i="4"/>
  <c r="R125" i="5"/>
  <c r="P133" i="5"/>
  <c r="P140" i="6"/>
  <c r="P125" i="6"/>
  <c r="P124" i="6"/>
  <c r="P123" i="6" s="1"/>
  <c r="AU100" i="1" s="1"/>
  <c r="R161" i="7"/>
  <c r="R137" i="7"/>
  <c r="R136" i="7" s="1"/>
  <c r="R135" i="7" s="1"/>
  <c r="R169" i="7"/>
  <c r="T175" i="7"/>
  <c r="T136" i="7" s="1"/>
  <c r="R215" i="7"/>
  <c r="R197" i="7"/>
  <c r="BK244" i="7"/>
  <c r="J244" i="7"/>
  <c r="J105" i="7" s="1"/>
  <c r="P251" i="7"/>
  <c r="P273" i="7"/>
  <c r="P250" i="7" s="1"/>
  <c r="R287" i="7"/>
  <c r="P300" i="7"/>
  <c r="P299" i="7"/>
  <c r="R135" i="8"/>
  <c r="T146" i="8"/>
  <c r="T150" i="8"/>
  <c r="T159" i="8"/>
  <c r="R174" i="8"/>
  <c r="P180" i="8"/>
  <c r="T184" i="8"/>
  <c r="P190" i="8"/>
  <c r="R194" i="8"/>
  <c r="R193" i="8" s="1"/>
  <c r="T226" i="8"/>
  <c r="R133" i="9"/>
  <c r="R128" i="9"/>
  <c r="T161" i="9"/>
  <c r="T160" i="9"/>
  <c r="P144" i="2"/>
  <c r="T144" i="2"/>
  <c r="P183" i="2"/>
  <c r="R183" i="2"/>
  <c r="BK205" i="2"/>
  <c r="J205" i="2"/>
  <c r="J102" i="2"/>
  <c r="T205" i="2"/>
  <c r="P212" i="2"/>
  <c r="T212" i="2"/>
  <c r="P230" i="2"/>
  <c r="R230" i="2"/>
  <c r="BK239" i="2"/>
  <c r="J239" i="2"/>
  <c r="J105" i="2"/>
  <c r="R239" i="2"/>
  <c r="P254" i="2"/>
  <c r="R254" i="2"/>
  <c r="BK263" i="2"/>
  <c r="J263" i="2"/>
  <c r="J108" i="2" s="1"/>
  <c r="R263" i="2"/>
  <c r="BK267" i="2"/>
  <c r="J267" i="2"/>
  <c r="J109" i="2" s="1"/>
  <c r="R267" i="2"/>
  <c r="BK314" i="2"/>
  <c r="J314" i="2"/>
  <c r="J112" i="2" s="1"/>
  <c r="R314" i="2"/>
  <c r="BK323" i="2"/>
  <c r="J323" i="2" s="1"/>
  <c r="J113" i="2" s="1"/>
  <c r="R323" i="2"/>
  <c r="R276" i="2" s="1"/>
  <c r="BK335" i="2"/>
  <c r="J335" i="2" s="1"/>
  <c r="J114" i="2" s="1"/>
  <c r="R335" i="2"/>
  <c r="BK349" i="2"/>
  <c r="J349" i="2" s="1"/>
  <c r="J115" i="2" s="1"/>
  <c r="R349" i="2"/>
  <c r="BK354" i="2"/>
  <c r="J354" i="2" s="1"/>
  <c r="J116" i="2" s="1"/>
  <c r="T354" i="2"/>
  <c r="P371" i="2"/>
  <c r="T371" i="2"/>
  <c r="P376" i="2"/>
  <c r="P375" i="2"/>
  <c r="T376" i="2"/>
  <c r="T375" i="2" s="1"/>
  <c r="P130" i="3"/>
  <c r="BK134" i="3"/>
  <c r="J134" i="3" s="1"/>
  <c r="J99" i="3" s="1"/>
  <c r="R134" i="3"/>
  <c r="BK138" i="3"/>
  <c r="J138" i="3" s="1"/>
  <c r="J101" i="3" s="1"/>
  <c r="R138" i="3"/>
  <c r="R137" i="3"/>
  <c r="P143" i="3"/>
  <c r="BK187" i="3"/>
  <c r="J187" i="3"/>
  <c r="J104" i="3"/>
  <c r="R187" i="3"/>
  <c r="R201" i="3"/>
  <c r="T141" i="4"/>
  <c r="T138" i="4"/>
  <c r="T137" i="4" s="1"/>
  <c r="T150" i="4"/>
  <c r="T156" i="4"/>
  <c r="R175" i="4"/>
  <c r="R137" i="4" s="1"/>
  <c r="R178" i="4"/>
  <c r="R185" i="4"/>
  <c r="T198" i="4"/>
  <c r="T208" i="4"/>
  <c r="T213" i="4"/>
  <c r="R217" i="4"/>
  <c r="T220" i="4"/>
  <c r="T225" i="4"/>
  <c r="T228" i="4"/>
  <c r="P125" i="5"/>
  <c r="P124" i="5"/>
  <c r="P123" i="5"/>
  <c r="AU99" i="1" s="1"/>
  <c r="R133" i="5"/>
  <c r="BK140" i="6"/>
  <c r="J140" i="6"/>
  <c r="J101" i="6" s="1"/>
  <c r="P161" i="7"/>
  <c r="P137" i="7"/>
  <c r="P136" i="7"/>
  <c r="P169" i="7"/>
  <c r="P175" i="7"/>
  <c r="T215" i="7"/>
  <c r="T197" i="7"/>
  <c r="P244" i="7"/>
  <c r="P221" i="7"/>
  <c r="BK251" i="7"/>
  <c r="J251" i="7"/>
  <c r="J107" i="7" s="1"/>
  <c r="BK273" i="7"/>
  <c r="J273" i="7"/>
  <c r="J108" i="7"/>
  <c r="BK287" i="7"/>
  <c r="J287" i="7"/>
  <c r="J109" i="7"/>
  <c r="BK300" i="7"/>
  <c r="J300" i="7" s="1"/>
  <c r="J113" i="7" s="1"/>
  <c r="T135" i="8"/>
  <c r="T134" i="8"/>
  <c r="BK146" i="8"/>
  <c r="J146" i="8"/>
  <c r="J101" i="8"/>
  <c r="R150" i="8"/>
  <c r="R159" i="8"/>
  <c r="P174" i="8"/>
  <c r="BK180" i="8"/>
  <c r="J180" i="8"/>
  <c r="J105" i="8" s="1"/>
  <c r="P184" i="8"/>
  <c r="T190" i="8"/>
  <c r="BK194" i="8"/>
  <c r="J194" i="8" s="1"/>
  <c r="J109" i="8" s="1"/>
  <c r="BK226" i="8"/>
  <c r="J226" i="8"/>
  <c r="J110" i="8" s="1"/>
  <c r="P133" i="9"/>
  <c r="P128" i="9"/>
  <c r="R161" i="9"/>
  <c r="R160" i="9"/>
  <c r="BK144" i="2"/>
  <c r="R144" i="2"/>
  <c r="BK183" i="2"/>
  <c r="J183" i="2"/>
  <c r="J100" i="2" s="1"/>
  <c r="T183" i="2"/>
  <c r="P205" i="2"/>
  <c r="R205" i="2"/>
  <c r="BK212" i="2"/>
  <c r="J212" i="2"/>
  <c r="J103" i="2"/>
  <c r="R212" i="2"/>
  <c r="BK230" i="2"/>
  <c r="J230" i="2"/>
  <c r="J104" i="2"/>
  <c r="T230" i="2"/>
  <c r="P239" i="2"/>
  <c r="T239" i="2"/>
  <c r="BK254" i="2"/>
  <c r="J254" i="2"/>
  <c r="J106" i="2" s="1"/>
  <c r="T254" i="2"/>
  <c r="P263" i="2"/>
  <c r="T263" i="2"/>
  <c r="P267" i="2"/>
  <c r="T267" i="2"/>
  <c r="P314" i="2"/>
  <c r="P276" i="2"/>
  <c r="P275" i="2" s="1"/>
  <c r="T314" i="2"/>
  <c r="P323" i="2"/>
  <c r="T323" i="2"/>
  <c r="P335" i="2"/>
  <c r="T335" i="2"/>
  <c r="T276" i="2" s="1"/>
  <c r="T275" i="2" s="1"/>
  <c r="P349" i="2"/>
  <c r="T349" i="2"/>
  <c r="P354" i="2"/>
  <c r="R354" i="2"/>
  <c r="BK371" i="2"/>
  <c r="J371" i="2" s="1"/>
  <c r="J117" i="2" s="1"/>
  <c r="R371" i="2"/>
  <c r="BK376" i="2"/>
  <c r="J376" i="2" s="1"/>
  <c r="J119" i="2" s="1"/>
  <c r="R376" i="2"/>
  <c r="R375" i="2" s="1"/>
  <c r="BK130" i="3"/>
  <c r="J130" i="3"/>
  <c r="J98" i="3"/>
  <c r="R130" i="3"/>
  <c r="R129" i="3" s="1"/>
  <c r="P134" i="3"/>
  <c r="T134" i="3"/>
  <c r="P138" i="3"/>
  <c r="P137" i="3" s="1"/>
  <c r="T138" i="3"/>
  <c r="T137" i="3"/>
  <c r="T143" i="3"/>
  <c r="T142" i="3" s="1"/>
  <c r="P187" i="3"/>
  <c r="BK201" i="3"/>
  <c r="J201" i="3" s="1"/>
  <c r="J105" i="3" s="1"/>
  <c r="P201" i="3"/>
  <c r="P141" i="4"/>
  <c r="P138" i="4" s="1"/>
  <c r="P137" i="4" s="1"/>
  <c r="P150" i="4"/>
  <c r="P156" i="4"/>
  <c r="P175" i="4"/>
  <c r="BK178" i="4"/>
  <c r="J178" i="4"/>
  <c r="J105" i="4"/>
  <c r="P185" i="4"/>
  <c r="R198" i="4"/>
  <c r="BK208" i="4"/>
  <c r="J208" i="4" s="1"/>
  <c r="J109" i="4" s="1"/>
  <c r="R213" i="4"/>
  <c r="R197" i="4" s="1"/>
  <c r="P217" i="4"/>
  <c r="P220" i="4"/>
  <c r="P225" i="4"/>
  <c r="BK228" i="4"/>
  <c r="J228" i="4"/>
  <c r="J114" i="4" s="1"/>
  <c r="T125" i="5"/>
  <c r="T124" i="5"/>
  <c r="T123" i="5"/>
  <c r="T133" i="5"/>
  <c r="R140" i="6"/>
  <c r="R125" i="6"/>
  <c r="R124" i="6"/>
  <c r="R123" i="6" s="1"/>
  <c r="BK161" i="7"/>
  <c r="J161" i="7"/>
  <c r="J99" i="7"/>
  <c r="BK169" i="7"/>
  <c r="J169" i="7" s="1"/>
  <c r="J100" i="7" s="1"/>
  <c r="R175" i="7"/>
  <c r="P215" i="7"/>
  <c r="P197" i="7" s="1"/>
  <c r="T244" i="7"/>
  <c r="T221" i="7"/>
  <c r="T251" i="7"/>
  <c r="T250" i="7" s="1"/>
  <c r="T273" i="7"/>
  <c r="P287" i="7"/>
  <c r="T300" i="7"/>
  <c r="T299" i="7" s="1"/>
  <c r="P135" i="8"/>
  <c r="R146" i="8"/>
  <c r="P150" i="8"/>
  <c r="P159" i="8"/>
  <c r="BK174" i="8"/>
  <c r="J174" i="8"/>
  <c r="J104" i="8" s="1"/>
  <c r="T180" i="8"/>
  <c r="R184" i="8"/>
  <c r="R190" i="8"/>
  <c r="T194" i="8"/>
  <c r="T193" i="8" s="1"/>
  <c r="R226" i="8"/>
  <c r="T133" i="9"/>
  <c r="T128" i="9" s="1"/>
  <c r="T127" i="9" s="1"/>
  <c r="T126" i="9" s="1"/>
  <c r="P161" i="9"/>
  <c r="P160" i="9" s="1"/>
  <c r="P127" i="9" s="1"/>
  <c r="P126" i="9" s="1"/>
  <c r="AU103" i="1" s="1"/>
  <c r="BK125" i="6"/>
  <c r="J125" i="6" s="1"/>
  <c r="J100" i="6" s="1"/>
  <c r="BK137" i="7"/>
  <c r="BK221" i="7"/>
  <c r="J221" i="7"/>
  <c r="J104" i="7" s="1"/>
  <c r="BK310" i="7"/>
  <c r="J310" i="7"/>
  <c r="J115" i="7"/>
  <c r="BK142" i="8"/>
  <c r="J142" i="8" s="1"/>
  <c r="J100" i="8" s="1"/>
  <c r="BK129" i="9"/>
  <c r="BK128" i="9" s="1"/>
  <c r="J128" i="9" s="1"/>
  <c r="J98" i="9" s="1"/>
  <c r="BK292" i="7"/>
  <c r="J292" i="7" s="1"/>
  <c r="J110" i="7" s="1"/>
  <c r="BK294" i="7"/>
  <c r="J294" i="7"/>
  <c r="J111" i="7" s="1"/>
  <c r="BK170" i="9"/>
  <c r="J170" i="9"/>
  <c r="J106" i="9"/>
  <c r="BK189" i="2"/>
  <c r="J189" i="2" s="1"/>
  <c r="J101" i="2" s="1"/>
  <c r="BK259" i="2"/>
  <c r="J259" i="2" s="1"/>
  <c r="J107" i="2" s="1"/>
  <c r="BK276" i="2"/>
  <c r="J276" i="2" s="1"/>
  <c r="J111" i="2" s="1"/>
  <c r="BK275" i="2"/>
  <c r="J275" i="2" s="1"/>
  <c r="J110" i="2" s="1"/>
  <c r="BK383" i="2"/>
  <c r="J383" i="2"/>
  <c r="J121" i="2" s="1"/>
  <c r="BK197" i="7"/>
  <c r="J197" i="7"/>
  <c r="J102" i="7"/>
  <c r="BK156" i="9"/>
  <c r="J156" i="9" s="1"/>
  <c r="J101" i="9" s="1"/>
  <c r="BK381" i="2"/>
  <c r="J381" i="2" s="1"/>
  <c r="J120" i="2" s="1"/>
  <c r="BK206" i="3"/>
  <c r="J206" i="3"/>
  <c r="J106" i="3" s="1"/>
  <c r="BK209" i="3"/>
  <c r="J209" i="3"/>
  <c r="J108" i="3"/>
  <c r="BK239" i="8"/>
  <c r="J239" i="8" s="1"/>
  <c r="J112" i="8" s="1"/>
  <c r="E85" i="9"/>
  <c r="F92" i="9"/>
  <c r="J120" i="9"/>
  <c r="BE130" i="9"/>
  <c r="BE167" i="9"/>
  <c r="BE171" i="9"/>
  <c r="BE142" i="9"/>
  <c r="BE146" i="9"/>
  <c r="BE153" i="9"/>
  <c r="BE157" i="9"/>
  <c r="BE134" i="9"/>
  <c r="BE162" i="9"/>
  <c r="BE164" i="9"/>
  <c r="BE138" i="9"/>
  <c r="BK250" i="7"/>
  <c r="J250" i="7"/>
  <c r="J106" i="7"/>
  <c r="E85" i="8"/>
  <c r="BE147" i="8"/>
  <c r="BE161" i="8"/>
  <c r="BE163" i="8"/>
  <c r="BE167" i="8"/>
  <c r="BE171" i="8"/>
  <c r="BE175" i="8"/>
  <c r="BE185" i="8"/>
  <c r="BE188" i="8"/>
  <c r="BE191" i="8"/>
  <c r="BE201" i="8"/>
  <c r="BE206" i="8"/>
  <c r="BE213" i="8"/>
  <c r="BE214" i="8"/>
  <c r="BE215" i="8"/>
  <c r="BE220" i="8"/>
  <c r="BE225" i="8"/>
  <c r="BE227" i="8"/>
  <c r="BE151" i="8"/>
  <c r="BE156" i="8"/>
  <c r="BE160" i="8"/>
  <c r="BE177" i="8"/>
  <c r="BE181" i="8"/>
  <c r="BE187" i="8"/>
  <c r="BE198" i="8"/>
  <c r="BE203" i="8"/>
  <c r="BE221" i="8"/>
  <c r="BE224" i="8"/>
  <c r="BE236" i="8"/>
  <c r="BE136" i="8"/>
  <c r="BE143" i="8"/>
  <c r="BE182" i="8"/>
  <c r="BE192" i="8"/>
  <c r="BE196" i="8"/>
  <c r="BE217" i="8"/>
  <c r="BE231" i="8"/>
  <c r="BE233" i="8"/>
  <c r="J89" i="8"/>
  <c r="F92" i="8"/>
  <c r="BE139" i="8"/>
  <c r="BE149" i="8"/>
  <c r="BE179" i="8"/>
  <c r="BE195" i="8"/>
  <c r="BE216" i="8"/>
  <c r="BE218" i="8"/>
  <c r="BE223" i="8"/>
  <c r="BE232" i="8"/>
  <c r="BE234" i="8"/>
  <c r="BE235" i="8"/>
  <c r="BE237" i="8"/>
  <c r="BE240" i="8"/>
  <c r="J89" i="7"/>
  <c r="BE138" i="7"/>
  <c r="BE165" i="7"/>
  <c r="BE172" i="7"/>
  <c r="BE181" i="7"/>
  <c r="BE182" i="7"/>
  <c r="BE193" i="7"/>
  <c r="BE207" i="7"/>
  <c r="BE216" i="7"/>
  <c r="BE218" i="7"/>
  <c r="BE227" i="7"/>
  <c r="BE229" i="7"/>
  <c r="BE252" i="7"/>
  <c r="BE264" i="7"/>
  <c r="BE267" i="7"/>
  <c r="BE270" i="7"/>
  <c r="BE279" i="7"/>
  <c r="BE281" i="7"/>
  <c r="BE283" i="7"/>
  <c r="BE285" i="7"/>
  <c r="BE293" i="7"/>
  <c r="BE295" i="7"/>
  <c r="BE311" i="7"/>
  <c r="E85" i="7"/>
  <c r="F132" i="7"/>
  <c r="BE142" i="7"/>
  <c r="BE145" i="7"/>
  <c r="BE150" i="7"/>
  <c r="BE151" i="7"/>
  <c r="BE159" i="7"/>
  <c r="BE162" i="7"/>
  <c r="BE198" i="7"/>
  <c r="BE200" i="7"/>
  <c r="BE209" i="7"/>
  <c r="BE212" i="7"/>
  <c r="BE214" i="7"/>
  <c r="BE240" i="7"/>
  <c r="BE258" i="7"/>
  <c r="BE271" i="7"/>
  <c r="BE277" i="7"/>
  <c r="BE278" i="7"/>
  <c r="BE282" i="7"/>
  <c r="BE286" i="7"/>
  <c r="BE289" i="7"/>
  <c r="BE301" i="7"/>
  <c r="BE302" i="7"/>
  <c r="BE148" i="7"/>
  <c r="BE156" i="7"/>
  <c r="BE158" i="7"/>
  <c r="BE176" i="7"/>
  <c r="BE194" i="7"/>
  <c r="BE203" i="7"/>
  <c r="BE224" i="7"/>
  <c r="BE236" i="7"/>
  <c r="BE237" i="7"/>
  <c r="BE238" i="7"/>
  <c r="BE247" i="7"/>
  <c r="BE255" i="7"/>
  <c r="BE265" i="7"/>
  <c r="BE276" i="7"/>
  <c r="BE284" i="7"/>
  <c r="BE290" i="7"/>
  <c r="BE306" i="7"/>
  <c r="BE157" i="7"/>
  <c r="BE160" i="7"/>
  <c r="BE170" i="7"/>
  <c r="BE183" i="7"/>
  <c r="BE184" i="7"/>
  <c r="BE186" i="7"/>
  <c r="BE187" i="7"/>
  <c r="BE195" i="7"/>
  <c r="BE196" i="7"/>
  <c r="BE208" i="7"/>
  <c r="BE211" i="7"/>
  <c r="BE213" i="7"/>
  <c r="BE222" i="7"/>
  <c r="BE230" i="7"/>
  <c r="BE235" i="7"/>
  <c r="BE241" i="7"/>
  <c r="BE242" i="7"/>
  <c r="BE245" i="7"/>
  <c r="BE261" i="7"/>
  <c r="BE274" i="7"/>
  <c r="BE280" i="7"/>
  <c r="BE288" i="7"/>
  <c r="BE304" i="7"/>
  <c r="F94" i="6"/>
  <c r="BE128" i="6"/>
  <c r="BE131" i="6"/>
  <c r="BE141" i="6"/>
  <c r="BE142" i="6"/>
  <c r="BE145" i="6"/>
  <c r="E111" i="6"/>
  <c r="BE130" i="6"/>
  <c r="BE133" i="6"/>
  <c r="BE135" i="6"/>
  <c r="BE136" i="6"/>
  <c r="J117" i="6"/>
  <c r="BE126" i="6"/>
  <c r="BE127" i="6"/>
  <c r="BE129" i="6"/>
  <c r="BE134" i="6"/>
  <c r="BE137" i="6"/>
  <c r="BE138" i="6"/>
  <c r="BE139" i="6"/>
  <c r="BE132" i="6"/>
  <c r="BE143" i="6"/>
  <c r="BE144" i="6"/>
  <c r="E85" i="5"/>
  <c r="BE126" i="5"/>
  <c r="BE127" i="5"/>
  <c r="BE129" i="5"/>
  <c r="J91" i="5"/>
  <c r="F94" i="5"/>
  <c r="BE128" i="5"/>
  <c r="BE131" i="5"/>
  <c r="BE132" i="5"/>
  <c r="BE136" i="5"/>
  <c r="BE134" i="5"/>
  <c r="BE135" i="5"/>
  <c r="BE130" i="5"/>
  <c r="BK142" i="3"/>
  <c r="J142" i="3" s="1"/>
  <c r="J102" i="3" s="1"/>
  <c r="E124" i="4"/>
  <c r="BE170" i="4"/>
  <c r="BE186" i="4"/>
  <c r="BE191" i="4"/>
  <c r="BE195" i="4"/>
  <c r="BE212" i="4"/>
  <c r="BE215" i="4"/>
  <c r="BE218" i="4"/>
  <c r="BE226" i="4"/>
  <c r="BE227" i="4"/>
  <c r="BE229" i="4"/>
  <c r="BE231" i="4"/>
  <c r="F133" i="4"/>
  <c r="BE151" i="4"/>
  <c r="BE152" i="4"/>
  <c r="BE163" i="4"/>
  <c r="BE179" i="4"/>
  <c r="BE182" i="4"/>
  <c r="BE188" i="4"/>
  <c r="BE207" i="4"/>
  <c r="BE219" i="4"/>
  <c r="BE221" i="4"/>
  <c r="BE154" i="4"/>
  <c r="BE160" i="4"/>
  <c r="BE176" i="4"/>
  <c r="BE177" i="4"/>
  <c r="BE204" i="4"/>
  <c r="BE205" i="4"/>
  <c r="BE209" i="4"/>
  <c r="BE210" i="4"/>
  <c r="BE211" i="4"/>
  <c r="BE216" i="4"/>
  <c r="BE223" i="4"/>
  <c r="BE224" i="4"/>
  <c r="BE230" i="4"/>
  <c r="J91" i="4"/>
  <c r="BE139" i="4"/>
  <c r="BE142" i="4"/>
  <c r="BE147" i="4"/>
  <c r="BE157" i="4"/>
  <c r="BE165" i="4"/>
  <c r="BE192" i="4"/>
  <c r="BE199" i="4"/>
  <c r="BE202" i="4"/>
  <c r="BE214" i="4"/>
  <c r="E118" i="3"/>
  <c r="BE136" i="3"/>
  <c r="BE141" i="3"/>
  <c r="BE160" i="3"/>
  <c r="BE163" i="3"/>
  <c r="BE174" i="3"/>
  <c r="BE175" i="3"/>
  <c r="BE179" i="3"/>
  <c r="BE181" i="3"/>
  <c r="BE182" i="3"/>
  <c r="BE198" i="3"/>
  <c r="BE202" i="3"/>
  <c r="BE204" i="3"/>
  <c r="BE205" i="3"/>
  <c r="F92" i="3"/>
  <c r="BE144" i="3"/>
  <c r="BE147" i="3"/>
  <c r="BE152" i="3"/>
  <c r="BE161" i="3"/>
  <c r="BE162" i="3"/>
  <c r="BE176" i="3"/>
  <c r="BE177" i="3"/>
  <c r="BE178" i="3"/>
  <c r="BE180" i="3"/>
  <c r="BE196" i="3"/>
  <c r="BE203" i="3"/>
  <c r="J144" i="2"/>
  <c r="J99" i="2"/>
  <c r="J89" i="3"/>
  <c r="BE140" i="3"/>
  <c r="BE145" i="3"/>
  <c r="BE148" i="3"/>
  <c r="BE151" i="3"/>
  <c r="BE154" i="3"/>
  <c r="BE155" i="3"/>
  <c r="BE156" i="3"/>
  <c r="BE157" i="3"/>
  <c r="BE158" i="3"/>
  <c r="BE159" i="3"/>
  <c r="BE168" i="3"/>
  <c r="BE169" i="3"/>
  <c r="BE170" i="3"/>
  <c r="BE171" i="3"/>
  <c r="BE172" i="3"/>
  <c r="BE183" i="3"/>
  <c r="BE191" i="3"/>
  <c r="BE199" i="3"/>
  <c r="BE200" i="3"/>
  <c r="BE207" i="3"/>
  <c r="BE210" i="3"/>
  <c r="BE131" i="3"/>
  <c r="BE132" i="3"/>
  <c r="BE133" i="3"/>
  <c r="BE135" i="3"/>
  <c r="BE139" i="3"/>
  <c r="BE146" i="3"/>
  <c r="BE149" i="3"/>
  <c r="BE150" i="3"/>
  <c r="BE153" i="3"/>
  <c r="BE164" i="3"/>
  <c r="BE165" i="3"/>
  <c r="BE166" i="3"/>
  <c r="BE167" i="3"/>
  <c r="BE173" i="3"/>
  <c r="BE184" i="3"/>
  <c r="BE185" i="3"/>
  <c r="BE186" i="3"/>
  <c r="BE188" i="3"/>
  <c r="BE189" i="3"/>
  <c r="BE190" i="3"/>
  <c r="BE192" i="3"/>
  <c r="BE193" i="3"/>
  <c r="BE194" i="3"/>
  <c r="BE195" i="3"/>
  <c r="BE197" i="3"/>
  <c r="E131" i="2"/>
  <c r="BE145" i="2"/>
  <c r="BE149" i="2"/>
  <c r="BE152" i="2"/>
  <c r="BE178" i="2"/>
  <c r="BE179" i="2"/>
  <c r="BE184" i="2"/>
  <c r="BE206" i="2"/>
  <c r="BE221" i="2"/>
  <c r="BE222" i="2"/>
  <c r="BE231" i="2"/>
  <c r="BE236" i="2"/>
  <c r="BE241" i="2"/>
  <c r="BE248" i="2"/>
  <c r="BE264" i="2"/>
  <c r="BE268" i="2"/>
  <c r="BE274" i="2"/>
  <c r="BE278" i="2"/>
  <c r="BE285" i="2"/>
  <c r="BE288" i="2"/>
  <c r="BE295" i="2"/>
  <c r="BE296" i="2"/>
  <c r="BE298" i="2"/>
  <c r="BE299" i="2"/>
  <c r="BE301" i="2"/>
  <c r="BE303" i="2"/>
  <c r="BE305" i="2"/>
  <c r="BE307" i="2"/>
  <c r="BE312" i="2"/>
  <c r="BE339" i="2"/>
  <c r="BE347" i="2"/>
  <c r="BE357" i="2"/>
  <c r="BE367" i="2"/>
  <c r="BE213" i="2"/>
  <c r="BE240" i="2"/>
  <c r="BE251" i="2"/>
  <c r="BE269" i="2"/>
  <c r="BE277" i="2"/>
  <c r="BE281" i="2"/>
  <c r="BE302" i="2"/>
  <c r="BE304" i="2"/>
  <c r="BE306" i="2"/>
  <c r="BE311" i="2"/>
  <c r="BE315" i="2"/>
  <c r="BE324" i="2"/>
  <c r="BE328" i="2"/>
  <c r="BE331" i="2"/>
  <c r="BE342" i="2"/>
  <c r="BE346" i="2"/>
  <c r="BE348" i="2"/>
  <c r="BE350" i="2"/>
  <c r="BE353" i="2"/>
  <c r="BE355" i="2"/>
  <c r="BE360" i="2"/>
  <c r="BE362" i="2"/>
  <c r="BE370" i="2"/>
  <c r="BE372" i="2"/>
  <c r="BE378" i="2"/>
  <c r="BE382" i="2"/>
  <c r="BE384" i="2"/>
  <c r="F92" i="2"/>
  <c r="J135" i="2"/>
  <c r="BE148" i="2"/>
  <c r="BE155" i="2"/>
  <c r="BE158" i="2"/>
  <c r="BE374" i="2"/>
  <c r="BE377" i="2"/>
  <c r="BE162" i="2"/>
  <c r="BE172" i="2"/>
  <c r="BE173" i="2"/>
  <c r="BE182" i="2"/>
  <c r="BE186" i="2"/>
  <c r="BE190" i="2"/>
  <c r="BE196" i="2"/>
  <c r="BE209" i="2"/>
  <c r="BE229" i="2"/>
  <c r="BE243" i="2"/>
  <c r="BE255" i="2"/>
  <c r="BE258" i="2"/>
  <c r="BE260" i="2"/>
  <c r="BE266" i="2"/>
  <c r="BE270" i="2"/>
  <c r="BE271" i="2"/>
  <c r="BE280" i="2"/>
  <c r="BE291" i="2"/>
  <c r="BE297" i="2"/>
  <c r="BE300" i="2"/>
  <c r="BE308" i="2"/>
  <c r="BE309" i="2"/>
  <c r="BE313" i="2"/>
  <c r="BE318" i="2"/>
  <c r="BE321" i="2"/>
  <c r="BE322" i="2"/>
  <c r="BE327" i="2"/>
  <c r="BE336" i="2"/>
  <c r="BE352" i="2"/>
  <c r="BE365" i="2"/>
  <c r="BE366" i="2"/>
  <c r="BE373" i="2"/>
  <c r="F36" i="2"/>
  <c r="BC95" i="1" s="1"/>
  <c r="F36" i="3"/>
  <c r="BC96" i="1"/>
  <c r="F37" i="3"/>
  <c r="BD96" i="1" s="1"/>
  <c r="F38" i="4"/>
  <c r="BC98" i="1"/>
  <c r="F38" i="6"/>
  <c r="BC100" i="1" s="1"/>
  <c r="F36" i="6"/>
  <c r="BA100" i="1"/>
  <c r="F34" i="7"/>
  <c r="BA101" i="1" s="1"/>
  <c r="F36" i="7"/>
  <c r="BC101" i="1"/>
  <c r="F37" i="8"/>
  <c r="BD102" i="1" s="1"/>
  <c r="F34" i="9"/>
  <c r="BA103" i="1"/>
  <c r="F34" i="2"/>
  <c r="BA95" i="1" s="1"/>
  <c r="AS94" i="1"/>
  <c r="J34" i="3"/>
  <c r="AW96" i="1" s="1"/>
  <c r="J36" i="4"/>
  <c r="AW98" i="1"/>
  <c r="J36" i="5"/>
  <c r="AW99" i="1" s="1"/>
  <c r="F36" i="5"/>
  <c r="BA99" i="1"/>
  <c r="F37" i="6"/>
  <c r="BB100" i="1" s="1"/>
  <c r="J34" i="7"/>
  <c r="AW101" i="1"/>
  <c r="J34" i="8"/>
  <c r="AW102" i="1" s="1"/>
  <c r="F36" i="9"/>
  <c r="BC103" i="1"/>
  <c r="F35" i="9"/>
  <c r="BB103" i="1" s="1"/>
  <c r="J34" i="2"/>
  <c r="AW95" i="1"/>
  <c r="F35" i="2"/>
  <c r="BB95" i="1" s="1"/>
  <c r="F37" i="4"/>
  <c r="BB98" i="1"/>
  <c r="F37" i="5"/>
  <c r="BB99" i="1" s="1"/>
  <c r="F39" i="5"/>
  <c r="BD99" i="1"/>
  <c r="F39" i="6"/>
  <c r="BD100" i="1" s="1"/>
  <c r="F35" i="7"/>
  <c r="BB101" i="1"/>
  <c r="F34" i="8"/>
  <c r="BA102" i="1" s="1"/>
  <c r="J34" i="9"/>
  <c r="AW103" i="1"/>
  <c r="F37" i="9"/>
  <c r="BD103" i="1" s="1"/>
  <c r="F37" i="2"/>
  <c r="BD95" i="1"/>
  <c r="F35" i="3"/>
  <c r="BB96" i="1" s="1"/>
  <c r="F34" i="3"/>
  <c r="BA96" i="1"/>
  <c r="F39" i="4"/>
  <c r="BD98" i="1" s="1"/>
  <c r="F36" i="4"/>
  <c r="BA98" i="1"/>
  <c r="F38" i="5"/>
  <c r="BC99" i="1" s="1"/>
  <c r="J36" i="6"/>
  <c r="AW100" i="1"/>
  <c r="F37" i="7"/>
  <c r="BD101" i="1" s="1"/>
  <c r="F35" i="8"/>
  <c r="BB102" i="1"/>
  <c r="F36" i="8"/>
  <c r="BC102" i="1" s="1"/>
  <c r="R127" i="9" l="1"/>
  <c r="R126" i="9" s="1"/>
  <c r="J137" i="7"/>
  <c r="J98" i="7" s="1"/>
  <c r="BK136" i="7"/>
  <c r="J136" i="7" s="1"/>
  <c r="J97" i="7" s="1"/>
  <c r="R136" i="4"/>
  <c r="R275" i="2"/>
  <c r="BK138" i="4"/>
  <c r="J138" i="4" s="1"/>
  <c r="J100" i="4" s="1"/>
  <c r="BK129" i="3"/>
  <c r="P135" i="7"/>
  <c r="AU101" i="1" s="1"/>
  <c r="T135" i="7"/>
  <c r="P134" i="8"/>
  <c r="P133" i="8"/>
  <c r="P132" i="8" s="1"/>
  <c r="AU102" i="1" s="1"/>
  <c r="P142" i="3"/>
  <c r="P129" i="3"/>
  <c r="P128" i="3" s="1"/>
  <c r="AU96" i="1" s="1"/>
  <c r="T143" i="2"/>
  <c r="T142" i="2"/>
  <c r="T141" i="2" s="1"/>
  <c r="R124" i="5"/>
  <c r="R123" i="5"/>
  <c r="R143" i="2"/>
  <c r="R142" i="2" s="1"/>
  <c r="R141" i="2" s="1"/>
  <c r="R134" i="8"/>
  <c r="R133" i="8"/>
  <c r="R132" i="8" s="1"/>
  <c r="R142" i="3"/>
  <c r="R128" i="3" s="1"/>
  <c r="T129" i="3"/>
  <c r="T128" i="3"/>
  <c r="P143" i="2"/>
  <c r="P142" i="2" s="1"/>
  <c r="P141" i="2" s="1"/>
  <c r="AU95" i="1" s="1"/>
  <c r="BK143" i="2"/>
  <c r="J143" i="2" s="1"/>
  <c r="J98" i="2" s="1"/>
  <c r="T133" i="8"/>
  <c r="T132" i="8"/>
  <c r="T197" i="4"/>
  <c r="T136" i="4"/>
  <c r="P197" i="4"/>
  <c r="P136" i="4"/>
  <c r="AU98" i="1" s="1"/>
  <c r="AU97" i="1" s="1"/>
  <c r="BK197" i="4"/>
  <c r="J197" i="4" s="1"/>
  <c r="J107" i="4" s="1"/>
  <c r="BK309" i="7"/>
  <c r="J309" i="7"/>
  <c r="J114" i="7" s="1"/>
  <c r="BK238" i="8"/>
  <c r="J238" i="8" s="1"/>
  <c r="J111" i="8" s="1"/>
  <c r="J129" i="9"/>
  <c r="J99" i="9"/>
  <c r="BK160" i="9"/>
  <c r="J160" i="9"/>
  <c r="J102" i="9" s="1"/>
  <c r="BK137" i="4"/>
  <c r="J137" i="4" s="1"/>
  <c r="J99" i="4" s="1"/>
  <c r="BK299" i="7"/>
  <c r="J299" i="7"/>
  <c r="J112" i="7" s="1"/>
  <c r="BK127" i="9"/>
  <c r="BK169" i="9"/>
  <c r="J169" i="9"/>
  <c r="J105" i="9" s="1"/>
  <c r="BK137" i="3"/>
  <c r="J137" i="3" s="1"/>
  <c r="J100" i="3" s="1"/>
  <c r="BK208" i="3"/>
  <c r="J208" i="3"/>
  <c r="J107" i="3" s="1"/>
  <c r="BK124" i="6"/>
  <c r="J124" i="6" s="1"/>
  <c r="J99" i="6" s="1"/>
  <c r="BK375" i="2"/>
  <c r="J375" i="2"/>
  <c r="J118" i="2" s="1"/>
  <c r="BK124" i="5"/>
  <c r="J124" i="5" s="1"/>
  <c r="J99" i="5" s="1"/>
  <c r="BK134" i="8"/>
  <c r="J134" i="8"/>
  <c r="J98" i="8" s="1"/>
  <c r="BK193" i="8"/>
  <c r="J193" i="8" s="1"/>
  <c r="J108" i="8" s="1"/>
  <c r="BK135" i="7"/>
  <c r="J135" i="7"/>
  <c r="J96" i="7" s="1"/>
  <c r="J129" i="3"/>
  <c r="J97" i="3" s="1"/>
  <c r="F33" i="3"/>
  <c r="AZ96" i="1" s="1"/>
  <c r="J35" i="4"/>
  <c r="AV98" i="1" s="1"/>
  <c r="AT98" i="1" s="1"/>
  <c r="J35" i="5"/>
  <c r="AV99" i="1"/>
  <c r="AT99" i="1" s="1"/>
  <c r="J35" i="6"/>
  <c r="AV100" i="1" s="1"/>
  <c r="AT100" i="1" s="1"/>
  <c r="F35" i="6"/>
  <c r="AZ100" i="1"/>
  <c r="F33" i="7"/>
  <c r="AZ101" i="1"/>
  <c r="J33" i="9"/>
  <c r="AV103" i="1"/>
  <c r="AT103" i="1" s="1"/>
  <c r="J33" i="3"/>
  <c r="AV96" i="1" s="1"/>
  <c r="AT96" i="1" s="1"/>
  <c r="F35" i="4"/>
  <c r="AZ98" i="1"/>
  <c r="F35" i="5"/>
  <c r="AZ99" i="1"/>
  <c r="BD97" i="1"/>
  <c r="BB97" i="1"/>
  <c r="AX97" i="1" s="1"/>
  <c r="BC97" i="1"/>
  <c r="AY97" i="1" s="1"/>
  <c r="BA97" i="1"/>
  <c r="AW97" i="1" s="1"/>
  <c r="F33" i="8"/>
  <c r="AZ102" i="1" s="1"/>
  <c r="J33" i="8"/>
  <c r="AV102" i="1" s="1"/>
  <c r="AT102" i="1" s="1"/>
  <c r="F33" i="9"/>
  <c r="AZ103" i="1"/>
  <c r="J33" i="2"/>
  <c r="AV95" i="1"/>
  <c r="AT95" i="1" s="1"/>
  <c r="J33" i="7"/>
  <c r="AV101" i="1" s="1"/>
  <c r="AT101" i="1" s="1"/>
  <c r="F33" i="2"/>
  <c r="AZ95" i="1"/>
  <c r="BK136" i="4" l="1"/>
  <c r="J136" i="4"/>
  <c r="BK123" i="5"/>
  <c r="J123" i="5"/>
  <c r="J98" i="5" s="1"/>
  <c r="J127" i="9"/>
  <c r="J97" i="9"/>
  <c r="BK123" i="6"/>
  <c r="J123" i="6" s="1"/>
  <c r="J98" i="6" s="1"/>
  <c r="BK142" i="2"/>
  <c r="J142" i="2"/>
  <c r="J97" i="2" s="1"/>
  <c r="BK128" i="3"/>
  <c r="J128" i="3"/>
  <c r="J96" i="3"/>
  <c r="BK133" i="8"/>
  <c r="J133" i="8"/>
  <c r="J97" i="8"/>
  <c r="BK168" i="9"/>
  <c r="J168" i="9" s="1"/>
  <c r="J104" i="9" s="1"/>
  <c r="J32" i="4"/>
  <c r="AG98" i="1"/>
  <c r="BD94" i="1"/>
  <c r="W36" i="1"/>
  <c r="AU94" i="1"/>
  <c r="J30" i="7"/>
  <c r="AG101" i="1" s="1"/>
  <c r="AN101" i="1" s="1"/>
  <c r="BC94" i="1"/>
  <c r="AY94" i="1"/>
  <c r="AZ97" i="1"/>
  <c r="AV97" i="1"/>
  <c r="AT97" i="1"/>
  <c r="BB94" i="1"/>
  <c r="W34" i="1" s="1"/>
  <c r="BA94" i="1"/>
  <c r="AW94" i="1"/>
  <c r="AK33" i="1"/>
  <c r="BK126" i="9" l="1"/>
  <c r="J126" i="9"/>
  <c r="J96" i="9"/>
  <c r="J41" i="4"/>
  <c r="BK141" i="2"/>
  <c r="J141" i="2"/>
  <c r="J96" i="2"/>
  <c r="J98" i="4"/>
  <c r="BK132" i="8"/>
  <c r="J132" i="8"/>
  <c r="J39" i="7"/>
  <c r="AN98" i="1"/>
  <c r="J32" i="6"/>
  <c r="AG100" i="1"/>
  <c r="W35" i="1"/>
  <c r="J30" i="3"/>
  <c r="AG96" i="1" s="1"/>
  <c r="AN96" i="1" s="1"/>
  <c r="J32" i="5"/>
  <c r="AG99" i="1"/>
  <c r="W33" i="1"/>
  <c r="AZ94" i="1"/>
  <c r="J30" i="8"/>
  <c r="AG102" i="1"/>
  <c r="AX94" i="1"/>
  <c r="J41" i="5" l="1"/>
  <c r="J96" i="8"/>
  <c r="J41" i="6"/>
  <c r="J39" i="3"/>
  <c r="J39" i="8"/>
  <c r="AN99" i="1"/>
  <c r="AN100" i="1"/>
  <c r="AN102" i="1"/>
  <c r="AG97" i="1"/>
  <c r="J30" i="9"/>
  <c r="AG103" i="1"/>
  <c r="AV94" i="1"/>
  <c r="J30" i="2"/>
  <c r="AG95" i="1" s="1"/>
  <c r="AN95" i="1" s="1"/>
  <c r="J39" i="9" l="1"/>
  <c r="J39" i="2"/>
  <c r="AN103" i="1"/>
  <c r="AN97" i="1"/>
  <c r="AG94" i="1"/>
  <c r="AG106" i="1"/>
  <c r="CD106" i="1"/>
  <c r="AT94" i="1"/>
  <c r="AN94" i="1" s="1"/>
  <c r="AV106" i="1" l="1"/>
  <c r="BY106" i="1"/>
  <c r="AG108" i="1"/>
  <c r="CD108" i="1"/>
  <c r="AG110" i="1"/>
  <c r="AV110" i="1"/>
  <c r="BY110" i="1"/>
  <c r="AG109" i="1"/>
  <c r="AV109" i="1" s="1"/>
  <c r="BY109" i="1" s="1"/>
  <c r="AK26" i="1"/>
  <c r="AG107" i="1"/>
  <c r="CD107" i="1" s="1"/>
  <c r="CD109" i="1" l="1"/>
  <c r="CD110" i="1"/>
  <c r="AN106" i="1"/>
  <c r="AV107" i="1"/>
  <c r="BY107" i="1" s="1"/>
  <c r="AV108" i="1"/>
  <c r="BY108" i="1"/>
  <c r="AN109" i="1"/>
  <c r="AG105" i="1"/>
  <c r="AK27" i="1"/>
  <c r="AK29" i="1"/>
  <c r="AN110" i="1"/>
  <c r="W32" i="1" l="1"/>
  <c r="AK32" i="1"/>
  <c r="AK38" i="1" s="1"/>
  <c r="AN107" i="1"/>
  <c r="AG112" i="1"/>
  <c r="AN108" i="1"/>
  <c r="AN105" i="1" l="1"/>
  <c r="AN112" i="1"/>
</calcChain>
</file>

<file path=xl/sharedStrings.xml><?xml version="1.0" encoding="utf-8"?>
<sst xmlns="http://schemas.openxmlformats.org/spreadsheetml/2006/main" count="10098" uniqueCount="1678">
  <si>
    <t>Export Komplet</t>
  </si>
  <si>
    <t/>
  </si>
  <si>
    <t>2.0</t>
  </si>
  <si>
    <t>ZAMOK</t>
  </si>
  <si>
    <t>False</t>
  </si>
  <si>
    <t>{676e4d71-5cbb-4427-904f-781742a4a050}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</si>
  <si>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</si>
  <si>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</si>
  <si>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</si>
  <si>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</si>
  <si>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</si>
  <si>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</si>
  <si>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</si>
  <si>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</si>
  <si>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36/2021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</si>
  <si>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</si>
  <si>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</si>
  <si>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VTL plynovodní přípojka pro teplárnu Tábor</t>
  </si>
  <si>
    <t>KSO:</t>
  </si>
  <si>
    <t>827 5</t>
  </si>
  <si>
    <t>CC-CZ:</t>
  </si>
  <si>
    <t>Místo:</t>
  </si>
  <si>
    <t>Měšice u Tábora</t>
  </si>
  <si>
    <t>Datum:</t>
  </si>
  <si>
    <t>25. 8. 2021</t>
  </si>
  <si>
    <t>Zadavatel:</t>
  </si>
  <si>
    <t>IČ:</t>
  </si>
  <si>
    <t xml:space="preserve">C-Energy Planá s. r. o., Průmyslová 748, Planá </t>
  </si>
  <si>
    <t>DIČ:</t>
  </si>
  <si>
    <t>Uchazeč:</t>
  </si>
  <si>
    <t>Vyplň údaj</t>
  </si>
  <si>
    <t>Projektant:</t>
  </si>
  <si>
    <t>Jiří Veselý, Krasetín ev. č. 18, 382 03 Holubov</t>
  </si>
  <si>
    <t>True</t>
  </si>
  <si>
    <t>Zpracovatel:</t>
  </si>
  <si>
    <t>Němcová Dagmar</t>
  </si>
  <si>
    <t>Poznámka:</t>
  </si>
  <si>
    <t>Náklady z rozpočtů</t>
  </si>
  <si>
    <t>Ostatní náklady ze souhrnného listu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</si>
  <si>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</si>
  <si>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</si>
  <si>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</si>
  <si>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</si>
  <si>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</si>
  <si>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</si>
  <si>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</si>
  <si>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</si>
  <si>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</si>
  <si>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</si>
  <si>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</si>
  <si>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</si>
  <si>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</si>
  <si>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</si>
  <si>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</si>
  <si>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</si>
  <si>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</si>
  <si>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</si>
  <si>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</si>
  <si>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</si>
  <si>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</si>
  <si>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</si>
  <si>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</si>
  <si>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</si>
  <si>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</si>
  <si>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</si>
  <si>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</si>
  <si>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</si>
  <si>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</si>
  <si>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</si>
  <si>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</si>
  <si>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</si>
  <si>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</si>
  <si>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</si>
  <si>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</si>
  <si>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</si>
  <si>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</si>
  <si>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</si>
  <si>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</si>
  <si>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D</t>
  </si>
  <si>
    <t>0</t>
  </si>
  <si>
    <t>###NOIMPORT###</t>
  </si>
  <si>
    <t>IMPORT</t>
  </si>
  <si>
    <t>{00000000-0000-0000-0000-000000000000}</t>
  </si>
  <si>
    <t>/</t>
  </si>
  <si>
    <t>36-1/2021</t>
  </si>
  <si>
    <t>SO 01 - VTL plynovodní přípojka</t>
  </si>
  <si>
    <t>STA</t>
  </si>
  <si>
    <t>1</t>
  </si>
  <si>
    <t>{4ba53c03-bfe7-40ef-a98f-3cf13ebd4e00}</t>
  </si>
  <si>
    <t>2</t>
  </si>
  <si>
    <t>36-2/2021</t>
  </si>
  <si>
    <t>SO 02 - Protikorozní ochrana</t>
  </si>
  <si>
    <t>{52789bdc-dfb3-4de5-b8cd-d6d812652a06}</t>
  </si>
  <si>
    <t>36-3/2021</t>
  </si>
  <si>
    <t>SO 03 - VTL RS</t>
  </si>
  <si>
    <t>{54ecda14-f843-4657-8af5-02c1806fd70f}</t>
  </si>
  <si>
    <t>36-3.1/2021</t>
  </si>
  <si>
    <t>SO 03/01 - RS stavební část</t>
  </si>
  <si>
    <t>Soupis</t>
  </si>
  <si>
    <t>{037af83c-8adc-4892-b813-c9615034165e}</t>
  </si>
  <si>
    <t>36-3.2/2021</t>
  </si>
  <si>
    <t>SO 03/02 - RS elektro část</t>
  </si>
  <si>
    <t>{0552e670-29ec-458c-8fc2-390454bd5eff}</t>
  </si>
  <si>
    <t>36-3.3/2021</t>
  </si>
  <si>
    <t>SO 03/03 - RS strojní část</t>
  </si>
  <si>
    <t>{134d51e6-319b-4905-8b04-8682fd112d54}</t>
  </si>
  <si>
    <t>36-4/2021</t>
  </si>
  <si>
    <t>SO 04 - Umístění VTL RS a její oplocení</t>
  </si>
  <si>
    <t>{1d602871-b63d-4d68-89e0-7b1d7645d77c}</t>
  </si>
  <si>
    <t>36-5/2021</t>
  </si>
  <si>
    <t>SO 05 - Trasový uzávěr zemní</t>
  </si>
  <si>
    <t>{bb6d1b26-036d-4cf6-a585-8e4b122421e0}</t>
  </si>
  <si>
    <t>36-7/2021</t>
  </si>
  <si>
    <t>SO 07 - Definitivní úpravy</t>
  </si>
  <si>
    <t>{10b598ce-40e2-4855-a0f0-4e50fa3bd05a}</t>
  </si>
  <si>
    <t>2) Ostatní náklady ze souhrnného listu</t>
  </si>
  <si>
    <t>Procent. zadání_x000D_
[% nákladů rozpočtu]</t>
  </si>
  <si>
    <t>Zařazení nákladů</t>
  </si>
  <si>
    <t>Projektové práce</t>
  </si>
  <si>
    <t>stavební čast</t>
  </si>
  <si>
    <t>OSTATNENAKLADY</t>
  </si>
  <si>
    <t>Činnost zhotovitele při ověřování provozu v rozsahu smlouvy</t>
  </si>
  <si>
    <t>Vyplň vlastní</t>
  </si>
  <si>
    <t>OSTATNENAKLADYVLASTNE</t>
  </si>
  <si>
    <t>Celkové náklady za stavbu 1) + 2)</t>
  </si>
  <si>
    <t>KRYCÍ LIST SOUPISU PRACÍ</t>
  </si>
  <si>
    <t>Objekt:</t>
  </si>
  <si>
    <t>36-1/2021 - SO 01 - VTL plynovodní přípojka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</si>
  <si>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</si>
  <si>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</si>
  <si>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</si>
  <si>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</si>
  <si>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</si>
  <si>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</si>
  <si>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</si>
  <si>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  11 - Zemní práce - přípravné a přidružené práce</t>
  </si>
  <si>
    <t xml:space="preserve">      12 - Zemní práce - odkopávky a prokopávky</t>
  </si>
  <si>
    <t xml:space="preserve">      13 - Zemní práce - hloubené vykopávky</t>
  </si>
  <si>
    <t xml:space="preserve">      14 - Zemní práce - ražení a protlačování</t>
  </si>
  <si>
    <t xml:space="preserve">      15 - Zemní práce - zajištění výkopu, násypu a svahu</t>
  </si>
  <si>
    <t xml:space="preserve">      16 - Zemní práce - přemístění výkopku</t>
  </si>
  <si>
    <t xml:space="preserve">      17 - Zemní práce - konstrukce ze zemin</t>
  </si>
  <si>
    <t xml:space="preserve">    2 - Zakládání</t>
  </si>
  <si>
    <t xml:space="preserve">    4 - Vodorovné konstrukce</t>
  </si>
  <si>
    <t xml:space="preserve">    8 - Trubní vedení</t>
  </si>
  <si>
    <t xml:space="preserve">    SUB - Subdodávky - ostatní práce</t>
  </si>
  <si>
    <t>M - Práce a dodávky M</t>
  </si>
  <si>
    <t xml:space="preserve">    23-M - Montáže potrubí</t>
  </si>
  <si>
    <t xml:space="preserve">      23.0-M - RTG kontrola</t>
  </si>
  <si>
    <t xml:space="preserve">      23.1-M - Izolační materiál - ohyby</t>
  </si>
  <si>
    <t xml:space="preserve">      23.2-M - Izolační materiál - sváry</t>
  </si>
  <si>
    <t xml:space="preserve">      23.3-M - Izolační materiál - propoj na stáv. VTP</t>
  </si>
  <si>
    <t xml:space="preserve">    46-M - Zemní práce při extr.mont.pracích</t>
  </si>
  <si>
    <t>HZS - Hodinové zúčtovací sazby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</si>
  <si>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</si>
  <si>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</si>
  <si>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</si>
  <si>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</si>
  <si>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</si>
  <si>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</si>
  <si>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</si>
  <si>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</si>
  <si>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</si>
  <si>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</si>
  <si>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</si>
  <si>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</si>
  <si>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</si>
  <si>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</si>
  <si>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</si>
  <si>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</si>
  <si>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</si>
  <si>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</si>
  <si>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</si>
  <si>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</si>
  <si>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</si>
  <si>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11</t>
  </si>
  <si>
    <t>Zemní práce - přípravné a přidružené práce</t>
  </si>
  <si>
    <t>K</t>
  </si>
  <si>
    <t>115101201</t>
  </si>
  <si>
    <t>Čerpání vody na dopravní výšku do 10 m průměrný přítok do 500 l/min</t>
  </si>
  <si>
    <t>hod</t>
  </si>
  <si>
    <t>4</t>
  </si>
  <si>
    <t>3</t>
  </si>
  <si>
    <t>807025876</t>
  </si>
  <si>
    <t>VV</t>
  </si>
  <si>
    <t>čerpání celkem 5 dní - 8 hod/denně</t>
  </si>
  <si>
    <t>5*8</t>
  </si>
  <si>
    <t>115101301</t>
  </si>
  <si>
    <t>Pohotovost čerpací soupravy pro dopravní výšku do 10 m přítok do 500 l/min</t>
  </si>
  <si>
    <t>den</t>
  </si>
  <si>
    <t>-93954317</t>
  </si>
  <si>
    <t>119001402</t>
  </si>
  <si>
    <t>Dočasné zajištění potrubí ocelového nebo litinového DN do 500 mm</t>
  </si>
  <si>
    <t>m</t>
  </si>
  <si>
    <t>1079876695</t>
  </si>
  <si>
    <t>vodovod (ČEVAK) - 2x</t>
  </si>
  <si>
    <t>2,0*2</t>
  </si>
  <si>
    <t>119001403</t>
  </si>
  <si>
    <t>Dočasné zajištění potrubí ocelového nebo litinového DN přes 500 mm</t>
  </si>
  <si>
    <t>490864545</t>
  </si>
  <si>
    <t>vodovod (JVS) - 1x</t>
  </si>
  <si>
    <t>2,0*1</t>
  </si>
  <si>
    <t>5</t>
  </si>
  <si>
    <t>119001412</t>
  </si>
  <si>
    <t>Dočasné zajištění potrubí betonového, ŽB nebo kameninového DN do 500 mm</t>
  </si>
  <si>
    <t>-1612420230</t>
  </si>
  <si>
    <t>kanalizace (ČEVAK) - 1x</t>
  </si>
  <si>
    <t>6</t>
  </si>
  <si>
    <t>119001421</t>
  </si>
  <si>
    <t>Dočasné zajištění kabelů a kabelových tratí ze 3 volně ložených kabelů</t>
  </si>
  <si>
    <t>-227505709</t>
  </si>
  <si>
    <t>sdělovací kabely (CETIN) - 1x</t>
  </si>
  <si>
    <t>kabel VN (EG.D) - 6x</t>
  </si>
  <si>
    <t>2,0*(1+6)</t>
  </si>
  <si>
    <t>7</t>
  </si>
  <si>
    <t>119003211</t>
  </si>
  <si>
    <t>Mobilní plotová zábrana s reflexním pásem  výšky do 1,5 m pro zabezpečení výkopu zřízení</t>
  </si>
  <si>
    <t>835078688</t>
  </si>
  <si>
    <t>oplocení montážních  a propojovacích jam</t>
  </si>
  <si>
    <t>rozšířená rýha pro podvrt komunikace</t>
  </si>
  <si>
    <t>"pole - startovací jáma (1 ks)"   1*(5,0+2,0)*2</t>
  </si>
  <si>
    <t>"pole - vyváděcí jáma (1 ks)"   1*(3,0+2,0)*2</t>
  </si>
  <si>
    <t>rýha pro křížení vodovodu DN 800</t>
  </si>
  <si>
    <t>"pole (1 ks)"   1*(8,0+0,8)*2</t>
  </si>
  <si>
    <t>rozšířená rýha pro napojení na stávající VTP</t>
  </si>
  <si>
    <t>"pole (1 ks)"   1*(7,0+2,0)*2</t>
  </si>
  <si>
    <t>Součet</t>
  </si>
  <si>
    <t>8</t>
  </si>
  <si>
    <t>119003212</t>
  </si>
  <si>
    <t>Mobilní plotová zábrana s reflexním pásem  výšky do 1,5 m pro zabezpečení výkopu odstranění</t>
  </si>
  <si>
    <t>2145755332</t>
  </si>
  <si>
    <t>9</t>
  </si>
  <si>
    <t>119003131</t>
  </si>
  <si>
    <t>Výstražná páska pro zabezpečení výkopu zřízení</t>
  </si>
  <si>
    <t>-1281264118</t>
  </si>
  <si>
    <t>rýha pro VTL plynovod</t>
  </si>
  <si>
    <t>"pole"   1102,0*2</t>
  </si>
  <si>
    <t>"travnaté plochy"   125,0*2</t>
  </si>
  <si>
    <t>10</t>
  </si>
  <si>
    <t>119003132</t>
  </si>
  <si>
    <t>Výstražná páska pro zabezpečení výkopu odstranění</t>
  </si>
  <si>
    <t>-2054388309</t>
  </si>
  <si>
    <t>119004111</t>
  </si>
  <si>
    <t>Bezpečný vstup nebo výstup z výkopu pomocí žebříku zřízení</t>
  </si>
  <si>
    <t>415722475</t>
  </si>
  <si>
    <t>4 montážní jamy</t>
  </si>
  <si>
    <t>1*2,5+2*2,3+1*2,0</t>
  </si>
  <si>
    <t>12</t>
  </si>
  <si>
    <t>119004112</t>
  </si>
  <si>
    <t>Bezpečný vstup nebo výstup z výkopu pomocí žebříku odstranění</t>
  </si>
  <si>
    <t>-1759048085</t>
  </si>
  <si>
    <t>Zemní práce - odkopávky a prokopávky</t>
  </si>
  <si>
    <t>13</t>
  </si>
  <si>
    <t>120001101</t>
  </si>
  <si>
    <t>Příplatek za ztížení vykopávky v blízkosti podzemního vedení - ruční výkop v OP křížení sítí</t>
  </si>
  <si>
    <t>m3</t>
  </si>
  <si>
    <t>526580927</t>
  </si>
  <si>
    <t>2,0*(1+2+1+1+6)*0,8*1,2</t>
  </si>
  <si>
    <t>14</t>
  </si>
  <si>
    <t>121151125</t>
  </si>
  <si>
    <t>Sejmutí ornice plochy přes 500 m2 tl vrstvy do 300 mm strojně</t>
  </si>
  <si>
    <t>m2</t>
  </si>
  <si>
    <t>-1258434043</t>
  </si>
  <si>
    <t>sejmutí ornice v tl. 0,30 m a šířce 10,0 m</t>
  </si>
  <si>
    <t>"pole, louky"   1102,0*10,0</t>
  </si>
  <si>
    <t>Zemní práce - hloubené vykopávky</t>
  </si>
  <si>
    <t>132251104</t>
  </si>
  <si>
    <t>Hloubení rýh nezapažených  š do 800 mm v hornině třídy těžitelnosti I, skupiny 3 objem přes 100 m3 strojně</t>
  </si>
  <si>
    <t>1288711307</t>
  </si>
  <si>
    <t>"pole, louky"   1102,0*0,80*1,2</t>
  </si>
  <si>
    <t>"travnaté plochy"   125,0*0,80*1,5</t>
  </si>
  <si>
    <t>"nezpevněná komunikace"   4,0*0,80*1,5</t>
  </si>
  <si>
    <t>16</t>
  </si>
  <si>
    <t>132251253</t>
  </si>
  <si>
    <t>Hloubení rýh nezapažených š do 2000 mm v hornině třídy těžitelnosti I, skupiny 3 objem do 100 m3 strojně</t>
  </si>
  <si>
    <t>288266442</t>
  </si>
  <si>
    <t xml:space="preserve">montážní jámy - podvrt </t>
  </si>
  <si>
    <t>"pole - startovací jáma"   5,0*2,0*2,1</t>
  </si>
  <si>
    <t>"pole - vyváděcí jáma"   3,0*2,0*2,1</t>
  </si>
  <si>
    <t>montážní jáma - křížení vodovodu DN 800</t>
  </si>
  <si>
    <t>"pole"   8,0*0,80*2,4</t>
  </si>
  <si>
    <t>montážní jáma - napojení ne stávající VTP</t>
  </si>
  <si>
    <t>"pole"   7,0*2,0*1,8</t>
  </si>
  <si>
    <t>Zemní práce - ražení a protlačování</t>
  </si>
  <si>
    <t>17</t>
  </si>
  <si>
    <t>141721213</t>
  </si>
  <si>
    <t>Řízený zemní protlak délky do 50 m hloubky do 6 m s protlačením potrubí vnějšího průměru vrtu do 140 mm v hornině třídy těžitelnosti I a II, skupiny 1 až 4</t>
  </si>
  <si>
    <t>-2037517178</t>
  </si>
  <si>
    <t>potrubí ocelové DN 114,3 x 4,0</t>
  </si>
  <si>
    <t>"podvrt asfaltové komunikace (1x)"   12,0</t>
  </si>
  <si>
    <t>18</t>
  </si>
  <si>
    <t>M</t>
  </si>
  <si>
    <t>P144445</t>
  </si>
  <si>
    <t>ocelové potrubí s podélným svarem, materiál L245 NE (290 NE) s tovární izolací ACS III (PE N-v) s přídavným opláštěním FZM-S - DN 100 (114,3 x 4,0)</t>
  </si>
  <si>
    <t>128</t>
  </si>
  <si>
    <t>-1749264266</t>
  </si>
  <si>
    <t>ztratné 8%</t>
  </si>
  <si>
    <t>12,0*1,08</t>
  </si>
  <si>
    <t>Zemní práce - zajištění výkopu, násypu a svahu</t>
  </si>
  <si>
    <t>19</t>
  </si>
  <si>
    <t>151101101</t>
  </si>
  <si>
    <t>Zřízení příložného pažení a rozepření stěn rýh hl do 2 m</t>
  </si>
  <si>
    <t>-537570584</t>
  </si>
  <si>
    <t>"pole, louky"   1102,0*2*1,2</t>
  </si>
  <si>
    <t>"travnaté plochy"   125,0*2*1,5</t>
  </si>
  <si>
    <t>"nezpevněná komunikace"   4,0*2*1,5</t>
  </si>
  <si>
    <t>"pole"   (7,0+2,0)*2*1,8</t>
  </si>
  <si>
    <t>20</t>
  </si>
  <si>
    <t>151101111</t>
  </si>
  <si>
    <t>Odstranění příložného pažení a rozepření stěn rýh hl do 2 m</t>
  </si>
  <si>
    <t>-1079876264</t>
  </si>
  <si>
    <t>151101102</t>
  </si>
  <si>
    <t>Zřízení příložného pažení a rozepření stěn rýh hl do 4 m</t>
  </si>
  <si>
    <t>1651853036</t>
  </si>
  <si>
    <t>"pole - startovací jáma"   (5,0+2,0)*2*2,1</t>
  </si>
  <si>
    <t>"pole - vyváděcí jáma"   (3,0+2,0)*2*2,1</t>
  </si>
  <si>
    <t>"pole"   (8,0+0,80)*2*2,4</t>
  </si>
  <si>
    <t>22</t>
  </si>
  <si>
    <t>151101112</t>
  </si>
  <si>
    <t>Odstranění příložného pažení a rozepření stěn rýh hl do 4 m</t>
  </si>
  <si>
    <t>1325314233</t>
  </si>
  <si>
    <t>Zemní práce - přemístění výkopku</t>
  </si>
  <si>
    <t>23</t>
  </si>
  <si>
    <t>162751117</t>
  </si>
  <si>
    <t>Vodorovné přemístění do 10000 m výkopku/sypaniny z horniny třídy těžitelnosti I, skupiny 1 až 3</t>
  </si>
  <si>
    <t>-1011851788</t>
  </si>
  <si>
    <t>Technické služby Tábor s. r. o. - skládka Klenovice (25 km)</t>
  </si>
  <si>
    <t>"celkem výkop"   1212,72+74,16</t>
  </si>
  <si>
    <t>"odpočet zeminy na zásyp"   -887,784</t>
  </si>
  <si>
    <t>24</t>
  </si>
  <si>
    <t>162751119</t>
  </si>
  <si>
    <t>Příplatek k vodorovnému přemístění výkopku/sypaniny z horniny třídy těžitelnosti I, skupiny 1 až 3 ZKD 1000 m přes 10000 m</t>
  </si>
  <si>
    <t>1555421140</t>
  </si>
  <si>
    <t>399,096*15</t>
  </si>
  <si>
    <t>Zemní práce - konstrukce ze zemin</t>
  </si>
  <si>
    <t>25</t>
  </si>
  <si>
    <t>171251201</t>
  </si>
  <si>
    <t>Uložení sypaniny na skládky nebo meziskládky</t>
  </si>
  <si>
    <t>-1806261658</t>
  </si>
  <si>
    <t>26</t>
  </si>
  <si>
    <t>171201221</t>
  </si>
  <si>
    <t>Poplatek za uložení na skládce (skládkovné) zeminy a kamení kód odpadu 17 05 04</t>
  </si>
  <si>
    <t>t</t>
  </si>
  <si>
    <t>569644350</t>
  </si>
  <si>
    <t>399,096*1,85</t>
  </si>
  <si>
    <t>27</t>
  </si>
  <si>
    <t>174101101</t>
  </si>
  <si>
    <t>Zásyp jam, šachet rýh nebo kolem objektů sypaninou se zhutněním</t>
  </si>
  <si>
    <t>1086108400</t>
  </si>
  <si>
    <t>"odpočet obsypu"   -302,696</t>
  </si>
  <si>
    <t>"odpočet lože"   -96,40</t>
  </si>
  <si>
    <t>28</t>
  </si>
  <si>
    <t>175151101</t>
  </si>
  <si>
    <t>Obsypání potrubí strojně sypaninou bez prohození, uloženou do 3 m</t>
  </si>
  <si>
    <t>-1446929144</t>
  </si>
  <si>
    <t>obsyp 200 mm nad horní hranu potrubí</t>
  </si>
  <si>
    <t>"potrubí ACS III (ISOB3) - 114,3x4,0"   1205,0*0,80*0,314</t>
  </si>
  <si>
    <t>29</t>
  </si>
  <si>
    <t>58337302</t>
  </si>
  <si>
    <t>štěrkopísek frakce 0/16</t>
  </si>
  <si>
    <t>-810387180</t>
  </si>
  <si>
    <t>ztratné 1%</t>
  </si>
  <si>
    <t>302,696*1,7*1,01</t>
  </si>
  <si>
    <t>Zakládání</t>
  </si>
  <si>
    <t>30</t>
  </si>
  <si>
    <t>291211111</t>
  </si>
  <si>
    <t>Zřízení plochy ze silničních panelů do lože tl 50 mm z kameniva</t>
  </si>
  <si>
    <t>-1004757715</t>
  </si>
  <si>
    <t>dočasné umístění 3 ks panelů 2 x 3 m pro přejezd při křížení vodovodu DN 800</t>
  </si>
  <si>
    <t>3*2*3</t>
  </si>
  <si>
    <t>31</t>
  </si>
  <si>
    <t>59381338</t>
  </si>
  <si>
    <t>panel silniční 3,00x2,00x0,215m</t>
  </si>
  <si>
    <t>kus</t>
  </si>
  <si>
    <t>1488903137</t>
  </si>
  <si>
    <t>Vodorovné konstrukce</t>
  </si>
  <si>
    <t>32</t>
  </si>
  <si>
    <t>451573111</t>
  </si>
  <si>
    <t>Lože pod potrubí otevřený výkop ze štěrkopísku</t>
  </si>
  <si>
    <t>1291566163</t>
  </si>
  <si>
    <t>lože pod potrubí - tl. 100 mm</t>
  </si>
  <si>
    <t>"potrubí ACS III (ISOB3) - 114,3x4,0"   1205,0*0,80*0,10</t>
  </si>
  <si>
    <t>Trubní vedení</t>
  </si>
  <si>
    <t>33</t>
  </si>
  <si>
    <t>894411311</t>
  </si>
  <si>
    <t>Osazení betonových nebo železobetonových dílců pro šachty skruží rovných</t>
  </si>
  <si>
    <t>1276350034</t>
  </si>
  <si>
    <t>"skruže jako ochrana orientačních sloupků"   12</t>
  </si>
  <si>
    <t>34</t>
  </si>
  <si>
    <t>59224069</t>
  </si>
  <si>
    <t>skruž betonová DN 1000x1000, 100x100x12 cm</t>
  </si>
  <si>
    <t>1819081454</t>
  </si>
  <si>
    <t>SUB</t>
  </si>
  <si>
    <t>Subdodávky - ostatní práce</t>
  </si>
  <si>
    <t>35</t>
  </si>
  <si>
    <t>110000001</t>
  </si>
  <si>
    <t>Oboustranné uzavření technologií T. D. W. Stopple II, DN 100 (114,3 mm) - nabídka KOSOGAS</t>
  </si>
  <si>
    <t>512</t>
  </si>
  <si>
    <t>-1293205927</t>
  </si>
  <si>
    <t>36</t>
  </si>
  <si>
    <t>110000003</t>
  </si>
  <si>
    <t>Tlaková zkouška (do 5,4 MPa) vodou, čištění a sušení, kalibrace plynovodu, vč. dopravy techniky (cena bez účasti TIČR)</t>
  </si>
  <si>
    <t>kpl</t>
  </si>
  <si>
    <t>-1538152382</t>
  </si>
  <si>
    <t>37</t>
  </si>
  <si>
    <t>R/002.1</t>
  </si>
  <si>
    <t>Analýza na vodný výluh u zeminy ukládané na skládku dle vyhl. č. 130/2019 Sb.</t>
  </si>
  <si>
    <t>882282122</t>
  </si>
  <si>
    <t>38</t>
  </si>
  <si>
    <t>R/003</t>
  </si>
  <si>
    <t>Doprava laboratoře na stavbu a zpět</t>
  </si>
  <si>
    <t>km</t>
  </si>
  <si>
    <t>2043804836</t>
  </si>
  <si>
    <t>Litvínovice - Tábor (68 km)</t>
  </si>
  <si>
    <t>68*2</t>
  </si>
  <si>
    <t>39</t>
  </si>
  <si>
    <t>R/004</t>
  </si>
  <si>
    <t>Odběr vzorku zeminy ukládané na skládku dle vyhl. č. 130/2019 Sb.</t>
  </si>
  <si>
    <t>701251168</t>
  </si>
  <si>
    <t>Práce a dodávky M</t>
  </si>
  <si>
    <t>23-M</t>
  </si>
  <si>
    <t>Montáže potrubí</t>
  </si>
  <si>
    <t>40</t>
  </si>
  <si>
    <t>230010011.1</t>
  </si>
  <si>
    <t>Tlaková zkouška - výjezd TIČR</t>
  </si>
  <si>
    <t>Kč</t>
  </si>
  <si>
    <t>64</t>
  </si>
  <si>
    <t>461342201</t>
  </si>
  <si>
    <t>41</t>
  </si>
  <si>
    <t>230201117</t>
  </si>
  <si>
    <t>Montáž trubních dílů přivařovacích D 114,3 mm tl stěny 4,0 mm</t>
  </si>
  <si>
    <t>-455252388</t>
  </si>
  <si>
    <t>"dýnko DN 100"   2</t>
  </si>
  <si>
    <t>42</t>
  </si>
  <si>
    <t>GTG 001</t>
  </si>
  <si>
    <t>ocelové dno klenuté DN 100 (108 x 4)</t>
  </si>
  <si>
    <t>256</t>
  </si>
  <si>
    <t>-291062935</t>
  </si>
  <si>
    <t>43</t>
  </si>
  <si>
    <t>230201017</t>
  </si>
  <si>
    <t>Montáž plynovodů D 114,3 mm tl stěny 4,0 mm</t>
  </si>
  <si>
    <t>-686119302</t>
  </si>
  <si>
    <t>"trubka ocelová ACS III (ISOB3) - 114,3 x 4,0"   1205,0</t>
  </si>
  <si>
    <t>"trubka ocelová ACS III (ISOB3) s přídavným opláštěním FZM-N - 114,3 x 4,0"   48,0</t>
  </si>
  <si>
    <t>44</t>
  </si>
  <si>
    <t>P144140</t>
  </si>
  <si>
    <t xml:space="preserve">ocelové potrubí s podélným svarem, materiál L245 NE (290 NE) s tovární izolací ACS III (ISOB3) DN 114,3 x 4,0 mm </t>
  </si>
  <si>
    <t>2076342201</t>
  </si>
  <si>
    <t>1205,0*1,08</t>
  </si>
  <si>
    <t>45</t>
  </si>
  <si>
    <t>P144141</t>
  </si>
  <si>
    <t>ocelové potrubí s podélným svarem, materiál L245 NE (290 NE) s tovární izolací ACS III (ISOB3) s přídavným opláštěním FZM-N DN 114,3 x 4,0 mm - cena daná dle přiloženého rozpisu</t>
  </si>
  <si>
    <t>-1065333372</t>
  </si>
  <si>
    <t>48,0*1,08</t>
  </si>
  <si>
    <t>46</t>
  </si>
  <si>
    <t>230201118</t>
  </si>
  <si>
    <t>Montáž trubních dílů přivařovacích D 114,3 mm tl stěny 4,5 mm</t>
  </si>
  <si>
    <t>973135241</t>
  </si>
  <si>
    <t>"T-kus DN 100"   1</t>
  </si>
  <si>
    <t>"oblouky 5 D 19°- 90°"   1+1+1+1+1+1+4+1+1+1+1+1+1</t>
  </si>
  <si>
    <t>47</t>
  </si>
  <si>
    <t>R/112</t>
  </si>
  <si>
    <t>T-kus DN 100 PN 40</t>
  </si>
  <si>
    <t>1177293884</t>
  </si>
  <si>
    <t>48</t>
  </si>
  <si>
    <t>316501</t>
  </si>
  <si>
    <t>trubkový ohyb DN 100 hladký R = 5 D - 114,3 x 4,5 - 19° - materiál L245 NE (290 NE)</t>
  </si>
  <si>
    <t>1541687955</t>
  </si>
  <si>
    <t>49</t>
  </si>
  <si>
    <t>316502</t>
  </si>
  <si>
    <t xml:space="preserve">trubkový ohyb DN 100 hladký R = 5 D - 114,3 x 4,5 - 20° - materiál L245 NE (290 NE) </t>
  </si>
  <si>
    <t>1987313104</t>
  </si>
  <si>
    <t>50</t>
  </si>
  <si>
    <t>316503</t>
  </si>
  <si>
    <t xml:space="preserve">trubkový ohyb DN 100 hladký R = 5 D - 114,3 x 4,5 - 22° - materiál L245 NE (290 NE) </t>
  </si>
  <si>
    <t>438564229</t>
  </si>
  <si>
    <t>51</t>
  </si>
  <si>
    <t>316504</t>
  </si>
  <si>
    <t>trubkový ohyb DN 100 hladký R = 5 D - 114,3 x 4,5 - 24° - materiál L245 NE (290 NE)</t>
  </si>
  <si>
    <t>-368915611</t>
  </si>
  <si>
    <t>52</t>
  </si>
  <si>
    <t>316505</t>
  </si>
  <si>
    <t xml:space="preserve">trubkový ohyb DN 100 hladký R = 5 D - 114,3 x 4,5 - 25° - materiál L245 NE (290 NE) </t>
  </si>
  <si>
    <t>-177299180</t>
  </si>
  <si>
    <t>53</t>
  </si>
  <si>
    <t>316506</t>
  </si>
  <si>
    <t xml:space="preserve">trubkový ohyb DN 100 hladký R = 5 D - 114,3 x 4,5 - 44° - materiál L245 NE (290 NE) </t>
  </si>
  <si>
    <t>1090723981</t>
  </si>
  <si>
    <t>54</t>
  </si>
  <si>
    <t>316507</t>
  </si>
  <si>
    <t xml:space="preserve">trubkový ohyb DN 100 hladký R = 5 D - 114,3 x 4,5 - 45° - materiál L245 NE (290 NE) </t>
  </si>
  <si>
    <t>1422384726</t>
  </si>
  <si>
    <t>55</t>
  </si>
  <si>
    <t>316508</t>
  </si>
  <si>
    <t xml:space="preserve">trubkový ohyb DN 100 hladký R = 5 D - 114,3 x 4,5 - 48° - materiál L245 NE (290 NE) </t>
  </si>
  <si>
    <t>37093745</t>
  </si>
  <si>
    <t>56</t>
  </si>
  <si>
    <t>316509</t>
  </si>
  <si>
    <t xml:space="preserve">trubkový ohyb DN 100 hladký R = 5 D - 114,3 x 4,5 - 58° - materiál L245 NE (290 NE) </t>
  </si>
  <si>
    <t>-1616907641</t>
  </si>
  <si>
    <t>57</t>
  </si>
  <si>
    <t>316510</t>
  </si>
  <si>
    <t>trubkový ohyb DN 100 hladký R = 5 D - 114,3 x 4,5 - 83° - materiál L245 NE (290 NE)</t>
  </si>
  <si>
    <t>695177580</t>
  </si>
  <si>
    <t>58</t>
  </si>
  <si>
    <t>316511</t>
  </si>
  <si>
    <t>trubkový ohyb DN 100 hladký R = 5 D - 114,3 x 4,5 - 85° - materiál L245 NE (290 NE)</t>
  </si>
  <si>
    <t>-1873708558</t>
  </si>
  <si>
    <t>59</t>
  </si>
  <si>
    <t>316512</t>
  </si>
  <si>
    <t>trubkový ohyb DN 100 hladký R = 5 D - 114,3 x 4,5 - 89° - materiál L245 NE (290 NE)</t>
  </si>
  <si>
    <t>-2144119719</t>
  </si>
  <si>
    <t>60</t>
  </si>
  <si>
    <t>316513</t>
  </si>
  <si>
    <t>trubkový ohyb DN 100 hladký R = 5 D - 114,3 x 4,5 - 90° - materiál L245 NE (290 NE)</t>
  </si>
  <si>
    <t>1381950146</t>
  </si>
  <si>
    <t>61</t>
  </si>
  <si>
    <t>230220011</t>
  </si>
  <si>
    <t>Montáž orientačního sloupku ON 13 2970</t>
  </si>
  <si>
    <t>2126540859</t>
  </si>
  <si>
    <t>"orientační sloupky"   15</t>
  </si>
  <si>
    <t>62</t>
  </si>
  <si>
    <t>P920415</t>
  </si>
  <si>
    <t>sloupek orientační (s betonovou patkou)</t>
  </si>
  <si>
    <t>-314183118</t>
  </si>
  <si>
    <t>63</t>
  </si>
  <si>
    <t>MD</t>
  </si>
  <si>
    <t>Mimostaveništní doprava</t>
  </si>
  <si>
    <t>%</t>
  </si>
  <si>
    <t>-420307968</t>
  </si>
  <si>
    <t>PPV</t>
  </si>
  <si>
    <t>Podíl přidružených výkonů</t>
  </si>
  <si>
    <t>-1059001611</t>
  </si>
  <si>
    <t>23.0-M</t>
  </si>
  <si>
    <t>RTG kontrola</t>
  </si>
  <si>
    <t>65</t>
  </si>
  <si>
    <t>R/230010001</t>
  </si>
  <si>
    <t>RTG - doprava z Pardubic - osobní automobil</t>
  </si>
  <si>
    <t>-1406109167</t>
  </si>
  <si>
    <t>2 cesty - 200 km</t>
  </si>
  <si>
    <t>2*200</t>
  </si>
  <si>
    <t>66</t>
  </si>
  <si>
    <t>R/230010002</t>
  </si>
  <si>
    <t>RTG - doprava z Pardubic - laboratoří</t>
  </si>
  <si>
    <t>-1142637247</t>
  </si>
  <si>
    <t>67</t>
  </si>
  <si>
    <t>R/230010003</t>
  </si>
  <si>
    <t>RTG - kontrola svarů DN 100x4,0</t>
  </si>
  <si>
    <t>371544868</t>
  </si>
  <si>
    <t>68</t>
  </si>
  <si>
    <t>R/230010004</t>
  </si>
  <si>
    <t>RTG - kontrola svarů DN 100x4,5</t>
  </si>
  <si>
    <t>921867230</t>
  </si>
  <si>
    <t>23.1-M</t>
  </si>
  <si>
    <t>Izolační materiál - ohyby</t>
  </si>
  <si>
    <t>69</t>
  </si>
  <si>
    <t>230210011</t>
  </si>
  <si>
    <t>Oprava opláštění ruční natavením normálním</t>
  </si>
  <si>
    <t>738339558</t>
  </si>
  <si>
    <t>izolace Ergelit + krycí páska (počet ohybů 3) - dl. 1,5 m</t>
  </si>
  <si>
    <t>3*1,5*0,53</t>
  </si>
  <si>
    <t>70</t>
  </si>
  <si>
    <t>R/00125</t>
  </si>
  <si>
    <t>Ergelit + krycí páska</t>
  </si>
  <si>
    <t>bal</t>
  </si>
  <si>
    <t>-329644224</t>
  </si>
  <si>
    <t>71</t>
  </si>
  <si>
    <t>230210013</t>
  </si>
  <si>
    <t>Montáž opláštění ruční ovinem páskou za studena 2vrstvy</t>
  </si>
  <si>
    <t>1438367390</t>
  </si>
  <si>
    <t>izolace Raychem - Flexclad - dl. 35,0 m</t>
  </si>
  <si>
    <t>35,0*0,53</t>
  </si>
  <si>
    <t>72</t>
  </si>
  <si>
    <t>P735336</t>
  </si>
  <si>
    <t>izolační materiál Raychem - Flexclad II C30-50 x 15000 mm rl</t>
  </si>
  <si>
    <t>-2110297613</t>
  </si>
  <si>
    <t>na 1 m´potrubí - 1,5 role</t>
  </si>
  <si>
    <t>35*1,5</t>
  </si>
  <si>
    <t>"zaokrouhleno"   53</t>
  </si>
  <si>
    <t>23.2-M</t>
  </si>
  <si>
    <t>Izolační materiál - sváry</t>
  </si>
  <si>
    <t>73</t>
  </si>
  <si>
    <t>230210003</t>
  </si>
  <si>
    <t>Oprava opláštění, izolace svarů ovinem páskou za studena 2vrstvy</t>
  </si>
  <si>
    <t>1505320</t>
  </si>
  <si>
    <t>izolace Raychem - Flexclad (0,35 m2/1 svár) - 105 svárů</t>
  </si>
  <si>
    <t>105*0,35</t>
  </si>
  <si>
    <t>74</t>
  </si>
  <si>
    <t>P735321</t>
  </si>
  <si>
    <t>izolační materiál Raychem - WPC C30</t>
  </si>
  <si>
    <t>1384750548</t>
  </si>
  <si>
    <t>1 role - 46 svárů</t>
  </si>
  <si>
    <t>75</t>
  </si>
  <si>
    <t>2031477130</t>
  </si>
  <si>
    <t>Ergelit + krycí páska (počet svárů 4)</t>
  </si>
  <si>
    <t>0,35 m2/1 svár</t>
  </si>
  <si>
    <t>4*0,35</t>
  </si>
  <si>
    <t>76</t>
  </si>
  <si>
    <t>983912030</t>
  </si>
  <si>
    <t>77</t>
  </si>
  <si>
    <t>929199375</t>
  </si>
  <si>
    <t>78</t>
  </si>
  <si>
    <t>R/230210000</t>
  </si>
  <si>
    <t>Úprava svárů před izolací</t>
  </si>
  <si>
    <t>-1429183174</t>
  </si>
  <si>
    <t>23.3-M</t>
  </si>
  <si>
    <t>Izolační materiál - propoj na stáv. VTP</t>
  </si>
  <si>
    <t>79</t>
  </si>
  <si>
    <t>1776984031</t>
  </si>
  <si>
    <t>80</t>
  </si>
  <si>
    <t>P735403</t>
  </si>
  <si>
    <t>Izolační materiál Raychem - SERVIWRAP R 30 A páska š. 150 mm, dl. 15,0 m</t>
  </si>
  <si>
    <t>1041499166</t>
  </si>
  <si>
    <t>81</t>
  </si>
  <si>
    <t>P735411</t>
  </si>
  <si>
    <t>Izolační materiál Raychem - SERVIWRAP nátěr penetrační Primer AB 5l</t>
  </si>
  <si>
    <t>-136326994</t>
  </si>
  <si>
    <t>46-M</t>
  </si>
  <si>
    <t>Zemní práce při extr.mont.pracích</t>
  </si>
  <si>
    <t>82</t>
  </si>
  <si>
    <t>460490012</t>
  </si>
  <si>
    <t>Krytí kabelů výstražnou fólií šířky 25 cm</t>
  </si>
  <si>
    <t>-582434077</t>
  </si>
  <si>
    <t>"žlutá fólie - ozn. Plyn, š. 22 cm"   1270,0</t>
  </si>
  <si>
    <t>83</t>
  </si>
  <si>
    <t>JTA.0013701.URS</t>
  </si>
  <si>
    <t>výstražná fólie z polyethylenu šíře 22 cm s potiskem "POZOR PLYN" (Termoplast)</t>
  </si>
  <si>
    <t>-589269775</t>
  </si>
  <si>
    <t>ztratné 2%</t>
  </si>
  <si>
    <t>1270,0*1,02</t>
  </si>
  <si>
    <t>84</t>
  </si>
  <si>
    <t>460490013</t>
  </si>
  <si>
    <t>Krytí kabelů výstražnou fólií šířky 34 cm</t>
  </si>
  <si>
    <t>-1602738017</t>
  </si>
  <si>
    <t>"červená fólie - výstražná, š. 33 cm (2 m/1 křížení)"   2,0*(1+2+1+1+6)</t>
  </si>
  <si>
    <t>85</t>
  </si>
  <si>
    <t>fólie PVC výstražná š. 330 mm červené barvy</t>
  </si>
  <si>
    <t>1435006216</t>
  </si>
  <si>
    <t xml:space="preserve">22,0*1,02 </t>
  </si>
  <si>
    <t>86</t>
  </si>
  <si>
    <t>460751111</t>
  </si>
  <si>
    <t>Osazení kabelových kanálů do rýhy z prefabrikovaných betonových žlabů vnější šířky do 20 cm</t>
  </si>
  <si>
    <t>-1231685030</t>
  </si>
  <si>
    <t>87</t>
  </si>
  <si>
    <t>59213001</t>
  </si>
  <si>
    <t>žlab kabelový betonový 100 x 18,5/10 x 10 cm</t>
  </si>
  <si>
    <t>-638007870</t>
  </si>
  <si>
    <t>88</t>
  </si>
  <si>
    <t>R/592134300</t>
  </si>
  <si>
    <t>deska krycí kabelových žlabů ABD 12-23 50x23x6 cm</t>
  </si>
  <si>
    <t>-2123167016</t>
  </si>
  <si>
    <t>2 ks/m</t>
  </si>
  <si>
    <t>6*2</t>
  </si>
  <si>
    <t>89</t>
  </si>
  <si>
    <t>1185562673</t>
  </si>
  <si>
    <t>HZS</t>
  </si>
  <si>
    <t>Hodinové zúčtovací sazby</t>
  </si>
  <si>
    <t>90</t>
  </si>
  <si>
    <t>HZS4212</t>
  </si>
  <si>
    <t>Hodinová zúčtovací sazba revizní technik specialista</t>
  </si>
  <si>
    <t>-438635456</t>
  </si>
  <si>
    <t>91</t>
  </si>
  <si>
    <t>HZS4212.1</t>
  </si>
  <si>
    <t>Hodinová zúčtovací sazba revizní technik specialista - vizuální kontrola</t>
  </si>
  <si>
    <t>-1238487500</t>
  </si>
  <si>
    <t>92</t>
  </si>
  <si>
    <t>HZS4232</t>
  </si>
  <si>
    <t>Elektrojiskrová zkouška - technik odborný</t>
  </si>
  <si>
    <t>-1997853493</t>
  </si>
  <si>
    <t>VRN</t>
  </si>
  <si>
    <t>Vedlejší rozpočtové náklady</t>
  </si>
  <si>
    <t>VRN1</t>
  </si>
  <si>
    <t>Průzkumné, geodetické a projektové práce</t>
  </si>
  <si>
    <t>93</t>
  </si>
  <si>
    <t>012103000</t>
  </si>
  <si>
    <t xml:space="preserve">Geodetické práce před výstavbou - vytyčení liniové stavby </t>
  </si>
  <si>
    <t>1024</t>
  </si>
  <si>
    <t>953292090</t>
  </si>
  <si>
    <t>94</t>
  </si>
  <si>
    <t>013254000</t>
  </si>
  <si>
    <t>Dokumentace skutečného provedení stavby</t>
  </si>
  <si>
    <t>100 m</t>
  </si>
  <si>
    <t>70475823</t>
  </si>
  <si>
    <t>1275,0/100</t>
  </si>
  <si>
    <t>"zaokrouhleno"   13</t>
  </si>
  <si>
    <t>VRN3</t>
  </si>
  <si>
    <t>Zařízení staveniště</t>
  </si>
  <si>
    <t>95</t>
  </si>
  <si>
    <t>032002000</t>
  </si>
  <si>
    <t>Vybavení staveniště</t>
  </si>
  <si>
    <t>-2101849527</t>
  </si>
  <si>
    <t>VRN4</t>
  </si>
  <si>
    <t>Inženýrská činnost</t>
  </si>
  <si>
    <t>96</t>
  </si>
  <si>
    <t>045002000</t>
  </si>
  <si>
    <t>Kompletační činnost</t>
  </si>
  <si>
    <t>-1404714836</t>
  </si>
  <si>
    <t>0,3% z  ZRN + VRN + HZS</t>
  </si>
  <si>
    <t>0,003</t>
  </si>
  <si>
    <t>36-2/2021 - SO 02 - Protikorozní ochrana</t>
  </si>
  <si>
    <t>Zbyněk Janda</t>
  </si>
  <si>
    <t xml:space="preserve">HSV - Práce a dodávky HSV   </t>
  </si>
  <si>
    <t xml:space="preserve">    1 - Zemní práce   </t>
  </si>
  <si>
    <t xml:space="preserve">    3 - Svislé a kompletní konstrukce   </t>
  </si>
  <si>
    <t xml:space="preserve">PSV - Práce a dodávky PSV   </t>
  </si>
  <si>
    <t xml:space="preserve">    741 - Elektroinstalace - silnoproud   </t>
  </si>
  <si>
    <t xml:space="preserve">M - Práce a dodávky M   </t>
  </si>
  <si>
    <t xml:space="preserve">    21-M - Elektromontáže   </t>
  </si>
  <si>
    <t xml:space="preserve">    23-M - Montáže potrubí   </t>
  </si>
  <si>
    <t xml:space="preserve">    46-M - Zemní práce při extr.mont.pracích   </t>
  </si>
  <si>
    <t xml:space="preserve">HZS - Hodinové zúčtovací sazby   </t>
  </si>
  <si>
    <t xml:space="preserve">VRN - Vedlejší rozpočtové náklady   </t>
  </si>
  <si>
    <t xml:space="preserve">    VRN4 - Inženýrská činnost   </t>
  </si>
  <si>
    <t xml:space="preserve">Práce a dodávky HSV   </t>
  </si>
  <si>
    <t xml:space="preserve">Zemní práce   </t>
  </si>
  <si>
    <t>132212111</t>
  </si>
  <si>
    <t>Hloubení rýh š do 800 mm v soudržných horninách třídy těžitelnosti I, skupiny 3 ručně</t>
  </si>
  <si>
    <t>-1595140424</t>
  </si>
  <si>
    <t>132251101</t>
  </si>
  <si>
    <t>Hloubení rýh nezapažených š do 800 mm v hornině třídy těžitelnosti I skupiny 3 objem do 20 m3 strojně</t>
  </si>
  <si>
    <t>-1786824208</t>
  </si>
  <si>
    <t>-129604973</t>
  </si>
  <si>
    <t xml:space="preserve">Svislé a kompletní konstrukce   </t>
  </si>
  <si>
    <t>360365132</t>
  </si>
  <si>
    <t>Svařované nosné spoje aluminotermické pruty D nad 22mm</t>
  </si>
  <si>
    <t>1174226133</t>
  </si>
  <si>
    <t>R01</t>
  </si>
  <si>
    <t>Připojení kabelů na potrubí Aluminotermicky</t>
  </si>
  <si>
    <t>ks</t>
  </si>
  <si>
    <t>-1799970664</t>
  </si>
  <si>
    <t>PSV</t>
  </si>
  <si>
    <t xml:space="preserve">Práce a dodávky PSV   </t>
  </si>
  <si>
    <t>741</t>
  </si>
  <si>
    <t xml:space="preserve">Elektroinstalace - silnoproud   </t>
  </si>
  <si>
    <t>741322142</t>
  </si>
  <si>
    <t>Montáž svodiče přepětí nn typ 3 třípólových na DIN lištu se zapojením vodičů</t>
  </si>
  <si>
    <t>546941663</t>
  </si>
  <si>
    <t>345722510</t>
  </si>
  <si>
    <t>lišta elektroinstalační nosná kovová holá DIN TS35</t>
  </si>
  <si>
    <t>1506870159</t>
  </si>
  <si>
    <t>999100120R</t>
  </si>
  <si>
    <t>Izolační jiskřiště TC 100 A ( Leutron )</t>
  </si>
  <si>
    <t>617873793</t>
  </si>
  <si>
    <t xml:space="preserve">Práce a dodávky M   </t>
  </si>
  <si>
    <t>21-M</t>
  </si>
  <si>
    <t xml:space="preserve">Elektromontáže   </t>
  </si>
  <si>
    <t>210100003</t>
  </si>
  <si>
    <t>Ukončení vodičů v rozváděči nebo na přístroji včetně zapojení průřezu žíly do 16 mm2</t>
  </si>
  <si>
    <t>-1496634701</t>
  </si>
  <si>
    <t>210100097</t>
  </si>
  <si>
    <t>Ukončení vodičů na svorkovnici s otevřením a uzavřením krytu včetně zapojení průřezu žíly do 4 mm2</t>
  </si>
  <si>
    <t>-342069915</t>
  </si>
  <si>
    <t>210100098</t>
  </si>
  <si>
    <t>Ukončení vodičů na svorkovnici s otevřením a uzavřením krytu včetně zapojení průřezu žíly do 6 mm2</t>
  </si>
  <si>
    <t>-1379162589</t>
  </si>
  <si>
    <t>210100108</t>
  </si>
  <si>
    <t>Ukončení vodičů na svorkovnici s otevřením a uzavřením krytu včetně zapojení průřezu žíly do 25 mm2</t>
  </si>
  <si>
    <t>482804244</t>
  </si>
  <si>
    <t>210100281</t>
  </si>
  <si>
    <t>Ukončení vodičů izolovaných smršťovací záklopkou nebo páskou bez letování průřezu žíly do 25 mm2</t>
  </si>
  <si>
    <t>666211055</t>
  </si>
  <si>
    <t>210100299</t>
  </si>
  <si>
    <t>Příplatek k ukončení vodičů za ocínování konce žíly</t>
  </si>
  <si>
    <t>-1767025411</t>
  </si>
  <si>
    <t>210120313</t>
  </si>
  <si>
    <t>Montáž bleskojistek do 35 kV 2,5 kA se zapojením vodičů</t>
  </si>
  <si>
    <t>-694928692</t>
  </si>
  <si>
    <t>999100095R</t>
  </si>
  <si>
    <t>Svodič střídavých proudů CP-40 K2</t>
  </si>
  <si>
    <t>-683755598</t>
  </si>
  <si>
    <t>210220002</t>
  </si>
  <si>
    <t>Montáž uzemňovacích vedení vodičů FeZn pomocí svorek na povrchu drátem nebo lanem do 10 mm</t>
  </si>
  <si>
    <t>-272916013</t>
  </si>
  <si>
    <t>35441073</t>
  </si>
  <si>
    <t>drát D 10mm FeZn</t>
  </si>
  <si>
    <t>kg</t>
  </si>
  <si>
    <t>634596263</t>
  </si>
  <si>
    <t>35441996</t>
  </si>
  <si>
    <t>svorka odbočovací a spojovací pro spojování kruhových a páskových vodičů, FeZn</t>
  </si>
  <si>
    <t>25121187</t>
  </si>
  <si>
    <t>35441895</t>
  </si>
  <si>
    <t>svorka připojovací k připojení kovových částí</t>
  </si>
  <si>
    <t>-1368139306</t>
  </si>
  <si>
    <t>35431014</t>
  </si>
  <si>
    <t>svorka uzemnění AlMgSi zkušební, 81 mm</t>
  </si>
  <si>
    <t>1701769460</t>
  </si>
  <si>
    <t>210220020</t>
  </si>
  <si>
    <t>Montáž uzemňovacího vedení vodičů FeZn pomocí svorek v zemi páskou do 120 mm2 ve městské zástavbě</t>
  </si>
  <si>
    <t>1846791247</t>
  </si>
  <si>
    <t>35442062</t>
  </si>
  <si>
    <t>pás zemnící 30x4mm FeZn</t>
  </si>
  <si>
    <t>483038866</t>
  </si>
  <si>
    <t>35441986</t>
  </si>
  <si>
    <t>svorka odbočovací a spojovací pro pásek 30x4 mm, FeZn</t>
  </si>
  <si>
    <t>1483872888</t>
  </si>
  <si>
    <t>999100098R</t>
  </si>
  <si>
    <t>Páska Serviwrap R30A 50mm/15m</t>
  </si>
  <si>
    <t>1367635479</t>
  </si>
  <si>
    <t>210220361</t>
  </si>
  <si>
    <t>Montáž tyčí zemnicích délky do 2 m</t>
  </si>
  <si>
    <t>1310581608</t>
  </si>
  <si>
    <t>35442092</t>
  </si>
  <si>
    <t>tyč zemnící 1,5 m FeZn</t>
  </si>
  <si>
    <t>1818859896</t>
  </si>
  <si>
    <t>35441865</t>
  </si>
  <si>
    <t>svorka FeZn k zemnící tyči - D 28 mm</t>
  </si>
  <si>
    <t>1522624405</t>
  </si>
  <si>
    <t>35431160</t>
  </si>
  <si>
    <t>svorka univerzální 669101 pro lano 4-16mm2</t>
  </si>
  <si>
    <t>-1472963503</t>
  </si>
  <si>
    <t>999100078R</t>
  </si>
  <si>
    <t>Připojovací svorka ( příchytka připojitelná 2730 25FT )</t>
  </si>
  <si>
    <t>-1878555419</t>
  </si>
  <si>
    <t>210280211</t>
  </si>
  <si>
    <t>Měření zemních odporů zemniče prvního nebo samostatného</t>
  </si>
  <si>
    <t>1283532817</t>
  </si>
  <si>
    <t>210280215</t>
  </si>
  <si>
    <t>Připlatek k měření zemních odporů prvního zemniče za každý další zemnič v síti</t>
  </si>
  <si>
    <t>2127884699</t>
  </si>
  <si>
    <t>210290891</t>
  </si>
  <si>
    <t>Doplnění orientačních štítků na kabel (při revizi)</t>
  </si>
  <si>
    <t>-756581733</t>
  </si>
  <si>
    <t>73534550</t>
  </si>
  <si>
    <t>tabulka bezpečnostní s tiskem 2 barvy A5 248x210mm samolepící</t>
  </si>
  <si>
    <t>-723894107</t>
  </si>
  <si>
    <t>999100110R</t>
  </si>
  <si>
    <t>Kab.štítek nerezový 44x15x0,5mm</t>
  </si>
  <si>
    <t>-1180607692</t>
  </si>
  <si>
    <t>210292011</t>
  </si>
  <si>
    <t>Změření zemního odporu zkušební svorky</t>
  </si>
  <si>
    <t>-1784289652</t>
  </si>
  <si>
    <t>210801311</t>
  </si>
  <si>
    <t>Montáž vodiče Cu izolovaného plného nebo laněného s PVC pláštěm do 1 kV žíla 1,5 až 16 mm2 uloženého volně (např. CY, CHAH-V)</t>
  </si>
  <si>
    <t>-1321680971</t>
  </si>
  <si>
    <t>34141142</t>
  </si>
  <si>
    <t>vodič propojovací jádro Cu lanované izolace PVC 450/750V (H07V-R) 1x16mm2</t>
  </si>
  <si>
    <t>-474364499</t>
  </si>
  <si>
    <t>210801313</t>
  </si>
  <si>
    <t>Montáž vodiče Cu izolovaný plný a laněný s PVC pláštěm do 1 kV žíla 25 až 35 mm2 volně (CY, CHAH-R(V))</t>
  </si>
  <si>
    <t>-2033782780</t>
  </si>
  <si>
    <t>34111194</t>
  </si>
  <si>
    <t>kabel silový jednožilový s Cu jádrem 1x25mm2</t>
  </si>
  <si>
    <t>-2012546548</t>
  </si>
  <si>
    <t>34567280</t>
  </si>
  <si>
    <t>oko kabelové Al 1-10kV lisovací plná 16x8</t>
  </si>
  <si>
    <t>242382161</t>
  </si>
  <si>
    <t>34567290</t>
  </si>
  <si>
    <t>oko kabelové Al 1-10kV lisovací plná 35x8</t>
  </si>
  <si>
    <t>1270738818</t>
  </si>
  <si>
    <t>210812001</t>
  </si>
  <si>
    <t>Montáž kabelu Cu plného nebo laněného do 1 kV žíly 2x1,5 až 6 mm2 (např. CYKY) bez ukončení uloženého volně nebo v liště</t>
  </si>
  <si>
    <t>-77336578</t>
  </si>
  <si>
    <t>34111012</t>
  </si>
  <si>
    <t>kabel instalační jádro Cu plné izolace PVC plášť PVC 450/750V (CYKY) 2x4mm2</t>
  </si>
  <si>
    <t>-1026132041</t>
  </si>
  <si>
    <t>210812031</t>
  </si>
  <si>
    <t>Montáž kabel Cu plný kulatý do 1 kV 4x1,5 až 4 mm2 uložený volně nebo v liště (CYKY)</t>
  </si>
  <si>
    <t>1458425260</t>
  </si>
  <si>
    <t>34111068</t>
  </si>
  <si>
    <t>kabel silový s Cu jádrem 1 kV 4x4mm2</t>
  </si>
  <si>
    <t>1212215666</t>
  </si>
  <si>
    <t>210812033</t>
  </si>
  <si>
    <t>Montáž kabelu Cu plného nebo laněného do 1 kV žíly 4x6 až 10 mm2 (např. CYKY) bez ukončení uloženého volně nebo v liště</t>
  </si>
  <si>
    <t>1574825233</t>
  </si>
  <si>
    <t>34111072</t>
  </si>
  <si>
    <t>kabel instalační jádro Cu plné izolace PVC plášť PVC 450/750V (CYKY) 4x6mm2</t>
  </si>
  <si>
    <t>-1036166093</t>
  </si>
  <si>
    <t>210813001</t>
  </si>
  <si>
    <t>Montáž kabelu Cu plného nebo laněného do 1 kV žíly 2x1,5 až 6 mm2 (např. CYKY) bez ukončení uloženého pevně</t>
  </si>
  <si>
    <t>-965502171</t>
  </si>
  <si>
    <t>210813031</t>
  </si>
  <si>
    <t>Montáž kabel Cu plný kulatý do 1 kV 4x1,5 až 4mm2 uložený pevně (CYKY)</t>
  </si>
  <si>
    <t>1895377814</t>
  </si>
  <si>
    <t>210813033</t>
  </si>
  <si>
    <t>Montáž kabelu Cu plného nebo laněného do 1 kV žíly 4x6 až 10 mm2 (např. CYKY) bez ukončení uloženého pevně</t>
  </si>
  <si>
    <t>670229561</t>
  </si>
  <si>
    <t xml:space="preserve">Montáže potrubí   </t>
  </si>
  <si>
    <t>230210002</t>
  </si>
  <si>
    <t>Oprava opláštění a izolace svarů natavením zesíleným</t>
  </si>
  <si>
    <t>-1306373657</t>
  </si>
  <si>
    <t>11163178</t>
  </si>
  <si>
    <t>lak hydroizolační asfaltový pro izolaci trub</t>
  </si>
  <si>
    <t>-2063740843</t>
  </si>
  <si>
    <t>999100067R</t>
  </si>
  <si>
    <t>Izolační páska Serviwrap R30A 50mm/15m</t>
  </si>
  <si>
    <t>-467090379</t>
  </si>
  <si>
    <t>230250031</t>
  </si>
  <si>
    <t>Montáž propojovacích objektů POA</t>
  </si>
  <si>
    <t>29846493</t>
  </si>
  <si>
    <t>230250032</t>
  </si>
  <si>
    <t>Montáž propojovacích objektů POB</t>
  </si>
  <si>
    <t>767021733</t>
  </si>
  <si>
    <t>230250033</t>
  </si>
  <si>
    <t>Montáž propojovacích objektů POIS</t>
  </si>
  <si>
    <t>-652973232</t>
  </si>
  <si>
    <t>357117382R</t>
  </si>
  <si>
    <t>Propojovací objekt Plastový ( komplet K2)</t>
  </si>
  <si>
    <t>721363576</t>
  </si>
  <si>
    <t>59225460</t>
  </si>
  <si>
    <t>skruž betonová studňová kruhová 80x50x9cm</t>
  </si>
  <si>
    <t>-512976110</t>
  </si>
  <si>
    <t>58331200</t>
  </si>
  <si>
    <t>štěrkopísek netříděný zásypový</t>
  </si>
  <si>
    <t>239075020</t>
  </si>
  <si>
    <t>230250037</t>
  </si>
  <si>
    <t>Montáž připojení další konstrukce do propojovacích objektů</t>
  </si>
  <si>
    <t>-1357698165</t>
  </si>
  <si>
    <t>230250038</t>
  </si>
  <si>
    <t>Montáž snímací elektrody MS 100</t>
  </si>
  <si>
    <t>1540906910</t>
  </si>
  <si>
    <t>999100300R</t>
  </si>
  <si>
    <t>Snímací elektroda Ms 110</t>
  </si>
  <si>
    <t>-1927851048</t>
  </si>
  <si>
    <t>230250066R</t>
  </si>
  <si>
    <t>Elektrojiskrová zkouška  izolace potrubí</t>
  </si>
  <si>
    <t>-1124438157</t>
  </si>
  <si>
    <t xml:space="preserve">Zemní práce při extr.mont.pracích   </t>
  </si>
  <si>
    <t>21810099R</t>
  </si>
  <si>
    <t>Zatahování kabelů do ochranných trubek Kopoflex</t>
  </si>
  <si>
    <t>1482778795</t>
  </si>
  <si>
    <t>460490014</t>
  </si>
  <si>
    <t>Krytí kabelů výstražnou fólií šířky 40 cm</t>
  </si>
  <si>
    <t>-974847586</t>
  </si>
  <si>
    <t>460490020R</t>
  </si>
  <si>
    <t>Uložení chráničky do země, do výkopu  volně do 110 mm</t>
  </si>
  <si>
    <t>-1202890686</t>
  </si>
  <si>
    <t>34571351</t>
  </si>
  <si>
    <t>trubka elektroinstalační ohebná dvouplášťová korugovaná D 41/50 mm, HDPE+LDPE</t>
  </si>
  <si>
    <t>-2023068484</t>
  </si>
  <si>
    <t xml:space="preserve">Hodinové zúčtovací sazby   </t>
  </si>
  <si>
    <t>Hodinová zúčtovací sazba technik odborný</t>
  </si>
  <si>
    <t>262144</t>
  </si>
  <si>
    <t>-1315431969</t>
  </si>
  <si>
    <t xml:space="preserve">Vedlejší rozpočtové náklady   </t>
  </si>
  <si>
    <t xml:space="preserve">Inženýrská činnost   </t>
  </si>
  <si>
    <t>049303000</t>
  </si>
  <si>
    <t>Náklady vzniklé v souvislosti s předáním stavby(fotodokumentace)</t>
  </si>
  <si>
    <t>1677009744</t>
  </si>
  <si>
    <t>36-3/2021 - SO 03 - VTL RS</t>
  </si>
  <si>
    <t>Soupis:</t>
  </si>
  <si>
    <t>36-3.1/2021 - SO 03/01 - RS stavební část</t>
  </si>
  <si>
    <t>MONTGAS, a. s.</t>
  </si>
  <si>
    <t xml:space="preserve">    3 - Svislé a kompletní konstrukce</t>
  </si>
  <si>
    <t xml:space="preserve">    6 - Úpravy povrchů, podlahy a osazování výplní</t>
  </si>
  <si>
    <t>PSV - Práce a dodávky PSV</t>
  </si>
  <si>
    <t xml:space="preserve">    711 - Izolace proti vodě, vlhkosti a plynům</t>
  </si>
  <si>
    <t xml:space="preserve">    714 - Akustická a protiotřesová opatření</t>
  </si>
  <si>
    <t xml:space="preserve">    762 - Konstrukce tesařské</t>
  </si>
  <si>
    <t xml:space="preserve">    763 - Konstrukce suché výstavby</t>
  </si>
  <si>
    <t xml:space="preserve">    783 - Dokončovací práce - nátěry</t>
  </si>
  <si>
    <t xml:space="preserve">    784 - Dokončovací práce - malby a tapety</t>
  </si>
  <si>
    <t xml:space="preserve">    N01 - Montáž ŽB pref.</t>
  </si>
  <si>
    <t>131251102</t>
  </si>
  <si>
    <t>Hloubení jam nezapažených v hornině třídy těžitelnosti I, skupiny 3 objem do 50 m3 strojně</t>
  </si>
  <si>
    <t>1490519604</t>
  </si>
  <si>
    <t>4,7*7,7*1,2</t>
  </si>
  <si>
    <t>-1187623897</t>
  </si>
  <si>
    <t>"celkem výkop"   43,428</t>
  </si>
  <si>
    <t>"odpočet zeminy na zásyp"   -2,904</t>
  </si>
  <si>
    <t>-1694026518</t>
  </si>
  <si>
    <t>40,524*15</t>
  </si>
  <si>
    <t>-841542831</t>
  </si>
  <si>
    <t>48950398</t>
  </si>
  <si>
    <t>40,524*1,85</t>
  </si>
  <si>
    <t>1411724465</t>
  </si>
  <si>
    <t>"kolem základů"   (7,4+4,7)*2*0,15*0,80</t>
  </si>
  <si>
    <t>273321411</t>
  </si>
  <si>
    <t>Základové desky ze ŽB bez zvýšených nároků na prostředí tř. C 20/25</t>
  </si>
  <si>
    <t>1145947668</t>
  </si>
  <si>
    <t>základová deska</t>
  </si>
  <si>
    <t>4,7*7,7*0,20</t>
  </si>
  <si>
    <t>272362021</t>
  </si>
  <si>
    <t>Výztuž základových kleneb svařovanými sítěmi Kari</t>
  </si>
  <si>
    <t>1569274919</t>
  </si>
  <si>
    <t>2x KARI síť 100/100/8 mm (7,99 kg/m2)</t>
  </si>
  <si>
    <t>2*7,7*4,7*7,99*1,3*0,001</t>
  </si>
  <si>
    <t>279113132</t>
  </si>
  <si>
    <t>Základová zeď tl do 200 mm z tvárnic ztraceného bednění včetně výplně z betonu tř. C 16/20</t>
  </si>
  <si>
    <t>-1846491905</t>
  </si>
  <si>
    <t>(0,9+1,0+1,0+0,8+1,3*2+0,8+3,8)*0,95</t>
  </si>
  <si>
    <t>279113134</t>
  </si>
  <si>
    <t>Základová zeď tl do 300 mm z tvárnic ztraceného bednění včetně výplně z betonu tř. C 16/20</t>
  </si>
  <si>
    <t>-1007033602</t>
  </si>
  <si>
    <t>nadezdívka</t>
  </si>
  <si>
    <t>(4,4+6,8)*2*0,95</t>
  </si>
  <si>
    <t>"odpočet prostupů"   -(0,80*0,95)*3</t>
  </si>
  <si>
    <t>279361821</t>
  </si>
  <si>
    <t>Výztuž základových zdí nosných betonářskou ocelí 10 505</t>
  </si>
  <si>
    <t>698396752</t>
  </si>
  <si>
    <t>tyč R12 (1,13 kg/m´) - 5% na prořez</t>
  </si>
  <si>
    <t>"svisle - v každé tvárnici v protilehlém rohu"   (8+15)*2*2*0,95*1,13*1,05*0,001</t>
  </si>
  <si>
    <t>"vodorovně - v každé spáře 2 pruty"   (4,2+7,2)*2*2*3*1,13*1,05*0,001</t>
  </si>
  <si>
    <t>Svislé a kompletní konstrukce</t>
  </si>
  <si>
    <t>317121101</t>
  </si>
  <si>
    <t>Montáž prefabrikovaných překladů délky do 1500 mm</t>
  </si>
  <si>
    <t>635872312</t>
  </si>
  <si>
    <t>59321070</t>
  </si>
  <si>
    <t>překlad železobetonový RZP 1190x140x140mm</t>
  </si>
  <si>
    <t>349272022</t>
  </si>
  <si>
    <t>451541111</t>
  </si>
  <si>
    <t>Lože pod potrubí otevřený výkop ze štěrkodrtě</t>
  </si>
  <si>
    <t>503237264</t>
  </si>
  <si>
    <t>štěrkodrť 32-63 mm - podklad pod betonovou deskou</t>
  </si>
  <si>
    <t>4,7*7,7*0,10</t>
  </si>
  <si>
    <t>-1007636067</t>
  </si>
  <si>
    <t>pískové lože - pod podlahou</t>
  </si>
  <si>
    <t>3,8*6,8*0,10</t>
  </si>
  <si>
    <t>Úpravy povrchů, podlahy a osazování výplní</t>
  </si>
  <si>
    <t>631311114</t>
  </si>
  <si>
    <t>Mazanina tl do 80 mm z betonu prostého bez zvýšených nároků na prostředí tř. C 16/20</t>
  </si>
  <si>
    <t>684628074</t>
  </si>
  <si>
    <t>3,8*6,8*0,08</t>
  </si>
  <si>
    <t>631311124</t>
  </si>
  <si>
    <t>Mazanina tl do 120 mm z betonu prostého bez zvýšených nároků na prostředí tř. C 16/20</t>
  </si>
  <si>
    <t>-1358569312</t>
  </si>
  <si>
    <t>podlaha - tl. 100 mm</t>
  </si>
  <si>
    <t>4,2*7,2*0,10</t>
  </si>
  <si>
    <t>631319173</t>
  </si>
  <si>
    <t>Příplatek k mazanině tl do 120 mm za stržení povrchu spodní vrstvy před vložením výztuže</t>
  </si>
  <si>
    <t>-131239824</t>
  </si>
  <si>
    <t>631362021</t>
  </si>
  <si>
    <t>Výztuž mazanin svařovanými sítěmi Kari</t>
  </si>
  <si>
    <t>1368710323</t>
  </si>
  <si>
    <t>KARI síť 100/100/6 (4,44 kg/m2)</t>
  </si>
  <si>
    <t>4,7*7,2*4,44*1,3*0,001</t>
  </si>
  <si>
    <t>635111215</t>
  </si>
  <si>
    <t>Násyp pod podlahy ze štěrkopísku se zhutněním</t>
  </si>
  <si>
    <t>-398421884</t>
  </si>
  <si>
    <t>3,8*6,8*0,77</t>
  </si>
  <si>
    <t>Práce a dodávky PSV</t>
  </si>
  <si>
    <t>711</t>
  </si>
  <si>
    <t>Izolace proti vodě, vlhkosti a plynům</t>
  </si>
  <si>
    <t>711111002</t>
  </si>
  <si>
    <t>Provedení izolace proti zemní vlhkosti vodorovné za studena lakem asfaltovým</t>
  </si>
  <si>
    <t>-839382582</t>
  </si>
  <si>
    <t xml:space="preserve">podlaha </t>
  </si>
  <si>
    <t>4,4*7,4</t>
  </si>
  <si>
    <t>11163152</t>
  </si>
  <si>
    <t>lak hydroizolační asfaltový</t>
  </si>
  <si>
    <t>-173570872</t>
  </si>
  <si>
    <t>32,56*0,00039 'Přepočtené koeficientem množství</t>
  </si>
  <si>
    <t>711461104</t>
  </si>
  <si>
    <t>Provedení izolace proti vodě vodorovné fólií natavenou do asfaltového podkladu</t>
  </si>
  <si>
    <t>913163441</t>
  </si>
  <si>
    <t>28322005</t>
  </si>
  <si>
    <t>fólie hydroizolační pro spodní stavbu mPVC tl 2mm</t>
  </si>
  <si>
    <t>-1645670750</t>
  </si>
  <si>
    <t>32,56*1,1655 'Přepočtené koeficientem množství</t>
  </si>
  <si>
    <t>998711101</t>
  </si>
  <si>
    <t>Přesun hmot tonážní pro izolace proti vodě, vlhkosti a plynům v objektech výšky do 6 m</t>
  </si>
  <si>
    <t>6218092</t>
  </si>
  <si>
    <t>714</t>
  </si>
  <si>
    <t>Akustická a protiotřesová opatření</t>
  </si>
  <si>
    <t>714122001</t>
  </si>
  <si>
    <t>Montáž akustických volně zavěšených prvků velikosti 1200x1200 mm</t>
  </si>
  <si>
    <t>-940496331</t>
  </si>
  <si>
    <t>13814189</t>
  </si>
  <si>
    <t>plech hladký Pz jakost DX51+Z275 tl 0,8mm tabule</t>
  </si>
  <si>
    <t>-1047970150</t>
  </si>
  <si>
    <t>713111111</t>
  </si>
  <si>
    <t>Montáž izolace tepelné vrchem stropů volně kladenými rohožemi, pásy, dílci, deskami</t>
  </si>
  <si>
    <t>-940260141</t>
  </si>
  <si>
    <t>63148101</t>
  </si>
  <si>
    <t>deska tepelně izolační minerální univerzální λ=0,038-0,039 tl 50mm</t>
  </si>
  <si>
    <t>-1383758073</t>
  </si>
  <si>
    <t>762</t>
  </si>
  <si>
    <t>Konstrukce tesařské</t>
  </si>
  <si>
    <t>762420011</t>
  </si>
  <si>
    <t>Obložení stropu z cementotřískových desek tl 12 mm na sraz šroubovaných</t>
  </si>
  <si>
    <t>749746362</t>
  </si>
  <si>
    <t>762429001</t>
  </si>
  <si>
    <t>Montáž obložení stropu podkladový rošt</t>
  </si>
  <si>
    <t>2032829808</t>
  </si>
  <si>
    <t>13010418</t>
  </si>
  <si>
    <t>úhelník ocelový rovnostranný jakost 11 375 45x45x5mm</t>
  </si>
  <si>
    <t>994549147</t>
  </si>
  <si>
    <t>763</t>
  </si>
  <si>
    <t>Konstrukce suché výstavby</t>
  </si>
  <si>
    <t>763131613</t>
  </si>
  <si>
    <t>Montáž zavěšené jednovrstvé nosné konstrukce z profilů CD, UD SDK podhled</t>
  </si>
  <si>
    <t>-1899463902</t>
  </si>
  <si>
    <t>763131911</t>
  </si>
  <si>
    <t>Zhotovení otvoru vel. do 0,1 m2 v SDK podhledu a podkroví s vyztužením profily</t>
  </si>
  <si>
    <t>-1186050358</t>
  </si>
  <si>
    <t>783</t>
  </si>
  <si>
    <t>Dokončovací práce - nátěry</t>
  </si>
  <si>
    <t>783933151</t>
  </si>
  <si>
    <t>Penetrační epoxidový nátěr hladkých betonových podlah</t>
  </si>
  <si>
    <t>293229671</t>
  </si>
  <si>
    <t>4,2*7,2</t>
  </si>
  <si>
    <t>783937151</t>
  </si>
  <si>
    <t>Krycí jednonásobný epoxidový vodou ředitelný nátěr betonové podlahy</t>
  </si>
  <si>
    <t>-1548270650</t>
  </si>
  <si>
    <t>783997151</t>
  </si>
  <si>
    <t>Příplatek k cenám krycího nátěru betonové podlahy za protiskluznou úpravu</t>
  </si>
  <si>
    <t>2063197618</t>
  </si>
  <si>
    <t>784</t>
  </si>
  <si>
    <t>Dokončovací práce - malby a tapety</t>
  </si>
  <si>
    <t>784181101</t>
  </si>
  <si>
    <t>Základní akrylátová jednonásobná penetrace podkladu v místnostech výšky do 3,80 m</t>
  </si>
  <si>
    <t>1547331372</t>
  </si>
  <si>
    <t>784221101</t>
  </si>
  <si>
    <t>Dvojnásobné bílé malby ze směsí za sucha dobře otěruvzdorných v místnostech do 3,80 m</t>
  </si>
  <si>
    <t>1003068471</t>
  </si>
  <si>
    <t>N01</t>
  </si>
  <si>
    <t>Montáž ŽB pref.</t>
  </si>
  <si>
    <t>10RWE102.2</t>
  </si>
  <si>
    <t>Doprava budovy od výrobce na místo stavby</t>
  </si>
  <si>
    <t>1040391503</t>
  </si>
  <si>
    <t>10RWE0102</t>
  </si>
  <si>
    <t>Osazení a montáž budovy VTL RS 5000 m3(n)/h</t>
  </si>
  <si>
    <t>soub</t>
  </si>
  <si>
    <t>-2098247970</t>
  </si>
  <si>
    <t>10PBU0102.1</t>
  </si>
  <si>
    <t>Budova VTL 5000 m3  4,5x7,5 m</t>
  </si>
  <si>
    <t>2092021001</t>
  </si>
  <si>
    <t>36-3.2/2021 - SO 03/02 - RS elektro část</t>
  </si>
  <si>
    <t xml:space="preserve">    21-M - Elektroinstalace</t>
  </si>
  <si>
    <t xml:space="preserve">    58-M - Revize vyhrazených technických zařízení</t>
  </si>
  <si>
    <t>Elektroinstalace</t>
  </si>
  <si>
    <t>Montáž celkové elektro instalace VTL RS včetně dodávky instalačního materiálu</t>
  </si>
  <si>
    <t>1800988010</t>
  </si>
  <si>
    <t>R02</t>
  </si>
  <si>
    <t>Dodávka elektro rozvaděče RRS</t>
  </si>
  <si>
    <t>1766773820</t>
  </si>
  <si>
    <t>R03</t>
  </si>
  <si>
    <t>Příprava VTL RS pro Elcor/Datcom</t>
  </si>
  <si>
    <t>-683286864</t>
  </si>
  <si>
    <t>R04</t>
  </si>
  <si>
    <t>Dodávka a montáž PT 100</t>
  </si>
  <si>
    <t>1507675147</t>
  </si>
  <si>
    <t>R05</t>
  </si>
  <si>
    <t>Pospojoivání technologie, budovy a včech oc. konstrukcí</t>
  </si>
  <si>
    <t>-2101300385</t>
  </si>
  <si>
    <t>R06</t>
  </si>
  <si>
    <t>Hromosvodová soustava nadzemní část HVI</t>
  </si>
  <si>
    <t>-268194089</t>
  </si>
  <si>
    <t>R07</t>
  </si>
  <si>
    <t>Obvodové uzemnění FeZn</t>
  </si>
  <si>
    <t>767328440</t>
  </si>
  <si>
    <t>58-M</t>
  </si>
  <si>
    <t>Revize vyhrazených technických zařízení</t>
  </si>
  <si>
    <t>580104R</t>
  </si>
  <si>
    <t>Revize uzemění</t>
  </si>
  <si>
    <t>272341961</t>
  </si>
  <si>
    <t>580105R</t>
  </si>
  <si>
    <t>Revize hromosvodů</t>
  </si>
  <si>
    <t>-1005195611</t>
  </si>
  <si>
    <t>580106R</t>
  </si>
  <si>
    <t>TIČR, vydání, zpracování stanoviska</t>
  </si>
  <si>
    <t>-1300731875</t>
  </si>
  <si>
    <t>36-3.3/2021 - SO 03/03 - RS strojní část</t>
  </si>
  <si>
    <t xml:space="preserve">      B - Ostatní</t>
  </si>
  <si>
    <t>230260011</t>
  </si>
  <si>
    <t>Funkční odzkoušení regulační stanice plynu příprava</t>
  </si>
  <si>
    <t>-1041855575</t>
  </si>
  <si>
    <t>230260012</t>
  </si>
  <si>
    <t>Funkční odzkoušení regulační stanice plyn zkouška regulační řady</t>
  </si>
  <si>
    <t>-1542759454</t>
  </si>
  <si>
    <t>RS-M 01</t>
  </si>
  <si>
    <t>Montáž strojního zařízení VTL RS výkonu 5 000  Nm3/h včetně dodávky materiálu (mimo hlavní komponenty VTL RS)</t>
  </si>
  <si>
    <t>1021106244</t>
  </si>
  <si>
    <t>M01</t>
  </si>
  <si>
    <t>Bepečnostní rychlouzávěr BM5,  DN 40, ANSI 300</t>
  </si>
  <si>
    <t>2129469716</t>
  </si>
  <si>
    <t>M02</t>
  </si>
  <si>
    <t>Regulátor tlaku Tartarini BFL/SR 040, DN 40, ANSI 300</t>
  </si>
  <si>
    <t>546511746</t>
  </si>
  <si>
    <t>M01.1</t>
  </si>
  <si>
    <t>Bepečnostní rychlouzávěr BM5,  DN 25, ANSI 150</t>
  </si>
  <si>
    <t>1940998127</t>
  </si>
  <si>
    <t>M02.1</t>
  </si>
  <si>
    <t>Regulátor tlaku Tartarini BFL-BP DN 25, ANSI 150</t>
  </si>
  <si>
    <t>2041474917</t>
  </si>
  <si>
    <t>M03</t>
  </si>
  <si>
    <t>Plynový filtr PFZ 540, DN 80, PN 40- TECHKO s diferenčním manometrem s vlečenou ručičkou</t>
  </si>
  <si>
    <t>2122069785</t>
  </si>
  <si>
    <t>M04</t>
  </si>
  <si>
    <t>Plynový kotel Vitodens 200 + filtry - předehřev plynu</t>
  </si>
  <si>
    <t>1694707202</t>
  </si>
  <si>
    <t>M04.1</t>
  </si>
  <si>
    <t>Výměník TV 46</t>
  </si>
  <si>
    <t>518193757</t>
  </si>
  <si>
    <t>M05</t>
  </si>
  <si>
    <t>Kontrolní pojistný ventil TARTARINI V/20-2 G1"</t>
  </si>
  <si>
    <t>1080890799</t>
  </si>
  <si>
    <t>RS-M02</t>
  </si>
  <si>
    <t>Montáž plynoměru - mezikusu</t>
  </si>
  <si>
    <t>2029028760</t>
  </si>
  <si>
    <t>M08</t>
  </si>
  <si>
    <t>Mezikus pro plynoměr rotační G 400, DN 150, PN 16</t>
  </si>
  <si>
    <t>-1954140861</t>
  </si>
  <si>
    <t>M009</t>
  </si>
  <si>
    <t>Membránový plynoměr G6 BK - podružné měření spotřeby kotlů předehřevu RS</t>
  </si>
  <si>
    <t>1441000983</t>
  </si>
  <si>
    <t>B</t>
  </si>
  <si>
    <t>Ostatní</t>
  </si>
  <si>
    <t>r047</t>
  </si>
  <si>
    <t>Provedení RTG zkoušek u VTL části RS</t>
  </si>
  <si>
    <t>-1461989013</t>
  </si>
  <si>
    <t>r048</t>
  </si>
  <si>
    <t>Revize, TIČR</t>
  </si>
  <si>
    <t>594548295</t>
  </si>
  <si>
    <t>r049</t>
  </si>
  <si>
    <t>Kombinovaná zkouška těsnosti a pevnosti</t>
  </si>
  <si>
    <t>703766458</t>
  </si>
  <si>
    <t>r050</t>
  </si>
  <si>
    <t>Zpracování výrobní PD, PD skutečného provedení a technologický postup</t>
  </si>
  <si>
    <t>-621572788</t>
  </si>
  <si>
    <t>r051</t>
  </si>
  <si>
    <t>Funkční zkouška dle TPG 605 02</t>
  </si>
  <si>
    <t>-664632129</t>
  </si>
  <si>
    <t>36-4/2021 - SO 04 - Umístění VTL RS a její oplocení</t>
  </si>
  <si>
    <t>01 - VTL vstup do RS</t>
  </si>
  <si>
    <t xml:space="preserve">      46-M - Zemní práce při extr.mont.pracích</t>
  </si>
  <si>
    <t xml:space="preserve">    01.1 - Nadzemní TU</t>
  </si>
  <si>
    <t>02 - VTL výstup z RS</t>
  </si>
  <si>
    <t>02.1 - STL výstup z RS</t>
  </si>
  <si>
    <t>03 - Oplocení RS</t>
  </si>
  <si>
    <t>5 - Komunikace pozemní</t>
  </si>
  <si>
    <t>9 - Ostatní konstrukce a práce</t>
  </si>
  <si>
    <t xml:space="preserve">    21-M - Elektromontáže</t>
  </si>
  <si>
    <t>01</t>
  </si>
  <si>
    <t>VTL vstup do RS</t>
  </si>
  <si>
    <t>-547056262</t>
  </si>
  <si>
    <t>"trubka ocelová s tovární izolací ACS III - 114,3 x 4,0"   15,0</t>
  </si>
  <si>
    <t>"trubka ocelová s tovární izolací ACS III + opláštění FZM-N - 114,3 x 4,0"   1,0</t>
  </si>
  <si>
    <t>P144136</t>
  </si>
  <si>
    <t>trubka ocelová s tovární izolací PE ISO A3 (B3) DN 114,3 x 4,0 mm</t>
  </si>
  <si>
    <t>952558133</t>
  </si>
  <si>
    <t>15,0*1,08</t>
  </si>
  <si>
    <t>P144444</t>
  </si>
  <si>
    <t>ocelové potrubí s podélným svarem, materiál L245 NE (L290 NE) s tovární izolací PE ISO A3 (B3) s přídavným opláštěním FZM-N - DN 100 (114,3 x 4,0)</t>
  </si>
  <si>
    <t>-408164846</t>
  </si>
  <si>
    <t>1,0*1,08</t>
  </si>
  <si>
    <t>2024461521</t>
  </si>
  <si>
    <t>"oblouky 5 D - 90°"   4</t>
  </si>
  <si>
    <t>3166493</t>
  </si>
  <si>
    <t>trubkový ohyb DN 100 hladký R = 5 D - 114,3x4,5 - 90° - materiál L245 NE (290 NE) - dl. 1,25 m</t>
  </si>
  <si>
    <t>1218066547</t>
  </si>
  <si>
    <t>945972657</t>
  </si>
  <si>
    <t>"dýnko DN 100"   1</t>
  </si>
  <si>
    <t>"redukce DN 100/80"   1</t>
  </si>
  <si>
    <t>"izolační spoj Schuck DN 100"   1</t>
  </si>
  <si>
    <t>R/001</t>
  </si>
  <si>
    <t>dýnko ocelové DN 100 (114,3x4,0)</t>
  </si>
  <si>
    <t>1134581859</t>
  </si>
  <si>
    <t>R/002</t>
  </si>
  <si>
    <t>redukce ocelová DN 100/80 (114,3/88,9)</t>
  </si>
  <si>
    <t>-2134561601</t>
  </si>
  <si>
    <t>izolační spoj SCHUCK SHD PN 40, DN 100</t>
  </si>
  <si>
    <t>-1092757636</t>
  </si>
  <si>
    <t>230230064</t>
  </si>
  <si>
    <t>Hlavní tlaková zkouška vzduchem do 6,3 MPa do DN 125 (114,3 x 4,0)</t>
  </si>
  <si>
    <t>757451876</t>
  </si>
  <si>
    <t>-900847335</t>
  </si>
  <si>
    <t>5585029</t>
  </si>
  <si>
    <t>izolace Raychem - Flexclad - dl. 5,0 m</t>
  </si>
  <si>
    <t>5,0*0,53</t>
  </si>
  <si>
    <t>-1807588628</t>
  </si>
  <si>
    <t>5,0*1,5</t>
  </si>
  <si>
    <t>"zaokrouhleno"   8</t>
  </si>
  <si>
    <t>-1675817870</t>
  </si>
  <si>
    <t>"žlutá fólie - ozn. Plyn, š. 22 cm"  15,0</t>
  </si>
  <si>
    <t>29533785</t>
  </si>
  <si>
    <t>15,0*1,02</t>
  </si>
  <si>
    <t>01.1</t>
  </si>
  <si>
    <t>Nadzemní TU</t>
  </si>
  <si>
    <t>230201106</t>
  </si>
  <si>
    <t>Montáž trubních dílů přivařovacích do D 60,3 mm tl stěny 3,2 mm</t>
  </si>
  <si>
    <t>1323334393</t>
  </si>
  <si>
    <t>"kulový kohout přírubový - DN 50"   1</t>
  </si>
  <si>
    <t>"příruba přivařovací krková DN 50"   1</t>
  </si>
  <si>
    <t>"příruba zaslepovací DN 50"   1</t>
  </si>
  <si>
    <t>R/110</t>
  </si>
  <si>
    <t>kulový kohout přírubový DN 50 PN 40, typ K91.31 se zaslepovací přírubou</t>
  </si>
  <si>
    <t>2034708504</t>
  </si>
  <si>
    <t>31946507</t>
  </si>
  <si>
    <t>příruba přivařovací s krkem 11 416 pro PN40 DN 50</t>
  </si>
  <si>
    <t>2061045393</t>
  </si>
  <si>
    <t>55253658</t>
  </si>
  <si>
    <t>příruba zaslepovací  DN 50</t>
  </si>
  <si>
    <t>636239206</t>
  </si>
  <si>
    <t>-457057355</t>
  </si>
  <si>
    <t>"oblouky 5 D - 90°"   2</t>
  </si>
  <si>
    <t>1494827226</t>
  </si>
  <si>
    <t>-420297311</t>
  </si>
  <si>
    <t>"kulový kohout DN 100"   1</t>
  </si>
  <si>
    <t>"příruba krková přivařovací DN 100"   3</t>
  </si>
  <si>
    <t>"redukce DN 100/50"   1</t>
  </si>
  <si>
    <t>R/111</t>
  </si>
  <si>
    <t>kuový kohout přírubový DN 100 PN 40, typ K91.31</t>
  </si>
  <si>
    <t>1916541311</t>
  </si>
  <si>
    <t>-430837606</t>
  </si>
  <si>
    <t>31946510</t>
  </si>
  <si>
    <t>příruba přivařovací s krkem 11 416 pro PN40 DN 100</t>
  </si>
  <si>
    <t>-351145513</t>
  </si>
  <si>
    <t>R/113</t>
  </si>
  <si>
    <t>redukce DN 100/50 PN 40</t>
  </si>
  <si>
    <t>-304987573</t>
  </si>
  <si>
    <t>02</t>
  </si>
  <si>
    <t>VTL výstup z RS</t>
  </si>
  <si>
    <t>230201024</t>
  </si>
  <si>
    <t>Montáž plynovodů D 168,1 mm tl stěny 4,5 mm</t>
  </si>
  <si>
    <t>-1892653006</t>
  </si>
  <si>
    <t>"trubka ocelová hladká L 245 NE - 168,3 x 4,5"   3,0</t>
  </si>
  <si>
    <t>P144137</t>
  </si>
  <si>
    <t>trubka ocelová s tovární izolací ACS III (ISOB3) DN 168,3 x 4,5 mm - cena daná dle přiloženého rozpisu</t>
  </si>
  <si>
    <t>227986172</t>
  </si>
  <si>
    <t>3,0*1,08</t>
  </si>
  <si>
    <t>230201124</t>
  </si>
  <si>
    <t>Montáž trubních dílů přivařovacích D168,1 mm tl stěny 4,5 mm</t>
  </si>
  <si>
    <t>-1547661362</t>
  </si>
  <si>
    <t>"kulový kohout DN 150"   1</t>
  </si>
  <si>
    <t>"dýnko DN 150"   1</t>
  </si>
  <si>
    <t>55283858</t>
  </si>
  <si>
    <t>dno klenuté S235JR PN16 159x5mm DN 150</t>
  </si>
  <si>
    <t>1322477712</t>
  </si>
  <si>
    <t>R/102</t>
  </si>
  <si>
    <t>kohout kulový podzemní, celosvařovaný, přivařovací konce DN 150 (168,3 x 6,3), typ K92.24, s planetární převodovkou s pevným nástavcem L = 1,0 m, vč. Protegolu</t>
  </si>
  <si>
    <t>-2146035840</t>
  </si>
  <si>
    <t>230220006</t>
  </si>
  <si>
    <t>Montáž litinového poklopu</t>
  </si>
  <si>
    <t>1546114865</t>
  </si>
  <si>
    <t>"poklop litinový šoupátkový"   1</t>
  </si>
  <si>
    <t>7.2.14GAS</t>
  </si>
  <si>
    <t>poklop litinový šoupátkový - plyn</t>
  </si>
  <si>
    <t>-1611072442</t>
  </si>
  <si>
    <t>7.2.10</t>
  </si>
  <si>
    <t>podkladové desky pod uliční poklopy</t>
  </si>
  <si>
    <t>-1773991843</t>
  </si>
  <si>
    <t>230230065</t>
  </si>
  <si>
    <t>Hlavní tlaková zkouška vzduchem do 6,3 MPa DN 150 (168,3 x 4,5)</t>
  </si>
  <si>
    <t>980258276</t>
  </si>
  <si>
    <t>R/230010006</t>
  </si>
  <si>
    <t>RTG - kontrola svarů DN 150x4,5</t>
  </si>
  <si>
    <t>474025582</t>
  </si>
  <si>
    <t>1940554096</t>
  </si>
  <si>
    <t>"žlutá fólie - ozn. Plyn, š. 22 cm"  3,0</t>
  </si>
  <si>
    <t>-1421888424</t>
  </si>
  <si>
    <t>3,0*1,02</t>
  </si>
  <si>
    <t>02.1</t>
  </si>
  <si>
    <t>STL výstup z RS</t>
  </si>
  <si>
    <t>230205055</t>
  </si>
  <si>
    <t>Montáž potrubí plastového svařované na tupo nebo elektrospojkou dn 110 mm en 6,3 mm</t>
  </si>
  <si>
    <t>-1389763155</t>
  </si>
  <si>
    <t>"potrubí D 110 x 6,3"   8,0</t>
  </si>
  <si>
    <t>28613902</t>
  </si>
  <si>
    <t>potrubí plynovodní PE 100RC SDR 17,6 PN 0,1MPa tyče 12m 110x6,3mm</t>
  </si>
  <si>
    <t>-132003933</t>
  </si>
  <si>
    <t>ztratné 5%</t>
  </si>
  <si>
    <t>8,0*1,05</t>
  </si>
  <si>
    <t>-1913819394</t>
  </si>
  <si>
    <t>"šoupě DN 100"   1</t>
  </si>
  <si>
    <t>406610011011</t>
  </si>
  <si>
    <t>šoupě s přivařovacími PE konci 100 SDR 11  100/110</t>
  </si>
  <si>
    <t>1519581724</t>
  </si>
  <si>
    <t>230205255</t>
  </si>
  <si>
    <t>Montáž trubního dílu PE elektrotvarovky nebo svařovaného na tupo dn 110 mm en 6,2 mm</t>
  </si>
  <si>
    <t>1143093497</t>
  </si>
  <si>
    <t>"elektrovíčko D 110"   1</t>
  </si>
  <si>
    <t>"elektrokoleno 90° D 110"   1</t>
  </si>
  <si>
    <t>"zemní přechodka PE D 110/ocel DN 100"   1</t>
  </si>
  <si>
    <t>753-101-814</t>
  </si>
  <si>
    <t>GF - PE elektrokoleno 90° D 110</t>
  </si>
  <si>
    <t>1664993101</t>
  </si>
  <si>
    <t>753-961-714</t>
  </si>
  <si>
    <t>GF - PE elektrovíčko D 110</t>
  </si>
  <si>
    <t>1319974784</t>
  </si>
  <si>
    <t>775-641-641</t>
  </si>
  <si>
    <t>GF - zemní přechodka PE/ocel D 110 - 4" (DN 100)</t>
  </si>
  <si>
    <t>-614284159</t>
  </si>
  <si>
    <t>-718279764</t>
  </si>
  <si>
    <t>2085975934</t>
  </si>
  <si>
    <t>-1359631887</t>
  </si>
  <si>
    <t>230230018</t>
  </si>
  <si>
    <t>Hlavní tlaková zkouška vzduchem 0,6 MPa DN 100</t>
  </si>
  <si>
    <t>-582879130</t>
  </si>
  <si>
    <t>1865316936</t>
  </si>
  <si>
    <t>"žlutá fólie - ozn. Plyn, š. 22 cm"  8,0</t>
  </si>
  <si>
    <t>-1698213515</t>
  </si>
  <si>
    <t>8,0*1,02</t>
  </si>
  <si>
    <t>03</t>
  </si>
  <si>
    <t>Oplocení RS</t>
  </si>
  <si>
    <t>122251101</t>
  </si>
  <si>
    <t>Odkopávky a prokopávky nezapažené v hornině třídy těžitelnosti I, skupiny 3 objem do 20 m3 strojně</t>
  </si>
  <si>
    <t>379169240</t>
  </si>
  <si>
    <t>prostor mezi budovou a oplocením</t>
  </si>
  <si>
    <t>"pod betonové dlaždice"   92,0*0,15</t>
  </si>
  <si>
    <t>Hloubení rýh nezapažených  š do 800 mm v hornině třídy těžitelnosti I, skupiny 3 objem do 20 m3 strojně</t>
  </si>
  <si>
    <t>-969229076</t>
  </si>
  <si>
    <t>rýha pro přípojku NN</t>
  </si>
  <si>
    <t>20,0*0,50*0,80</t>
  </si>
  <si>
    <t>8828871</t>
  </si>
  <si>
    <t>skládka Technické služby Tábor s. r. o. - Klenovice (25 km)</t>
  </si>
  <si>
    <t>13,80</t>
  </si>
  <si>
    <t>1360391651</t>
  </si>
  <si>
    <t>13,80*15</t>
  </si>
  <si>
    <t>1500622881</t>
  </si>
  <si>
    <t>538281767</t>
  </si>
  <si>
    <t>13,80*1,85</t>
  </si>
  <si>
    <t>174151101</t>
  </si>
  <si>
    <t>2008457223</t>
  </si>
  <si>
    <t>184911311</t>
  </si>
  <si>
    <t>Položení textilie proti prorůstání  v rovině a svahu do 1:5</t>
  </si>
  <si>
    <t>1313107869</t>
  </si>
  <si>
    <t>KNI.587919</t>
  </si>
  <si>
    <t>ochranná fólie proti prorůstání</t>
  </si>
  <si>
    <t>-1050937587</t>
  </si>
  <si>
    <t>92*1,15 'Přepočtené koeficientem množství</t>
  </si>
  <si>
    <t>338171123</t>
  </si>
  <si>
    <t>Osazování sloupků a vzpěr plotových ocelových v do 2,60 m se zabetonováním</t>
  </si>
  <si>
    <t>-1908567783</t>
  </si>
  <si>
    <t>14+8</t>
  </si>
  <si>
    <t>55342255</t>
  </si>
  <si>
    <t>sloupek plotový průběžný Pz a poplastovaný 2500/48x1,5mm</t>
  </si>
  <si>
    <t>396696704</t>
  </si>
  <si>
    <t>55342274</t>
  </si>
  <si>
    <t>vzpěra plotová 48x1,5mm včetně krytky s uchem 2500mm</t>
  </si>
  <si>
    <t>1676578913</t>
  </si>
  <si>
    <t>348101210</t>
  </si>
  <si>
    <t>Osazení vrat nebo vrátek k oplocení na ocelové sloupky do 2 m2</t>
  </si>
  <si>
    <t>-314722450</t>
  </si>
  <si>
    <t>R/55342329</t>
  </si>
  <si>
    <t>branka vchodová kovová 900x1750 mm</t>
  </si>
  <si>
    <t>1473234185</t>
  </si>
  <si>
    <t>348101220</t>
  </si>
  <si>
    <t>Osazení vrat nebo vrátek k oplocení na ocelové sloupky do 4 m2</t>
  </si>
  <si>
    <t>-938689786</t>
  </si>
  <si>
    <t>R/55342349</t>
  </si>
  <si>
    <t>brána plotová dvoukřídlá Pz 300x1750mm</t>
  </si>
  <si>
    <t>2101996124</t>
  </si>
  <si>
    <t>348121221</t>
  </si>
  <si>
    <t>Osazení podhrabových desek délky do 3 m na ocelové plotové sloupky (v ceně veškerý drobný materiál - držáky, šrouby...)</t>
  </si>
  <si>
    <t>251670067</t>
  </si>
  <si>
    <t>PSB.56230200</t>
  </si>
  <si>
    <t>podhrabová deska PD 1-300 B, 2950x50x300mm</t>
  </si>
  <si>
    <t>-1108817599</t>
  </si>
  <si>
    <t>348401120</t>
  </si>
  <si>
    <t>Montáž oplocení ze strojového pletiva s napínacími dráty výšky do 1,6 m</t>
  </si>
  <si>
    <t>1072674028</t>
  </si>
  <si>
    <t>R/S350200</t>
  </si>
  <si>
    <t>svařované pletivo poplastované 1,60/25m se zapleteným napínacím drátem, oka 50/50 mm</t>
  </si>
  <si>
    <t>-288263537</t>
  </si>
  <si>
    <t>R/5530200</t>
  </si>
  <si>
    <t>napínák poplastovaný (ráčna)</t>
  </si>
  <si>
    <t>-976633539</t>
  </si>
  <si>
    <t>Komunikace pozemní</t>
  </si>
  <si>
    <t>564750111</t>
  </si>
  <si>
    <t>Podklad z kameniva hrubého drceného vel. 16-32 mm tl 150 mm</t>
  </si>
  <si>
    <t>-1901033599</t>
  </si>
  <si>
    <t>596811221</t>
  </si>
  <si>
    <t>Kladení betonové dlažby komunikací pro pěší do lože z kameniva vel do 0,25 m2 plochy do 100 m2</t>
  </si>
  <si>
    <t>-419999225</t>
  </si>
  <si>
    <t>59245601</t>
  </si>
  <si>
    <t>dlažba desková betonová 500x500x50mm přírodní</t>
  </si>
  <si>
    <t>1703484201</t>
  </si>
  <si>
    <t>92*1,02 'Přepočtené koeficientem množství</t>
  </si>
  <si>
    <t>Ostatní konstrukce a práce</t>
  </si>
  <si>
    <t>P356432</t>
  </si>
  <si>
    <t>dodávka pilíře elektroměrového PMV - 1 v</t>
  </si>
  <si>
    <t>-1638759176</t>
  </si>
  <si>
    <t>HZS2491</t>
  </si>
  <si>
    <t>Hodinová zúčtovací sazba dělník zednických výpomocí</t>
  </si>
  <si>
    <t>1975884322</t>
  </si>
  <si>
    <t xml:space="preserve">osazení pilíře </t>
  </si>
  <si>
    <t>2 pracovníci/3 hod</t>
  </si>
  <si>
    <t>2*3</t>
  </si>
  <si>
    <t>Elektromontáže</t>
  </si>
  <si>
    <t>210812011</t>
  </si>
  <si>
    <t>Montáž kabel Cu plný kulatý do 1 kV 3x1,5 až 6 mm2 uložený volně nebo v liště (např. CYKY)</t>
  </si>
  <si>
    <t>-1721329593</t>
  </si>
  <si>
    <t>34111048</t>
  </si>
  <si>
    <t>kabel instalační jádro Cu plné izolace PVC plášť PVC 450/750V CYKY J 3x6mm2</t>
  </si>
  <si>
    <t>711734654</t>
  </si>
  <si>
    <t>20*1,15 'Přepočtené koeficientem množství</t>
  </si>
  <si>
    <t>230205035</t>
  </si>
  <si>
    <t>Montáž potrubí plastového svařované na tupo nebo elektrospojkou dn 50 mm en 4,6 mm</t>
  </si>
  <si>
    <t>-1206193693</t>
  </si>
  <si>
    <t>"chránička Kopoflex R 50/41"   20,0</t>
  </si>
  <si>
    <t>P361012</t>
  </si>
  <si>
    <t>chránička KOPOFLEX R 50/41 žlutá</t>
  </si>
  <si>
    <t>-1909625177</t>
  </si>
  <si>
    <t>20,0*1,05</t>
  </si>
  <si>
    <t>1298385547</t>
  </si>
  <si>
    <t>36-5/2021 - SO 05 - Trasový uzávěr zemní</t>
  </si>
  <si>
    <t xml:space="preserve">    9 - Ostatní konstrukce a práce, bourání</t>
  </si>
  <si>
    <t>1905144286</t>
  </si>
  <si>
    <t>čerpání celkem 5dní - 4 hod/denně</t>
  </si>
  <si>
    <t>5*4</t>
  </si>
  <si>
    <t>-387213176</t>
  </si>
  <si>
    <t>čerpání celkem  5 dní</t>
  </si>
  <si>
    <t>856746190</t>
  </si>
  <si>
    <t>montážní jáma pro osazení TU</t>
  </si>
  <si>
    <t>"pole"   5,25*3,7*2,3</t>
  </si>
  <si>
    <t>-1798989848</t>
  </si>
  <si>
    <t>"montážní jáma"   (5,25+3,7)*2*2,3</t>
  </si>
  <si>
    <t>1252158002</t>
  </si>
  <si>
    <t>2121642434</t>
  </si>
  <si>
    <t>"celkem výkop"   44,678</t>
  </si>
  <si>
    <t>"odpočet zeminy na zásyp"   -43,207</t>
  </si>
  <si>
    <t>-1653456968</t>
  </si>
  <si>
    <t>1,471*15</t>
  </si>
  <si>
    <t>2008469971</t>
  </si>
  <si>
    <t>1899914192</t>
  </si>
  <si>
    <t>1,471*1,85</t>
  </si>
  <si>
    <t>105418892</t>
  </si>
  <si>
    <t>"odpočet obsypu a lože"   -1,471</t>
  </si>
  <si>
    <t>175101201</t>
  </si>
  <si>
    <t>Obsypání objektu nad přilehlým původním terénem sypaninou bez prohození, uloženou do 3 m</t>
  </si>
  <si>
    <t>1387647710</t>
  </si>
  <si>
    <t>štěrkopísek 0-32 mm (2,5 t)</t>
  </si>
  <si>
    <t>pískové lože tl. 150 mm + obsyp uzlu tl. 300 mm</t>
  </si>
  <si>
    <t>2,5/1,7</t>
  </si>
  <si>
    <t>58337344</t>
  </si>
  <si>
    <t>štěrkopísek frakce 0/32</t>
  </si>
  <si>
    <t>1949884198</t>
  </si>
  <si>
    <t>2,5*1,05</t>
  </si>
  <si>
    <t>275313611</t>
  </si>
  <si>
    <t>Základové bloky a patky z betonu tř. C 16/20</t>
  </si>
  <si>
    <t>447383565</t>
  </si>
  <si>
    <t xml:space="preserve">"betonová podpěra - 1 ks"   0,7*0,7*0,4   </t>
  </si>
  <si>
    <t>275351121</t>
  </si>
  <si>
    <t>Zřízení bednění základových patek</t>
  </si>
  <si>
    <t>2103870262</t>
  </si>
  <si>
    <t xml:space="preserve">"betonová podpěra - 1 ks"   (0,7+0,7)*2*0,4   </t>
  </si>
  <si>
    <t>275351122</t>
  </si>
  <si>
    <t>Odstranění bednění základových patek</t>
  </si>
  <si>
    <t>-420913751</t>
  </si>
  <si>
    <t>451971111</t>
  </si>
  <si>
    <t>Položení podkladní vrstvy z geotextilie s uchycením v terénu sponami a za plůtky hřeby</t>
  </si>
  <si>
    <t>-790237666</t>
  </si>
  <si>
    <t>69311055</t>
  </si>
  <si>
    <t>tkanina jutová přírodní 305g/m2</t>
  </si>
  <si>
    <t>1839041517</t>
  </si>
  <si>
    <t>6*1,15 'Přepočtené koeficientem množství</t>
  </si>
  <si>
    <t>1574225413</t>
  </si>
  <si>
    <t>"vyrovnání betonových bloků - tl. 100 mm"   0,10</t>
  </si>
  <si>
    <t>637121111</t>
  </si>
  <si>
    <t>Plocha z kačírku tl 100 mm s udusáním</t>
  </si>
  <si>
    <t>1340323504</t>
  </si>
  <si>
    <t>CPR.860818</t>
  </si>
  <si>
    <t>izol. desky tl.2,0 120 mm určené pro izolace vnějších stěn v přímém styku se zeminou</t>
  </si>
  <si>
    <t>1333962083</t>
  </si>
  <si>
    <t>"na betonové bloky"   1,0</t>
  </si>
  <si>
    <t>Ostatní konstrukce a práce, bourání</t>
  </si>
  <si>
    <t>R/95900006</t>
  </si>
  <si>
    <t xml:space="preserve">Výroba trubkového ohrazení se sloupky, vč. dodávky materiálu </t>
  </si>
  <si>
    <t>-142523099</t>
  </si>
  <si>
    <t>R/95900007</t>
  </si>
  <si>
    <t xml:space="preserve">Osazení trubkového ohrazení na terén jeřábem </t>
  </si>
  <si>
    <t>954708013</t>
  </si>
  <si>
    <t>230010011</t>
  </si>
  <si>
    <t>-991172513</t>
  </si>
  <si>
    <t>230201012</t>
  </si>
  <si>
    <t>Montáž plynovodů D 60,3 mm tl stěny 4,5 mm</t>
  </si>
  <si>
    <t>550788303</t>
  </si>
  <si>
    <t>"trubka ocelová hladká L 245 NE - 60,3 x 4,5"   3,0</t>
  </si>
  <si>
    <t>P143066</t>
  </si>
  <si>
    <t>trubka ocelová hladká L245 NE  DN 50 (60,3 x 4,5)</t>
  </si>
  <si>
    <t>-670239860</t>
  </si>
  <si>
    <t>1439495341</t>
  </si>
  <si>
    <t>"trubka ocelová hladká L 245 NE - 114,3 x 4,0"   3,0</t>
  </si>
  <si>
    <t>P141206</t>
  </si>
  <si>
    <t>trubka ocelová hladká L245 NE  DN 100 (114,3 x 4,5)</t>
  </si>
  <si>
    <t>-572905875</t>
  </si>
  <si>
    <t>-1153006153</t>
  </si>
  <si>
    <t>"oblouk 90° DN 50"   2</t>
  </si>
  <si>
    <t>"kulový kohout - odtlakovací (DN 25)"   1</t>
  </si>
  <si>
    <t>"kulový kohout - DN 50"   2</t>
  </si>
  <si>
    <t>R/101</t>
  </si>
  <si>
    <t>kulový kohout Typ 111 PN 40 DN 25</t>
  </si>
  <si>
    <t>-1769366134</t>
  </si>
  <si>
    <t>kulový kohout K92.24 DN 50 podzemní, celosvařovaný, přivařovací konce, teleskopický nástavec L = 1,0 až 1,3 m, se 4HR do poklopu, vč. PROTEGOLU</t>
  </si>
  <si>
    <t>-322765561</t>
  </si>
  <si>
    <t>oblouk 90° typ 5D, PN 40, DN 50 (60,3x4,5)</t>
  </si>
  <si>
    <t>-138380935</t>
  </si>
  <si>
    <t>954121156</t>
  </si>
  <si>
    <t>-917732239</t>
  </si>
  <si>
    <t>392998349</t>
  </si>
  <si>
    <t>"kulový kohout - DN 100"   1</t>
  </si>
  <si>
    <t>kulový kohout K92.24 DN 100 podzemní, celosvařovaný, přivařovací konce, teleskopický nástavec L = 1,0 až 1,3 m, se 4HR do poklopu, vč. PROTEGOLU</t>
  </si>
  <si>
    <t>399368365</t>
  </si>
  <si>
    <t>712814150</t>
  </si>
  <si>
    <t>"poklop litinový šoupátkový"   4</t>
  </si>
  <si>
    <t>1068985612</t>
  </si>
  <si>
    <t>-1649744879</t>
  </si>
  <si>
    <t>R/55272401</t>
  </si>
  <si>
    <t>límec betonový k litinovému poklopu vrchní</t>
  </si>
  <si>
    <t>889079074</t>
  </si>
  <si>
    <t>HZS2311</t>
  </si>
  <si>
    <t>Hodinová zúčtovací sazba malíř, natěrač, lakýrník</t>
  </si>
  <si>
    <t>-2145093670</t>
  </si>
  <si>
    <t>nátěr konstrukce ohrazení - 1x základní nátěr, 1x vrchní nátěr (barva černá, oranžová)</t>
  </si>
  <si>
    <t>1 pracovník - 2 dny</t>
  </si>
  <si>
    <t>2*8</t>
  </si>
  <si>
    <t>24551096</t>
  </si>
  <si>
    <t>hmota nátěrová epoxidová impregnační a zpevňující</t>
  </si>
  <si>
    <t>-1070312906</t>
  </si>
  <si>
    <t>24622000</t>
  </si>
  <si>
    <t>hmota nátěrová syntetická vrchní (email) odstín černý</t>
  </si>
  <si>
    <t>-937916997</t>
  </si>
  <si>
    <t>24621690</t>
  </si>
  <si>
    <t>hmota nátěrová syntetická vrchní (email) odstín oranžová</t>
  </si>
  <si>
    <t>-192160712</t>
  </si>
  <si>
    <t>HZS3112</t>
  </si>
  <si>
    <t>Čištění potrubí - montér potrubí odborný</t>
  </si>
  <si>
    <t>407784147</t>
  </si>
  <si>
    <t>-2025123137</t>
  </si>
  <si>
    <t>Tlaková zkouška - technik odborný</t>
  </si>
  <si>
    <t>-554711135</t>
  </si>
  <si>
    <t>HZS4232.1</t>
  </si>
  <si>
    <t>934884407</t>
  </si>
  <si>
    <t xml:space="preserve">Kompletační činnost </t>
  </si>
  <si>
    <t>212424474</t>
  </si>
  <si>
    <t>"0,30% z  ZRN + VRN + HZS</t>
  </si>
  <si>
    <t>36-7/2021 - SO 07 - Definitivní úpravy</t>
  </si>
  <si>
    <t xml:space="preserve">      18 - Zemní práce - povrchové úpravy terénu</t>
  </si>
  <si>
    <t xml:space="preserve">    5 - Komunikace pozemní</t>
  </si>
  <si>
    <t xml:space="preserve">    9 - Ostatní konstrukce a práce-bourání</t>
  </si>
  <si>
    <t xml:space="preserve">      997 - Přesun sutě</t>
  </si>
  <si>
    <t>01 - Definitivní úpravy SO 01</t>
  </si>
  <si>
    <t xml:space="preserve">    VRN - Vedlejší rozpočtové náklady</t>
  </si>
  <si>
    <t xml:space="preserve">      VRN4 - Inženýrská činnost</t>
  </si>
  <si>
    <t>113151111</t>
  </si>
  <si>
    <t>Rozebrání zpevněných ploch ze silničních dílců</t>
  </si>
  <si>
    <t>-1535184438</t>
  </si>
  <si>
    <t>rozebrání dočasně umístěných  3 ks panelů 2 x 3 m pro přejezd při křížení plynovodu Net4gas</t>
  </si>
  <si>
    <t>3*2,0*3,0</t>
  </si>
  <si>
    <t>Zemní práce - povrchové úpravy terénu</t>
  </si>
  <si>
    <t>181351115</t>
  </si>
  <si>
    <t>Rozprostření ornice tl vrstvy do 300 mm pl přes 500 m2 v rovině nebo ve svahu do 1:5 strojně</t>
  </si>
  <si>
    <t>-93442007</t>
  </si>
  <si>
    <t>SO 01</t>
  </si>
  <si>
    <t>v šíři pracovního pruhu 10 m</t>
  </si>
  <si>
    <t>181151331</t>
  </si>
  <si>
    <t>Plošná úprava terénu přes 500 m2 zemina skupiny 1 až 4 nerovnosti do 200 mm v rovinně a svahu do 1:5</t>
  </si>
  <si>
    <t>-318985495</t>
  </si>
  <si>
    <t>181114711</t>
  </si>
  <si>
    <t>Odstranění kamene sebráním a naložením na dopravní prostředek hmotnosti jednotlivě do 15 kg</t>
  </si>
  <si>
    <t>1024628607</t>
  </si>
  <si>
    <t>odstraněny větší kameny z plochy výkopu (odhad - 20 kg/m2)</t>
  </si>
  <si>
    <t>"SO 01 - pole, louky"   1102,0*0,80*20,0*0,001</t>
  </si>
  <si>
    <t>17,632/2,0</t>
  </si>
  <si>
    <t>181411131</t>
  </si>
  <si>
    <t>Založení parkového trávníku výsevem plochy do 1000 m2 v rovině a ve svahu do 1:5</t>
  </si>
  <si>
    <t>1621763763</t>
  </si>
  <si>
    <t>"travnaté plochy"   125,0*0,80</t>
  </si>
  <si>
    <t>SO 04</t>
  </si>
  <si>
    <t>"volný terén - vstup a výstup z RS"   22,0*0,80</t>
  </si>
  <si>
    <t>"volný terén - přípojka NN"   20,0*0,50</t>
  </si>
  <si>
    <t>00572410</t>
  </si>
  <si>
    <t>osivo směs travní parková</t>
  </si>
  <si>
    <t>-1150183971</t>
  </si>
  <si>
    <t>0,035 kg/m2</t>
  </si>
  <si>
    <t>127,60*0,035</t>
  </si>
  <si>
    <t>564871116</t>
  </si>
  <si>
    <t>Podklad nebo kryt ze štěrkodrtě ŠD tl. 300 mm s rozprostřením a zhutněním</t>
  </si>
  <si>
    <t>701426183</t>
  </si>
  <si>
    <t>zához nezpevněných komunikací štěrkem (v š. 4,0 m, tl. 300 mm, dl. 3,0 m)</t>
  </si>
  <si>
    <t>3,0*4,0</t>
  </si>
  <si>
    <t>Ostatní konstrukce a práce-bourání</t>
  </si>
  <si>
    <t>997</t>
  </si>
  <si>
    <t>Přesun sutě</t>
  </si>
  <si>
    <t>997221561</t>
  </si>
  <si>
    <t>Vodorovná doprava suti z kusových materiálů do 1 km</t>
  </si>
  <si>
    <t>-968458762</t>
  </si>
  <si>
    <t>"rozebrané panely"    6,390</t>
  </si>
  <si>
    <t>997221569</t>
  </si>
  <si>
    <t>Příplatek ZKD 1 km u vodorovné dopravy suti z kusových materiálů</t>
  </si>
  <si>
    <t>-1929120891</t>
  </si>
  <si>
    <t>odvoz na skládku - 10 km</t>
  </si>
  <si>
    <t>6,390*9</t>
  </si>
  <si>
    <t>997221625</t>
  </si>
  <si>
    <t>Poplatek za uložení na skládce (skládkovné) stavebního odpadu železobetonového kód odpadu 17 01 01</t>
  </si>
  <si>
    <t>-1161941061</t>
  </si>
  <si>
    <t>Definitivní úpravy SO 01</t>
  </si>
  <si>
    <t>2118213282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</si>
</sst>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sz val="10"/>
      <color rgb="FF46464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4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/>
      <bottom/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32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17" fillId="0" borderId="0" xfId="0" applyFont="1" applyAlignment="1" applyProtection="1">
      <alignment horizontal="left" vertical="center"/>
    </xf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3" fillId="4" borderId="0" xfId="0" applyFont="1" applyFill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9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30" fillId="0" borderId="14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7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30" fillId="0" borderId="19" xfId="0" applyNumberFormat="1" applyFont="1" applyBorder="1" applyAlignment="1" applyProtection="1">
      <alignment vertical="center"/>
    </xf>
    <xf numFmtId="4" fontId="30" fillId="0" borderId="20" xfId="0" applyNumberFormat="1" applyFont="1" applyBorder="1" applyAlignment="1" applyProtection="1">
      <alignment vertical="center"/>
    </xf>
    <xf numFmtId="166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164" fontId="1" fillId="2" borderId="14" xfId="0" applyNumberFormat="1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Border="1" applyAlignment="1" applyProtection="1">
      <alignment horizontal="center" vertical="center"/>
      <protection locked="0"/>
    </xf>
    <xf numFmtId="4" fontId="0" fillId="0" borderId="0" xfId="0" applyNumberFormat="1" applyFont="1" applyAlignment="1">
      <alignment vertical="center"/>
    </xf>
    <xf numFmtId="164" fontId="1" fillId="2" borderId="19" xfId="0" applyNumberFormat="1" applyFont="1" applyFill="1" applyBorder="1" applyAlignment="1" applyProtection="1">
      <alignment horizontal="center" vertical="center"/>
      <protection locked="0"/>
    </xf>
    <xf numFmtId="0" fontId="1" fillId="2" borderId="20" xfId="0" applyFont="1" applyFill="1" applyBorder="1" applyAlignment="1" applyProtection="1">
      <alignment horizontal="center" vertical="center"/>
      <protection locked="0"/>
    </xf>
    <xf numFmtId="4" fontId="1" fillId="0" borderId="21" xfId="0" applyNumberFormat="1" applyFont="1" applyBorder="1" applyAlignment="1" applyProtection="1">
      <alignment vertical="center"/>
    </xf>
    <xf numFmtId="0" fontId="25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3" fillId="4" borderId="0" xfId="0" applyFont="1" applyFill="1" applyAlignment="1" applyProtection="1">
      <alignment horizontal="left" vertical="center"/>
    </xf>
    <xf numFmtId="0" fontId="23" fillId="4" borderId="0" xfId="0" applyFont="1" applyFill="1" applyAlignment="1" applyProtection="1">
      <alignment horizontal="right" vertical="center"/>
    </xf>
    <xf numFmtId="0" fontId="33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3" fillId="4" borderId="16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23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4" fillId="0" borderId="12" xfId="0" applyNumberFormat="1" applyFont="1" applyBorder="1" applyAlignment="1" applyProtection="1"/>
    <xf numFmtId="166" fontId="34" fillId="0" borderId="13" xfId="0" applyNumberFormat="1" applyFont="1" applyBorder="1" applyAlignment="1" applyProtection="1"/>
    <xf numFmtId="4" fontId="35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3" xfId="0" applyFont="1" applyBorder="1" applyAlignment="1" applyProtection="1">
      <alignment horizontal="center" vertical="center"/>
    </xf>
    <xf numFmtId="49" fontId="23" fillId="0" borderId="23" xfId="0" applyNumberFormat="1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center" vertical="center" wrapText="1"/>
    </xf>
    <xf numFmtId="167" fontId="23" fillId="0" borderId="23" xfId="0" applyNumberFormat="1" applyFont="1" applyBorder="1" applyAlignment="1" applyProtection="1">
      <alignment vertical="center"/>
    </xf>
    <xf numFmtId="4" fontId="23" fillId="2" borderId="23" xfId="0" applyNumberFormat="1" applyFont="1" applyFill="1" applyBorder="1" applyAlignment="1" applyProtection="1">
      <alignment vertical="center"/>
      <protection locked="0"/>
    </xf>
    <xf numFmtId="4" fontId="23" fillId="0" borderId="23" xfId="0" applyNumberFormat="1" applyFont="1" applyBorder="1" applyAlignment="1" applyProtection="1">
      <alignment vertical="center"/>
    </xf>
    <xf numFmtId="0" fontId="0" fillId="0" borderId="23" xfId="0" applyFont="1" applyBorder="1" applyAlignment="1" applyProtection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5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7" fillId="0" borderId="23" xfId="0" applyFont="1" applyBorder="1" applyAlignment="1" applyProtection="1">
      <alignment horizontal="center" vertical="center"/>
    </xf>
    <xf numFmtId="49" fontId="37" fillId="0" borderId="23" xfId="0" applyNumberFormat="1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center" vertical="center" wrapText="1"/>
    </xf>
    <xf numFmtId="167" fontId="37" fillId="0" borderId="23" xfId="0" applyNumberFormat="1" applyFont="1" applyBorder="1" applyAlignment="1" applyProtection="1">
      <alignment vertical="center"/>
    </xf>
    <xf numFmtId="4" fontId="37" fillId="2" borderId="23" xfId="0" applyNumberFormat="1" applyFont="1" applyFill="1" applyBorder="1" applyAlignment="1" applyProtection="1">
      <alignment vertical="center"/>
      <protection locked="0"/>
    </xf>
    <xf numFmtId="4" fontId="37" fillId="0" borderId="23" xfId="0" applyNumberFormat="1" applyFont="1" applyBorder="1" applyAlignment="1" applyProtection="1">
      <alignment vertical="center"/>
    </xf>
    <xf numFmtId="0" fontId="38" fillId="0" borderId="23" xfId="0" applyFont="1" applyBorder="1" applyAlignment="1" applyProtection="1">
      <alignment vertical="center"/>
    </xf>
    <xf numFmtId="0" fontId="38" fillId="0" borderId="3" xfId="0" applyFont="1" applyBorder="1" applyAlignment="1">
      <alignment vertical="center"/>
    </xf>
    <xf numFmtId="0" fontId="37" fillId="2" borderId="14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167" fontId="23" fillId="2" borderId="23" xfId="0" applyNumberFormat="1" applyFont="1" applyFill="1" applyBorder="1" applyAlignment="1" applyProtection="1">
      <alignment vertical="center"/>
      <protection locked="0"/>
    </xf>
    <xf numFmtId="0" fontId="10" fillId="0" borderId="19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24" fillId="2" borderId="19" xfId="0" applyFont="1" applyFill="1" applyBorder="1" applyAlignment="1" applyProtection="1">
      <alignment horizontal="left" vertical="center"/>
      <protection locked="0"/>
    </xf>
    <xf numFmtId="0" fontId="24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4" fillId="0" borderId="20" xfId="0" applyNumberFormat="1" applyFont="1" applyBorder="1" applyAlignment="1" applyProtection="1">
      <alignment vertical="center"/>
    </xf>
    <xf numFmtId="166" fontId="24" fillId="0" borderId="21" xfId="0" applyNumberFormat="1" applyFont="1" applyBorder="1" applyAlignment="1" applyProtection="1">
      <alignment vertical="center"/>
    </xf>
    <xf numFmtId="0" fontId="37" fillId="2" borderId="19" xfId="0" applyFont="1" applyFill="1" applyBorder="1" applyAlignment="1" applyProtection="1">
      <alignment horizontal="left" vertical="center"/>
      <protection locked="0"/>
    </xf>
    <xf numFmtId="0" fontId="37" fillId="0" borderId="20" xfId="0" applyFont="1" applyBorder="1" applyAlignment="1" applyProtection="1">
      <alignment horizontal="center" vertical="center"/>
    </xf>
    <xf numFmtId="0" fontId="23" fillId="4" borderId="6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left" vertical="center"/>
    </xf>
    <xf numFmtId="0" fontId="7" fillId="0" borderId="0" xfId="0" applyFont="1" applyAlignment="1" applyProtection="1">
      <alignment horizontal="left" vertical="center"/>
    </xf>
    <xf numFmtId="0" fontId="28" fillId="0" borderId="0" xfId="0" applyFont="1" applyAlignment="1" applyProtection="1">
      <alignment horizontal="left" vertical="center" wrapText="1"/>
    </xf>
    <xf numFmtId="0" fontId="31" fillId="0" borderId="0" xfId="0" applyFont="1" applyAlignment="1" applyProtection="1">
      <alignment horizontal="left" vertical="center" wrapText="1"/>
    </xf>
    <xf numFmtId="0" fontId="23" fillId="4" borderId="7" xfId="0" applyFont="1" applyFill="1" applyBorder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4" fontId="7" fillId="2" borderId="0" xfId="0" applyNumberFormat="1" applyFont="1" applyFill="1" applyAlignment="1" applyProtection="1">
      <alignment vertical="center"/>
      <protection locked="0"/>
    </xf>
    <xf numFmtId="4" fontId="7" fillId="0" borderId="0" xfId="0" applyNumberFormat="1" applyFont="1" applyAlignment="1" applyProtection="1">
      <alignment vertical="center"/>
    </xf>
    <xf numFmtId="0" fontId="7" fillId="2" borderId="0" xfId="0" applyFont="1" applyFill="1" applyAlignment="1" applyProtection="1">
      <alignment horizontal="left" vertical="center"/>
      <protection locked="0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4" fontId="25" fillId="4" borderId="0" xfId="0" applyNumberFormat="1" applyFont="1" applyFill="1" applyAlignment="1" applyProtection="1">
      <alignment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2" fillId="0" borderId="0" xfId="0" applyNumberFormat="1" applyFont="1" applyAlignment="1" applyProtection="1">
      <alignment vertical="center"/>
    </xf>
    <xf numFmtId="4" fontId="18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9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7" xfId="0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0" borderId="0" xfId="0"/>
    <xf numFmtId="4" fontId="29" fillId="0" borderId="0" xfId="0" applyNumberFormat="1" applyFont="1" applyAlignment="1" applyProtection="1">
      <alignment horizontal="right" vertical="center"/>
    </xf>
    <xf numFmtId="0" fontId="29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23" fillId="4" borderId="7" xfId="0" applyFont="1" applyFill="1" applyBorder="1" applyAlignment="1" applyProtection="1">
      <alignment horizontal="righ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3" fillId="4" borderId="8" xfId="0" applyFont="1" applyFill="1" applyBorder="1" applyAlignment="1" applyProtection="1">
      <alignment horizontal="left" vertical="center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22" fillId="0" borderId="14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113"/>
  <sheetViews>
    <sheetView showGridLines="0" tabSelected="1" workbookViewId="0"/>
  </sheetViews>
  <sheetFormatPr defaultRowHeight="14.4"/>
  <cols>
    <col min="1" max="1" width="8.28515625" style="1" customWidth="1"/>
    <col min="2" max="2" width="1.7109375" style="1" customWidth="1"/>
    <col min="3" max="3" width="4.140625" style="1" customWidth="1"/>
    <col min="4" max="33" width="2.7109375" style="1" customWidth="1"/>
    <col min="34" max="34" width="3.28515625" style="1" customWidth="1"/>
    <col min="35" max="35" width="31.7109375" style="1" customWidth="1"/>
    <col min="36" max="37" width="2.42578125" style="1" customWidth="1"/>
    <col min="38" max="38" width="8.28515625" style="1" customWidth="1"/>
    <col min="39" max="39" width="3.28515625" style="1" customWidth="1"/>
    <col min="40" max="40" width="13.28515625" style="1" customWidth="1"/>
    <col min="41" max="41" width="7.42578125" style="1" customWidth="1"/>
    <col min="42" max="42" width="4.140625" style="1" customWidth="1"/>
    <col min="43" max="43" width="15.7109375" style="1" hidden="1" customWidth="1"/>
    <col min="44" max="44" width="13.7109375" style="1" customWidth="1"/>
    <col min="45" max="47" width="25.85546875" style="1" hidden="1" customWidth="1"/>
    <col min="48" max="49" width="21.7109375" style="1" hidden="1" customWidth="1"/>
    <col min="50" max="51" width="25" style="1" hidden="1" customWidth="1"/>
    <col min="52" max="52" width="21.7109375" style="1" hidden="1" customWidth="1"/>
    <col min="53" max="53" width="19.140625" style="1" hidden="1" customWidth="1"/>
    <col min="54" max="54" width="25" style="1" hidden="1" customWidth="1"/>
    <col min="55" max="55" width="21.7109375" style="1" hidden="1" customWidth="1"/>
    <col min="56" max="56" width="19.140625" style="1" hidden="1" customWidth="1"/>
    <col min="57" max="57" width="66.42578125" style="1" customWidth="1"/>
    <col min="71" max="91" width="9.28515625" style="1" hidden="1"/>
  </cols>
  <sheetData>
    <row r="1" spans="1:74" ht="10.199999999999999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pans="1:74" s="1" customFormat="1" ht="36.9" customHeight="1">
      <c r="AR2" s="303"/>
      <c r="AS2" s="303"/>
      <c r="AT2" s="303"/>
      <c r="AU2" s="303"/>
      <c r="AV2" s="303"/>
      <c r="AW2" s="303"/>
      <c r="AX2" s="303"/>
      <c r="AY2" s="303"/>
      <c r="AZ2" s="303"/>
      <c r="BA2" s="303"/>
      <c r="BB2" s="303"/>
      <c r="BC2" s="303"/>
      <c r="BD2" s="303"/>
      <c r="BE2" s="303"/>
      <c r="BS2" s="17" t="s">
        <v>6</v>
      </c>
      <c r="BT2" s="17" t="s">
        <v>7</v>
      </c>
    </row>
    <row r="3" spans="1:74" s="1" customFormat="1" ht="6.9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s="1" customFormat="1" ht="24.9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pans="1:74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86" t="s">
        <v>14</v>
      </c>
      <c r="L5" s="287"/>
      <c r="M5" s="287"/>
      <c r="N5" s="287"/>
      <c r="O5" s="287"/>
      <c r="P5" s="287"/>
      <c r="Q5" s="287"/>
      <c r="R5" s="287"/>
      <c r="S5" s="287"/>
      <c r="T5" s="287"/>
      <c r="U5" s="287"/>
      <c r="V5" s="287"/>
      <c r="W5" s="287"/>
      <c r="X5" s="287"/>
      <c r="Y5" s="287"/>
      <c r="Z5" s="287"/>
      <c r="AA5" s="287"/>
      <c r="AB5" s="287"/>
      <c r="AC5" s="287"/>
      <c r="AD5" s="287"/>
      <c r="AE5" s="287"/>
      <c r="AF5" s="287"/>
      <c r="AG5" s="287"/>
      <c r="AH5" s="287"/>
      <c r="AI5" s="287"/>
      <c r="AJ5" s="287"/>
      <c r="AK5" s="287"/>
      <c r="AL5" s="287"/>
      <c r="AM5" s="287"/>
      <c r="AN5" s="287"/>
      <c r="AO5" s="287"/>
      <c r="AP5" s="22"/>
      <c r="AQ5" s="22"/>
      <c r="AR5" s="20"/>
      <c r="BE5" s="283" t="s">
        <v>15</v>
      </c>
      <c r="BS5" s="17" t="s">
        <v>6</v>
      </c>
    </row>
    <row r="6" spans="1:74" s="1" customFormat="1" ht="36.9" customHeight="1">
      <c r="B6" s="21"/>
      <c r="C6" s="22"/>
      <c r="D6" s="28" t="s">
        <v>16</v>
      </c>
      <c r="E6" s="22"/>
      <c r="F6" s="22"/>
      <c r="G6" s="22"/>
      <c r="H6" s="22"/>
      <c r="I6" s="22"/>
      <c r="J6" s="22"/>
      <c r="K6" s="288" t="s">
        <v>17</v>
      </c>
      <c r="L6" s="287"/>
      <c r="M6" s="287"/>
      <c r="N6" s="287"/>
      <c r="O6" s="287"/>
      <c r="P6" s="287"/>
      <c r="Q6" s="287"/>
      <c r="R6" s="287"/>
      <c r="S6" s="287"/>
      <c r="T6" s="287"/>
      <c r="U6" s="287"/>
      <c r="V6" s="287"/>
      <c r="W6" s="287"/>
      <c r="X6" s="287"/>
      <c r="Y6" s="287"/>
      <c r="Z6" s="287"/>
      <c r="AA6" s="287"/>
      <c r="AB6" s="287"/>
      <c r="AC6" s="287"/>
      <c r="AD6" s="287"/>
      <c r="AE6" s="287"/>
      <c r="AF6" s="287"/>
      <c r="AG6" s="287"/>
      <c r="AH6" s="287"/>
      <c r="AI6" s="287"/>
      <c r="AJ6" s="287"/>
      <c r="AK6" s="287"/>
      <c r="AL6" s="287"/>
      <c r="AM6" s="287"/>
      <c r="AN6" s="287"/>
      <c r="AO6" s="287"/>
      <c r="AP6" s="22"/>
      <c r="AQ6" s="22"/>
      <c r="AR6" s="20"/>
      <c r="BE6" s="284"/>
      <c r="BS6" s="17" t="s">
        <v>6</v>
      </c>
    </row>
    <row r="7" spans="1:74" s="1" customFormat="1" ht="12" customHeight="1">
      <c r="B7" s="21"/>
      <c r="C7" s="22"/>
      <c r="D7" s="29" t="s">
        <v>18</v>
      </c>
      <c r="E7" s="22"/>
      <c r="F7" s="22"/>
      <c r="G7" s="22"/>
      <c r="H7" s="22"/>
      <c r="I7" s="22"/>
      <c r="J7" s="22"/>
      <c r="K7" s="27" t="s">
        <v>19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9" t="s">
        <v>20</v>
      </c>
      <c r="AL7" s="22"/>
      <c r="AM7" s="22"/>
      <c r="AN7" s="27" t="s">
        <v>1</v>
      </c>
      <c r="AO7" s="22"/>
      <c r="AP7" s="22"/>
      <c r="AQ7" s="22"/>
      <c r="AR7" s="20"/>
      <c r="BE7" s="284"/>
      <c r="BS7" s="17" t="s">
        <v>6</v>
      </c>
    </row>
    <row r="8" spans="1:74" s="1" customFormat="1" ht="12" customHeight="1">
      <c r="B8" s="21"/>
      <c r="C8" s="22"/>
      <c r="D8" s="29" t="s">
        <v>21</v>
      </c>
      <c r="E8" s="22"/>
      <c r="F8" s="22"/>
      <c r="G8" s="22"/>
      <c r="H8" s="22"/>
      <c r="I8" s="22"/>
      <c r="J8" s="22"/>
      <c r="K8" s="27" t="s">
        <v>22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9" t="s">
        <v>23</v>
      </c>
      <c r="AL8" s="22"/>
      <c r="AM8" s="22"/>
      <c r="AN8" s="30" t="s">
        <v>24</v>
      </c>
      <c r="AO8" s="22"/>
      <c r="AP8" s="22"/>
      <c r="AQ8" s="22"/>
      <c r="AR8" s="20"/>
      <c r="BE8" s="284"/>
      <c r="BS8" s="17" t="s">
        <v>6</v>
      </c>
    </row>
    <row r="9" spans="1:74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284"/>
      <c r="BS9" s="17" t="s">
        <v>6</v>
      </c>
    </row>
    <row r="10" spans="1:74" s="1" customFormat="1" ht="12" customHeight="1">
      <c r="B10" s="21"/>
      <c r="C10" s="22"/>
      <c r="D10" s="29" t="s">
        <v>25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9" t="s">
        <v>26</v>
      </c>
      <c r="AL10" s="22"/>
      <c r="AM10" s="22"/>
      <c r="AN10" s="27" t="s">
        <v>1</v>
      </c>
      <c r="AO10" s="22"/>
      <c r="AP10" s="22"/>
      <c r="AQ10" s="22"/>
      <c r="AR10" s="20"/>
      <c r="BE10" s="284"/>
      <c r="BS10" s="17" t="s">
        <v>6</v>
      </c>
    </row>
    <row r="11" spans="1:74" s="1" customFormat="1" ht="18.45" customHeight="1">
      <c r="B11" s="21"/>
      <c r="C11" s="22"/>
      <c r="D11" s="22"/>
      <c r="E11" s="27" t="s">
        <v>27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29" t="s">
        <v>28</v>
      </c>
      <c r="AL11" s="22"/>
      <c r="AM11" s="22"/>
      <c r="AN11" s="27" t="s">
        <v>1</v>
      </c>
      <c r="AO11" s="22"/>
      <c r="AP11" s="22"/>
      <c r="AQ11" s="22"/>
      <c r="AR11" s="20"/>
      <c r="BE11" s="284"/>
      <c r="BS11" s="17" t="s">
        <v>6</v>
      </c>
    </row>
    <row r="12" spans="1:74" s="1" customFormat="1" ht="6.9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284"/>
      <c r="BS12" s="17" t="s">
        <v>6</v>
      </c>
    </row>
    <row r="13" spans="1:74" s="1" customFormat="1" ht="12" customHeight="1">
      <c r="B13" s="21"/>
      <c r="C13" s="22"/>
      <c r="D13" s="29" t="s">
        <v>29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29" t="s">
        <v>26</v>
      </c>
      <c r="AL13" s="22"/>
      <c r="AM13" s="22"/>
      <c r="AN13" s="31" t="s">
        <v>30</v>
      </c>
      <c r="AO13" s="22"/>
      <c r="AP13" s="22"/>
      <c r="AQ13" s="22"/>
      <c r="AR13" s="20"/>
      <c r="BE13" s="284"/>
      <c r="BS13" s="17" t="s">
        <v>6</v>
      </c>
    </row>
    <row r="14" spans="1:74" ht="13.2">
      <c r="B14" s="21"/>
      <c r="C14" s="22"/>
      <c r="D14" s="22"/>
      <c r="E14" s="289" t="s">
        <v>30</v>
      </c>
      <c r="F14" s="290"/>
      <c r="G14" s="290"/>
      <c r="H14" s="290"/>
      <c r="I14" s="290"/>
      <c r="J14" s="290"/>
      <c r="K14" s="290"/>
      <c r="L14" s="290"/>
      <c r="M14" s="290"/>
      <c r="N14" s="290"/>
      <c r="O14" s="290"/>
      <c r="P14" s="290"/>
      <c r="Q14" s="290"/>
      <c r="R14" s="290"/>
      <c r="S14" s="290"/>
      <c r="T14" s="290"/>
      <c r="U14" s="290"/>
      <c r="V14" s="290"/>
      <c r="W14" s="290"/>
      <c r="X14" s="290"/>
      <c r="Y14" s="290"/>
      <c r="Z14" s="290"/>
      <c r="AA14" s="290"/>
      <c r="AB14" s="290"/>
      <c r="AC14" s="290"/>
      <c r="AD14" s="290"/>
      <c r="AE14" s="290"/>
      <c r="AF14" s="290"/>
      <c r="AG14" s="290"/>
      <c r="AH14" s="290"/>
      <c r="AI14" s="290"/>
      <c r="AJ14" s="290"/>
      <c r="AK14" s="29" t="s">
        <v>28</v>
      </c>
      <c r="AL14" s="22"/>
      <c r="AM14" s="22"/>
      <c r="AN14" s="31" t="s">
        <v>30</v>
      </c>
      <c r="AO14" s="22"/>
      <c r="AP14" s="22"/>
      <c r="AQ14" s="22"/>
      <c r="AR14" s="20"/>
      <c r="BE14" s="284"/>
      <c r="BS14" s="17" t="s">
        <v>6</v>
      </c>
    </row>
    <row r="15" spans="1:74" s="1" customFormat="1" ht="6.9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284"/>
      <c r="BS15" s="17" t="s">
        <v>4</v>
      </c>
    </row>
    <row r="16" spans="1:74" s="1" customFormat="1" ht="12" customHeight="1">
      <c r="B16" s="21"/>
      <c r="C16" s="22"/>
      <c r="D16" s="29" t="s">
        <v>31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29" t="s">
        <v>26</v>
      </c>
      <c r="AL16" s="22"/>
      <c r="AM16" s="22"/>
      <c r="AN16" s="27" t="s">
        <v>1</v>
      </c>
      <c r="AO16" s="22"/>
      <c r="AP16" s="22"/>
      <c r="AQ16" s="22"/>
      <c r="AR16" s="20"/>
      <c r="BE16" s="284"/>
      <c r="BS16" s="17" t="s">
        <v>4</v>
      </c>
    </row>
    <row r="17" spans="1:71" s="1" customFormat="1" ht="18.45" customHeight="1">
      <c r="B17" s="21"/>
      <c r="C17" s="22"/>
      <c r="D17" s="22"/>
      <c r="E17" s="27" t="s">
        <v>32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29" t="s">
        <v>28</v>
      </c>
      <c r="AL17" s="22"/>
      <c r="AM17" s="22"/>
      <c r="AN17" s="27" t="s">
        <v>1</v>
      </c>
      <c r="AO17" s="22"/>
      <c r="AP17" s="22"/>
      <c r="AQ17" s="22"/>
      <c r="AR17" s="20"/>
      <c r="BE17" s="284"/>
      <c r="BS17" s="17" t="s">
        <v>33</v>
      </c>
    </row>
    <row r="18" spans="1:71" s="1" customFormat="1" ht="6.9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284"/>
      <c r="BS18" s="17" t="s">
        <v>6</v>
      </c>
    </row>
    <row r="19" spans="1:71" s="1" customFormat="1" ht="12" customHeight="1">
      <c r="B19" s="21"/>
      <c r="C19" s="22"/>
      <c r="D19" s="29" t="s">
        <v>34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29" t="s">
        <v>26</v>
      </c>
      <c r="AL19" s="22"/>
      <c r="AM19" s="22"/>
      <c r="AN19" s="27" t="s">
        <v>1</v>
      </c>
      <c r="AO19" s="22"/>
      <c r="AP19" s="22"/>
      <c r="AQ19" s="22"/>
      <c r="AR19" s="20"/>
      <c r="BE19" s="284"/>
      <c r="BS19" s="17" t="s">
        <v>6</v>
      </c>
    </row>
    <row r="20" spans="1:71" s="1" customFormat="1" ht="18.45" customHeight="1">
      <c r="B20" s="21"/>
      <c r="C20" s="22"/>
      <c r="D20" s="22"/>
      <c r="E20" s="27" t="s">
        <v>35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29" t="s">
        <v>28</v>
      </c>
      <c r="AL20" s="22"/>
      <c r="AM20" s="22"/>
      <c r="AN20" s="27" t="s">
        <v>1</v>
      </c>
      <c r="AO20" s="22"/>
      <c r="AP20" s="22"/>
      <c r="AQ20" s="22"/>
      <c r="AR20" s="20"/>
      <c r="BE20" s="284"/>
      <c r="BS20" s="17" t="s">
        <v>33</v>
      </c>
    </row>
    <row r="21" spans="1:71" s="1" customFormat="1" ht="6.9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284"/>
    </row>
    <row r="22" spans="1:71" s="1" customFormat="1" ht="12" customHeight="1">
      <c r="B22" s="21"/>
      <c r="C22" s="22"/>
      <c r="D22" s="29" t="s">
        <v>36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284"/>
    </row>
    <row r="23" spans="1:71" s="1" customFormat="1" ht="16.5" customHeight="1">
      <c r="B23" s="21"/>
      <c r="C23" s="22"/>
      <c r="D23" s="22"/>
      <c r="E23" s="291" t="s">
        <v>1</v>
      </c>
      <c r="F23" s="291"/>
      <c r="G23" s="291"/>
      <c r="H23" s="291"/>
      <c r="I23" s="291"/>
      <c r="J23" s="291"/>
      <c r="K23" s="291"/>
      <c r="L23" s="291"/>
      <c r="M23" s="291"/>
      <c r="N23" s="291"/>
      <c r="O23" s="291"/>
      <c r="P23" s="291"/>
      <c r="Q23" s="291"/>
      <c r="R23" s="291"/>
      <c r="S23" s="291"/>
      <c r="T23" s="291"/>
      <c r="U23" s="291"/>
      <c r="V23" s="291"/>
      <c r="W23" s="291"/>
      <c r="X23" s="291"/>
      <c r="Y23" s="291"/>
      <c r="Z23" s="291"/>
      <c r="AA23" s="291"/>
      <c r="AB23" s="291"/>
      <c r="AC23" s="291"/>
      <c r="AD23" s="291"/>
      <c r="AE23" s="291"/>
      <c r="AF23" s="291"/>
      <c r="AG23" s="291"/>
      <c r="AH23" s="291"/>
      <c r="AI23" s="291"/>
      <c r="AJ23" s="291"/>
      <c r="AK23" s="291"/>
      <c r="AL23" s="291"/>
      <c r="AM23" s="291"/>
      <c r="AN23" s="291"/>
      <c r="AO23" s="22"/>
      <c r="AP23" s="22"/>
      <c r="AQ23" s="22"/>
      <c r="AR23" s="20"/>
      <c r="BE23" s="284"/>
    </row>
    <row r="24" spans="1:71" s="1" customFormat="1" ht="6.9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284"/>
    </row>
    <row r="25" spans="1:71" s="1" customFormat="1" ht="6.9" customHeight="1">
      <c r="B25" s="21"/>
      <c r="C25" s="22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22"/>
      <c r="AQ25" s="22"/>
      <c r="AR25" s="20"/>
      <c r="BE25" s="284"/>
    </row>
    <row r="26" spans="1:71" s="1" customFormat="1" ht="14.4" customHeight="1">
      <c r="B26" s="21"/>
      <c r="C26" s="22"/>
      <c r="D26" s="34" t="s">
        <v>37</v>
      </c>
      <c r="E26" s="22"/>
      <c r="F26" s="22"/>
      <c r="G26" s="22"/>
      <c r="H26" s="22"/>
      <c r="I26" s="22"/>
      <c r="J26" s="22"/>
      <c r="K26" s="22"/>
      <c r="L26" s="22"/>
      <c r="M26" s="22"/>
      <c r="N26" s="22"/>
      <c r="O26" s="22"/>
      <c r="P26" s="22"/>
      <c r="Q26" s="22"/>
      <c r="R26" s="22"/>
      <c r="S26" s="22"/>
      <c r="T26" s="22"/>
      <c r="U26" s="22"/>
      <c r="V26" s="22"/>
      <c r="W26" s="22"/>
      <c r="X26" s="22"/>
      <c r="Y26" s="22"/>
      <c r="Z26" s="22"/>
      <c r="AA26" s="22"/>
      <c r="AB26" s="22"/>
      <c r="AC26" s="22"/>
      <c r="AD26" s="22"/>
      <c r="AE26" s="22"/>
      <c r="AF26" s="22"/>
      <c r="AG26" s="22"/>
      <c r="AH26" s="22"/>
      <c r="AI26" s="22"/>
      <c r="AJ26" s="22"/>
      <c r="AK26" s="292">
        <f>ROUND(AG94,2)</f>
        <v>0</v>
      </c>
      <c r="AL26" s="287"/>
      <c r="AM26" s="287"/>
      <c r="AN26" s="287"/>
      <c r="AO26" s="287"/>
      <c r="AP26" s="22"/>
      <c r="AQ26" s="22"/>
      <c r="AR26" s="20"/>
      <c r="BE26" s="284"/>
    </row>
    <row r="27" spans="1:71" s="1" customFormat="1" ht="14.4" customHeight="1">
      <c r="B27" s="21"/>
      <c r="C27" s="22"/>
      <c r="D27" s="34" t="s">
        <v>38</v>
      </c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2"/>
      <c r="AD27" s="22"/>
      <c r="AE27" s="22"/>
      <c r="AF27" s="22"/>
      <c r="AG27" s="22"/>
      <c r="AH27" s="22"/>
      <c r="AI27" s="22"/>
      <c r="AJ27" s="22"/>
      <c r="AK27" s="292">
        <f>ROUND(AG105, 2)</f>
        <v>0</v>
      </c>
      <c r="AL27" s="292"/>
      <c r="AM27" s="292"/>
      <c r="AN27" s="292"/>
      <c r="AO27" s="292"/>
      <c r="AP27" s="22"/>
      <c r="AQ27" s="22"/>
      <c r="AR27" s="20"/>
      <c r="BE27" s="284"/>
    </row>
    <row r="28" spans="1:71" s="2" customFormat="1" ht="6.9" customHeight="1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37"/>
      <c r="M28" s="37"/>
      <c r="N28" s="37"/>
      <c r="O28" s="37"/>
      <c r="P28" s="37"/>
      <c r="Q28" s="37"/>
      <c r="R28" s="37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  <c r="AF28" s="37"/>
      <c r="AG28" s="37"/>
      <c r="AH28" s="37"/>
      <c r="AI28" s="37"/>
      <c r="AJ28" s="37"/>
      <c r="AK28" s="37"/>
      <c r="AL28" s="37"/>
      <c r="AM28" s="37"/>
      <c r="AN28" s="37"/>
      <c r="AO28" s="37"/>
      <c r="AP28" s="37"/>
      <c r="AQ28" s="37"/>
      <c r="AR28" s="38"/>
      <c r="BE28" s="284"/>
    </row>
    <row r="29" spans="1:71" s="2" customFormat="1" ht="25.95" customHeight="1">
      <c r="A29" s="35"/>
      <c r="B29" s="36"/>
      <c r="C29" s="37"/>
      <c r="D29" s="39" t="s">
        <v>39</v>
      </c>
      <c r="E29" s="40"/>
      <c r="F29" s="40"/>
      <c r="G29" s="40"/>
      <c r="H29" s="40"/>
      <c r="I29" s="40"/>
      <c r="J29" s="40"/>
      <c r="K29" s="40"/>
      <c r="L29" s="40"/>
      <c r="M29" s="40"/>
      <c r="N29" s="40"/>
      <c r="O29" s="40"/>
      <c r="P29" s="40"/>
      <c r="Q29" s="40"/>
      <c r="R29" s="40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  <c r="AF29" s="40"/>
      <c r="AG29" s="40"/>
      <c r="AH29" s="40"/>
      <c r="AI29" s="40"/>
      <c r="AJ29" s="40"/>
      <c r="AK29" s="293">
        <f>ROUND(AK26 + AK27, 2)</f>
        <v>0</v>
      </c>
      <c r="AL29" s="294"/>
      <c r="AM29" s="294"/>
      <c r="AN29" s="294"/>
      <c r="AO29" s="294"/>
      <c r="AP29" s="37"/>
      <c r="AQ29" s="37"/>
      <c r="AR29" s="38"/>
      <c r="BE29" s="284"/>
    </row>
    <row r="30" spans="1:71" s="2" customFormat="1" ht="6.9" customHeight="1">
      <c r="A30" s="35"/>
      <c r="B30" s="36"/>
      <c r="C30" s="37"/>
      <c r="D30" s="37"/>
      <c r="E30" s="37"/>
      <c r="F30" s="37"/>
      <c r="G30" s="37"/>
      <c r="H30" s="37"/>
      <c r="I30" s="37"/>
      <c r="J30" s="37"/>
      <c r="K30" s="37"/>
      <c r="L30" s="37"/>
      <c r="M30" s="37"/>
      <c r="N30" s="37"/>
      <c r="O30" s="37"/>
      <c r="P30" s="37"/>
      <c r="Q30" s="37"/>
      <c r="R30" s="37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  <c r="AF30" s="37"/>
      <c r="AG30" s="37"/>
      <c r="AH30" s="37"/>
      <c r="AI30" s="37"/>
      <c r="AJ30" s="37"/>
      <c r="AK30" s="37"/>
      <c r="AL30" s="37"/>
      <c r="AM30" s="37"/>
      <c r="AN30" s="37"/>
      <c r="AO30" s="37"/>
      <c r="AP30" s="37"/>
      <c r="AQ30" s="37"/>
      <c r="AR30" s="38"/>
      <c r="BE30" s="284"/>
    </row>
    <row r="31" spans="1:71" s="2" customFormat="1" ht="13.2">
      <c r="A31" s="35"/>
      <c r="B31" s="36"/>
      <c r="C31" s="37"/>
      <c r="D31" s="37"/>
      <c r="E31" s="37"/>
      <c r="F31" s="37"/>
      <c r="G31" s="37"/>
      <c r="H31" s="37"/>
      <c r="I31" s="37"/>
      <c r="J31" s="37"/>
      <c r="K31" s="37"/>
      <c r="L31" s="295" t="s">
        <v>40</v>
      </c>
      <c r="M31" s="295"/>
      <c r="N31" s="295"/>
      <c r="O31" s="295"/>
      <c r="P31" s="295"/>
      <c r="Q31" s="37"/>
      <c r="R31" s="37"/>
      <c r="S31" s="37"/>
      <c r="T31" s="37"/>
      <c r="U31" s="37"/>
      <c r="V31" s="37"/>
      <c r="W31" s="295" t="s">
        <v>41</v>
      </c>
      <c r="X31" s="295"/>
      <c r="Y31" s="295"/>
      <c r="Z31" s="295"/>
      <c r="AA31" s="295"/>
      <c r="AB31" s="295"/>
      <c r="AC31" s="295"/>
      <c r="AD31" s="295"/>
      <c r="AE31" s="295"/>
      <c r="AF31" s="37"/>
      <c r="AG31" s="37"/>
      <c r="AH31" s="37"/>
      <c r="AI31" s="37"/>
      <c r="AJ31" s="37"/>
      <c r="AK31" s="295" t="s">
        <v>42</v>
      </c>
      <c r="AL31" s="295"/>
      <c r="AM31" s="295"/>
      <c r="AN31" s="295"/>
      <c r="AO31" s="295"/>
      <c r="AP31" s="37"/>
      <c r="AQ31" s="37"/>
      <c r="AR31" s="38"/>
      <c r="BE31" s="284"/>
    </row>
    <row r="32" spans="1:71" s="3" customFormat="1" ht="14.4" customHeight="1">
      <c r="B32" s="41"/>
      <c r="C32" s="42"/>
      <c r="D32" s="29" t="s">
        <v>43</v>
      </c>
      <c r="E32" s="42"/>
      <c r="F32" s="29" t="s">
        <v>44</v>
      </c>
      <c r="G32" s="42"/>
      <c r="H32" s="42"/>
      <c r="I32" s="42"/>
      <c r="J32" s="42"/>
      <c r="K32" s="42"/>
      <c r="L32" s="298">
        <v>0.21</v>
      </c>
      <c r="M32" s="297"/>
      <c r="N32" s="297"/>
      <c r="O32" s="297"/>
      <c r="P32" s="297"/>
      <c r="Q32" s="42"/>
      <c r="R32" s="42"/>
      <c r="S32" s="42"/>
      <c r="T32" s="42"/>
      <c r="U32" s="42"/>
      <c r="V32" s="42"/>
      <c r="W32" s="296">
        <f>ROUND(AZ94 + SUM(CD105:CD110), 2)</f>
        <v>0</v>
      </c>
      <c r="X32" s="297"/>
      <c r="Y32" s="297"/>
      <c r="Z32" s="297"/>
      <c r="AA32" s="297"/>
      <c r="AB32" s="297"/>
      <c r="AC32" s="297"/>
      <c r="AD32" s="297"/>
      <c r="AE32" s="297"/>
      <c r="AF32" s="42"/>
      <c r="AG32" s="42"/>
      <c r="AH32" s="42"/>
      <c r="AI32" s="42"/>
      <c r="AJ32" s="42"/>
      <c r="AK32" s="296">
        <f>ROUND(AV94 + SUM(BY105:BY110), 2)</f>
        <v>0</v>
      </c>
      <c r="AL32" s="297"/>
      <c r="AM32" s="297"/>
      <c r="AN32" s="297"/>
      <c r="AO32" s="297"/>
      <c r="AP32" s="42"/>
      <c r="AQ32" s="42"/>
      <c r="AR32" s="43"/>
      <c r="BE32" s="285"/>
    </row>
    <row r="33" spans="1:57" s="3" customFormat="1" ht="14.4" customHeight="1">
      <c r="B33" s="41"/>
      <c r="C33" s="42"/>
      <c r="D33" s="42"/>
      <c r="E33" s="42"/>
      <c r="F33" s="29" t="s">
        <v>45</v>
      </c>
      <c r="G33" s="42"/>
      <c r="H33" s="42"/>
      <c r="I33" s="42"/>
      <c r="J33" s="42"/>
      <c r="K33" s="42"/>
      <c r="L33" s="298">
        <v>0.15</v>
      </c>
      <c r="M33" s="297"/>
      <c r="N33" s="297"/>
      <c r="O33" s="297"/>
      <c r="P33" s="297"/>
      <c r="Q33" s="42"/>
      <c r="R33" s="42"/>
      <c r="S33" s="42"/>
      <c r="T33" s="42"/>
      <c r="U33" s="42"/>
      <c r="V33" s="42"/>
      <c r="W33" s="296">
        <f>ROUND(BA94 + SUM(CE105:CE110), 2)</f>
        <v>0</v>
      </c>
      <c r="X33" s="297"/>
      <c r="Y33" s="297"/>
      <c r="Z33" s="297"/>
      <c r="AA33" s="297"/>
      <c r="AB33" s="297"/>
      <c r="AC33" s="297"/>
      <c r="AD33" s="297"/>
      <c r="AE33" s="297"/>
      <c r="AF33" s="42"/>
      <c r="AG33" s="42"/>
      <c r="AH33" s="42"/>
      <c r="AI33" s="42"/>
      <c r="AJ33" s="42"/>
      <c r="AK33" s="296">
        <f>ROUND(AW94 + SUM(BZ105:BZ110), 2)</f>
        <v>0</v>
      </c>
      <c r="AL33" s="297"/>
      <c r="AM33" s="297"/>
      <c r="AN33" s="297"/>
      <c r="AO33" s="297"/>
      <c r="AP33" s="42"/>
      <c r="AQ33" s="42"/>
      <c r="AR33" s="43"/>
      <c r="BE33" s="285"/>
    </row>
    <row r="34" spans="1:57" s="3" customFormat="1" ht="14.4" hidden="1" customHeight="1">
      <c r="B34" s="41"/>
      <c r="C34" s="42"/>
      <c r="D34" s="42"/>
      <c r="E34" s="42"/>
      <c r="F34" s="29" t="s">
        <v>46</v>
      </c>
      <c r="G34" s="42"/>
      <c r="H34" s="42"/>
      <c r="I34" s="42"/>
      <c r="J34" s="42"/>
      <c r="K34" s="42"/>
      <c r="L34" s="298">
        <v>0.21</v>
      </c>
      <c r="M34" s="297"/>
      <c r="N34" s="297"/>
      <c r="O34" s="297"/>
      <c r="P34" s="297"/>
      <c r="Q34" s="42"/>
      <c r="R34" s="42"/>
      <c r="S34" s="42"/>
      <c r="T34" s="42"/>
      <c r="U34" s="42"/>
      <c r="V34" s="42"/>
      <c r="W34" s="296">
        <f>ROUND(BB94 + SUM(CF105:CF110), 2)</f>
        <v>0</v>
      </c>
      <c r="X34" s="297"/>
      <c r="Y34" s="297"/>
      <c r="Z34" s="297"/>
      <c r="AA34" s="297"/>
      <c r="AB34" s="297"/>
      <c r="AC34" s="297"/>
      <c r="AD34" s="297"/>
      <c r="AE34" s="297"/>
      <c r="AF34" s="42"/>
      <c r="AG34" s="42"/>
      <c r="AH34" s="42"/>
      <c r="AI34" s="42"/>
      <c r="AJ34" s="42"/>
      <c r="AK34" s="296">
        <v>0</v>
      </c>
      <c r="AL34" s="297"/>
      <c r="AM34" s="297"/>
      <c r="AN34" s="297"/>
      <c r="AO34" s="297"/>
      <c r="AP34" s="42"/>
      <c r="AQ34" s="42"/>
      <c r="AR34" s="43"/>
      <c r="BE34" s="285"/>
    </row>
    <row r="35" spans="1:57" s="3" customFormat="1" ht="14.4" hidden="1" customHeight="1">
      <c r="B35" s="41"/>
      <c r="C35" s="42"/>
      <c r="D35" s="42"/>
      <c r="E35" s="42"/>
      <c r="F35" s="29" t="s">
        <v>47</v>
      </c>
      <c r="G35" s="42"/>
      <c r="H35" s="42"/>
      <c r="I35" s="42"/>
      <c r="J35" s="42"/>
      <c r="K35" s="42"/>
      <c r="L35" s="298">
        <v>0.15</v>
      </c>
      <c r="M35" s="297"/>
      <c r="N35" s="297"/>
      <c r="O35" s="297"/>
      <c r="P35" s="297"/>
      <c r="Q35" s="42"/>
      <c r="R35" s="42"/>
      <c r="S35" s="42"/>
      <c r="T35" s="42"/>
      <c r="U35" s="42"/>
      <c r="V35" s="42"/>
      <c r="W35" s="296">
        <f>ROUND(BC94 + SUM(CG105:CG110), 2)</f>
        <v>0</v>
      </c>
      <c r="X35" s="297"/>
      <c r="Y35" s="297"/>
      <c r="Z35" s="297"/>
      <c r="AA35" s="297"/>
      <c r="AB35" s="297"/>
      <c r="AC35" s="297"/>
      <c r="AD35" s="297"/>
      <c r="AE35" s="297"/>
      <c r="AF35" s="42"/>
      <c r="AG35" s="42"/>
      <c r="AH35" s="42"/>
      <c r="AI35" s="42"/>
      <c r="AJ35" s="42"/>
      <c r="AK35" s="296">
        <v>0</v>
      </c>
      <c r="AL35" s="297"/>
      <c r="AM35" s="297"/>
      <c r="AN35" s="297"/>
      <c r="AO35" s="297"/>
      <c r="AP35" s="42"/>
      <c r="AQ35" s="42"/>
      <c r="AR35" s="43"/>
    </row>
    <row r="36" spans="1:57" s="3" customFormat="1" ht="14.4" hidden="1" customHeight="1">
      <c r="B36" s="41"/>
      <c r="C36" s="42"/>
      <c r="D36" s="42"/>
      <c r="E36" s="42"/>
      <c r="F36" s="29" t="s">
        <v>48</v>
      </c>
      <c r="G36" s="42"/>
      <c r="H36" s="42"/>
      <c r="I36" s="42"/>
      <c r="J36" s="42"/>
      <c r="K36" s="42"/>
      <c r="L36" s="298">
        <v>0</v>
      </c>
      <c r="M36" s="297"/>
      <c r="N36" s="297"/>
      <c r="O36" s="297"/>
      <c r="P36" s="297"/>
      <c r="Q36" s="42"/>
      <c r="R36" s="42"/>
      <c r="S36" s="42"/>
      <c r="T36" s="42"/>
      <c r="U36" s="42"/>
      <c r="V36" s="42"/>
      <c r="W36" s="296">
        <f>ROUND(BD94 + SUM(CH105:CH110), 2)</f>
        <v>0</v>
      </c>
      <c r="X36" s="297"/>
      <c r="Y36" s="297"/>
      <c r="Z36" s="297"/>
      <c r="AA36" s="297"/>
      <c r="AB36" s="297"/>
      <c r="AC36" s="297"/>
      <c r="AD36" s="297"/>
      <c r="AE36" s="297"/>
      <c r="AF36" s="42"/>
      <c r="AG36" s="42"/>
      <c r="AH36" s="42"/>
      <c r="AI36" s="42"/>
      <c r="AJ36" s="42"/>
      <c r="AK36" s="296">
        <v>0</v>
      </c>
      <c r="AL36" s="297"/>
      <c r="AM36" s="297"/>
      <c r="AN36" s="297"/>
      <c r="AO36" s="297"/>
      <c r="AP36" s="42"/>
      <c r="AQ36" s="42"/>
      <c r="AR36" s="43"/>
    </row>
    <row r="37" spans="1:57" s="2" customFormat="1" ht="6.9" customHeight="1">
      <c r="A37" s="35"/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38"/>
      <c r="BE37" s="35"/>
    </row>
    <row r="38" spans="1:57" s="2" customFormat="1" ht="25.95" customHeight="1">
      <c r="A38" s="35"/>
      <c r="B38" s="36"/>
      <c r="C38" s="44"/>
      <c r="D38" s="45" t="s">
        <v>49</v>
      </c>
      <c r="E38" s="46"/>
      <c r="F38" s="46"/>
      <c r="G38" s="46"/>
      <c r="H38" s="46"/>
      <c r="I38" s="46"/>
      <c r="J38" s="46"/>
      <c r="K38" s="46"/>
      <c r="L38" s="46"/>
      <c r="M38" s="46"/>
      <c r="N38" s="46"/>
      <c r="O38" s="46"/>
      <c r="P38" s="46"/>
      <c r="Q38" s="46"/>
      <c r="R38" s="46"/>
      <c r="S38" s="46"/>
      <c r="T38" s="47" t="s">
        <v>50</v>
      </c>
      <c r="U38" s="46"/>
      <c r="V38" s="46"/>
      <c r="W38" s="46"/>
      <c r="X38" s="302" t="s">
        <v>51</v>
      </c>
      <c r="Y38" s="300"/>
      <c r="Z38" s="300"/>
      <c r="AA38" s="300"/>
      <c r="AB38" s="300"/>
      <c r="AC38" s="46"/>
      <c r="AD38" s="46"/>
      <c r="AE38" s="46"/>
      <c r="AF38" s="46"/>
      <c r="AG38" s="46"/>
      <c r="AH38" s="46"/>
      <c r="AI38" s="46"/>
      <c r="AJ38" s="46"/>
      <c r="AK38" s="299">
        <f>SUM(AK29:AK36)</f>
        <v>0</v>
      </c>
      <c r="AL38" s="300"/>
      <c r="AM38" s="300"/>
      <c r="AN38" s="300"/>
      <c r="AO38" s="301"/>
      <c r="AP38" s="44"/>
      <c r="AQ38" s="44"/>
      <c r="AR38" s="38"/>
      <c r="BE38" s="35"/>
    </row>
    <row r="39" spans="1:57" s="2" customFormat="1" ht="6.9" customHeight="1">
      <c r="A39" s="35"/>
      <c r="B39" s="36"/>
      <c r="C39" s="37"/>
      <c r="D39" s="37"/>
      <c r="E39" s="37"/>
      <c r="F39" s="37"/>
      <c r="G39" s="37"/>
      <c r="H39" s="37"/>
      <c r="I39" s="37"/>
      <c r="J39" s="37"/>
      <c r="K39" s="37"/>
      <c r="L39" s="37"/>
      <c r="M39" s="37"/>
      <c r="N39" s="37"/>
      <c r="O39" s="37"/>
      <c r="P39" s="37"/>
      <c r="Q39" s="37"/>
      <c r="R39" s="37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  <c r="AF39" s="37"/>
      <c r="AG39" s="37"/>
      <c r="AH39" s="37"/>
      <c r="AI39" s="37"/>
      <c r="AJ39" s="37"/>
      <c r="AK39" s="37"/>
      <c r="AL39" s="37"/>
      <c r="AM39" s="37"/>
      <c r="AN39" s="37"/>
      <c r="AO39" s="37"/>
      <c r="AP39" s="37"/>
      <c r="AQ39" s="37"/>
      <c r="AR39" s="38"/>
      <c r="BE39" s="35"/>
    </row>
    <row r="40" spans="1:57" s="2" customFormat="1" ht="14.4" customHeight="1">
      <c r="A40" s="35"/>
      <c r="B40" s="36"/>
      <c r="C40" s="37"/>
      <c r="D40" s="37"/>
      <c r="E40" s="37"/>
      <c r="F40" s="37"/>
      <c r="G40" s="37"/>
      <c r="H40" s="37"/>
      <c r="I40" s="37"/>
      <c r="J40" s="37"/>
      <c r="K40" s="37"/>
      <c r="L40" s="37"/>
      <c r="M40" s="37"/>
      <c r="N40" s="37"/>
      <c r="O40" s="37"/>
      <c r="P40" s="37"/>
      <c r="Q40" s="37"/>
      <c r="R40" s="37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  <c r="AF40" s="37"/>
      <c r="AG40" s="37"/>
      <c r="AH40" s="37"/>
      <c r="AI40" s="37"/>
      <c r="AJ40" s="37"/>
      <c r="AK40" s="37"/>
      <c r="AL40" s="37"/>
      <c r="AM40" s="37"/>
      <c r="AN40" s="37"/>
      <c r="AO40" s="37"/>
      <c r="AP40" s="37"/>
      <c r="AQ40" s="37"/>
      <c r="AR40" s="38"/>
      <c r="BE40" s="35"/>
    </row>
    <row r="41" spans="1:57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pans="1:57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pans="1:57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pans="1:57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pans="1:57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pans="1:57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pans="1:5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pans="1:57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pans="1:57" s="2" customFormat="1" ht="14.4" customHeight="1">
      <c r="B49" s="48"/>
      <c r="C49" s="49"/>
      <c r="D49" s="50" t="s">
        <v>52</v>
      </c>
      <c r="E49" s="51"/>
      <c r="F49" s="51"/>
      <c r="G49" s="51"/>
      <c r="H49" s="51"/>
      <c r="I49" s="51"/>
      <c r="J49" s="51"/>
      <c r="K49" s="51"/>
      <c r="L49" s="51"/>
      <c r="M49" s="51"/>
      <c r="N49" s="51"/>
      <c r="O49" s="51"/>
      <c r="P49" s="51"/>
      <c r="Q49" s="51"/>
      <c r="R49" s="51"/>
      <c r="S49" s="51"/>
      <c r="T49" s="51"/>
      <c r="U49" s="51"/>
      <c r="V49" s="51"/>
      <c r="W49" s="51"/>
      <c r="X49" s="51"/>
      <c r="Y49" s="51"/>
      <c r="Z49" s="51"/>
      <c r="AA49" s="51"/>
      <c r="AB49" s="51"/>
      <c r="AC49" s="51"/>
      <c r="AD49" s="51"/>
      <c r="AE49" s="51"/>
      <c r="AF49" s="51"/>
      <c r="AG49" s="51"/>
      <c r="AH49" s="50" t="s">
        <v>53</v>
      </c>
      <c r="AI49" s="51"/>
      <c r="AJ49" s="51"/>
      <c r="AK49" s="51"/>
      <c r="AL49" s="51"/>
      <c r="AM49" s="51"/>
      <c r="AN49" s="51"/>
      <c r="AO49" s="51"/>
      <c r="AP49" s="49"/>
      <c r="AQ49" s="49"/>
      <c r="AR49" s="52"/>
    </row>
    <row r="50" spans="1:57" ht="10.199999999999999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 spans="1:57" ht="10.199999999999999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 spans="1:57" ht="10.199999999999999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 spans="1:57" ht="10.199999999999999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 spans="1:57" ht="10.199999999999999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 spans="1:57" ht="10.199999999999999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 spans="1:57" ht="10.199999999999999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 spans="1:57" ht="10.199999999999999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 spans="1:57" ht="10.199999999999999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 spans="1:57" ht="10.19999999999999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pans="1:57" s="2" customFormat="1" ht="13.2">
      <c r="A60" s="35"/>
      <c r="B60" s="36"/>
      <c r="C60" s="37"/>
      <c r="D60" s="53" t="s">
        <v>54</v>
      </c>
      <c r="E60" s="40"/>
      <c r="F60" s="40"/>
      <c r="G60" s="40"/>
      <c r="H60" s="40"/>
      <c r="I60" s="40"/>
      <c r="J60" s="40"/>
      <c r="K60" s="40"/>
      <c r="L60" s="40"/>
      <c r="M60" s="40"/>
      <c r="N60" s="40"/>
      <c r="O60" s="40"/>
      <c r="P60" s="40"/>
      <c r="Q60" s="40"/>
      <c r="R60" s="40"/>
      <c r="S60" s="40"/>
      <c r="T60" s="40"/>
      <c r="U60" s="40"/>
      <c r="V60" s="53" t="s">
        <v>55</v>
      </c>
      <c r="W60" s="40"/>
      <c r="X60" s="40"/>
      <c r="Y60" s="40"/>
      <c r="Z60" s="40"/>
      <c r="AA60" s="40"/>
      <c r="AB60" s="40"/>
      <c r="AC60" s="40"/>
      <c r="AD60" s="40"/>
      <c r="AE60" s="40"/>
      <c r="AF60" s="40"/>
      <c r="AG60" s="40"/>
      <c r="AH60" s="53" t="s">
        <v>54</v>
      </c>
      <c r="AI60" s="40"/>
      <c r="AJ60" s="40"/>
      <c r="AK60" s="40"/>
      <c r="AL60" s="40"/>
      <c r="AM60" s="53" t="s">
        <v>55</v>
      </c>
      <c r="AN60" s="40"/>
      <c r="AO60" s="40"/>
      <c r="AP60" s="37"/>
      <c r="AQ60" s="37"/>
      <c r="AR60" s="38"/>
      <c r="BE60" s="35"/>
    </row>
    <row r="61" spans="1:57" ht="10.199999999999999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 spans="1:57" ht="10.199999999999999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 spans="1:57" ht="10.199999999999999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pans="1:57" s="2" customFormat="1" ht="13.2">
      <c r="A64" s="35"/>
      <c r="B64" s="36"/>
      <c r="C64" s="37"/>
      <c r="D64" s="50" t="s">
        <v>56</v>
      </c>
      <c r="E64" s="54"/>
      <c r="F64" s="54"/>
      <c r="G64" s="54"/>
      <c r="H64" s="54"/>
      <c r="I64" s="54"/>
      <c r="J64" s="54"/>
      <c r="K64" s="54"/>
      <c r="L64" s="54"/>
      <c r="M64" s="54"/>
      <c r="N64" s="54"/>
      <c r="O64" s="54"/>
      <c r="P64" s="54"/>
      <c r="Q64" s="54"/>
      <c r="R64" s="54"/>
      <c r="S64" s="54"/>
      <c r="T64" s="54"/>
      <c r="U64" s="54"/>
      <c r="V64" s="54"/>
      <c r="W64" s="54"/>
      <c r="X64" s="54"/>
      <c r="Y64" s="54"/>
      <c r="Z64" s="54"/>
      <c r="AA64" s="54"/>
      <c r="AB64" s="54"/>
      <c r="AC64" s="54"/>
      <c r="AD64" s="54"/>
      <c r="AE64" s="54"/>
      <c r="AF64" s="54"/>
      <c r="AG64" s="54"/>
      <c r="AH64" s="50" t="s">
        <v>57</v>
      </c>
      <c r="AI64" s="54"/>
      <c r="AJ64" s="54"/>
      <c r="AK64" s="54"/>
      <c r="AL64" s="54"/>
      <c r="AM64" s="54"/>
      <c r="AN64" s="54"/>
      <c r="AO64" s="54"/>
      <c r="AP64" s="37"/>
      <c r="AQ64" s="37"/>
      <c r="AR64" s="38"/>
      <c r="BE64" s="35"/>
    </row>
    <row r="65" spans="1:57" ht="10.199999999999999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 spans="1:57" ht="10.199999999999999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 spans="1:57" ht="10.199999999999999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 spans="1:57" ht="10.199999999999999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 spans="1:57" ht="10.19999999999999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 spans="1:57" ht="10.199999999999999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 spans="1:57" ht="10.199999999999999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 spans="1:57" ht="10.199999999999999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 spans="1:57" ht="10.199999999999999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 spans="1:57" ht="10.199999999999999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pans="1:57" s="2" customFormat="1" ht="13.2">
      <c r="A75" s="35"/>
      <c r="B75" s="36"/>
      <c r="C75" s="37"/>
      <c r="D75" s="53" t="s">
        <v>54</v>
      </c>
      <c r="E75" s="40"/>
      <c r="F75" s="40"/>
      <c r="G75" s="40"/>
      <c r="H75" s="40"/>
      <c r="I75" s="40"/>
      <c r="J75" s="40"/>
      <c r="K75" s="40"/>
      <c r="L75" s="40"/>
      <c r="M75" s="40"/>
      <c r="N75" s="40"/>
      <c r="O75" s="40"/>
      <c r="P75" s="40"/>
      <c r="Q75" s="40"/>
      <c r="R75" s="40"/>
      <c r="S75" s="40"/>
      <c r="T75" s="40"/>
      <c r="U75" s="40"/>
      <c r="V75" s="53" t="s">
        <v>55</v>
      </c>
      <c r="W75" s="40"/>
      <c r="X75" s="40"/>
      <c r="Y75" s="40"/>
      <c r="Z75" s="40"/>
      <c r="AA75" s="40"/>
      <c r="AB75" s="40"/>
      <c r="AC75" s="40"/>
      <c r="AD75" s="40"/>
      <c r="AE75" s="40"/>
      <c r="AF75" s="40"/>
      <c r="AG75" s="40"/>
      <c r="AH75" s="53" t="s">
        <v>54</v>
      </c>
      <c r="AI75" s="40"/>
      <c r="AJ75" s="40"/>
      <c r="AK75" s="40"/>
      <c r="AL75" s="40"/>
      <c r="AM75" s="53" t="s">
        <v>55</v>
      </c>
      <c r="AN75" s="40"/>
      <c r="AO75" s="40"/>
      <c r="AP75" s="37"/>
      <c r="AQ75" s="37"/>
      <c r="AR75" s="38"/>
      <c r="BE75" s="35"/>
    </row>
    <row r="76" spans="1:57" s="2" customFormat="1" ht="10.199999999999999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38"/>
      <c r="BE76" s="35"/>
    </row>
    <row r="77" spans="1:57" s="2" customFormat="1" ht="6.9" customHeight="1">
      <c r="A77" s="35"/>
      <c r="B77" s="55"/>
      <c r="C77" s="56"/>
      <c r="D77" s="56"/>
      <c r="E77" s="56"/>
      <c r="F77" s="56"/>
      <c r="G77" s="56"/>
      <c r="H77" s="56"/>
      <c r="I77" s="56"/>
      <c r="J77" s="56"/>
      <c r="K77" s="56"/>
      <c r="L77" s="56"/>
      <c r="M77" s="56"/>
      <c r="N77" s="56"/>
      <c r="O77" s="56"/>
      <c r="P77" s="56"/>
      <c r="Q77" s="56"/>
      <c r="R77" s="56"/>
      <c r="S77" s="56"/>
      <c r="T77" s="56"/>
      <c r="U77" s="56"/>
      <c r="V77" s="56"/>
      <c r="W77" s="56"/>
      <c r="X77" s="56"/>
      <c r="Y77" s="56"/>
      <c r="Z77" s="56"/>
      <c r="AA77" s="56"/>
      <c r="AB77" s="56"/>
      <c r="AC77" s="56"/>
      <c r="AD77" s="56"/>
      <c r="AE77" s="56"/>
      <c r="AF77" s="56"/>
      <c r="AG77" s="56"/>
      <c r="AH77" s="56"/>
      <c r="AI77" s="56"/>
      <c r="AJ77" s="56"/>
      <c r="AK77" s="56"/>
      <c r="AL77" s="56"/>
      <c r="AM77" s="56"/>
      <c r="AN77" s="56"/>
      <c r="AO77" s="56"/>
      <c r="AP77" s="56"/>
      <c r="AQ77" s="56"/>
      <c r="AR77" s="38"/>
      <c r="BE77" s="35"/>
    </row>
    <row r="81" spans="1:91" s="2" customFormat="1" ht="6.9" customHeight="1">
      <c r="A81" s="35"/>
      <c r="B81" s="57"/>
      <c r="C81" s="58"/>
      <c r="D81" s="58"/>
      <c r="E81" s="58"/>
      <c r="F81" s="58"/>
      <c r="G81" s="58"/>
      <c r="H81" s="58"/>
      <c r="I81" s="58"/>
      <c r="J81" s="58"/>
      <c r="K81" s="58"/>
      <c r="L81" s="58"/>
      <c r="M81" s="58"/>
      <c r="N81" s="58"/>
      <c r="O81" s="58"/>
      <c r="P81" s="58"/>
      <c r="Q81" s="58"/>
      <c r="R81" s="58"/>
      <c r="S81" s="58"/>
      <c r="T81" s="58"/>
      <c r="U81" s="58"/>
      <c r="V81" s="58"/>
      <c r="W81" s="58"/>
      <c r="X81" s="58"/>
      <c r="Y81" s="58"/>
      <c r="Z81" s="58"/>
      <c r="AA81" s="58"/>
      <c r="AB81" s="58"/>
      <c r="AC81" s="58"/>
      <c r="AD81" s="58"/>
      <c r="AE81" s="58"/>
      <c r="AF81" s="58"/>
      <c r="AG81" s="58"/>
      <c r="AH81" s="58"/>
      <c r="AI81" s="58"/>
      <c r="AJ81" s="58"/>
      <c r="AK81" s="58"/>
      <c r="AL81" s="58"/>
      <c r="AM81" s="58"/>
      <c r="AN81" s="58"/>
      <c r="AO81" s="58"/>
      <c r="AP81" s="58"/>
      <c r="AQ81" s="58"/>
      <c r="AR81" s="38"/>
      <c r="BE81" s="35"/>
    </row>
    <row r="82" spans="1:91" s="2" customFormat="1" ht="24.9" customHeight="1">
      <c r="A82" s="35"/>
      <c r="B82" s="36"/>
      <c r="C82" s="23" t="s">
        <v>58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38"/>
      <c r="BE82" s="35"/>
    </row>
    <row r="83" spans="1:91" s="2" customFormat="1" ht="6.9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38"/>
      <c r="BE83" s="35"/>
    </row>
    <row r="84" spans="1:91" s="4" customFormat="1" ht="12" customHeight="1">
      <c r="B84" s="59"/>
      <c r="C84" s="29" t="s">
        <v>13</v>
      </c>
      <c r="D84" s="60"/>
      <c r="E84" s="60"/>
      <c r="F84" s="60"/>
      <c r="G84" s="60"/>
      <c r="H84" s="60"/>
      <c r="I84" s="60"/>
      <c r="J84" s="60"/>
      <c r="K84" s="60"/>
      <c r="L84" s="60" t="str">
        <f>K5</f>
        <v>36/2021</v>
      </c>
      <c r="M84" s="60"/>
      <c r="N84" s="60"/>
      <c r="O84" s="60"/>
      <c r="P84" s="60"/>
      <c r="Q84" s="60"/>
      <c r="R84" s="60"/>
      <c r="S84" s="60"/>
      <c r="T84" s="60"/>
      <c r="U84" s="60"/>
      <c r="V84" s="60"/>
      <c r="W84" s="60"/>
      <c r="X84" s="60"/>
      <c r="Y84" s="60"/>
      <c r="Z84" s="60"/>
      <c r="AA84" s="60"/>
      <c r="AB84" s="60"/>
      <c r="AC84" s="60"/>
      <c r="AD84" s="60"/>
      <c r="AE84" s="60"/>
      <c r="AF84" s="60"/>
      <c r="AG84" s="60"/>
      <c r="AH84" s="60"/>
      <c r="AI84" s="60"/>
      <c r="AJ84" s="60"/>
      <c r="AK84" s="60"/>
      <c r="AL84" s="60"/>
      <c r="AM84" s="60"/>
      <c r="AN84" s="60"/>
      <c r="AO84" s="60"/>
      <c r="AP84" s="60"/>
      <c r="AQ84" s="60"/>
      <c r="AR84" s="61"/>
    </row>
    <row r="85" spans="1:91" s="5" customFormat="1" ht="36.9" customHeight="1">
      <c r="B85" s="62"/>
      <c r="C85" s="63" t="s">
        <v>16</v>
      </c>
      <c r="D85" s="64"/>
      <c r="E85" s="64"/>
      <c r="F85" s="64"/>
      <c r="G85" s="64"/>
      <c r="H85" s="64"/>
      <c r="I85" s="64"/>
      <c r="J85" s="64"/>
      <c r="K85" s="64"/>
      <c r="L85" s="275" t="str">
        <f>K6</f>
        <v>VTL plynovodní přípojka pro teplárnu Tábor</v>
      </c>
      <c r="M85" s="276"/>
      <c r="N85" s="276"/>
      <c r="O85" s="276"/>
      <c r="P85" s="276"/>
      <c r="Q85" s="276"/>
      <c r="R85" s="276"/>
      <c r="S85" s="276"/>
      <c r="T85" s="276"/>
      <c r="U85" s="276"/>
      <c r="V85" s="276"/>
      <c r="W85" s="276"/>
      <c r="X85" s="276"/>
      <c r="Y85" s="276"/>
      <c r="Z85" s="276"/>
      <c r="AA85" s="276"/>
      <c r="AB85" s="276"/>
      <c r="AC85" s="276"/>
      <c r="AD85" s="276"/>
      <c r="AE85" s="276"/>
      <c r="AF85" s="276"/>
      <c r="AG85" s="276"/>
      <c r="AH85" s="276"/>
      <c r="AI85" s="276"/>
      <c r="AJ85" s="276"/>
      <c r="AK85" s="276"/>
      <c r="AL85" s="276"/>
      <c r="AM85" s="276"/>
      <c r="AN85" s="276"/>
      <c r="AO85" s="276"/>
      <c r="AP85" s="64"/>
      <c r="AQ85" s="64"/>
      <c r="AR85" s="65"/>
    </row>
    <row r="86" spans="1:91" s="2" customFormat="1" ht="6.9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38"/>
      <c r="BE86" s="35"/>
    </row>
    <row r="87" spans="1:91" s="2" customFormat="1" ht="12" customHeight="1">
      <c r="A87" s="35"/>
      <c r="B87" s="36"/>
      <c r="C87" s="29" t="s">
        <v>21</v>
      </c>
      <c r="D87" s="37"/>
      <c r="E87" s="37"/>
      <c r="F87" s="37"/>
      <c r="G87" s="37"/>
      <c r="H87" s="37"/>
      <c r="I87" s="37"/>
      <c r="J87" s="37"/>
      <c r="K87" s="37"/>
      <c r="L87" s="66" t="str">
        <f>IF(K8="","",K8)</f>
        <v>Měšice u Tábora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29" t="s">
        <v>23</v>
      </c>
      <c r="AJ87" s="37"/>
      <c r="AK87" s="37"/>
      <c r="AL87" s="37"/>
      <c r="AM87" s="311" t="str">
        <f>IF(AN8= "","",AN8)</f>
        <v>25. 8. 2021</v>
      </c>
      <c r="AN87" s="311"/>
      <c r="AO87" s="37"/>
      <c r="AP87" s="37"/>
      <c r="AQ87" s="37"/>
      <c r="AR87" s="38"/>
      <c r="BE87" s="35"/>
    </row>
    <row r="88" spans="1:91" s="2" customFormat="1" ht="6.9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38"/>
      <c r="BE88" s="35"/>
    </row>
    <row r="89" spans="1:91" s="2" customFormat="1" ht="25.65" customHeight="1">
      <c r="A89" s="35"/>
      <c r="B89" s="36"/>
      <c r="C89" s="29" t="s">
        <v>25</v>
      </c>
      <c r="D89" s="37"/>
      <c r="E89" s="37"/>
      <c r="F89" s="37"/>
      <c r="G89" s="37"/>
      <c r="H89" s="37"/>
      <c r="I89" s="37"/>
      <c r="J89" s="37"/>
      <c r="K89" s="37"/>
      <c r="L89" s="60" t="str">
        <f>IF(E11= "","",E11)</f>
        <v xml:space="preserve">C-Energy Planá s. r. o., Průmyslová 748, Planá 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29" t="s">
        <v>31</v>
      </c>
      <c r="AJ89" s="37"/>
      <c r="AK89" s="37"/>
      <c r="AL89" s="37"/>
      <c r="AM89" s="309" t="str">
        <f>IF(E17="","",E17)</f>
        <v>Jiří Veselý, Krasetín ev. č. 18, 382 03 Holubov</v>
      </c>
      <c r="AN89" s="310"/>
      <c r="AO89" s="310"/>
      <c r="AP89" s="310"/>
      <c r="AQ89" s="37"/>
      <c r="AR89" s="38"/>
      <c r="AS89" s="313" t="s">
        <v>59</v>
      </c>
      <c r="AT89" s="314"/>
      <c r="AU89" s="68"/>
      <c r="AV89" s="68"/>
      <c r="AW89" s="68"/>
      <c r="AX89" s="68"/>
      <c r="AY89" s="68"/>
      <c r="AZ89" s="68"/>
      <c r="BA89" s="68"/>
      <c r="BB89" s="68"/>
      <c r="BC89" s="68"/>
      <c r="BD89" s="69"/>
      <c r="BE89" s="35"/>
    </row>
    <row r="90" spans="1:91" s="2" customFormat="1" ht="15.15" customHeight="1">
      <c r="A90" s="35"/>
      <c r="B90" s="36"/>
      <c r="C90" s="29" t="s">
        <v>29</v>
      </c>
      <c r="D90" s="37"/>
      <c r="E90" s="37"/>
      <c r="F90" s="37"/>
      <c r="G90" s="37"/>
      <c r="H90" s="37"/>
      <c r="I90" s="37"/>
      <c r="J90" s="37"/>
      <c r="K90" s="37"/>
      <c r="L90" s="60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29" t="s">
        <v>34</v>
      </c>
      <c r="AJ90" s="37"/>
      <c r="AK90" s="37"/>
      <c r="AL90" s="37"/>
      <c r="AM90" s="309" t="str">
        <f>IF(E20="","",E20)</f>
        <v>Němcová Dagmar</v>
      </c>
      <c r="AN90" s="310"/>
      <c r="AO90" s="310"/>
      <c r="AP90" s="310"/>
      <c r="AQ90" s="37"/>
      <c r="AR90" s="38"/>
      <c r="AS90" s="315"/>
      <c r="AT90" s="316"/>
      <c r="AU90" s="70"/>
      <c r="AV90" s="70"/>
      <c r="AW90" s="70"/>
      <c r="AX90" s="70"/>
      <c r="AY90" s="70"/>
      <c r="AZ90" s="70"/>
      <c r="BA90" s="70"/>
      <c r="BB90" s="70"/>
      <c r="BC90" s="70"/>
      <c r="BD90" s="71"/>
      <c r="BE90" s="35"/>
    </row>
    <row r="91" spans="1:91" s="2" customFormat="1" ht="10.8" customHeight="1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38"/>
      <c r="AS91" s="317"/>
      <c r="AT91" s="318"/>
      <c r="AU91" s="72"/>
      <c r="AV91" s="72"/>
      <c r="AW91" s="72"/>
      <c r="AX91" s="72"/>
      <c r="AY91" s="72"/>
      <c r="AZ91" s="72"/>
      <c r="BA91" s="72"/>
      <c r="BB91" s="72"/>
      <c r="BC91" s="72"/>
      <c r="BD91" s="73"/>
      <c r="BE91" s="35"/>
    </row>
    <row r="92" spans="1:91" s="2" customFormat="1" ht="29.25" customHeight="1">
      <c r="A92" s="35"/>
      <c r="B92" s="36"/>
      <c r="C92" s="269" t="s">
        <v>60</v>
      </c>
      <c r="D92" s="270"/>
      <c r="E92" s="270"/>
      <c r="F92" s="270"/>
      <c r="G92" s="270"/>
      <c r="H92" s="74"/>
      <c r="I92" s="274" t="s">
        <v>61</v>
      </c>
      <c r="J92" s="270"/>
      <c r="K92" s="270"/>
      <c r="L92" s="270"/>
      <c r="M92" s="270"/>
      <c r="N92" s="270"/>
      <c r="O92" s="270"/>
      <c r="P92" s="270"/>
      <c r="Q92" s="270"/>
      <c r="R92" s="270"/>
      <c r="S92" s="270"/>
      <c r="T92" s="270"/>
      <c r="U92" s="270"/>
      <c r="V92" s="270"/>
      <c r="W92" s="270"/>
      <c r="X92" s="270"/>
      <c r="Y92" s="270"/>
      <c r="Z92" s="270"/>
      <c r="AA92" s="270"/>
      <c r="AB92" s="270"/>
      <c r="AC92" s="270"/>
      <c r="AD92" s="270"/>
      <c r="AE92" s="270"/>
      <c r="AF92" s="270"/>
      <c r="AG92" s="308" t="s">
        <v>62</v>
      </c>
      <c r="AH92" s="270"/>
      <c r="AI92" s="270"/>
      <c r="AJ92" s="270"/>
      <c r="AK92" s="270"/>
      <c r="AL92" s="270"/>
      <c r="AM92" s="270"/>
      <c r="AN92" s="274" t="s">
        <v>63</v>
      </c>
      <c r="AO92" s="270"/>
      <c r="AP92" s="312"/>
      <c r="AQ92" s="75" t="s">
        <v>64</v>
      </c>
      <c r="AR92" s="38"/>
      <c r="AS92" s="76" t="s">
        <v>65</v>
      </c>
      <c r="AT92" s="77" t="s">
        <v>66</v>
      </c>
      <c r="AU92" s="77" t="s">
        <v>67</v>
      </c>
      <c r="AV92" s="77" t="s">
        <v>68</v>
      </c>
      <c r="AW92" s="77" t="s">
        <v>69</v>
      </c>
      <c r="AX92" s="77" t="s">
        <v>70</v>
      </c>
      <c r="AY92" s="77" t="s">
        <v>71</v>
      </c>
      <c r="AZ92" s="77" t="s">
        <v>72</v>
      </c>
      <c r="BA92" s="77" t="s">
        <v>73</v>
      </c>
      <c r="BB92" s="77" t="s">
        <v>74</v>
      </c>
      <c r="BC92" s="77" t="s">
        <v>75</v>
      </c>
      <c r="BD92" s="78" t="s">
        <v>76</v>
      </c>
      <c r="BE92" s="35"/>
    </row>
    <row r="93" spans="1:91" s="2" customFormat="1" ht="10.8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38"/>
      <c r="AS93" s="79"/>
      <c r="AT93" s="80"/>
      <c r="AU93" s="80"/>
      <c r="AV93" s="80"/>
      <c r="AW93" s="80"/>
      <c r="AX93" s="80"/>
      <c r="AY93" s="80"/>
      <c r="AZ93" s="80"/>
      <c r="BA93" s="80"/>
      <c r="BB93" s="80"/>
      <c r="BC93" s="80"/>
      <c r="BD93" s="81"/>
      <c r="BE93" s="35"/>
    </row>
    <row r="94" spans="1:91" s="6" customFormat="1" ht="32.4" customHeight="1">
      <c r="B94" s="82"/>
      <c r="C94" s="83" t="s">
        <v>77</v>
      </c>
      <c r="D94" s="84"/>
      <c r="E94" s="84"/>
      <c r="F94" s="84"/>
      <c r="G94" s="84"/>
      <c r="H94" s="84"/>
      <c r="I94" s="84"/>
      <c r="J94" s="84"/>
      <c r="K94" s="84"/>
      <c r="L94" s="84"/>
      <c r="M94" s="84"/>
      <c r="N94" s="84"/>
      <c r="O94" s="84"/>
      <c r="P94" s="84"/>
      <c r="Q94" s="84"/>
      <c r="R94" s="84"/>
      <c r="S94" s="84"/>
      <c r="T94" s="84"/>
      <c r="U94" s="84"/>
      <c r="V94" s="84"/>
      <c r="W94" s="84"/>
      <c r="X94" s="84"/>
      <c r="Y94" s="84"/>
      <c r="Z94" s="84"/>
      <c r="AA94" s="84"/>
      <c r="AB94" s="84"/>
      <c r="AC94" s="84"/>
      <c r="AD94" s="84"/>
      <c r="AE94" s="84"/>
      <c r="AF94" s="84"/>
      <c r="AG94" s="280">
        <f>ROUND(AG95+AG96+AG97+SUM(AG101:AG103),2)</f>
        <v>0</v>
      </c>
      <c r="AH94" s="280"/>
      <c r="AI94" s="280"/>
      <c r="AJ94" s="280"/>
      <c r="AK94" s="280"/>
      <c r="AL94" s="280"/>
      <c r="AM94" s="280"/>
      <c r="AN94" s="281">
        <f t="shared" ref="AN94:AN103" si="0">SUM(AG94,AT94)</f>
        <v>0</v>
      </c>
      <c r="AO94" s="281"/>
      <c r="AP94" s="281"/>
      <c r="AQ94" s="86" t="s">
        <v>1</v>
      </c>
      <c r="AR94" s="87"/>
      <c r="AS94" s="88">
        <f>ROUND(AS95+AS96+AS97+SUM(AS101:AS103),2)</f>
        <v>0</v>
      </c>
      <c r="AT94" s="89">
        <f t="shared" ref="AT94:AT103" si="1">ROUND(SUM(AV94:AW94),2)</f>
        <v>0</v>
      </c>
      <c r="AU94" s="90">
        <f>ROUND(AU95+AU96+AU97+SUM(AU101:AU103),5)</f>
        <v>0</v>
      </c>
      <c r="AV94" s="89">
        <f>ROUND(AZ94*L32,2)</f>
        <v>0</v>
      </c>
      <c r="AW94" s="89">
        <f>ROUND(BA94*L33,2)</f>
        <v>0</v>
      </c>
      <c r="AX94" s="89">
        <f>ROUND(BB94*L32,2)</f>
        <v>0</v>
      </c>
      <c r="AY94" s="89">
        <f>ROUND(BC94*L33,2)</f>
        <v>0</v>
      </c>
      <c r="AZ94" s="89">
        <f>ROUND(AZ95+AZ96+AZ97+SUM(AZ101:AZ103),2)</f>
        <v>0</v>
      </c>
      <c r="BA94" s="89">
        <f>ROUND(BA95+BA96+BA97+SUM(BA101:BA103),2)</f>
        <v>0</v>
      </c>
      <c r="BB94" s="89">
        <f>ROUND(BB95+BB96+BB97+SUM(BB101:BB103),2)</f>
        <v>0</v>
      </c>
      <c r="BC94" s="89">
        <f>ROUND(BC95+BC96+BC97+SUM(BC101:BC103),2)</f>
        <v>0</v>
      </c>
      <c r="BD94" s="91">
        <f>ROUND(BD95+BD96+BD97+SUM(BD101:BD103),2)</f>
        <v>0</v>
      </c>
      <c r="BS94" s="92" t="s">
        <v>78</v>
      </c>
      <c r="BT94" s="92" t="s">
        <v>79</v>
      </c>
      <c r="BU94" s="93" t="s">
        <v>80</v>
      </c>
      <c r="BV94" s="92" t="s">
        <v>81</v>
      </c>
      <c r="BW94" s="92" t="s">
        <v>5</v>
      </c>
      <c r="BX94" s="92" t="s">
        <v>82</v>
      </c>
      <c r="CL94" s="92" t="s">
        <v>19</v>
      </c>
    </row>
    <row r="95" spans="1:91" s="7" customFormat="1" ht="24.75" customHeight="1">
      <c r="A95" s="94" t="s">
        <v>83</v>
      </c>
      <c r="B95" s="95"/>
      <c r="C95" s="96"/>
      <c r="D95" s="272" t="s">
        <v>84</v>
      </c>
      <c r="E95" s="272"/>
      <c r="F95" s="272"/>
      <c r="G95" s="272"/>
      <c r="H95" s="272"/>
      <c r="I95" s="97"/>
      <c r="J95" s="272" t="s">
        <v>85</v>
      </c>
      <c r="K95" s="272"/>
      <c r="L95" s="272"/>
      <c r="M95" s="272"/>
      <c r="N95" s="272"/>
      <c r="O95" s="272"/>
      <c r="P95" s="272"/>
      <c r="Q95" s="272"/>
      <c r="R95" s="272"/>
      <c r="S95" s="272"/>
      <c r="T95" s="272"/>
      <c r="U95" s="272"/>
      <c r="V95" s="272"/>
      <c r="W95" s="272"/>
      <c r="X95" s="272"/>
      <c r="Y95" s="272"/>
      <c r="Z95" s="272"/>
      <c r="AA95" s="272"/>
      <c r="AB95" s="272"/>
      <c r="AC95" s="272"/>
      <c r="AD95" s="272"/>
      <c r="AE95" s="272"/>
      <c r="AF95" s="272"/>
      <c r="AG95" s="307">
        <f>'36-1-2021 - SO 01 - VTL p...'!J30</f>
        <v>0</v>
      </c>
      <c r="AH95" s="305"/>
      <c r="AI95" s="305"/>
      <c r="AJ95" s="305"/>
      <c r="AK95" s="305"/>
      <c r="AL95" s="305"/>
      <c r="AM95" s="305"/>
      <c r="AN95" s="307">
        <f t="shared" si="0"/>
        <v>0</v>
      </c>
      <c r="AO95" s="305"/>
      <c r="AP95" s="305"/>
      <c r="AQ95" s="98" t="s">
        <v>86</v>
      </c>
      <c r="AR95" s="99"/>
      <c r="AS95" s="100">
        <v>0</v>
      </c>
      <c r="AT95" s="101">
        <f t="shared" si="1"/>
        <v>0</v>
      </c>
      <c r="AU95" s="102">
        <f>'36-1-2021 - SO 01 - VTL p...'!P141</f>
        <v>0</v>
      </c>
      <c r="AV95" s="101">
        <f>'36-1-2021 - SO 01 - VTL p...'!J33</f>
        <v>0</v>
      </c>
      <c r="AW95" s="101">
        <f>'36-1-2021 - SO 01 - VTL p...'!J34</f>
        <v>0</v>
      </c>
      <c r="AX95" s="101">
        <f>'36-1-2021 - SO 01 - VTL p...'!J35</f>
        <v>0</v>
      </c>
      <c r="AY95" s="101">
        <f>'36-1-2021 - SO 01 - VTL p...'!J36</f>
        <v>0</v>
      </c>
      <c r="AZ95" s="101">
        <f>'36-1-2021 - SO 01 - VTL p...'!F33</f>
        <v>0</v>
      </c>
      <c r="BA95" s="101">
        <f>'36-1-2021 - SO 01 - VTL p...'!F34</f>
        <v>0</v>
      </c>
      <c r="BB95" s="101">
        <f>'36-1-2021 - SO 01 - VTL p...'!F35</f>
        <v>0</v>
      </c>
      <c r="BC95" s="101">
        <f>'36-1-2021 - SO 01 - VTL p...'!F36</f>
        <v>0</v>
      </c>
      <c r="BD95" s="103">
        <f>'36-1-2021 - SO 01 - VTL p...'!F37</f>
        <v>0</v>
      </c>
      <c r="BT95" s="104" t="s">
        <v>87</v>
      </c>
      <c r="BV95" s="104" t="s">
        <v>81</v>
      </c>
      <c r="BW95" s="104" t="s">
        <v>88</v>
      </c>
      <c r="BX95" s="104" t="s">
        <v>5</v>
      </c>
      <c r="CL95" s="104" t="s">
        <v>19</v>
      </c>
      <c r="CM95" s="104" t="s">
        <v>89</v>
      </c>
    </row>
    <row r="96" spans="1:91" s="7" customFormat="1" ht="24.75" customHeight="1">
      <c r="A96" s="94" t="s">
        <v>83</v>
      </c>
      <c r="B96" s="95"/>
      <c r="C96" s="96"/>
      <c r="D96" s="272" t="s">
        <v>90</v>
      </c>
      <c r="E96" s="272"/>
      <c r="F96" s="272"/>
      <c r="G96" s="272"/>
      <c r="H96" s="272"/>
      <c r="I96" s="97"/>
      <c r="J96" s="272" t="s">
        <v>91</v>
      </c>
      <c r="K96" s="272"/>
      <c r="L96" s="272"/>
      <c r="M96" s="272"/>
      <c r="N96" s="272"/>
      <c r="O96" s="272"/>
      <c r="P96" s="272"/>
      <c r="Q96" s="272"/>
      <c r="R96" s="272"/>
      <c r="S96" s="272"/>
      <c r="T96" s="272"/>
      <c r="U96" s="272"/>
      <c r="V96" s="272"/>
      <c r="W96" s="272"/>
      <c r="X96" s="272"/>
      <c r="Y96" s="272"/>
      <c r="Z96" s="272"/>
      <c r="AA96" s="272"/>
      <c r="AB96" s="272"/>
      <c r="AC96" s="272"/>
      <c r="AD96" s="272"/>
      <c r="AE96" s="272"/>
      <c r="AF96" s="272"/>
      <c r="AG96" s="307">
        <f>'36-2-2021 - SO 02 - Proti...'!J30</f>
        <v>0</v>
      </c>
      <c r="AH96" s="305"/>
      <c r="AI96" s="305"/>
      <c r="AJ96" s="305"/>
      <c r="AK96" s="305"/>
      <c r="AL96" s="305"/>
      <c r="AM96" s="305"/>
      <c r="AN96" s="307">
        <f t="shared" si="0"/>
        <v>0</v>
      </c>
      <c r="AO96" s="305"/>
      <c r="AP96" s="305"/>
      <c r="AQ96" s="98" t="s">
        <v>86</v>
      </c>
      <c r="AR96" s="99"/>
      <c r="AS96" s="100">
        <v>0</v>
      </c>
      <c r="AT96" s="101">
        <f t="shared" si="1"/>
        <v>0</v>
      </c>
      <c r="AU96" s="102">
        <f>'36-2-2021 - SO 02 - Proti...'!P128</f>
        <v>0</v>
      </c>
      <c r="AV96" s="101">
        <f>'36-2-2021 - SO 02 - Proti...'!J33</f>
        <v>0</v>
      </c>
      <c r="AW96" s="101">
        <f>'36-2-2021 - SO 02 - Proti...'!J34</f>
        <v>0</v>
      </c>
      <c r="AX96" s="101">
        <f>'36-2-2021 - SO 02 - Proti...'!J35</f>
        <v>0</v>
      </c>
      <c r="AY96" s="101">
        <f>'36-2-2021 - SO 02 - Proti...'!J36</f>
        <v>0</v>
      </c>
      <c r="AZ96" s="101">
        <f>'36-2-2021 - SO 02 - Proti...'!F33</f>
        <v>0</v>
      </c>
      <c r="BA96" s="101">
        <f>'36-2-2021 - SO 02 - Proti...'!F34</f>
        <v>0</v>
      </c>
      <c r="BB96" s="101">
        <f>'36-2-2021 - SO 02 - Proti...'!F35</f>
        <v>0</v>
      </c>
      <c r="BC96" s="101">
        <f>'36-2-2021 - SO 02 - Proti...'!F36</f>
        <v>0</v>
      </c>
      <c r="BD96" s="103">
        <f>'36-2-2021 - SO 02 - Proti...'!F37</f>
        <v>0</v>
      </c>
      <c r="BT96" s="104" t="s">
        <v>87</v>
      </c>
      <c r="BV96" s="104" t="s">
        <v>81</v>
      </c>
      <c r="BW96" s="104" t="s">
        <v>92</v>
      </c>
      <c r="BX96" s="104" t="s">
        <v>5</v>
      </c>
      <c r="CL96" s="104" t="s">
        <v>19</v>
      </c>
      <c r="CM96" s="104" t="s">
        <v>89</v>
      </c>
    </row>
    <row r="97" spans="1:91" s="7" customFormat="1" ht="24.75" customHeight="1">
      <c r="B97" s="95"/>
      <c r="C97" s="96"/>
      <c r="D97" s="272" t="s">
        <v>93</v>
      </c>
      <c r="E97" s="272"/>
      <c r="F97" s="272"/>
      <c r="G97" s="272"/>
      <c r="H97" s="272"/>
      <c r="I97" s="97"/>
      <c r="J97" s="272" t="s">
        <v>94</v>
      </c>
      <c r="K97" s="272"/>
      <c r="L97" s="272"/>
      <c r="M97" s="272"/>
      <c r="N97" s="272"/>
      <c r="O97" s="272"/>
      <c r="P97" s="272"/>
      <c r="Q97" s="272"/>
      <c r="R97" s="272"/>
      <c r="S97" s="272"/>
      <c r="T97" s="272"/>
      <c r="U97" s="272"/>
      <c r="V97" s="272"/>
      <c r="W97" s="272"/>
      <c r="X97" s="272"/>
      <c r="Y97" s="272"/>
      <c r="Z97" s="272"/>
      <c r="AA97" s="272"/>
      <c r="AB97" s="272"/>
      <c r="AC97" s="272"/>
      <c r="AD97" s="272"/>
      <c r="AE97" s="272"/>
      <c r="AF97" s="272"/>
      <c r="AG97" s="304">
        <f>ROUND(SUM(AG98:AG100),2)</f>
        <v>0</v>
      </c>
      <c r="AH97" s="305"/>
      <c r="AI97" s="305"/>
      <c r="AJ97" s="305"/>
      <c r="AK97" s="305"/>
      <c r="AL97" s="305"/>
      <c r="AM97" s="305"/>
      <c r="AN97" s="307">
        <f t="shared" si="0"/>
        <v>0</v>
      </c>
      <c r="AO97" s="305"/>
      <c r="AP97" s="305"/>
      <c r="AQ97" s="98" t="s">
        <v>86</v>
      </c>
      <c r="AR97" s="99"/>
      <c r="AS97" s="100">
        <f>ROUND(SUM(AS98:AS100),2)</f>
        <v>0</v>
      </c>
      <c r="AT97" s="101">
        <f t="shared" si="1"/>
        <v>0</v>
      </c>
      <c r="AU97" s="102">
        <f>ROUND(SUM(AU98:AU100),5)</f>
        <v>0</v>
      </c>
      <c r="AV97" s="101">
        <f>ROUND(AZ97*L32,2)</f>
        <v>0</v>
      </c>
      <c r="AW97" s="101">
        <f>ROUND(BA97*L33,2)</f>
        <v>0</v>
      </c>
      <c r="AX97" s="101">
        <f>ROUND(BB97*L32,2)</f>
        <v>0</v>
      </c>
      <c r="AY97" s="101">
        <f>ROUND(BC97*L33,2)</f>
        <v>0</v>
      </c>
      <c r="AZ97" s="101">
        <f>ROUND(SUM(AZ98:AZ100),2)</f>
        <v>0</v>
      </c>
      <c r="BA97" s="101">
        <f>ROUND(SUM(BA98:BA100),2)</f>
        <v>0</v>
      </c>
      <c r="BB97" s="101">
        <f>ROUND(SUM(BB98:BB100),2)</f>
        <v>0</v>
      </c>
      <c r="BC97" s="101">
        <f>ROUND(SUM(BC98:BC100),2)</f>
        <v>0</v>
      </c>
      <c r="BD97" s="103">
        <f>ROUND(SUM(BD98:BD100),2)</f>
        <v>0</v>
      </c>
      <c r="BS97" s="104" t="s">
        <v>78</v>
      </c>
      <c r="BT97" s="104" t="s">
        <v>87</v>
      </c>
      <c r="BU97" s="104" t="s">
        <v>80</v>
      </c>
      <c r="BV97" s="104" t="s">
        <v>81</v>
      </c>
      <c r="BW97" s="104" t="s">
        <v>95</v>
      </c>
      <c r="BX97" s="104" t="s">
        <v>5</v>
      </c>
      <c r="CL97" s="104" t="s">
        <v>19</v>
      </c>
      <c r="CM97" s="104" t="s">
        <v>89</v>
      </c>
    </row>
    <row r="98" spans="1:91" s="4" customFormat="1" ht="23.25" customHeight="1">
      <c r="A98" s="94" t="s">
        <v>83</v>
      </c>
      <c r="B98" s="59"/>
      <c r="C98" s="105"/>
      <c r="D98" s="105"/>
      <c r="E98" s="273" t="s">
        <v>96</v>
      </c>
      <c r="F98" s="273"/>
      <c r="G98" s="273"/>
      <c r="H98" s="273"/>
      <c r="I98" s="273"/>
      <c r="J98" s="105"/>
      <c r="K98" s="273" t="s">
        <v>97</v>
      </c>
      <c r="L98" s="273"/>
      <c r="M98" s="273"/>
      <c r="N98" s="273"/>
      <c r="O98" s="273"/>
      <c r="P98" s="273"/>
      <c r="Q98" s="273"/>
      <c r="R98" s="273"/>
      <c r="S98" s="273"/>
      <c r="T98" s="273"/>
      <c r="U98" s="273"/>
      <c r="V98" s="273"/>
      <c r="W98" s="273"/>
      <c r="X98" s="273"/>
      <c r="Y98" s="273"/>
      <c r="Z98" s="273"/>
      <c r="AA98" s="273"/>
      <c r="AB98" s="273"/>
      <c r="AC98" s="273"/>
      <c r="AD98" s="273"/>
      <c r="AE98" s="273"/>
      <c r="AF98" s="273"/>
      <c r="AG98" s="278">
        <f>'36-3.1-2021 - SO 03-01 - ...'!J32</f>
        <v>0</v>
      </c>
      <c r="AH98" s="306"/>
      <c r="AI98" s="306"/>
      <c r="AJ98" s="306"/>
      <c r="AK98" s="306"/>
      <c r="AL98" s="306"/>
      <c r="AM98" s="306"/>
      <c r="AN98" s="278">
        <f t="shared" si="0"/>
        <v>0</v>
      </c>
      <c r="AO98" s="306"/>
      <c r="AP98" s="306"/>
      <c r="AQ98" s="106" t="s">
        <v>98</v>
      </c>
      <c r="AR98" s="61"/>
      <c r="AS98" s="107">
        <v>0</v>
      </c>
      <c r="AT98" s="108">
        <f t="shared" si="1"/>
        <v>0</v>
      </c>
      <c r="AU98" s="109">
        <f>'36-3.1-2021 - SO 03-01 - ...'!P136</f>
        <v>0</v>
      </c>
      <c r="AV98" s="108">
        <f>'36-3.1-2021 - SO 03-01 - ...'!J35</f>
        <v>0</v>
      </c>
      <c r="AW98" s="108">
        <f>'36-3.1-2021 - SO 03-01 - ...'!J36</f>
        <v>0</v>
      </c>
      <c r="AX98" s="108">
        <f>'36-3.1-2021 - SO 03-01 - ...'!J37</f>
        <v>0</v>
      </c>
      <c r="AY98" s="108">
        <f>'36-3.1-2021 - SO 03-01 - ...'!J38</f>
        <v>0</v>
      </c>
      <c r="AZ98" s="108">
        <f>'36-3.1-2021 - SO 03-01 - ...'!F35</f>
        <v>0</v>
      </c>
      <c r="BA98" s="108">
        <f>'36-3.1-2021 - SO 03-01 - ...'!F36</f>
        <v>0</v>
      </c>
      <c r="BB98" s="108">
        <f>'36-3.1-2021 - SO 03-01 - ...'!F37</f>
        <v>0</v>
      </c>
      <c r="BC98" s="108">
        <f>'36-3.1-2021 - SO 03-01 - ...'!F38</f>
        <v>0</v>
      </c>
      <c r="BD98" s="110">
        <f>'36-3.1-2021 - SO 03-01 - ...'!F39</f>
        <v>0</v>
      </c>
      <c r="BT98" s="111" t="s">
        <v>89</v>
      </c>
      <c r="BV98" s="111" t="s">
        <v>81</v>
      </c>
      <c r="BW98" s="111" t="s">
        <v>99</v>
      </c>
      <c r="BX98" s="111" t="s">
        <v>95</v>
      </c>
      <c r="CL98" s="111" t="s">
        <v>19</v>
      </c>
    </row>
    <row r="99" spans="1:91" s="4" customFormat="1" ht="23.25" customHeight="1">
      <c r="A99" s="94" t="s">
        <v>83</v>
      </c>
      <c r="B99" s="59"/>
      <c r="C99" s="105"/>
      <c r="D99" s="105"/>
      <c r="E99" s="273" t="s">
        <v>100</v>
      </c>
      <c r="F99" s="273"/>
      <c r="G99" s="273"/>
      <c r="H99" s="273"/>
      <c r="I99" s="273"/>
      <c r="J99" s="105"/>
      <c r="K99" s="273" t="s">
        <v>101</v>
      </c>
      <c r="L99" s="273"/>
      <c r="M99" s="273"/>
      <c r="N99" s="273"/>
      <c r="O99" s="273"/>
      <c r="P99" s="273"/>
      <c r="Q99" s="273"/>
      <c r="R99" s="273"/>
      <c r="S99" s="273"/>
      <c r="T99" s="273"/>
      <c r="U99" s="273"/>
      <c r="V99" s="273"/>
      <c r="W99" s="273"/>
      <c r="X99" s="273"/>
      <c r="Y99" s="273"/>
      <c r="Z99" s="273"/>
      <c r="AA99" s="273"/>
      <c r="AB99" s="273"/>
      <c r="AC99" s="273"/>
      <c r="AD99" s="273"/>
      <c r="AE99" s="273"/>
      <c r="AF99" s="273"/>
      <c r="AG99" s="278">
        <f>'36-3.2-2021 - SO 03-02 - ...'!J32</f>
        <v>0</v>
      </c>
      <c r="AH99" s="306"/>
      <c r="AI99" s="306"/>
      <c r="AJ99" s="306"/>
      <c r="AK99" s="306"/>
      <c r="AL99" s="306"/>
      <c r="AM99" s="306"/>
      <c r="AN99" s="278">
        <f t="shared" si="0"/>
        <v>0</v>
      </c>
      <c r="AO99" s="306"/>
      <c r="AP99" s="306"/>
      <c r="AQ99" s="106" t="s">
        <v>98</v>
      </c>
      <c r="AR99" s="61"/>
      <c r="AS99" s="107">
        <v>0</v>
      </c>
      <c r="AT99" s="108">
        <f t="shared" si="1"/>
        <v>0</v>
      </c>
      <c r="AU99" s="109">
        <f>'36-3.2-2021 - SO 03-02 - ...'!P123</f>
        <v>0</v>
      </c>
      <c r="AV99" s="108">
        <f>'36-3.2-2021 - SO 03-02 - ...'!J35</f>
        <v>0</v>
      </c>
      <c r="AW99" s="108">
        <f>'36-3.2-2021 - SO 03-02 - ...'!J36</f>
        <v>0</v>
      </c>
      <c r="AX99" s="108">
        <f>'36-3.2-2021 - SO 03-02 - ...'!J37</f>
        <v>0</v>
      </c>
      <c r="AY99" s="108">
        <f>'36-3.2-2021 - SO 03-02 - ...'!J38</f>
        <v>0</v>
      </c>
      <c r="AZ99" s="108">
        <f>'36-3.2-2021 - SO 03-02 - ...'!F35</f>
        <v>0</v>
      </c>
      <c r="BA99" s="108">
        <f>'36-3.2-2021 - SO 03-02 - ...'!F36</f>
        <v>0</v>
      </c>
      <c r="BB99" s="108">
        <f>'36-3.2-2021 - SO 03-02 - ...'!F37</f>
        <v>0</v>
      </c>
      <c r="BC99" s="108">
        <f>'36-3.2-2021 - SO 03-02 - ...'!F38</f>
        <v>0</v>
      </c>
      <c r="BD99" s="110">
        <f>'36-3.2-2021 - SO 03-02 - ...'!F39</f>
        <v>0</v>
      </c>
      <c r="BT99" s="111" t="s">
        <v>89</v>
      </c>
      <c r="BV99" s="111" t="s">
        <v>81</v>
      </c>
      <c r="BW99" s="111" t="s">
        <v>102</v>
      </c>
      <c r="BX99" s="111" t="s">
        <v>95</v>
      </c>
      <c r="CL99" s="111" t="s">
        <v>19</v>
      </c>
    </row>
    <row r="100" spans="1:91" s="4" customFormat="1" ht="23.25" customHeight="1">
      <c r="A100" s="94" t="s">
        <v>83</v>
      </c>
      <c r="B100" s="59"/>
      <c r="C100" s="105"/>
      <c r="D100" s="105"/>
      <c r="E100" s="273" t="s">
        <v>103</v>
      </c>
      <c r="F100" s="273"/>
      <c r="G100" s="273"/>
      <c r="H100" s="273"/>
      <c r="I100" s="273"/>
      <c r="J100" s="105"/>
      <c r="K100" s="273" t="s">
        <v>104</v>
      </c>
      <c r="L100" s="273"/>
      <c r="M100" s="273"/>
      <c r="N100" s="273"/>
      <c r="O100" s="273"/>
      <c r="P100" s="273"/>
      <c r="Q100" s="273"/>
      <c r="R100" s="273"/>
      <c r="S100" s="273"/>
      <c r="T100" s="273"/>
      <c r="U100" s="273"/>
      <c r="V100" s="273"/>
      <c r="W100" s="273"/>
      <c r="X100" s="273"/>
      <c r="Y100" s="273"/>
      <c r="Z100" s="273"/>
      <c r="AA100" s="273"/>
      <c r="AB100" s="273"/>
      <c r="AC100" s="273"/>
      <c r="AD100" s="273"/>
      <c r="AE100" s="273"/>
      <c r="AF100" s="273"/>
      <c r="AG100" s="278">
        <f>'36-3.3-2021 - SO 03-03 - ...'!J32</f>
        <v>0</v>
      </c>
      <c r="AH100" s="306"/>
      <c r="AI100" s="306"/>
      <c r="AJ100" s="306"/>
      <c r="AK100" s="306"/>
      <c r="AL100" s="306"/>
      <c r="AM100" s="306"/>
      <c r="AN100" s="278">
        <f t="shared" si="0"/>
        <v>0</v>
      </c>
      <c r="AO100" s="306"/>
      <c r="AP100" s="306"/>
      <c r="AQ100" s="106" t="s">
        <v>98</v>
      </c>
      <c r="AR100" s="61"/>
      <c r="AS100" s="107">
        <v>0</v>
      </c>
      <c r="AT100" s="108">
        <f t="shared" si="1"/>
        <v>0</v>
      </c>
      <c r="AU100" s="109">
        <f>'36-3.3-2021 - SO 03-03 - ...'!P123</f>
        <v>0</v>
      </c>
      <c r="AV100" s="108">
        <f>'36-3.3-2021 - SO 03-03 - ...'!J35</f>
        <v>0</v>
      </c>
      <c r="AW100" s="108">
        <f>'36-3.3-2021 - SO 03-03 - ...'!J36</f>
        <v>0</v>
      </c>
      <c r="AX100" s="108">
        <f>'36-3.3-2021 - SO 03-03 - ...'!J37</f>
        <v>0</v>
      </c>
      <c r="AY100" s="108">
        <f>'36-3.3-2021 - SO 03-03 - ...'!J38</f>
        <v>0</v>
      </c>
      <c r="AZ100" s="108">
        <f>'36-3.3-2021 - SO 03-03 - ...'!F35</f>
        <v>0</v>
      </c>
      <c r="BA100" s="108">
        <f>'36-3.3-2021 - SO 03-03 - ...'!F36</f>
        <v>0</v>
      </c>
      <c r="BB100" s="108">
        <f>'36-3.3-2021 - SO 03-03 - ...'!F37</f>
        <v>0</v>
      </c>
      <c r="BC100" s="108">
        <f>'36-3.3-2021 - SO 03-03 - ...'!F38</f>
        <v>0</v>
      </c>
      <c r="BD100" s="110">
        <f>'36-3.3-2021 - SO 03-03 - ...'!F39</f>
        <v>0</v>
      </c>
      <c r="BT100" s="111" t="s">
        <v>89</v>
      </c>
      <c r="BV100" s="111" t="s">
        <v>81</v>
      </c>
      <c r="BW100" s="111" t="s">
        <v>105</v>
      </c>
      <c r="BX100" s="111" t="s">
        <v>95</v>
      </c>
      <c r="CL100" s="111" t="s">
        <v>19</v>
      </c>
    </row>
    <row r="101" spans="1:91" s="7" customFormat="1" ht="24.75" customHeight="1">
      <c r="A101" s="94" t="s">
        <v>83</v>
      </c>
      <c r="B101" s="95"/>
      <c r="C101" s="96"/>
      <c r="D101" s="272" t="s">
        <v>106</v>
      </c>
      <c r="E101" s="272"/>
      <c r="F101" s="272"/>
      <c r="G101" s="272"/>
      <c r="H101" s="272"/>
      <c r="I101" s="97"/>
      <c r="J101" s="272" t="s">
        <v>107</v>
      </c>
      <c r="K101" s="272"/>
      <c r="L101" s="272"/>
      <c r="M101" s="272"/>
      <c r="N101" s="272"/>
      <c r="O101" s="272"/>
      <c r="P101" s="272"/>
      <c r="Q101" s="272"/>
      <c r="R101" s="272"/>
      <c r="S101" s="272"/>
      <c r="T101" s="272"/>
      <c r="U101" s="272"/>
      <c r="V101" s="272"/>
      <c r="W101" s="272"/>
      <c r="X101" s="272"/>
      <c r="Y101" s="272"/>
      <c r="Z101" s="272"/>
      <c r="AA101" s="272"/>
      <c r="AB101" s="272"/>
      <c r="AC101" s="272"/>
      <c r="AD101" s="272"/>
      <c r="AE101" s="272"/>
      <c r="AF101" s="272"/>
      <c r="AG101" s="307">
        <f>'36-4-2021 - SO 04 - Umíst...'!J30</f>
        <v>0</v>
      </c>
      <c r="AH101" s="305"/>
      <c r="AI101" s="305"/>
      <c r="AJ101" s="305"/>
      <c r="AK101" s="305"/>
      <c r="AL101" s="305"/>
      <c r="AM101" s="305"/>
      <c r="AN101" s="307">
        <f t="shared" si="0"/>
        <v>0</v>
      </c>
      <c r="AO101" s="305"/>
      <c r="AP101" s="305"/>
      <c r="AQ101" s="98" t="s">
        <v>86</v>
      </c>
      <c r="AR101" s="99"/>
      <c r="AS101" s="100">
        <v>0</v>
      </c>
      <c r="AT101" s="101">
        <f t="shared" si="1"/>
        <v>0</v>
      </c>
      <c r="AU101" s="102">
        <f>'36-4-2021 - SO 04 - Umíst...'!P135</f>
        <v>0</v>
      </c>
      <c r="AV101" s="101">
        <f>'36-4-2021 - SO 04 - Umíst...'!J33</f>
        <v>0</v>
      </c>
      <c r="AW101" s="101">
        <f>'36-4-2021 - SO 04 - Umíst...'!J34</f>
        <v>0</v>
      </c>
      <c r="AX101" s="101">
        <f>'36-4-2021 - SO 04 - Umíst...'!J35</f>
        <v>0</v>
      </c>
      <c r="AY101" s="101">
        <f>'36-4-2021 - SO 04 - Umíst...'!J36</f>
        <v>0</v>
      </c>
      <c r="AZ101" s="101">
        <f>'36-4-2021 - SO 04 - Umíst...'!F33</f>
        <v>0</v>
      </c>
      <c r="BA101" s="101">
        <f>'36-4-2021 - SO 04 - Umíst...'!F34</f>
        <v>0</v>
      </c>
      <c r="BB101" s="101">
        <f>'36-4-2021 - SO 04 - Umíst...'!F35</f>
        <v>0</v>
      </c>
      <c r="BC101" s="101">
        <f>'36-4-2021 - SO 04 - Umíst...'!F36</f>
        <v>0</v>
      </c>
      <c r="BD101" s="103">
        <f>'36-4-2021 - SO 04 - Umíst...'!F37</f>
        <v>0</v>
      </c>
      <c r="BT101" s="104" t="s">
        <v>87</v>
      </c>
      <c r="BV101" s="104" t="s">
        <v>81</v>
      </c>
      <c r="BW101" s="104" t="s">
        <v>108</v>
      </c>
      <c r="BX101" s="104" t="s">
        <v>5</v>
      </c>
      <c r="CL101" s="104" t="s">
        <v>19</v>
      </c>
      <c r="CM101" s="104" t="s">
        <v>89</v>
      </c>
    </row>
    <row r="102" spans="1:91" s="7" customFormat="1" ht="24.75" customHeight="1">
      <c r="A102" s="94" t="s">
        <v>83</v>
      </c>
      <c r="B102" s="95"/>
      <c r="C102" s="96"/>
      <c r="D102" s="272" t="s">
        <v>109</v>
      </c>
      <c r="E102" s="272"/>
      <c r="F102" s="272"/>
      <c r="G102" s="272"/>
      <c r="H102" s="272"/>
      <c r="I102" s="97"/>
      <c r="J102" s="272" t="s">
        <v>110</v>
      </c>
      <c r="K102" s="272"/>
      <c r="L102" s="272"/>
      <c r="M102" s="272"/>
      <c r="N102" s="272"/>
      <c r="O102" s="272"/>
      <c r="P102" s="272"/>
      <c r="Q102" s="272"/>
      <c r="R102" s="272"/>
      <c r="S102" s="272"/>
      <c r="T102" s="272"/>
      <c r="U102" s="272"/>
      <c r="V102" s="272"/>
      <c r="W102" s="272"/>
      <c r="X102" s="272"/>
      <c r="Y102" s="272"/>
      <c r="Z102" s="272"/>
      <c r="AA102" s="272"/>
      <c r="AB102" s="272"/>
      <c r="AC102" s="272"/>
      <c r="AD102" s="272"/>
      <c r="AE102" s="272"/>
      <c r="AF102" s="272"/>
      <c r="AG102" s="307">
        <f>'36-5-2021 - SO 05 - Traso...'!J30</f>
        <v>0</v>
      </c>
      <c r="AH102" s="305"/>
      <c r="AI102" s="305"/>
      <c r="AJ102" s="305"/>
      <c r="AK102" s="305"/>
      <c r="AL102" s="305"/>
      <c r="AM102" s="305"/>
      <c r="AN102" s="307">
        <f t="shared" si="0"/>
        <v>0</v>
      </c>
      <c r="AO102" s="305"/>
      <c r="AP102" s="305"/>
      <c r="AQ102" s="98" t="s">
        <v>86</v>
      </c>
      <c r="AR102" s="99"/>
      <c r="AS102" s="100">
        <v>0</v>
      </c>
      <c r="AT102" s="101">
        <f t="shared" si="1"/>
        <v>0</v>
      </c>
      <c r="AU102" s="102">
        <f>'36-5-2021 - SO 05 - Traso...'!P132</f>
        <v>0</v>
      </c>
      <c r="AV102" s="101">
        <f>'36-5-2021 - SO 05 - Traso...'!J33</f>
        <v>0</v>
      </c>
      <c r="AW102" s="101">
        <f>'36-5-2021 - SO 05 - Traso...'!J34</f>
        <v>0</v>
      </c>
      <c r="AX102" s="101">
        <f>'36-5-2021 - SO 05 - Traso...'!J35</f>
        <v>0</v>
      </c>
      <c r="AY102" s="101">
        <f>'36-5-2021 - SO 05 - Traso...'!J36</f>
        <v>0</v>
      </c>
      <c r="AZ102" s="101">
        <f>'36-5-2021 - SO 05 - Traso...'!F33</f>
        <v>0</v>
      </c>
      <c r="BA102" s="101">
        <f>'36-5-2021 - SO 05 - Traso...'!F34</f>
        <v>0</v>
      </c>
      <c r="BB102" s="101">
        <f>'36-5-2021 - SO 05 - Traso...'!F35</f>
        <v>0</v>
      </c>
      <c r="BC102" s="101">
        <f>'36-5-2021 - SO 05 - Traso...'!F36</f>
        <v>0</v>
      </c>
      <c r="BD102" s="103">
        <f>'36-5-2021 - SO 05 - Traso...'!F37</f>
        <v>0</v>
      </c>
      <c r="BT102" s="104" t="s">
        <v>87</v>
      </c>
      <c r="BV102" s="104" t="s">
        <v>81</v>
      </c>
      <c r="BW102" s="104" t="s">
        <v>111</v>
      </c>
      <c r="BX102" s="104" t="s">
        <v>5</v>
      </c>
      <c r="CL102" s="104" t="s">
        <v>19</v>
      </c>
      <c r="CM102" s="104" t="s">
        <v>89</v>
      </c>
    </row>
    <row r="103" spans="1:91" s="7" customFormat="1" ht="24.75" customHeight="1">
      <c r="A103" s="94" t="s">
        <v>83</v>
      </c>
      <c r="B103" s="95"/>
      <c r="C103" s="96"/>
      <c r="D103" s="272" t="s">
        <v>112</v>
      </c>
      <c r="E103" s="272"/>
      <c r="F103" s="272"/>
      <c r="G103" s="272"/>
      <c r="H103" s="272"/>
      <c r="I103" s="97"/>
      <c r="J103" s="272" t="s">
        <v>113</v>
      </c>
      <c r="K103" s="272"/>
      <c r="L103" s="272"/>
      <c r="M103" s="272"/>
      <c r="N103" s="272"/>
      <c r="O103" s="272"/>
      <c r="P103" s="272"/>
      <c r="Q103" s="272"/>
      <c r="R103" s="272"/>
      <c r="S103" s="272"/>
      <c r="T103" s="272"/>
      <c r="U103" s="272"/>
      <c r="V103" s="272"/>
      <c r="W103" s="272"/>
      <c r="X103" s="272"/>
      <c r="Y103" s="272"/>
      <c r="Z103" s="272"/>
      <c r="AA103" s="272"/>
      <c r="AB103" s="272"/>
      <c r="AC103" s="272"/>
      <c r="AD103" s="272"/>
      <c r="AE103" s="272"/>
      <c r="AF103" s="272"/>
      <c r="AG103" s="307">
        <f>'36-7-2021 - SO 07 - Defin...'!J30</f>
        <v>0</v>
      </c>
      <c r="AH103" s="305"/>
      <c r="AI103" s="305"/>
      <c r="AJ103" s="305"/>
      <c r="AK103" s="305"/>
      <c r="AL103" s="305"/>
      <c r="AM103" s="305"/>
      <c r="AN103" s="307">
        <f t="shared" si="0"/>
        <v>0</v>
      </c>
      <c r="AO103" s="305"/>
      <c r="AP103" s="305"/>
      <c r="AQ103" s="98" t="s">
        <v>86</v>
      </c>
      <c r="AR103" s="99"/>
      <c r="AS103" s="112">
        <v>0</v>
      </c>
      <c r="AT103" s="113">
        <f t="shared" si="1"/>
        <v>0</v>
      </c>
      <c r="AU103" s="114">
        <f>'36-7-2021 - SO 07 - Defin...'!P126</f>
        <v>0</v>
      </c>
      <c r="AV103" s="113">
        <f>'36-7-2021 - SO 07 - Defin...'!J33</f>
        <v>0</v>
      </c>
      <c r="AW103" s="113">
        <f>'36-7-2021 - SO 07 - Defin...'!J34</f>
        <v>0</v>
      </c>
      <c r="AX103" s="113">
        <f>'36-7-2021 - SO 07 - Defin...'!J35</f>
        <v>0</v>
      </c>
      <c r="AY103" s="113">
        <f>'36-7-2021 - SO 07 - Defin...'!J36</f>
        <v>0</v>
      </c>
      <c r="AZ103" s="113">
        <f>'36-7-2021 - SO 07 - Defin...'!F33</f>
        <v>0</v>
      </c>
      <c r="BA103" s="113">
        <f>'36-7-2021 - SO 07 - Defin...'!F34</f>
        <v>0</v>
      </c>
      <c r="BB103" s="113">
        <f>'36-7-2021 - SO 07 - Defin...'!F35</f>
        <v>0</v>
      </c>
      <c r="BC103" s="113">
        <f>'36-7-2021 - SO 07 - Defin...'!F36</f>
        <v>0</v>
      </c>
      <c r="BD103" s="115">
        <f>'36-7-2021 - SO 07 - Defin...'!F37</f>
        <v>0</v>
      </c>
      <c r="BT103" s="104" t="s">
        <v>87</v>
      </c>
      <c r="BV103" s="104" t="s">
        <v>81</v>
      </c>
      <c r="BW103" s="104" t="s">
        <v>114</v>
      </c>
      <c r="BX103" s="104" t="s">
        <v>5</v>
      </c>
      <c r="CL103" s="104" t="s">
        <v>19</v>
      </c>
      <c r="CM103" s="104" t="s">
        <v>89</v>
      </c>
    </row>
    <row r="104" spans="1:91" ht="10.199999999999999">
      <c r="B104" s="21"/>
      <c r="C104" s="22"/>
      <c r="D104" s="22"/>
      <c r="E104" s="22"/>
      <c r="F104" s="22"/>
      <c r="G104" s="22"/>
      <c r="H104" s="22"/>
      <c r="I104" s="22"/>
      <c r="J104" s="22"/>
      <c r="K104" s="22"/>
      <c r="L104" s="22"/>
      <c r="M104" s="22"/>
      <c r="N104" s="22"/>
      <c r="O104" s="22"/>
      <c r="P104" s="22"/>
      <c r="Q104" s="22"/>
      <c r="R104" s="22"/>
      <c r="S104" s="22"/>
      <c r="T104" s="22"/>
      <c r="U104" s="22"/>
      <c r="V104" s="22"/>
      <c r="W104" s="22"/>
      <c r="X104" s="22"/>
      <c r="Y104" s="22"/>
      <c r="Z104" s="22"/>
      <c r="AA104" s="22"/>
      <c r="AB104" s="22"/>
      <c r="AC104" s="22"/>
      <c r="AD104" s="22"/>
      <c r="AE104" s="22"/>
      <c r="AF104" s="22"/>
      <c r="AG104" s="22"/>
      <c r="AH104" s="22"/>
      <c r="AI104" s="22"/>
      <c r="AJ104" s="22"/>
      <c r="AK104" s="22"/>
      <c r="AL104" s="22"/>
      <c r="AM104" s="22"/>
      <c r="AN104" s="22"/>
      <c r="AO104" s="22"/>
      <c r="AP104" s="22"/>
      <c r="AQ104" s="22"/>
      <c r="AR104" s="20"/>
    </row>
    <row r="105" spans="1:91" s="2" customFormat="1" ht="30" customHeight="1">
      <c r="A105" s="35"/>
      <c r="B105" s="36"/>
      <c r="C105" s="83" t="s">
        <v>115</v>
      </c>
      <c r="D105" s="37"/>
      <c r="E105" s="37"/>
      <c r="F105" s="37"/>
      <c r="G105" s="37"/>
      <c r="H105" s="37"/>
      <c r="I105" s="37"/>
      <c r="J105" s="37"/>
      <c r="K105" s="37"/>
      <c r="L105" s="37"/>
      <c r="M105" s="37"/>
      <c r="N105" s="37"/>
      <c r="O105" s="37"/>
      <c r="P105" s="37"/>
      <c r="Q105" s="37"/>
      <c r="R105" s="37"/>
      <c r="S105" s="37"/>
      <c r="T105" s="37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  <c r="AF105" s="37"/>
      <c r="AG105" s="281">
        <f>ROUND(SUM(AG106:AG110), 2)</f>
        <v>0</v>
      </c>
      <c r="AH105" s="281"/>
      <c r="AI105" s="281"/>
      <c r="AJ105" s="281"/>
      <c r="AK105" s="281"/>
      <c r="AL105" s="281"/>
      <c r="AM105" s="281"/>
      <c r="AN105" s="281">
        <f>ROUND(SUM(AN106:AN110), 2)</f>
        <v>0</v>
      </c>
      <c r="AO105" s="281"/>
      <c r="AP105" s="281"/>
      <c r="AQ105" s="116"/>
      <c r="AR105" s="38"/>
      <c r="AS105" s="76" t="s">
        <v>116</v>
      </c>
      <c r="AT105" s="77" t="s">
        <v>117</v>
      </c>
      <c r="AU105" s="77" t="s">
        <v>43</v>
      </c>
      <c r="AV105" s="78" t="s">
        <v>66</v>
      </c>
      <c r="AW105" s="35"/>
      <c r="AX105" s="35"/>
      <c r="AY105" s="35"/>
      <c r="AZ105" s="35"/>
      <c r="BA105" s="35"/>
      <c r="BB105" s="35"/>
      <c r="BC105" s="35"/>
      <c r="BD105" s="35"/>
      <c r="BE105" s="35"/>
    </row>
    <row r="106" spans="1:91" s="2" customFormat="1" ht="19.95" customHeight="1">
      <c r="A106" s="35"/>
      <c r="B106" s="36"/>
      <c r="C106" s="37"/>
      <c r="D106" s="271" t="s">
        <v>118</v>
      </c>
      <c r="E106" s="271"/>
      <c r="F106" s="271"/>
      <c r="G106" s="271"/>
      <c r="H106" s="271"/>
      <c r="I106" s="271"/>
      <c r="J106" s="271"/>
      <c r="K106" s="271"/>
      <c r="L106" s="271"/>
      <c r="M106" s="271"/>
      <c r="N106" s="271"/>
      <c r="O106" s="271"/>
      <c r="P106" s="271"/>
      <c r="Q106" s="271"/>
      <c r="R106" s="271"/>
      <c r="S106" s="271"/>
      <c r="T106" s="271"/>
      <c r="U106" s="271"/>
      <c r="V106" s="271"/>
      <c r="W106" s="271"/>
      <c r="X106" s="271"/>
      <c r="Y106" s="271"/>
      <c r="Z106" s="271"/>
      <c r="AA106" s="271"/>
      <c r="AB106" s="271"/>
      <c r="AC106" s="37"/>
      <c r="AD106" s="37"/>
      <c r="AE106" s="37"/>
      <c r="AF106" s="37"/>
      <c r="AG106" s="277">
        <f>ROUND(AG94 * AS106, 2)</f>
        <v>0</v>
      </c>
      <c r="AH106" s="278"/>
      <c r="AI106" s="278"/>
      <c r="AJ106" s="278"/>
      <c r="AK106" s="278"/>
      <c r="AL106" s="278"/>
      <c r="AM106" s="278"/>
      <c r="AN106" s="278">
        <f>ROUND(AG106 + AV106, 2)</f>
        <v>0</v>
      </c>
      <c r="AO106" s="278"/>
      <c r="AP106" s="278"/>
      <c r="AQ106" s="37"/>
      <c r="AR106" s="38"/>
      <c r="AS106" s="117">
        <v>0</v>
      </c>
      <c r="AT106" s="118" t="s">
        <v>119</v>
      </c>
      <c r="AU106" s="118" t="s">
        <v>44</v>
      </c>
      <c r="AV106" s="110">
        <f>ROUND(IF(AU106="základní",AG106*L32,IF(AU106="snížená",AG106*L33,0)), 2)</f>
        <v>0</v>
      </c>
      <c r="AW106" s="35"/>
      <c r="AX106" s="35"/>
      <c r="AY106" s="35"/>
      <c r="AZ106" s="35"/>
      <c r="BA106" s="35"/>
      <c r="BB106" s="35"/>
      <c r="BC106" s="35"/>
      <c r="BD106" s="35"/>
      <c r="BE106" s="35"/>
      <c r="BV106" s="17" t="s">
        <v>120</v>
      </c>
      <c r="BY106" s="119">
        <f>IF(AU106="základní",AV106,0)</f>
        <v>0</v>
      </c>
      <c r="BZ106" s="119">
        <f>IF(AU106="snížená",AV106,0)</f>
        <v>0</v>
      </c>
      <c r="CA106" s="119">
        <v>0</v>
      </c>
      <c r="CB106" s="119">
        <v>0</v>
      </c>
      <c r="CC106" s="119">
        <v>0</v>
      </c>
      <c r="CD106" s="119">
        <f>IF(AU106="základní",AG106,0)</f>
        <v>0</v>
      </c>
      <c r="CE106" s="119">
        <f>IF(AU106="snížená",AG106,0)</f>
        <v>0</v>
      </c>
      <c r="CF106" s="119">
        <f>IF(AU106="zákl. přenesená",AG106,0)</f>
        <v>0</v>
      </c>
      <c r="CG106" s="119">
        <f>IF(AU106="sníž. přenesená",AG106,0)</f>
        <v>0</v>
      </c>
      <c r="CH106" s="119">
        <f>IF(AU106="nulová",AG106,0)</f>
        <v>0</v>
      </c>
      <c r="CI106" s="17">
        <f>IF(AU106="základní",1,IF(AU106="snížená",2,IF(AU106="zákl. přenesená",4,IF(AU106="sníž. přenesená",5,3))))</f>
        <v>1</v>
      </c>
      <c r="CJ106" s="17">
        <f>IF(AT106="stavební čast",1,IF(AT106="investiční čast",2,3))</f>
        <v>1</v>
      </c>
      <c r="CK106" s="17" t="str">
        <f>IF(D106="Vyplň vlastní","","x")</f>
        <v>x</v>
      </c>
    </row>
    <row r="107" spans="1:91" s="2" customFormat="1" ht="19.95" customHeight="1">
      <c r="A107" s="35"/>
      <c r="B107" s="36"/>
      <c r="C107" s="37"/>
      <c r="D107" s="271" t="s">
        <v>121</v>
      </c>
      <c r="E107" s="271"/>
      <c r="F107" s="271"/>
      <c r="G107" s="271"/>
      <c r="H107" s="271"/>
      <c r="I107" s="271"/>
      <c r="J107" s="271"/>
      <c r="K107" s="271"/>
      <c r="L107" s="271"/>
      <c r="M107" s="271"/>
      <c r="N107" s="271"/>
      <c r="O107" s="271"/>
      <c r="P107" s="271"/>
      <c r="Q107" s="271"/>
      <c r="R107" s="271"/>
      <c r="S107" s="271"/>
      <c r="T107" s="271"/>
      <c r="U107" s="271"/>
      <c r="V107" s="271"/>
      <c r="W107" s="271"/>
      <c r="X107" s="271"/>
      <c r="Y107" s="271"/>
      <c r="Z107" s="271"/>
      <c r="AA107" s="271"/>
      <c r="AB107" s="271"/>
      <c r="AC107" s="37"/>
      <c r="AD107" s="37"/>
      <c r="AE107" s="37"/>
      <c r="AF107" s="37"/>
      <c r="AG107" s="277">
        <f>ROUND(AG94 * AS107, 2)</f>
        <v>0</v>
      </c>
      <c r="AH107" s="278"/>
      <c r="AI107" s="278"/>
      <c r="AJ107" s="278"/>
      <c r="AK107" s="278"/>
      <c r="AL107" s="278"/>
      <c r="AM107" s="278"/>
      <c r="AN107" s="278">
        <f>ROUND(AG107 + AV107, 2)</f>
        <v>0</v>
      </c>
      <c r="AO107" s="278"/>
      <c r="AP107" s="278"/>
      <c r="AQ107" s="37"/>
      <c r="AR107" s="38"/>
      <c r="AS107" s="117">
        <v>0</v>
      </c>
      <c r="AT107" s="118" t="s">
        <v>119</v>
      </c>
      <c r="AU107" s="118" t="s">
        <v>44</v>
      </c>
      <c r="AV107" s="110">
        <f>ROUND(IF(AU107="základní",AG107*L32,IF(AU107="snížená",AG107*L33,0)), 2)</f>
        <v>0</v>
      </c>
      <c r="AW107" s="35"/>
      <c r="AX107" s="35"/>
      <c r="AY107" s="35"/>
      <c r="AZ107" s="35"/>
      <c r="BA107" s="35"/>
      <c r="BB107" s="35"/>
      <c r="BC107" s="35"/>
      <c r="BD107" s="35"/>
      <c r="BE107" s="35"/>
      <c r="BV107" s="17" t="s">
        <v>120</v>
      </c>
      <c r="BY107" s="119">
        <f>IF(AU107="základní",AV107,0)</f>
        <v>0</v>
      </c>
      <c r="BZ107" s="119">
        <f>IF(AU107="snížená",AV107,0)</f>
        <v>0</v>
      </c>
      <c r="CA107" s="119">
        <v>0</v>
      </c>
      <c r="CB107" s="119">
        <v>0</v>
      </c>
      <c r="CC107" s="119">
        <v>0</v>
      </c>
      <c r="CD107" s="119">
        <f>IF(AU107="základní",AG107,0)</f>
        <v>0</v>
      </c>
      <c r="CE107" s="119">
        <f>IF(AU107="snížená",AG107,0)</f>
        <v>0</v>
      </c>
      <c r="CF107" s="119">
        <f>IF(AU107="zákl. přenesená",AG107,0)</f>
        <v>0</v>
      </c>
      <c r="CG107" s="119">
        <f>IF(AU107="sníž. přenesená",AG107,0)</f>
        <v>0</v>
      </c>
      <c r="CH107" s="119">
        <f>IF(AU107="nulová",AG107,0)</f>
        <v>0</v>
      </c>
      <c r="CI107" s="17">
        <f>IF(AU107="základní",1,IF(AU107="snížená",2,IF(AU107="zákl. přenesená",4,IF(AU107="sníž. přenesená",5,3))))</f>
        <v>1</v>
      </c>
      <c r="CJ107" s="17">
        <f>IF(AT107="stavební čast",1,IF(AT107="investiční čast",2,3))</f>
        <v>1</v>
      </c>
      <c r="CK107" s="17" t="str">
        <f>IF(D107="Vyplň vlastní","","x")</f>
        <v>x</v>
      </c>
    </row>
    <row r="108" spans="1:91" s="2" customFormat="1" ht="19.95" customHeight="1">
      <c r="A108" s="35"/>
      <c r="B108" s="36"/>
      <c r="C108" s="37"/>
      <c r="D108" s="279" t="s">
        <v>122</v>
      </c>
      <c r="E108" s="271"/>
      <c r="F108" s="271"/>
      <c r="G108" s="271"/>
      <c r="H108" s="271"/>
      <c r="I108" s="271"/>
      <c r="J108" s="271"/>
      <c r="K108" s="271"/>
      <c r="L108" s="271"/>
      <c r="M108" s="271"/>
      <c r="N108" s="271"/>
      <c r="O108" s="271"/>
      <c r="P108" s="271"/>
      <c r="Q108" s="271"/>
      <c r="R108" s="271"/>
      <c r="S108" s="271"/>
      <c r="T108" s="271"/>
      <c r="U108" s="271"/>
      <c r="V108" s="271"/>
      <c r="W108" s="271"/>
      <c r="X108" s="271"/>
      <c r="Y108" s="271"/>
      <c r="Z108" s="271"/>
      <c r="AA108" s="271"/>
      <c r="AB108" s="271"/>
      <c r="AC108" s="37"/>
      <c r="AD108" s="37"/>
      <c r="AE108" s="37"/>
      <c r="AF108" s="37"/>
      <c r="AG108" s="277">
        <f>ROUND(AG94 * AS108, 2)</f>
        <v>0</v>
      </c>
      <c r="AH108" s="278"/>
      <c r="AI108" s="278"/>
      <c r="AJ108" s="278"/>
      <c r="AK108" s="278"/>
      <c r="AL108" s="278"/>
      <c r="AM108" s="278"/>
      <c r="AN108" s="278">
        <f>ROUND(AG108 + AV108, 2)</f>
        <v>0</v>
      </c>
      <c r="AO108" s="278"/>
      <c r="AP108" s="278"/>
      <c r="AQ108" s="37"/>
      <c r="AR108" s="38"/>
      <c r="AS108" s="117">
        <v>0</v>
      </c>
      <c r="AT108" s="118" t="s">
        <v>119</v>
      </c>
      <c r="AU108" s="118" t="s">
        <v>44</v>
      </c>
      <c r="AV108" s="110">
        <f>ROUND(IF(AU108="základní",AG108*L32,IF(AU108="snížená",AG108*L33,0)), 2)</f>
        <v>0</v>
      </c>
      <c r="AW108" s="35"/>
      <c r="AX108" s="35"/>
      <c r="AY108" s="35"/>
      <c r="AZ108" s="35"/>
      <c r="BA108" s="35"/>
      <c r="BB108" s="35"/>
      <c r="BC108" s="35"/>
      <c r="BD108" s="35"/>
      <c r="BE108" s="35"/>
      <c r="BV108" s="17" t="s">
        <v>123</v>
      </c>
      <c r="BY108" s="119">
        <f>IF(AU108="základní",AV108,0)</f>
        <v>0</v>
      </c>
      <c r="BZ108" s="119">
        <f>IF(AU108="snížená",AV108,0)</f>
        <v>0</v>
      </c>
      <c r="CA108" s="119">
        <v>0</v>
      </c>
      <c r="CB108" s="119">
        <v>0</v>
      </c>
      <c r="CC108" s="119">
        <v>0</v>
      </c>
      <c r="CD108" s="119">
        <f>IF(AU108="základní",AG108,0)</f>
        <v>0</v>
      </c>
      <c r="CE108" s="119">
        <f>IF(AU108="snížená",AG108,0)</f>
        <v>0</v>
      </c>
      <c r="CF108" s="119">
        <f>IF(AU108="zákl. přenesená",AG108,0)</f>
        <v>0</v>
      </c>
      <c r="CG108" s="119">
        <f>IF(AU108="sníž. přenesená",AG108,0)</f>
        <v>0</v>
      </c>
      <c r="CH108" s="119">
        <f>IF(AU108="nulová",AG108,0)</f>
        <v>0</v>
      </c>
      <c r="CI108" s="17">
        <f>IF(AU108="základní",1,IF(AU108="snížená",2,IF(AU108="zákl. přenesená",4,IF(AU108="sníž. přenesená",5,3))))</f>
        <v>1</v>
      </c>
      <c r="CJ108" s="17">
        <f>IF(AT108="stavební čast",1,IF(AT108="investiční čast",2,3))</f>
        <v>1</v>
      </c>
      <c r="CK108" s="17" t="str">
        <f>IF(D108="Vyplň vlastní","","x")</f>
        <v/>
      </c>
    </row>
    <row r="109" spans="1:91" s="2" customFormat="1" ht="19.95" customHeight="1">
      <c r="A109" s="35"/>
      <c r="B109" s="36"/>
      <c r="C109" s="37"/>
      <c r="D109" s="279" t="s">
        <v>122</v>
      </c>
      <c r="E109" s="271"/>
      <c r="F109" s="271"/>
      <c r="G109" s="271"/>
      <c r="H109" s="271"/>
      <c r="I109" s="271"/>
      <c r="J109" s="271"/>
      <c r="K109" s="271"/>
      <c r="L109" s="271"/>
      <c r="M109" s="271"/>
      <c r="N109" s="271"/>
      <c r="O109" s="271"/>
      <c r="P109" s="271"/>
      <c r="Q109" s="271"/>
      <c r="R109" s="271"/>
      <c r="S109" s="271"/>
      <c r="T109" s="271"/>
      <c r="U109" s="271"/>
      <c r="V109" s="271"/>
      <c r="W109" s="271"/>
      <c r="X109" s="271"/>
      <c r="Y109" s="271"/>
      <c r="Z109" s="271"/>
      <c r="AA109" s="271"/>
      <c r="AB109" s="271"/>
      <c r="AC109" s="37"/>
      <c r="AD109" s="37"/>
      <c r="AE109" s="37"/>
      <c r="AF109" s="37"/>
      <c r="AG109" s="277">
        <f>ROUND(AG94 * AS109, 2)</f>
        <v>0</v>
      </c>
      <c r="AH109" s="278"/>
      <c r="AI109" s="278"/>
      <c r="AJ109" s="278"/>
      <c r="AK109" s="278"/>
      <c r="AL109" s="278"/>
      <c r="AM109" s="278"/>
      <c r="AN109" s="278">
        <f>ROUND(AG109 + AV109, 2)</f>
        <v>0</v>
      </c>
      <c r="AO109" s="278"/>
      <c r="AP109" s="278"/>
      <c r="AQ109" s="37"/>
      <c r="AR109" s="38"/>
      <c r="AS109" s="117">
        <v>0</v>
      </c>
      <c r="AT109" s="118" t="s">
        <v>119</v>
      </c>
      <c r="AU109" s="118" t="s">
        <v>44</v>
      </c>
      <c r="AV109" s="110">
        <f>ROUND(IF(AU109="základní",AG109*L32,IF(AU109="snížená",AG109*L33,0)), 2)</f>
        <v>0</v>
      </c>
      <c r="AW109" s="35"/>
      <c r="AX109" s="35"/>
      <c r="AY109" s="35"/>
      <c r="AZ109" s="35"/>
      <c r="BA109" s="35"/>
      <c r="BB109" s="35"/>
      <c r="BC109" s="35"/>
      <c r="BD109" s="35"/>
      <c r="BE109" s="35"/>
      <c r="BV109" s="17" t="s">
        <v>123</v>
      </c>
      <c r="BY109" s="119">
        <f>IF(AU109="základní",AV109,0)</f>
        <v>0</v>
      </c>
      <c r="BZ109" s="119">
        <f>IF(AU109="snížená",AV109,0)</f>
        <v>0</v>
      </c>
      <c r="CA109" s="119">
        <v>0</v>
      </c>
      <c r="CB109" s="119">
        <v>0</v>
      </c>
      <c r="CC109" s="119">
        <v>0</v>
      </c>
      <c r="CD109" s="119">
        <f>IF(AU109="základní",AG109,0)</f>
        <v>0</v>
      </c>
      <c r="CE109" s="119">
        <f>IF(AU109="snížená",AG109,0)</f>
        <v>0</v>
      </c>
      <c r="CF109" s="119">
        <f>IF(AU109="zákl. přenesená",AG109,0)</f>
        <v>0</v>
      </c>
      <c r="CG109" s="119">
        <f>IF(AU109="sníž. přenesená",AG109,0)</f>
        <v>0</v>
      </c>
      <c r="CH109" s="119">
        <f>IF(AU109="nulová",AG109,0)</f>
        <v>0</v>
      </c>
      <c r="CI109" s="17">
        <f>IF(AU109="základní",1,IF(AU109="snížená",2,IF(AU109="zákl. přenesená",4,IF(AU109="sníž. přenesená",5,3))))</f>
        <v>1</v>
      </c>
      <c r="CJ109" s="17">
        <f>IF(AT109="stavební čast",1,IF(AT109="investiční čast",2,3))</f>
        <v>1</v>
      </c>
      <c r="CK109" s="17" t="str">
        <f>IF(D109="Vyplň vlastní","","x")</f>
        <v/>
      </c>
    </row>
    <row r="110" spans="1:91" s="2" customFormat="1" ht="19.95" customHeight="1">
      <c r="A110" s="35"/>
      <c r="B110" s="36"/>
      <c r="C110" s="37"/>
      <c r="D110" s="279" t="s">
        <v>122</v>
      </c>
      <c r="E110" s="271"/>
      <c r="F110" s="271"/>
      <c r="G110" s="271"/>
      <c r="H110" s="271"/>
      <c r="I110" s="271"/>
      <c r="J110" s="271"/>
      <c r="K110" s="271"/>
      <c r="L110" s="271"/>
      <c r="M110" s="271"/>
      <c r="N110" s="271"/>
      <c r="O110" s="271"/>
      <c r="P110" s="271"/>
      <c r="Q110" s="271"/>
      <c r="R110" s="271"/>
      <c r="S110" s="271"/>
      <c r="T110" s="271"/>
      <c r="U110" s="271"/>
      <c r="V110" s="271"/>
      <c r="W110" s="271"/>
      <c r="X110" s="271"/>
      <c r="Y110" s="271"/>
      <c r="Z110" s="271"/>
      <c r="AA110" s="271"/>
      <c r="AB110" s="271"/>
      <c r="AC110" s="37"/>
      <c r="AD110" s="37"/>
      <c r="AE110" s="37"/>
      <c r="AF110" s="37"/>
      <c r="AG110" s="277">
        <f>ROUND(AG94 * AS110, 2)</f>
        <v>0</v>
      </c>
      <c r="AH110" s="278"/>
      <c r="AI110" s="278"/>
      <c r="AJ110" s="278"/>
      <c r="AK110" s="278"/>
      <c r="AL110" s="278"/>
      <c r="AM110" s="278"/>
      <c r="AN110" s="278">
        <f>ROUND(AG110 + AV110, 2)</f>
        <v>0</v>
      </c>
      <c r="AO110" s="278"/>
      <c r="AP110" s="278"/>
      <c r="AQ110" s="37"/>
      <c r="AR110" s="38"/>
      <c r="AS110" s="120">
        <v>0</v>
      </c>
      <c r="AT110" s="121" t="s">
        <v>119</v>
      </c>
      <c r="AU110" s="121" t="s">
        <v>44</v>
      </c>
      <c r="AV110" s="122">
        <f>ROUND(IF(AU110="základní",AG110*L32,IF(AU110="snížená",AG110*L33,0)), 2)</f>
        <v>0</v>
      </c>
      <c r="AW110" s="35"/>
      <c r="AX110" s="35"/>
      <c r="AY110" s="35"/>
      <c r="AZ110" s="35"/>
      <c r="BA110" s="35"/>
      <c r="BB110" s="35"/>
      <c r="BC110" s="35"/>
      <c r="BD110" s="35"/>
      <c r="BE110" s="35"/>
      <c r="BV110" s="17" t="s">
        <v>123</v>
      </c>
      <c r="BY110" s="119">
        <f>IF(AU110="základní",AV110,0)</f>
        <v>0</v>
      </c>
      <c r="BZ110" s="119">
        <f>IF(AU110="snížená",AV110,0)</f>
        <v>0</v>
      </c>
      <c r="CA110" s="119">
        <v>0</v>
      </c>
      <c r="CB110" s="119">
        <v>0</v>
      </c>
      <c r="CC110" s="119">
        <v>0</v>
      </c>
      <c r="CD110" s="119">
        <f>IF(AU110="základní",AG110,0)</f>
        <v>0</v>
      </c>
      <c r="CE110" s="119">
        <f>IF(AU110="snížená",AG110,0)</f>
        <v>0</v>
      </c>
      <c r="CF110" s="119">
        <f>IF(AU110="zákl. přenesená",AG110,0)</f>
        <v>0</v>
      </c>
      <c r="CG110" s="119">
        <f>IF(AU110="sníž. přenesená",AG110,0)</f>
        <v>0</v>
      </c>
      <c r="CH110" s="119">
        <f>IF(AU110="nulová",AG110,0)</f>
        <v>0</v>
      </c>
      <c r="CI110" s="17">
        <f>IF(AU110="základní",1,IF(AU110="snížená",2,IF(AU110="zákl. přenesená",4,IF(AU110="sníž. přenesená",5,3))))</f>
        <v>1</v>
      </c>
      <c r="CJ110" s="17">
        <f>IF(AT110="stavební čast",1,IF(AT110="investiční čast",2,3))</f>
        <v>1</v>
      </c>
      <c r="CK110" s="17" t="str">
        <f>IF(D110="Vyplň vlastní","","x")</f>
        <v/>
      </c>
    </row>
    <row r="111" spans="1:91" s="2" customFormat="1" ht="10.8" customHeight="1">
      <c r="A111" s="35"/>
      <c r="B111" s="36"/>
      <c r="C111" s="37"/>
      <c r="D111" s="37"/>
      <c r="E111" s="37"/>
      <c r="F111" s="37"/>
      <c r="G111" s="37"/>
      <c r="H111" s="37"/>
      <c r="I111" s="37"/>
      <c r="J111" s="37"/>
      <c r="K111" s="37"/>
      <c r="L111" s="37"/>
      <c r="M111" s="37"/>
      <c r="N111" s="37"/>
      <c r="O111" s="37"/>
      <c r="P111" s="37"/>
      <c r="Q111" s="37"/>
      <c r="R111" s="37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  <c r="AF111" s="37"/>
      <c r="AG111" s="37"/>
      <c r="AH111" s="37"/>
      <c r="AI111" s="37"/>
      <c r="AJ111" s="37"/>
      <c r="AK111" s="37"/>
      <c r="AL111" s="37"/>
      <c r="AM111" s="37"/>
      <c r="AN111" s="37"/>
      <c r="AO111" s="37"/>
      <c r="AP111" s="37"/>
      <c r="AQ111" s="37"/>
      <c r="AR111" s="38"/>
      <c r="AS111" s="35"/>
      <c r="AT111" s="35"/>
      <c r="AU111" s="35"/>
      <c r="AV111" s="35"/>
      <c r="AW111" s="35"/>
      <c r="AX111" s="35"/>
      <c r="AY111" s="35"/>
      <c r="AZ111" s="35"/>
      <c r="BA111" s="35"/>
      <c r="BB111" s="35"/>
      <c r="BC111" s="35"/>
      <c r="BD111" s="35"/>
      <c r="BE111" s="35"/>
    </row>
    <row r="112" spans="1:91" s="2" customFormat="1" ht="30" customHeight="1">
      <c r="A112" s="35"/>
      <c r="B112" s="36"/>
      <c r="C112" s="123" t="s">
        <v>124</v>
      </c>
      <c r="D112" s="124"/>
      <c r="E112" s="124"/>
      <c r="F112" s="124"/>
      <c r="G112" s="124"/>
      <c r="H112" s="124"/>
      <c r="I112" s="124"/>
      <c r="J112" s="124"/>
      <c r="K112" s="124"/>
      <c r="L112" s="124"/>
      <c r="M112" s="124"/>
      <c r="N112" s="124"/>
      <c r="O112" s="124"/>
      <c r="P112" s="124"/>
      <c r="Q112" s="124"/>
      <c r="R112" s="124"/>
      <c r="S112" s="124"/>
      <c r="T112" s="124"/>
      <c r="U112" s="124"/>
      <c r="V112" s="124"/>
      <c r="W112" s="124"/>
      <c r="X112" s="124"/>
      <c r="Y112" s="124"/>
      <c r="Z112" s="124"/>
      <c r="AA112" s="124"/>
      <c r="AB112" s="124"/>
      <c r="AC112" s="124"/>
      <c r="AD112" s="124"/>
      <c r="AE112" s="124"/>
      <c r="AF112" s="124"/>
      <c r="AG112" s="282">
        <f>ROUND(AG94 + AG105, 2)</f>
        <v>0</v>
      </c>
      <c r="AH112" s="282"/>
      <c r="AI112" s="282"/>
      <c r="AJ112" s="282"/>
      <c r="AK112" s="282"/>
      <c r="AL112" s="282"/>
      <c r="AM112" s="282"/>
      <c r="AN112" s="282">
        <f>ROUND(AN94 + AN105, 2)</f>
        <v>0</v>
      </c>
      <c r="AO112" s="282"/>
      <c r="AP112" s="282"/>
      <c r="AQ112" s="124"/>
      <c r="AR112" s="38"/>
      <c r="AS112" s="35"/>
      <c r="AT112" s="35"/>
      <c r="AU112" s="35"/>
      <c r="AV112" s="35"/>
      <c r="AW112" s="35"/>
      <c r="AX112" s="35"/>
      <c r="AY112" s="35"/>
      <c r="AZ112" s="35"/>
      <c r="BA112" s="35"/>
      <c r="BB112" s="35"/>
      <c r="BC112" s="35"/>
      <c r="BD112" s="35"/>
      <c r="BE112" s="35"/>
    </row>
    <row r="113" spans="1:57" s="2" customFormat="1" ht="6.9" customHeight="1">
      <c r="A113" s="35"/>
      <c r="B113" s="55"/>
      <c r="C113" s="56"/>
      <c r="D113" s="56"/>
      <c r="E113" s="56"/>
      <c r="F113" s="56"/>
      <c r="G113" s="56"/>
      <c r="H113" s="56"/>
      <c r="I113" s="56"/>
      <c r="J113" s="56"/>
      <c r="K113" s="56"/>
      <c r="L113" s="56"/>
      <c r="M113" s="56"/>
      <c r="N113" s="56"/>
      <c r="O113" s="56"/>
      <c r="P113" s="56"/>
      <c r="Q113" s="56"/>
      <c r="R113" s="56"/>
      <c r="S113" s="56"/>
      <c r="T113" s="56"/>
      <c r="U113" s="56"/>
      <c r="V113" s="56"/>
      <c r="W113" s="56"/>
      <c r="X113" s="56"/>
      <c r="Y113" s="56"/>
      <c r="Z113" s="56"/>
      <c r="AA113" s="56"/>
      <c r="AB113" s="56"/>
      <c r="AC113" s="56"/>
      <c r="AD113" s="56"/>
      <c r="AE113" s="56"/>
      <c r="AF113" s="56"/>
      <c r="AG113" s="56"/>
      <c r="AH113" s="56"/>
      <c r="AI113" s="56"/>
      <c r="AJ113" s="56"/>
      <c r="AK113" s="56"/>
      <c r="AL113" s="56"/>
      <c r="AM113" s="56"/>
      <c r="AN113" s="56"/>
      <c r="AO113" s="56"/>
      <c r="AP113" s="56"/>
      <c r="AQ113" s="56"/>
      <c r="AR113" s="38"/>
      <c r="AS113" s="35"/>
      <c r="AT113" s="35"/>
      <c r="AU113" s="35"/>
      <c r="AV113" s="35"/>
      <c r="AW113" s="35"/>
      <c r="AX113" s="35"/>
      <c r="AY113" s="35"/>
      <c r="AZ113" s="35"/>
      <c r="BA113" s="35"/>
      <c r="BB113" s="35"/>
      <c r="BC113" s="35"/>
      <c r="BD113" s="35"/>
      <c r="BE113" s="35"/>
    </row>
  </sheetData>
  <sheetProtection algorithmName="SHA-512" hashValue="kbZ+xLb3COOQhSqjdyp1hoMgMIwjwevlhFQZ0urYrXEOQQFcqCbe0ZBWJ3TenSe0erSf+lz8U522xETR1BPxHA==" saltValue="hxu88qJ+TAFdUncwKu7QVsify6LAnTzXR/LXNp2qztwox0dBdVUhe3hwrbyWtqBC+dPs/ak+TW5sgqpmgfj6dw==" spinCount="100000" sheet="1" objects="1" scenarios="1" formatColumns="0" formatRows="0"/>
  <mergeCells count="95">
    <mergeCell ref="AN112:AP112"/>
    <mergeCell ref="AS89:AT91"/>
    <mergeCell ref="AN107:AP107"/>
    <mergeCell ref="AN108:AP108"/>
    <mergeCell ref="AN109:AP109"/>
    <mergeCell ref="AN110:AP110"/>
    <mergeCell ref="AN94:AP94"/>
    <mergeCell ref="AN105:AP105"/>
    <mergeCell ref="AR2:BE2"/>
    <mergeCell ref="AG97:AM97"/>
    <mergeCell ref="AG98:AM98"/>
    <mergeCell ref="AG106:AM106"/>
    <mergeCell ref="AG101:AM101"/>
    <mergeCell ref="AG92:AM92"/>
    <mergeCell ref="AG99:AM99"/>
    <mergeCell ref="AG96:AM96"/>
    <mergeCell ref="AG95:AM95"/>
    <mergeCell ref="AG102:AM102"/>
    <mergeCell ref="AG100:AM100"/>
    <mergeCell ref="AG103:AM103"/>
    <mergeCell ref="AM90:AP90"/>
    <mergeCell ref="AM87:AN87"/>
    <mergeCell ref="AM89:AP89"/>
    <mergeCell ref="AN102:AP102"/>
    <mergeCell ref="AK36:AO36"/>
    <mergeCell ref="W36:AE36"/>
    <mergeCell ref="L36:P36"/>
    <mergeCell ref="AK38:AO38"/>
    <mergeCell ref="X38:AB38"/>
    <mergeCell ref="L33:P33"/>
    <mergeCell ref="AK34:AO34"/>
    <mergeCell ref="L34:P34"/>
    <mergeCell ref="W34:AE34"/>
    <mergeCell ref="W35:AE35"/>
    <mergeCell ref="L35:P35"/>
    <mergeCell ref="AK35:AO35"/>
    <mergeCell ref="BE5:BE34"/>
    <mergeCell ref="K5:AO5"/>
    <mergeCell ref="K6:AO6"/>
    <mergeCell ref="E14:AJ14"/>
    <mergeCell ref="E23:AN23"/>
    <mergeCell ref="AK26:AO26"/>
    <mergeCell ref="AK27:AO27"/>
    <mergeCell ref="AK29:AO29"/>
    <mergeCell ref="AK31:AO31"/>
    <mergeCell ref="W31:AE31"/>
    <mergeCell ref="L31:P31"/>
    <mergeCell ref="AK32:AO32"/>
    <mergeCell ref="L32:P32"/>
    <mergeCell ref="W32:AE32"/>
    <mergeCell ref="W33:AE33"/>
    <mergeCell ref="AK33:AO33"/>
    <mergeCell ref="D110:AB110"/>
    <mergeCell ref="AG110:AM110"/>
    <mergeCell ref="AG94:AM94"/>
    <mergeCell ref="AG105:AM105"/>
    <mergeCell ref="AG112:AM112"/>
    <mergeCell ref="L85:AO85"/>
    <mergeCell ref="AG107:AM107"/>
    <mergeCell ref="D108:AB108"/>
    <mergeCell ref="AG108:AM108"/>
    <mergeCell ref="D109:AB109"/>
    <mergeCell ref="AG109:AM109"/>
    <mergeCell ref="AN106:AP106"/>
    <mergeCell ref="AN103:AP103"/>
    <mergeCell ref="AN101:AP101"/>
    <mergeCell ref="AN97:AP97"/>
    <mergeCell ref="AN95:AP95"/>
    <mergeCell ref="AN100:AP100"/>
    <mergeCell ref="AN99:AP99"/>
    <mergeCell ref="AN96:AP96"/>
    <mergeCell ref="AN92:AP92"/>
    <mergeCell ref="AN98:AP98"/>
    <mergeCell ref="J101:AF101"/>
    <mergeCell ref="J102:AF102"/>
    <mergeCell ref="J103:AF103"/>
    <mergeCell ref="K98:AF98"/>
    <mergeCell ref="K99:AF99"/>
    <mergeCell ref="K100:AF100"/>
    <mergeCell ref="C92:G92"/>
    <mergeCell ref="D107:AB107"/>
    <mergeCell ref="D106:AB106"/>
    <mergeCell ref="D97:H97"/>
    <mergeCell ref="D103:H103"/>
    <mergeCell ref="D102:H102"/>
    <mergeCell ref="D101:H101"/>
    <mergeCell ref="D96:H96"/>
    <mergeCell ref="D95:H95"/>
    <mergeCell ref="E98:I98"/>
    <mergeCell ref="E99:I99"/>
    <mergeCell ref="E100:I100"/>
    <mergeCell ref="I92:AF92"/>
    <mergeCell ref="J96:AF96"/>
    <mergeCell ref="J97:AF97"/>
    <mergeCell ref="J95:AF95"/>
  </mergeCells>
  <dataValidations count="2">
    <dataValidation type="list" allowBlank="1" showInputMessage="1" showErrorMessage="1" error="Povoleny jsou hodnoty základní, snížená, zákl. přenesená, sníž. přenesená, nulová." sqref="AU105:AU110" xr:uid="{00000000-0002-0000-0000-000000000000}">
      <formula1>"základní, snížená, zákl. přenesená, sníž. přenesená, nulová"</formula1>
    </dataValidation>
    <dataValidation type="list" allowBlank="1" showInputMessage="1" showErrorMessage="1" error="Povoleny jsou hodnoty stavební čast, technologická čast, investiční čast." sqref="AT105:AT110" xr:uid="{00000000-0002-0000-0000-000001000000}">
      <formula1>"stavební čast, technologická čast, investiční čast"</formula1>
    </dataValidation>
  </dataValidations>
  <hyperlinks>
    <hyperlink ref="A95" location="'36-1-2021 - SO 01 - VTL p...'!C2" display="/" xr:uid="{00000000-0004-0000-0000-000000000000}"/>
    <hyperlink ref="A96" location="'36-2-2021 - SO 02 - Proti...'!C2" display="/" xr:uid="{00000000-0004-0000-0000-000001000000}"/>
    <hyperlink ref="A98" location="'36-3.1-2021 - SO 03-01 - ...'!C2" display="/" xr:uid="{00000000-0004-0000-0000-000002000000}"/>
    <hyperlink ref="A99" location="'36-3.2-2021 - SO 03-02 - ...'!C2" display="/" xr:uid="{00000000-0004-0000-0000-000003000000}"/>
    <hyperlink ref="A100" location="'36-3.3-2021 - SO 03-03 - ...'!C2" display="/" xr:uid="{00000000-0004-0000-0000-000004000000}"/>
    <hyperlink ref="A101" location="'36-4-2021 - SO 04 - Umíst...'!C2" display="/" xr:uid="{00000000-0004-0000-0000-000005000000}"/>
    <hyperlink ref="A102" location="'36-5-2021 - SO 05 - Traso...'!C2" display="/" xr:uid="{00000000-0004-0000-0000-000006000000}"/>
    <hyperlink ref="A103" location="'36-7-2021 - SO 07 - Defin...'!C2" display="/" xr:uid="{00000000-0004-0000-0000-000007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BM387"/>
  <sheetViews>
    <sheetView showGridLines="0" workbookViewId="0"/>
  </sheetViews>
  <sheetFormatPr defaultRowHeight="14.4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8.28515625" style="1" customWidth="1"/>
    <col min="7" max="7" width="7.42578125" style="1" customWidth="1"/>
    <col min="8" max="8" width="14" style="1" customWidth="1"/>
    <col min="9" max="9" width="15.85546875" style="1" customWidth="1"/>
    <col min="10" max="10" width="22.28515625" style="1" customWidth="1"/>
    <col min="11" max="11" width="22.28515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303"/>
      <c r="M2" s="303"/>
      <c r="N2" s="303"/>
      <c r="O2" s="303"/>
      <c r="P2" s="303"/>
      <c r="Q2" s="303"/>
      <c r="R2" s="303"/>
      <c r="S2" s="303"/>
      <c r="T2" s="303"/>
      <c r="U2" s="303"/>
      <c r="V2" s="303"/>
      <c r="AT2" s="17" t="s">
        <v>88</v>
      </c>
    </row>
    <row r="3" spans="1:46" s="1" customFormat="1" ht="6.9" customHeight="1">
      <c r="B3" s="125"/>
      <c r="C3" s="126"/>
      <c r="D3" s="126"/>
      <c r="E3" s="126"/>
      <c r="F3" s="126"/>
      <c r="G3" s="126"/>
      <c r="H3" s="126"/>
      <c r="I3" s="126"/>
      <c r="J3" s="126"/>
      <c r="K3" s="126"/>
      <c r="L3" s="20"/>
      <c r="AT3" s="17" t="s">
        <v>89</v>
      </c>
    </row>
    <row r="4" spans="1:46" s="1" customFormat="1" ht="24.9" customHeight="1">
      <c r="B4" s="20"/>
      <c r="D4" s="127" t="s">
        <v>125</v>
      </c>
      <c r="L4" s="20"/>
      <c r="M4" s="128" t="s">
        <v>10</v>
      </c>
      <c r="AT4" s="17" t="s">
        <v>4</v>
      </c>
    </row>
    <row r="5" spans="1:46" s="1" customFormat="1" ht="6.9" customHeight="1">
      <c r="B5" s="20"/>
      <c r="L5" s="20"/>
    </row>
    <row r="6" spans="1:46" s="1" customFormat="1" ht="12" customHeight="1">
      <c r="B6" s="20"/>
      <c r="D6" s="129" t="s">
        <v>16</v>
      </c>
      <c r="L6" s="20"/>
    </row>
    <row r="7" spans="1:46" s="1" customFormat="1" ht="16.5" customHeight="1">
      <c r="B7" s="20"/>
      <c r="E7" s="319" t="str">
        <f>'Rekapitulace stavby'!K6</f>
        <v>VTL plynovodní přípojka pro teplárnu Tábor</v>
      </c>
      <c r="F7" s="320"/>
      <c r="G7" s="320"/>
      <c r="H7" s="320"/>
      <c r="L7" s="20"/>
    </row>
    <row r="8" spans="1:46" s="2" customFormat="1" ht="12" customHeight="1">
      <c r="A8" s="35"/>
      <c r="B8" s="38"/>
      <c r="C8" s="35"/>
      <c r="D8" s="129" t="s">
        <v>126</v>
      </c>
      <c r="E8" s="35"/>
      <c r="F8" s="35"/>
      <c r="G8" s="35"/>
      <c r="H8" s="35"/>
      <c r="I8" s="35"/>
      <c r="J8" s="35"/>
      <c r="K8" s="35"/>
      <c r="L8" s="52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38"/>
      <c r="C9" s="35"/>
      <c r="D9" s="35"/>
      <c r="E9" s="321" t="s">
        <v>127</v>
      </c>
      <c r="F9" s="322"/>
      <c r="G9" s="322"/>
      <c r="H9" s="322"/>
      <c r="I9" s="35"/>
      <c r="J9" s="35"/>
      <c r="K9" s="35"/>
      <c r="L9" s="52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0.199999999999999">
      <c r="A10" s="35"/>
      <c r="B10" s="38"/>
      <c r="C10" s="35"/>
      <c r="D10" s="35"/>
      <c r="E10" s="35"/>
      <c r="F10" s="35"/>
      <c r="G10" s="35"/>
      <c r="H10" s="35"/>
      <c r="I10" s="35"/>
      <c r="J10" s="35"/>
      <c r="K10" s="35"/>
      <c r="L10" s="52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38"/>
      <c r="C11" s="35"/>
      <c r="D11" s="129" t="s">
        <v>18</v>
      </c>
      <c r="E11" s="35"/>
      <c r="F11" s="111" t="s">
        <v>19</v>
      </c>
      <c r="G11" s="35"/>
      <c r="H11" s="35"/>
      <c r="I11" s="129" t="s">
        <v>20</v>
      </c>
      <c r="J11" s="111" t="s">
        <v>1</v>
      </c>
      <c r="K11" s="35"/>
      <c r="L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38"/>
      <c r="C12" s="35"/>
      <c r="D12" s="129" t="s">
        <v>21</v>
      </c>
      <c r="E12" s="35"/>
      <c r="F12" s="111" t="s">
        <v>22</v>
      </c>
      <c r="G12" s="35"/>
      <c r="H12" s="35"/>
      <c r="I12" s="129" t="s">
        <v>23</v>
      </c>
      <c r="J12" s="130" t="str">
        <f>'Rekapitulace stavby'!AN8</f>
        <v>25. 8. 2021</v>
      </c>
      <c r="K12" s="35"/>
      <c r="L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8" customHeight="1">
      <c r="A13" s="35"/>
      <c r="B13" s="38"/>
      <c r="C13" s="35"/>
      <c r="D13" s="35"/>
      <c r="E13" s="35"/>
      <c r="F13" s="35"/>
      <c r="G13" s="35"/>
      <c r="H13" s="35"/>
      <c r="I13" s="35"/>
      <c r="J13" s="35"/>
      <c r="K13" s="35"/>
      <c r="L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38"/>
      <c r="C14" s="35"/>
      <c r="D14" s="129" t="s">
        <v>25</v>
      </c>
      <c r="E14" s="35"/>
      <c r="F14" s="35"/>
      <c r="G14" s="35"/>
      <c r="H14" s="35"/>
      <c r="I14" s="129" t="s">
        <v>26</v>
      </c>
      <c r="J14" s="111" t="s">
        <v>1</v>
      </c>
      <c r="K14" s="35"/>
      <c r="L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38"/>
      <c r="C15" s="35"/>
      <c r="D15" s="35"/>
      <c r="E15" s="111" t="s">
        <v>27</v>
      </c>
      <c r="F15" s="35"/>
      <c r="G15" s="35"/>
      <c r="H15" s="35"/>
      <c r="I15" s="129" t="s">
        <v>28</v>
      </c>
      <c r="J15" s="111" t="s">
        <v>1</v>
      </c>
      <c r="K15" s="35"/>
      <c r="L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" customHeight="1">
      <c r="A16" s="35"/>
      <c r="B16" s="38"/>
      <c r="C16" s="35"/>
      <c r="D16" s="35"/>
      <c r="E16" s="35"/>
      <c r="F16" s="35"/>
      <c r="G16" s="35"/>
      <c r="H16" s="35"/>
      <c r="I16" s="35"/>
      <c r="J16" s="35"/>
      <c r="K16" s="35"/>
      <c r="L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38"/>
      <c r="C17" s="35"/>
      <c r="D17" s="129" t="s">
        <v>29</v>
      </c>
      <c r="E17" s="35"/>
      <c r="F17" s="35"/>
      <c r="G17" s="35"/>
      <c r="H17" s="35"/>
      <c r="I17" s="129" t="s">
        <v>26</v>
      </c>
      <c r="J17" s="30" t="str">
        <f>'Rekapitulace stavby'!AN13</f>
        <v>Vyplň údaj</v>
      </c>
      <c r="K17" s="35"/>
      <c r="L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38"/>
      <c r="C18" s="35"/>
      <c r="D18" s="35"/>
      <c r="E18" s="323" t="str">
        <f>'Rekapitulace stavby'!E14</f>
        <v>Vyplň údaj</v>
      </c>
      <c r="F18" s="324"/>
      <c r="G18" s="324"/>
      <c r="H18" s="324"/>
      <c r="I18" s="129" t="s">
        <v>28</v>
      </c>
      <c r="J18" s="30" t="str">
        <f>'Rekapitulace stavby'!AN14</f>
        <v>Vyplň údaj</v>
      </c>
      <c r="K18" s="35"/>
      <c r="L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" customHeight="1">
      <c r="A19" s="35"/>
      <c r="B19" s="38"/>
      <c r="C19" s="35"/>
      <c r="D19" s="35"/>
      <c r="E19" s="35"/>
      <c r="F19" s="35"/>
      <c r="G19" s="35"/>
      <c r="H19" s="35"/>
      <c r="I19" s="35"/>
      <c r="J19" s="35"/>
      <c r="K19" s="35"/>
      <c r="L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38"/>
      <c r="C20" s="35"/>
      <c r="D20" s="129" t="s">
        <v>31</v>
      </c>
      <c r="E20" s="35"/>
      <c r="F20" s="35"/>
      <c r="G20" s="35"/>
      <c r="H20" s="35"/>
      <c r="I20" s="129" t="s">
        <v>26</v>
      </c>
      <c r="J20" s="111" t="s">
        <v>1</v>
      </c>
      <c r="K20" s="35"/>
      <c r="L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38"/>
      <c r="C21" s="35"/>
      <c r="D21" s="35"/>
      <c r="E21" s="111" t="s">
        <v>32</v>
      </c>
      <c r="F21" s="35"/>
      <c r="G21" s="35"/>
      <c r="H21" s="35"/>
      <c r="I21" s="129" t="s">
        <v>28</v>
      </c>
      <c r="J21" s="111" t="s">
        <v>1</v>
      </c>
      <c r="K21" s="35"/>
      <c r="L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" customHeight="1">
      <c r="A22" s="35"/>
      <c r="B22" s="38"/>
      <c r="C22" s="35"/>
      <c r="D22" s="35"/>
      <c r="E22" s="35"/>
      <c r="F22" s="35"/>
      <c r="G22" s="35"/>
      <c r="H22" s="35"/>
      <c r="I22" s="35"/>
      <c r="J22" s="35"/>
      <c r="K22" s="35"/>
      <c r="L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38"/>
      <c r="C23" s="35"/>
      <c r="D23" s="129" t="s">
        <v>34</v>
      </c>
      <c r="E23" s="35"/>
      <c r="F23" s="35"/>
      <c r="G23" s="35"/>
      <c r="H23" s="35"/>
      <c r="I23" s="129" t="s">
        <v>26</v>
      </c>
      <c r="J23" s="111" t="s">
        <v>1</v>
      </c>
      <c r="K23" s="35"/>
      <c r="L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38"/>
      <c r="C24" s="35"/>
      <c r="D24" s="35"/>
      <c r="E24" s="111" t="s">
        <v>35</v>
      </c>
      <c r="F24" s="35"/>
      <c r="G24" s="35"/>
      <c r="H24" s="35"/>
      <c r="I24" s="129" t="s">
        <v>28</v>
      </c>
      <c r="J24" s="111" t="s">
        <v>1</v>
      </c>
      <c r="K24" s="35"/>
      <c r="L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" customHeight="1">
      <c r="A25" s="35"/>
      <c r="B25" s="38"/>
      <c r="C25" s="35"/>
      <c r="D25" s="35"/>
      <c r="E25" s="35"/>
      <c r="F25" s="35"/>
      <c r="G25" s="35"/>
      <c r="H25" s="35"/>
      <c r="I25" s="35"/>
      <c r="J25" s="35"/>
      <c r="K25" s="35"/>
      <c r="L25" s="52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38"/>
      <c r="C26" s="35"/>
      <c r="D26" s="129" t="s">
        <v>36</v>
      </c>
      <c r="E26" s="35"/>
      <c r="F26" s="35"/>
      <c r="G26" s="35"/>
      <c r="H26" s="35"/>
      <c r="I26" s="35"/>
      <c r="J26" s="35"/>
      <c r="K26" s="35"/>
      <c r="L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31"/>
      <c r="B27" s="132"/>
      <c r="C27" s="131"/>
      <c r="D27" s="131"/>
      <c r="E27" s="325" t="s">
        <v>1</v>
      </c>
      <c r="F27" s="325"/>
      <c r="G27" s="325"/>
      <c r="H27" s="325"/>
      <c r="I27" s="131"/>
      <c r="J27" s="131"/>
      <c r="K27" s="131"/>
      <c r="L27" s="133"/>
      <c r="S27" s="131"/>
      <c r="T27" s="131"/>
      <c r="U27" s="131"/>
      <c r="V27" s="131"/>
      <c r="W27" s="131"/>
      <c r="X27" s="131"/>
      <c r="Y27" s="131"/>
      <c r="Z27" s="131"/>
      <c r="AA27" s="131"/>
      <c r="AB27" s="131"/>
      <c r="AC27" s="131"/>
      <c r="AD27" s="131"/>
      <c r="AE27" s="131"/>
    </row>
    <row r="28" spans="1:31" s="2" customFormat="1" ht="6.9" customHeight="1">
      <c r="A28" s="35"/>
      <c r="B28" s="38"/>
      <c r="C28" s="35"/>
      <c r="D28" s="35"/>
      <c r="E28" s="35"/>
      <c r="F28" s="35"/>
      <c r="G28" s="35"/>
      <c r="H28" s="35"/>
      <c r="I28" s="35"/>
      <c r="J28" s="35"/>
      <c r="K28" s="35"/>
      <c r="L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" customHeight="1">
      <c r="A29" s="35"/>
      <c r="B29" s="38"/>
      <c r="C29" s="35"/>
      <c r="D29" s="134"/>
      <c r="E29" s="134"/>
      <c r="F29" s="134"/>
      <c r="G29" s="134"/>
      <c r="H29" s="134"/>
      <c r="I29" s="134"/>
      <c r="J29" s="134"/>
      <c r="K29" s="134"/>
      <c r="L29" s="52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38"/>
      <c r="C30" s="35"/>
      <c r="D30" s="135" t="s">
        <v>39</v>
      </c>
      <c r="E30" s="35"/>
      <c r="F30" s="35"/>
      <c r="G30" s="35"/>
      <c r="H30" s="35"/>
      <c r="I30" s="35"/>
      <c r="J30" s="136">
        <f>ROUND(J141, 2)</f>
        <v>0</v>
      </c>
      <c r="K30" s="35"/>
      <c r="L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" customHeight="1">
      <c r="A31" s="35"/>
      <c r="B31" s="38"/>
      <c r="C31" s="35"/>
      <c r="D31" s="134"/>
      <c r="E31" s="134"/>
      <c r="F31" s="134"/>
      <c r="G31" s="134"/>
      <c r="H31" s="134"/>
      <c r="I31" s="134"/>
      <c r="J31" s="134"/>
      <c r="K31" s="134"/>
      <c r="L31" s="52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" customHeight="1">
      <c r="A32" s="35"/>
      <c r="B32" s="38"/>
      <c r="C32" s="35"/>
      <c r="D32" s="35"/>
      <c r="E32" s="35"/>
      <c r="F32" s="137" t="s">
        <v>41</v>
      </c>
      <c r="G32" s="35"/>
      <c r="H32" s="35"/>
      <c r="I32" s="137" t="s">
        <v>40</v>
      </c>
      <c r="J32" s="137" t="s">
        <v>42</v>
      </c>
      <c r="K32" s="35"/>
      <c r="L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" customHeight="1">
      <c r="A33" s="35"/>
      <c r="B33" s="38"/>
      <c r="C33" s="35"/>
      <c r="D33" s="138" t="s">
        <v>43</v>
      </c>
      <c r="E33" s="129" t="s">
        <v>44</v>
      </c>
      <c r="F33" s="139">
        <f>ROUND((SUM(BE141:BE386)),  2)</f>
        <v>0</v>
      </c>
      <c r="G33" s="35"/>
      <c r="H33" s="35"/>
      <c r="I33" s="140">
        <v>0.21</v>
      </c>
      <c r="J33" s="139">
        <f>ROUND(((SUM(BE141:BE386))*I33),  2)</f>
        <v>0</v>
      </c>
      <c r="K33" s="35"/>
      <c r="L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" customHeight="1">
      <c r="A34" s="35"/>
      <c r="B34" s="38"/>
      <c r="C34" s="35"/>
      <c r="D34" s="35"/>
      <c r="E34" s="129" t="s">
        <v>45</v>
      </c>
      <c r="F34" s="139">
        <f>ROUND((SUM(BF141:BF386)),  2)</f>
        <v>0</v>
      </c>
      <c r="G34" s="35"/>
      <c r="H34" s="35"/>
      <c r="I34" s="140">
        <v>0.15</v>
      </c>
      <c r="J34" s="139">
        <f>ROUND(((SUM(BF141:BF386))*I34),  2)</f>
        <v>0</v>
      </c>
      <c r="K34" s="35"/>
      <c r="L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" hidden="1" customHeight="1">
      <c r="A35" s="35"/>
      <c r="B35" s="38"/>
      <c r="C35" s="35"/>
      <c r="D35" s="35"/>
      <c r="E35" s="129" t="s">
        <v>46</v>
      </c>
      <c r="F35" s="139">
        <f>ROUND((SUM(BG141:BG386)),  2)</f>
        <v>0</v>
      </c>
      <c r="G35" s="35"/>
      <c r="H35" s="35"/>
      <c r="I35" s="140">
        <v>0.21</v>
      </c>
      <c r="J35" s="139">
        <f>0</f>
        <v>0</v>
      </c>
      <c r="K35" s="35"/>
      <c r="L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" hidden="1" customHeight="1">
      <c r="A36" s="35"/>
      <c r="B36" s="38"/>
      <c r="C36" s="35"/>
      <c r="D36" s="35"/>
      <c r="E36" s="129" t="s">
        <v>47</v>
      </c>
      <c r="F36" s="139">
        <f>ROUND((SUM(BH141:BH386)),  2)</f>
        <v>0</v>
      </c>
      <c r="G36" s="35"/>
      <c r="H36" s="35"/>
      <c r="I36" s="140">
        <v>0.15</v>
      </c>
      <c r="J36" s="139">
        <f>0</f>
        <v>0</v>
      </c>
      <c r="K36" s="35"/>
      <c r="L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" hidden="1" customHeight="1">
      <c r="A37" s="35"/>
      <c r="B37" s="38"/>
      <c r="C37" s="35"/>
      <c r="D37" s="35"/>
      <c r="E37" s="129" t="s">
        <v>48</v>
      </c>
      <c r="F37" s="139">
        <f>ROUND((SUM(BI141:BI386)),  2)</f>
        <v>0</v>
      </c>
      <c r="G37" s="35"/>
      <c r="H37" s="35"/>
      <c r="I37" s="140">
        <v>0</v>
      </c>
      <c r="J37" s="139">
        <f>0</f>
        <v>0</v>
      </c>
      <c r="K37" s="35"/>
      <c r="L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" customHeight="1">
      <c r="A38" s="35"/>
      <c r="B38" s="38"/>
      <c r="C38" s="35"/>
      <c r="D38" s="35"/>
      <c r="E38" s="35"/>
      <c r="F38" s="35"/>
      <c r="G38" s="35"/>
      <c r="H38" s="35"/>
      <c r="I38" s="35"/>
      <c r="J38" s="35"/>
      <c r="K38" s="35"/>
      <c r="L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38"/>
      <c r="C39" s="141"/>
      <c r="D39" s="142" t="s">
        <v>49</v>
      </c>
      <c r="E39" s="143"/>
      <c r="F39" s="143"/>
      <c r="G39" s="144" t="s">
        <v>50</v>
      </c>
      <c r="H39" s="145" t="s">
        <v>51</v>
      </c>
      <c r="I39" s="143"/>
      <c r="J39" s="146">
        <f>SUM(J30:J37)</f>
        <v>0</v>
      </c>
      <c r="K39" s="147"/>
      <c r="L39" s="52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" customHeight="1">
      <c r="A40" s="35"/>
      <c r="B40" s="38"/>
      <c r="C40" s="35"/>
      <c r="D40" s="35"/>
      <c r="E40" s="35"/>
      <c r="F40" s="35"/>
      <c r="G40" s="35"/>
      <c r="H40" s="35"/>
      <c r="I40" s="35"/>
      <c r="J40" s="35"/>
      <c r="K40" s="35"/>
      <c r="L40" s="52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1" customFormat="1" ht="14.4" customHeight="1">
      <c r="B41" s="20"/>
      <c r="L41" s="20"/>
    </row>
    <row r="42" spans="1:31" s="1" customFormat="1" ht="14.4" customHeight="1">
      <c r="B42" s="20"/>
      <c r="L42" s="20"/>
    </row>
    <row r="43" spans="1:31" s="1" customFormat="1" ht="14.4" customHeight="1">
      <c r="B43" s="20"/>
      <c r="L43" s="20"/>
    </row>
    <row r="44" spans="1:31" s="1" customFormat="1" ht="14.4" customHeight="1">
      <c r="B44" s="20"/>
      <c r="L44" s="20"/>
    </row>
    <row r="45" spans="1:31" s="1" customFormat="1" ht="14.4" customHeight="1">
      <c r="B45" s="20"/>
      <c r="L45" s="20"/>
    </row>
    <row r="46" spans="1:31" s="1" customFormat="1" ht="14.4" customHeight="1">
      <c r="B46" s="20"/>
      <c r="L46" s="20"/>
    </row>
    <row r="47" spans="1:31" s="1" customFormat="1" ht="14.4" customHeight="1">
      <c r="B47" s="20"/>
      <c r="L47" s="20"/>
    </row>
    <row r="48" spans="1:31" s="1" customFormat="1" ht="14.4" customHeight="1">
      <c r="B48" s="20"/>
      <c r="L48" s="20"/>
    </row>
    <row r="49" spans="1:31" s="1" customFormat="1" ht="14.4" customHeight="1">
      <c r="B49" s="20"/>
      <c r="L49" s="20"/>
    </row>
    <row r="50" spans="1:31" s="2" customFormat="1" ht="14.4" customHeight="1">
      <c r="B50" s="52"/>
      <c r="D50" s="148" t="s">
        <v>52</v>
      </c>
      <c r="E50" s="149"/>
      <c r="F50" s="149"/>
      <c r="G50" s="148" t="s">
        <v>53</v>
      </c>
      <c r="H50" s="149"/>
      <c r="I50" s="149"/>
      <c r="J50" s="149"/>
      <c r="K50" s="149"/>
      <c r="L50" s="52"/>
    </row>
    <row r="51" spans="1:31" ht="10.199999999999999">
      <c r="B51" s="20"/>
      <c r="L51" s="20"/>
    </row>
    <row r="52" spans="1:31" ht="10.199999999999999">
      <c r="B52" s="20"/>
      <c r="L52" s="20"/>
    </row>
    <row r="53" spans="1:31" ht="10.199999999999999">
      <c r="B53" s="20"/>
      <c r="L53" s="20"/>
    </row>
    <row r="54" spans="1:31" ht="10.199999999999999">
      <c r="B54" s="20"/>
      <c r="L54" s="20"/>
    </row>
    <row r="55" spans="1:31" ht="10.199999999999999">
      <c r="B55" s="20"/>
      <c r="L55" s="20"/>
    </row>
    <row r="56" spans="1:31" ht="10.199999999999999">
      <c r="B56" s="20"/>
      <c r="L56" s="20"/>
    </row>
    <row r="57" spans="1:31" ht="10.199999999999999">
      <c r="B57" s="20"/>
      <c r="L57" s="20"/>
    </row>
    <row r="58" spans="1:31" ht="10.199999999999999">
      <c r="B58" s="20"/>
      <c r="L58" s="20"/>
    </row>
    <row r="59" spans="1:31" ht="10.199999999999999">
      <c r="B59" s="20"/>
      <c r="L59" s="20"/>
    </row>
    <row r="60" spans="1:31" ht="10.199999999999999">
      <c r="B60" s="20"/>
      <c r="L60" s="20"/>
    </row>
    <row r="61" spans="1:31" s="2" customFormat="1" ht="13.2">
      <c r="A61" s="35"/>
      <c r="B61" s="38"/>
      <c r="C61" s="35"/>
      <c r="D61" s="150" t="s">
        <v>54</v>
      </c>
      <c r="E61" s="151"/>
      <c r="F61" s="152" t="s">
        <v>55</v>
      </c>
      <c r="G61" s="150" t="s">
        <v>54</v>
      </c>
      <c r="H61" s="151"/>
      <c r="I61" s="151"/>
      <c r="J61" s="153" t="s">
        <v>55</v>
      </c>
      <c r="K61" s="151"/>
      <c r="L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31" ht="10.199999999999999">
      <c r="B62" s="20"/>
      <c r="L62" s="20"/>
    </row>
    <row r="63" spans="1:31" ht="10.199999999999999">
      <c r="B63" s="20"/>
      <c r="L63" s="20"/>
    </row>
    <row r="64" spans="1:31" ht="10.199999999999999">
      <c r="B64" s="20"/>
      <c r="L64" s="20"/>
    </row>
    <row r="65" spans="1:31" s="2" customFormat="1" ht="13.2">
      <c r="A65" s="35"/>
      <c r="B65" s="38"/>
      <c r="C65" s="35"/>
      <c r="D65" s="148" t="s">
        <v>56</v>
      </c>
      <c r="E65" s="154"/>
      <c r="F65" s="154"/>
      <c r="G65" s="148" t="s">
        <v>57</v>
      </c>
      <c r="H65" s="154"/>
      <c r="I65" s="154"/>
      <c r="J65" s="154"/>
      <c r="K65" s="154"/>
      <c r="L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 ht="10.199999999999999">
      <c r="B66" s="20"/>
      <c r="L66" s="20"/>
    </row>
    <row r="67" spans="1:31" ht="10.199999999999999">
      <c r="B67" s="20"/>
      <c r="L67" s="20"/>
    </row>
    <row r="68" spans="1:31" ht="10.199999999999999">
      <c r="B68" s="20"/>
      <c r="L68" s="20"/>
    </row>
    <row r="69" spans="1:31" ht="10.199999999999999">
      <c r="B69" s="20"/>
      <c r="L69" s="20"/>
    </row>
    <row r="70" spans="1:31" ht="10.199999999999999">
      <c r="B70" s="20"/>
      <c r="L70" s="20"/>
    </row>
    <row r="71" spans="1:31" ht="10.199999999999999">
      <c r="B71" s="20"/>
      <c r="L71" s="20"/>
    </row>
    <row r="72" spans="1:31" ht="10.199999999999999">
      <c r="B72" s="20"/>
      <c r="L72" s="20"/>
    </row>
    <row r="73" spans="1:31" ht="10.199999999999999">
      <c r="B73" s="20"/>
      <c r="L73" s="20"/>
    </row>
    <row r="74" spans="1:31" ht="10.199999999999999">
      <c r="B74" s="20"/>
      <c r="L74" s="20"/>
    </row>
    <row r="75" spans="1:31" ht="10.199999999999999">
      <c r="B75" s="20"/>
      <c r="L75" s="20"/>
    </row>
    <row r="76" spans="1:31" s="2" customFormat="1" ht="13.2">
      <c r="A76" s="35"/>
      <c r="B76" s="38"/>
      <c r="C76" s="35"/>
      <c r="D76" s="150" t="s">
        <v>54</v>
      </c>
      <c r="E76" s="151"/>
      <c r="F76" s="152" t="s">
        <v>55</v>
      </c>
      <c r="G76" s="150" t="s">
        <v>54</v>
      </c>
      <c r="H76" s="151"/>
      <c r="I76" s="151"/>
      <c r="J76" s="153" t="s">
        <v>55</v>
      </c>
      <c r="K76" s="151"/>
      <c r="L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4.4" customHeight="1">
      <c r="A77" s="35"/>
      <c r="B77" s="155"/>
      <c r="C77" s="156"/>
      <c r="D77" s="156"/>
      <c r="E77" s="156"/>
      <c r="F77" s="156"/>
      <c r="G77" s="156"/>
      <c r="H77" s="156"/>
      <c r="I77" s="156"/>
      <c r="J77" s="156"/>
      <c r="K77" s="156"/>
      <c r="L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pans="1:47" s="2" customFormat="1" ht="6.9" customHeight="1">
      <c r="A81" s="35"/>
      <c r="B81" s="157"/>
      <c r="C81" s="158"/>
      <c r="D81" s="158"/>
      <c r="E81" s="158"/>
      <c r="F81" s="158"/>
      <c r="G81" s="158"/>
      <c r="H81" s="158"/>
      <c r="I81" s="158"/>
      <c r="J81" s="158"/>
      <c r="K81" s="158"/>
      <c r="L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47" s="2" customFormat="1" ht="24.9" customHeight="1">
      <c r="A82" s="35"/>
      <c r="B82" s="36"/>
      <c r="C82" s="23" t="s">
        <v>128</v>
      </c>
      <c r="D82" s="37"/>
      <c r="E82" s="37"/>
      <c r="F82" s="37"/>
      <c r="G82" s="37"/>
      <c r="H82" s="37"/>
      <c r="I82" s="37"/>
      <c r="J82" s="37"/>
      <c r="K82" s="37"/>
      <c r="L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47" s="2" customFormat="1" ht="6.9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47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47" s="2" customFormat="1" ht="16.5" customHeight="1">
      <c r="A85" s="35"/>
      <c r="B85" s="36"/>
      <c r="C85" s="37"/>
      <c r="D85" s="37"/>
      <c r="E85" s="326" t="str">
        <f>E7</f>
        <v>VTL plynovodní přípojka pro teplárnu Tábor</v>
      </c>
      <c r="F85" s="327"/>
      <c r="G85" s="327"/>
      <c r="H85" s="327"/>
      <c r="I85" s="37"/>
      <c r="J85" s="37"/>
      <c r="K85" s="37"/>
      <c r="L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47" s="2" customFormat="1" ht="12" customHeight="1">
      <c r="A86" s="35"/>
      <c r="B86" s="36"/>
      <c r="C86" s="29" t="s">
        <v>126</v>
      </c>
      <c r="D86" s="37"/>
      <c r="E86" s="37"/>
      <c r="F86" s="37"/>
      <c r="G86" s="37"/>
      <c r="H86" s="37"/>
      <c r="I86" s="37"/>
      <c r="J86" s="37"/>
      <c r="K86" s="37"/>
      <c r="L86" s="52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47" s="2" customFormat="1" ht="16.5" customHeight="1">
      <c r="A87" s="35"/>
      <c r="B87" s="36"/>
      <c r="C87" s="37"/>
      <c r="D87" s="37"/>
      <c r="E87" s="275" t="str">
        <f>E9</f>
        <v>36-1/2021 - SO 01 - VTL plynovodní přípojka</v>
      </c>
      <c r="F87" s="328"/>
      <c r="G87" s="328"/>
      <c r="H87" s="328"/>
      <c r="I87" s="37"/>
      <c r="J87" s="37"/>
      <c r="K87" s="37"/>
      <c r="L87" s="52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47" s="2" customFormat="1" ht="6.9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52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47" s="2" customFormat="1" ht="12" customHeight="1">
      <c r="A89" s="35"/>
      <c r="B89" s="36"/>
      <c r="C89" s="29" t="s">
        <v>21</v>
      </c>
      <c r="D89" s="37"/>
      <c r="E89" s="37"/>
      <c r="F89" s="27" t="str">
        <f>F12</f>
        <v>Měšice u Tábora</v>
      </c>
      <c r="G89" s="37"/>
      <c r="H89" s="37"/>
      <c r="I89" s="29" t="s">
        <v>23</v>
      </c>
      <c r="J89" s="67" t="str">
        <f>IF(J12="","",J12)</f>
        <v>25. 8. 2021</v>
      </c>
      <c r="K89" s="37"/>
      <c r="L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47" s="2" customFormat="1" ht="6.9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47" s="2" customFormat="1" ht="40.049999999999997" customHeight="1">
      <c r="A91" s="35"/>
      <c r="B91" s="36"/>
      <c r="C91" s="29" t="s">
        <v>25</v>
      </c>
      <c r="D91" s="37"/>
      <c r="E91" s="37"/>
      <c r="F91" s="27" t="str">
        <f>E15</f>
        <v xml:space="preserve">C-Energy Planá s. r. o., Průmyslová 748, Planá </v>
      </c>
      <c r="G91" s="37"/>
      <c r="H91" s="37"/>
      <c r="I91" s="29" t="s">
        <v>31</v>
      </c>
      <c r="J91" s="32" t="str">
        <f>E21</f>
        <v>Jiří Veselý, Krasetín ev. č. 18, 382 03 Holubov</v>
      </c>
      <c r="K91" s="37"/>
      <c r="L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47" s="2" customFormat="1" ht="15.15" customHeight="1">
      <c r="A92" s="35"/>
      <c r="B92" s="36"/>
      <c r="C92" s="29" t="s">
        <v>29</v>
      </c>
      <c r="D92" s="37"/>
      <c r="E92" s="37"/>
      <c r="F92" s="27" t="str">
        <f>IF(E18="","",E18)</f>
        <v>Vyplň údaj</v>
      </c>
      <c r="G92" s="37"/>
      <c r="H92" s="37"/>
      <c r="I92" s="29" t="s">
        <v>34</v>
      </c>
      <c r="J92" s="32" t="str">
        <f>E24</f>
        <v>Němcová Dagmar</v>
      </c>
      <c r="K92" s="37"/>
      <c r="L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47" s="2" customFormat="1" ht="10.35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47" s="2" customFormat="1" ht="29.25" customHeight="1">
      <c r="A94" s="35"/>
      <c r="B94" s="36"/>
      <c r="C94" s="159" t="s">
        <v>129</v>
      </c>
      <c r="D94" s="124"/>
      <c r="E94" s="124"/>
      <c r="F94" s="124"/>
      <c r="G94" s="124"/>
      <c r="H94" s="124"/>
      <c r="I94" s="124"/>
      <c r="J94" s="160" t="s">
        <v>130</v>
      </c>
      <c r="K94" s="124"/>
      <c r="L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47" s="2" customFormat="1" ht="10.35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52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pans="1:47" s="2" customFormat="1" ht="22.8" customHeight="1">
      <c r="A96" s="35"/>
      <c r="B96" s="36"/>
      <c r="C96" s="161" t="s">
        <v>131</v>
      </c>
      <c r="D96" s="37"/>
      <c r="E96" s="37"/>
      <c r="F96" s="37"/>
      <c r="G96" s="37"/>
      <c r="H96" s="37"/>
      <c r="I96" s="37"/>
      <c r="J96" s="85">
        <f>J141</f>
        <v>0</v>
      </c>
      <c r="K96" s="37"/>
      <c r="L96" s="52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7" t="s">
        <v>132</v>
      </c>
    </row>
    <row r="97" spans="2:12" s="9" customFormat="1" ht="24.9" customHeight="1">
      <c r="B97" s="162"/>
      <c r="C97" s="163"/>
      <c r="D97" s="164" t="s">
        <v>133</v>
      </c>
      <c r="E97" s="165"/>
      <c r="F97" s="165"/>
      <c r="G97" s="165"/>
      <c r="H97" s="165"/>
      <c r="I97" s="165"/>
      <c r="J97" s="166">
        <f>J142</f>
        <v>0</v>
      </c>
      <c r="K97" s="163"/>
      <c r="L97" s="167"/>
    </row>
    <row r="98" spans="2:12" s="10" customFormat="1" ht="19.95" customHeight="1">
      <c r="B98" s="168"/>
      <c r="C98" s="105"/>
      <c r="D98" s="169" t="s">
        <v>134</v>
      </c>
      <c r="E98" s="170"/>
      <c r="F98" s="170"/>
      <c r="G98" s="170"/>
      <c r="H98" s="170"/>
      <c r="I98" s="170"/>
      <c r="J98" s="171">
        <f>J143</f>
        <v>0</v>
      </c>
      <c r="K98" s="105"/>
      <c r="L98" s="172"/>
    </row>
    <row r="99" spans="2:12" s="10" customFormat="1" ht="14.85" customHeight="1">
      <c r="B99" s="168"/>
      <c r="C99" s="105"/>
      <c r="D99" s="169" t="s">
        <v>135</v>
      </c>
      <c r="E99" s="170"/>
      <c r="F99" s="170"/>
      <c r="G99" s="170"/>
      <c r="H99" s="170"/>
      <c r="I99" s="170"/>
      <c r="J99" s="171">
        <f>J144</f>
        <v>0</v>
      </c>
      <c r="K99" s="105"/>
      <c r="L99" s="172"/>
    </row>
    <row r="100" spans="2:12" s="10" customFormat="1" ht="14.85" customHeight="1">
      <c r="B100" s="168"/>
      <c r="C100" s="105"/>
      <c r="D100" s="169" t="s">
        <v>136</v>
      </c>
      <c r="E100" s="170"/>
      <c r="F100" s="170"/>
      <c r="G100" s="170"/>
      <c r="H100" s="170"/>
      <c r="I100" s="170"/>
      <c r="J100" s="171">
        <f>J183</f>
        <v>0</v>
      </c>
      <c r="K100" s="105"/>
      <c r="L100" s="172"/>
    </row>
    <row r="101" spans="2:12" s="10" customFormat="1" ht="14.85" customHeight="1">
      <c r="B101" s="168"/>
      <c r="C101" s="105"/>
      <c r="D101" s="169" t="s">
        <v>137</v>
      </c>
      <c r="E101" s="170"/>
      <c r="F101" s="170"/>
      <c r="G101" s="170"/>
      <c r="H101" s="170"/>
      <c r="I101" s="170"/>
      <c r="J101" s="171">
        <f>J189</f>
        <v>0</v>
      </c>
      <c r="K101" s="105"/>
      <c r="L101" s="172"/>
    </row>
    <row r="102" spans="2:12" s="10" customFormat="1" ht="14.85" customHeight="1">
      <c r="B102" s="168"/>
      <c r="C102" s="105"/>
      <c r="D102" s="169" t="s">
        <v>138</v>
      </c>
      <c r="E102" s="170"/>
      <c r="F102" s="170"/>
      <c r="G102" s="170"/>
      <c r="H102" s="170"/>
      <c r="I102" s="170"/>
      <c r="J102" s="171">
        <f>J205</f>
        <v>0</v>
      </c>
      <c r="K102" s="105"/>
      <c r="L102" s="172"/>
    </row>
    <row r="103" spans="2:12" s="10" customFormat="1" ht="14.85" customHeight="1">
      <c r="B103" s="168"/>
      <c r="C103" s="105"/>
      <c r="D103" s="169" t="s">
        <v>139</v>
      </c>
      <c r="E103" s="170"/>
      <c r="F103" s="170"/>
      <c r="G103" s="170"/>
      <c r="H103" s="170"/>
      <c r="I103" s="170"/>
      <c r="J103" s="171">
        <f>J212</f>
        <v>0</v>
      </c>
      <c r="K103" s="105"/>
      <c r="L103" s="172"/>
    </row>
    <row r="104" spans="2:12" s="10" customFormat="1" ht="14.85" customHeight="1">
      <c r="B104" s="168"/>
      <c r="C104" s="105"/>
      <c r="D104" s="169" t="s">
        <v>140</v>
      </c>
      <c r="E104" s="170"/>
      <c r="F104" s="170"/>
      <c r="G104" s="170"/>
      <c r="H104" s="170"/>
      <c r="I104" s="170"/>
      <c r="J104" s="171">
        <f>J230</f>
        <v>0</v>
      </c>
      <c r="K104" s="105"/>
      <c r="L104" s="172"/>
    </row>
    <row r="105" spans="2:12" s="10" customFormat="1" ht="14.85" customHeight="1">
      <c r="B105" s="168"/>
      <c r="C105" s="105"/>
      <c r="D105" s="169" t="s">
        <v>141</v>
      </c>
      <c r="E105" s="170"/>
      <c r="F105" s="170"/>
      <c r="G105" s="170"/>
      <c r="H105" s="170"/>
      <c r="I105" s="170"/>
      <c r="J105" s="171">
        <f>J239</f>
        <v>0</v>
      </c>
      <c r="K105" s="105"/>
      <c r="L105" s="172"/>
    </row>
    <row r="106" spans="2:12" s="10" customFormat="1" ht="19.95" customHeight="1">
      <c r="B106" s="168"/>
      <c r="C106" s="105"/>
      <c r="D106" s="169" t="s">
        <v>142</v>
      </c>
      <c r="E106" s="170"/>
      <c r="F106" s="170"/>
      <c r="G106" s="170"/>
      <c r="H106" s="170"/>
      <c r="I106" s="170"/>
      <c r="J106" s="171">
        <f>J254</f>
        <v>0</v>
      </c>
      <c r="K106" s="105"/>
      <c r="L106" s="172"/>
    </row>
    <row r="107" spans="2:12" s="10" customFormat="1" ht="19.95" customHeight="1">
      <c r="B107" s="168"/>
      <c r="C107" s="105"/>
      <c r="D107" s="169" t="s">
        <v>143</v>
      </c>
      <c r="E107" s="170"/>
      <c r="F107" s="170"/>
      <c r="G107" s="170"/>
      <c r="H107" s="170"/>
      <c r="I107" s="170"/>
      <c r="J107" s="171">
        <f>J259</f>
        <v>0</v>
      </c>
      <c r="K107" s="105"/>
      <c r="L107" s="172"/>
    </row>
    <row r="108" spans="2:12" s="10" customFormat="1" ht="19.95" customHeight="1">
      <c r="B108" s="168"/>
      <c r="C108" s="105"/>
      <c r="D108" s="169" t="s">
        <v>144</v>
      </c>
      <c r="E108" s="170"/>
      <c r="F108" s="170"/>
      <c r="G108" s="170"/>
      <c r="H108" s="170"/>
      <c r="I108" s="170"/>
      <c r="J108" s="171">
        <f>J263</f>
        <v>0</v>
      </c>
      <c r="K108" s="105"/>
      <c r="L108" s="172"/>
    </row>
    <row r="109" spans="2:12" s="10" customFormat="1" ht="19.95" customHeight="1">
      <c r="B109" s="168"/>
      <c r="C109" s="105"/>
      <c r="D109" s="169" t="s">
        <v>145</v>
      </c>
      <c r="E109" s="170"/>
      <c r="F109" s="170"/>
      <c r="G109" s="170"/>
      <c r="H109" s="170"/>
      <c r="I109" s="170"/>
      <c r="J109" s="171">
        <f>J267</f>
        <v>0</v>
      </c>
      <c r="K109" s="105"/>
      <c r="L109" s="172"/>
    </row>
    <row r="110" spans="2:12" s="9" customFormat="1" ht="24.9" customHeight="1">
      <c r="B110" s="162"/>
      <c r="C110" s="163"/>
      <c r="D110" s="164" t="s">
        <v>146</v>
      </c>
      <c r="E110" s="165"/>
      <c r="F110" s="165"/>
      <c r="G110" s="165"/>
      <c r="H110" s="165"/>
      <c r="I110" s="165"/>
      <c r="J110" s="166">
        <f>J275</f>
        <v>0</v>
      </c>
      <c r="K110" s="163"/>
      <c r="L110" s="167"/>
    </row>
    <row r="111" spans="2:12" s="10" customFormat="1" ht="19.95" customHeight="1">
      <c r="B111" s="168"/>
      <c r="C111" s="105"/>
      <c r="D111" s="169" t="s">
        <v>147</v>
      </c>
      <c r="E111" s="170"/>
      <c r="F111" s="170"/>
      <c r="G111" s="170"/>
      <c r="H111" s="170"/>
      <c r="I111" s="170"/>
      <c r="J111" s="171">
        <f>J276</f>
        <v>0</v>
      </c>
      <c r="K111" s="105"/>
      <c r="L111" s="172"/>
    </row>
    <row r="112" spans="2:12" s="10" customFormat="1" ht="14.85" customHeight="1">
      <c r="B112" s="168"/>
      <c r="C112" s="105"/>
      <c r="D112" s="169" t="s">
        <v>148</v>
      </c>
      <c r="E112" s="170"/>
      <c r="F112" s="170"/>
      <c r="G112" s="170"/>
      <c r="H112" s="170"/>
      <c r="I112" s="170"/>
      <c r="J112" s="171">
        <f>J314</f>
        <v>0</v>
      </c>
      <c r="K112" s="105"/>
      <c r="L112" s="172"/>
    </row>
    <row r="113" spans="1:31" s="10" customFormat="1" ht="14.85" customHeight="1">
      <c r="B113" s="168"/>
      <c r="C113" s="105"/>
      <c r="D113" s="169" t="s">
        <v>149</v>
      </c>
      <c r="E113" s="170"/>
      <c r="F113" s="170"/>
      <c r="G113" s="170"/>
      <c r="H113" s="170"/>
      <c r="I113" s="170"/>
      <c r="J113" s="171">
        <f>J323</f>
        <v>0</v>
      </c>
      <c r="K113" s="105"/>
      <c r="L113" s="172"/>
    </row>
    <row r="114" spans="1:31" s="10" customFormat="1" ht="14.85" customHeight="1">
      <c r="B114" s="168"/>
      <c r="C114" s="105"/>
      <c r="D114" s="169" t="s">
        <v>150</v>
      </c>
      <c r="E114" s="170"/>
      <c r="F114" s="170"/>
      <c r="G114" s="170"/>
      <c r="H114" s="170"/>
      <c r="I114" s="170"/>
      <c r="J114" s="171">
        <f>J335</f>
        <v>0</v>
      </c>
      <c r="K114" s="105"/>
      <c r="L114" s="172"/>
    </row>
    <row r="115" spans="1:31" s="10" customFormat="1" ht="14.85" customHeight="1">
      <c r="B115" s="168"/>
      <c r="C115" s="105"/>
      <c r="D115" s="169" t="s">
        <v>151</v>
      </c>
      <c r="E115" s="170"/>
      <c r="F115" s="170"/>
      <c r="G115" s="170"/>
      <c r="H115" s="170"/>
      <c r="I115" s="170"/>
      <c r="J115" s="171">
        <f>J349</f>
        <v>0</v>
      </c>
      <c r="K115" s="105"/>
      <c r="L115" s="172"/>
    </row>
    <row r="116" spans="1:31" s="10" customFormat="1" ht="19.95" customHeight="1">
      <c r="B116" s="168"/>
      <c r="C116" s="105"/>
      <c r="D116" s="169" t="s">
        <v>152</v>
      </c>
      <c r="E116" s="170"/>
      <c r="F116" s="170"/>
      <c r="G116" s="170"/>
      <c r="H116" s="170"/>
      <c r="I116" s="170"/>
      <c r="J116" s="171">
        <f>J354</f>
        <v>0</v>
      </c>
      <c r="K116" s="105"/>
      <c r="L116" s="172"/>
    </row>
    <row r="117" spans="1:31" s="9" customFormat="1" ht="24.9" customHeight="1">
      <c r="B117" s="162"/>
      <c r="C117" s="163"/>
      <c r="D117" s="164" t="s">
        <v>153</v>
      </c>
      <c r="E117" s="165"/>
      <c r="F117" s="165"/>
      <c r="G117" s="165"/>
      <c r="H117" s="165"/>
      <c r="I117" s="165"/>
      <c r="J117" s="166">
        <f>J371</f>
        <v>0</v>
      </c>
      <c r="K117" s="163"/>
      <c r="L117" s="167"/>
    </row>
    <row r="118" spans="1:31" s="9" customFormat="1" ht="24.9" customHeight="1">
      <c r="B118" s="162"/>
      <c r="C118" s="163"/>
      <c r="D118" s="164" t="s">
        <v>154</v>
      </c>
      <c r="E118" s="165"/>
      <c r="F118" s="165"/>
      <c r="G118" s="165"/>
      <c r="H118" s="165"/>
      <c r="I118" s="165"/>
      <c r="J118" s="166">
        <f>J375</f>
        <v>0</v>
      </c>
      <c r="K118" s="163"/>
      <c r="L118" s="167"/>
    </row>
    <row r="119" spans="1:31" s="10" customFormat="1" ht="19.95" customHeight="1">
      <c r="B119" s="168"/>
      <c r="C119" s="105"/>
      <c r="D119" s="169" t="s">
        <v>155</v>
      </c>
      <c r="E119" s="170"/>
      <c r="F119" s="170"/>
      <c r="G119" s="170"/>
      <c r="H119" s="170"/>
      <c r="I119" s="170"/>
      <c r="J119" s="171">
        <f>J376</f>
        <v>0</v>
      </c>
      <c r="K119" s="105"/>
      <c r="L119" s="172"/>
    </row>
    <row r="120" spans="1:31" s="10" customFormat="1" ht="19.95" customHeight="1">
      <c r="B120" s="168"/>
      <c r="C120" s="105"/>
      <c r="D120" s="169" t="s">
        <v>156</v>
      </c>
      <c r="E120" s="170"/>
      <c r="F120" s="170"/>
      <c r="G120" s="170"/>
      <c r="H120" s="170"/>
      <c r="I120" s="170"/>
      <c r="J120" s="171">
        <f>J381</f>
        <v>0</v>
      </c>
      <c r="K120" s="105"/>
      <c r="L120" s="172"/>
    </row>
    <row r="121" spans="1:31" s="10" customFormat="1" ht="19.95" customHeight="1">
      <c r="B121" s="168"/>
      <c r="C121" s="105"/>
      <c r="D121" s="169" t="s">
        <v>157</v>
      </c>
      <c r="E121" s="170"/>
      <c r="F121" s="170"/>
      <c r="G121" s="170"/>
      <c r="H121" s="170"/>
      <c r="I121" s="170"/>
      <c r="J121" s="171">
        <f>J383</f>
        <v>0</v>
      </c>
      <c r="K121" s="105"/>
      <c r="L121" s="172"/>
    </row>
    <row r="122" spans="1:31" s="2" customFormat="1" ht="21.75" customHeight="1">
      <c r="A122" s="35"/>
      <c r="B122" s="36"/>
      <c r="C122" s="37"/>
      <c r="D122" s="37"/>
      <c r="E122" s="37"/>
      <c r="F122" s="37"/>
      <c r="G122" s="37"/>
      <c r="H122" s="37"/>
      <c r="I122" s="37"/>
      <c r="J122" s="37"/>
      <c r="K122" s="37"/>
      <c r="L122" s="52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pans="1:31" s="2" customFormat="1" ht="6.9" customHeight="1">
      <c r="A123" s="35"/>
      <c r="B123" s="55"/>
      <c r="C123" s="56"/>
      <c r="D123" s="56"/>
      <c r="E123" s="56"/>
      <c r="F123" s="56"/>
      <c r="G123" s="56"/>
      <c r="H123" s="56"/>
      <c r="I123" s="56"/>
      <c r="J123" s="56"/>
      <c r="K123" s="56"/>
      <c r="L123" s="52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7" spans="1:31" s="2" customFormat="1" ht="6.9" customHeight="1">
      <c r="A127" s="35"/>
      <c r="B127" s="57"/>
      <c r="C127" s="58"/>
      <c r="D127" s="58"/>
      <c r="E127" s="58"/>
      <c r="F127" s="58"/>
      <c r="G127" s="58"/>
      <c r="H127" s="58"/>
      <c r="I127" s="58"/>
      <c r="J127" s="58"/>
      <c r="K127" s="58"/>
      <c r="L127" s="52"/>
      <c r="S127" s="35"/>
      <c r="T127" s="35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</row>
    <row r="128" spans="1:31" s="2" customFormat="1" ht="24.9" customHeight="1">
      <c r="A128" s="35"/>
      <c r="B128" s="36"/>
      <c r="C128" s="23" t="s">
        <v>158</v>
      </c>
      <c r="D128" s="37"/>
      <c r="E128" s="37"/>
      <c r="F128" s="37"/>
      <c r="G128" s="37"/>
      <c r="H128" s="37"/>
      <c r="I128" s="37"/>
      <c r="J128" s="37"/>
      <c r="K128" s="37"/>
      <c r="L128" s="52"/>
      <c r="S128" s="35"/>
      <c r="T128" s="35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</row>
    <row r="129" spans="1:63" s="2" customFormat="1" ht="6.9" customHeight="1">
      <c r="A129" s="35"/>
      <c r="B129" s="36"/>
      <c r="C129" s="37"/>
      <c r="D129" s="37"/>
      <c r="E129" s="37"/>
      <c r="F129" s="37"/>
      <c r="G129" s="37"/>
      <c r="H129" s="37"/>
      <c r="I129" s="37"/>
      <c r="J129" s="37"/>
      <c r="K129" s="37"/>
      <c r="L129" s="52"/>
      <c r="S129" s="35"/>
      <c r="T129" s="35"/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</row>
    <row r="130" spans="1:63" s="2" customFormat="1" ht="12" customHeight="1">
      <c r="A130" s="35"/>
      <c r="B130" s="36"/>
      <c r="C130" s="29" t="s">
        <v>16</v>
      </c>
      <c r="D130" s="37"/>
      <c r="E130" s="37"/>
      <c r="F130" s="37"/>
      <c r="G130" s="37"/>
      <c r="H130" s="37"/>
      <c r="I130" s="37"/>
      <c r="J130" s="37"/>
      <c r="K130" s="37"/>
      <c r="L130" s="52"/>
      <c r="S130" s="35"/>
      <c r="T130" s="35"/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</row>
    <row r="131" spans="1:63" s="2" customFormat="1" ht="16.5" customHeight="1">
      <c r="A131" s="35"/>
      <c r="B131" s="36"/>
      <c r="C131" s="37"/>
      <c r="D131" s="37"/>
      <c r="E131" s="326" t="str">
        <f>E7</f>
        <v>VTL plynovodní přípojka pro teplárnu Tábor</v>
      </c>
      <c r="F131" s="327"/>
      <c r="G131" s="327"/>
      <c r="H131" s="327"/>
      <c r="I131" s="37"/>
      <c r="J131" s="37"/>
      <c r="K131" s="37"/>
      <c r="L131" s="52"/>
      <c r="S131" s="35"/>
      <c r="T131" s="35"/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</row>
    <row r="132" spans="1:63" s="2" customFormat="1" ht="12" customHeight="1">
      <c r="A132" s="35"/>
      <c r="B132" s="36"/>
      <c r="C132" s="29" t="s">
        <v>126</v>
      </c>
      <c r="D132" s="37"/>
      <c r="E132" s="37"/>
      <c r="F132" s="37"/>
      <c r="G132" s="37"/>
      <c r="H132" s="37"/>
      <c r="I132" s="37"/>
      <c r="J132" s="37"/>
      <c r="K132" s="37"/>
      <c r="L132" s="52"/>
      <c r="S132" s="35"/>
      <c r="T132" s="35"/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</row>
    <row r="133" spans="1:63" s="2" customFormat="1" ht="16.5" customHeight="1">
      <c r="A133" s="35"/>
      <c r="B133" s="36"/>
      <c r="C133" s="37"/>
      <c r="D133" s="37"/>
      <c r="E133" s="275" t="str">
        <f>E9</f>
        <v>36-1/2021 - SO 01 - VTL plynovodní přípojka</v>
      </c>
      <c r="F133" s="328"/>
      <c r="G133" s="328"/>
      <c r="H133" s="328"/>
      <c r="I133" s="37"/>
      <c r="J133" s="37"/>
      <c r="K133" s="37"/>
      <c r="L133" s="52"/>
      <c r="S133" s="35"/>
      <c r="T133" s="35"/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</row>
    <row r="134" spans="1:63" s="2" customFormat="1" ht="6.9" customHeight="1">
      <c r="A134" s="35"/>
      <c r="B134" s="36"/>
      <c r="C134" s="37"/>
      <c r="D134" s="37"/>
      <c r="E134" s="37"/>
      <c r="F134" s="37"/>
      <c r="G134" s="37"/>
      <c r="H134" s="37"/>
      <c r="I134" s="37"/>
      <c r="J134" s="37"/>
      <c r="K134" s="37"/>
      <c r="L134" s="52"/>
      <c r="S134" s="35"/>
      <c r="T134" s="35"/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</row>
    <row r="135" spans="1:63" s="2" customFormat="1" ht="12" customHeight="1">
      <c r="A135" s="35"/>
      <c r="B135" s="36"/>
      <c r="C135" s="29" t="s">
        <v>21</v>
      </c>
      <c r="D135" s="37"/>
      <c r="E135" s="37"/>
      <c r="F135" s="27" t="str">
        <f>F12</f>
        <v>Měšice u Tábora</v>
      </c>
      <c r="G135" s="37"/>
      <c r="H135" s="37"/>
      <c r="I135" s="29" t="s">
        <v>23</v>
      </c>
      <c r="J135" s="67" t="str">
        <f>IF(J12="","",J12)</f>
        <v>25. 8. 2021</v>
      </c>
      <c r="K135" s="37"/>
      <c r="L135" s="52"/>
      <c r="S135" s="35"/>
      <c r="T135" s="35"/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</row>
    <row r="136" spans="1:63" s="2" customFormat="1" ht="6.9" customHeight="1">
      <c r="A136" s="35"/>
      <c r="B136" s="36"/>
      <c r="C136" s="37"/>
      <c r="D136" s="37"/>
      <c r="E136" s="37"/>
      <c r="F136" s="37"/>
      <c r="G136" s="37"/>
      <c r="H136" s="37"/>
      <c r="I136" s="37"/>
      <c r="J136" s="37"/>
      <c r="K136" s="37"/>
      <c r="L136" s="52"/>
      <c r="S136" s="35"/>
      <c r="T136" s="35"/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</row>
    <row r="137" spans="1:63" s="2" customFormat="1" ht="40.049999999999997" customHeight="1">
      <c r="A137" s="35"/>
      <c r="B137" s="36"/>
      <c r="C137" s="29" t="s">
        <v>25</v>
      </c>
      <c r="D137" s="37"/>
      <c r="E137" s="37"/>
      <c r="F137" s="27" t="str">
        <f>E15</f>
        <v xml:space="preserve">C-Energy Planá s. r. o., Průmyslová 748, Planá </v>
      </c>
      <c r="G137" s="37"/>
      <c r="H137" s="37"/>
      <c r="I137" s="29" t="s">
        <v>31</v>
      </c>
      <c r="J137" s="32" t="str">
        <f>E21</f>
        <v>Jiří Veselý, Krasetín ev. č. 18, 382 03 Holubov</v>
      </c>
      <c r="K137" s="37"/>
      <c r="L137" s="52"/>
      <c r="S137" s="35"/>
      <c r="T137" s="35"/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</row>
    <row r="138" spans="1:63" s="2" customFormat="1" ht="15.15" customHeight="1">
      <c r="A138" s="35"/>
      <c r="B138" s="36"/>
      <c r="C138" s="29" t="s">
        <v>29</v>
      </c>
      <c r="D138" s="37"/>
      <c r="E138" s="37"/>
      <c r="F138" s="27" t="str">
        <f>IF(E18="","",E18)</f>
        <v>Vyplň údaj</v>
      </c>
      <c r="G138" s="37"/>
      <c r="H138" s="37"/>
      <c r="I138" s="29" t="s">
        <v>34</v>
      </c>
      <c r="J138" s="32" t="str">
        <f>E24</f>
        <v>Němcová Dagmar</v>
      </c>
      <c r="K138" s="37"/>
      <c r="L138" s="52"/>
      <c r="S138" s="35"/>
      <c r="T138" s="35"/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</row>
    <row r="139" spans="1:63" s="2" customFormat="1" ht="10.35" customHeight="1">
      <c r="A139" s="35"/>
      <c r="B139" s="36"/>
      <c r="C139" s="37"/>
      <c r="D139" s="37"/>
      <c r="E139" s="37"/>
      <c r="F139" s="37"/>
      <c r="G139" s="37"/>
      <c r="H139" s="37"/>
      <c r="I139" s="37"/>
      <c r="J139" s="37"/>
      <c r="K139" s="37"/>
      <c r="L139" s="52"/>
      <c r="S139" s="35"/>
      <c r="T139" s="35"/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</row>
    <row r="140" spans="1:63" s="11" customFormat="1" ht="29.25" customHeight="1">
      <c r="A140" s="173"/>
      <c r="B140" s="174"/>
      <c r="C140" s="175" t="s">
        <v>159</v>
      </c>
      <c r="D140" s="176" t="s">
        <v>64</v>
      </c>
      <c r="E140" s="176" t="s">
        <v>60</v>
      </c>
      <c r="F140" s="176" t="s">
        <v>61</v>
      </c>
      <c r="G140" s="176" t="s">
        <v>160</v>
      </c>
      <c r="H140" s="176" t="s">
        <v>161</v>
      </c>
      <c r="I140" s="176" t="s">
        <v>162</v>
      </c>
      <c r="J140" s="177" t="s">
        <v>130</v>
      </c>
      <c r="K140" s="178" t="s">
        <v>163</v>
      </c>
      <c r="L140" s="179"/>
      <c r="M140" s="76" t="s">
        <v>1</v>
      </c>
      <c r="N140" s="77" t="s">
        <v>43</v>
      </c>
      <c r="O140" s="77" t="s">
        <v>164</v>
      </c>
      <c r="P140" s="77" t="s">
        <v>165</v>
      </c>
      <c r="Q140" s="77" t="s">
        <v>166</v>
      </c>
      <c r="R140" s="77" t="s">
        <v>167</v>
      </c>
      <c r="S140" s="77" t="s">
        <v>168</v>
      </c>
      <c r="T140" s="78" t="s">
        <v>169</v>
      </c>
      <c r="U140" s="173"/>
      <c r="V140" s="173"/>
      <c r="W140" s="173"/>
      <c r="X140" s="173"/>
      <c r="Y140" s="173"/>
      <c r="Z140" s="173"/>
      <c r="AA140" s="173"/>
      <c r="AB140" s="173"/>
      <c r="AC140" s="173"/>
      <c r="AD140" s="173"/>
      <c r="AE140" s="173"/>
    </row>
    <row r="141" spans="1:63" s="2" customFormat="1" ht="22.8" customHeight="1">
      <c r="A141" s="35"/>
      <c r="B141" s="36"/>
      <c r="C141" s="83" t="s">
        <v>170</v>
      </c>
      <c r="D141" s="37"/>
      <c r="E141" s="37"/>
      <c r="F141" s="37"/>
      <c r="G141" s="37"/>
      <c r="H141" s="37"/>
      <c r="I141" s="37"/>
      <c r="J141" s="180">
        <f>BK141</f>
        <v>0</v>
      </c>
      <c r="K141" s="37"/>
      <c r="L141" s="38"/>
      <c r="M141" s="79"/>
      <c r="N141" s="181"/>
      <c r="O141" s="80"/>
      <c r="P141" s="182">
        <f>P142+P275+P371+P375</f>
        <v>0</v>
      </c>
      <c r="Q141" s="80"/>
      <c r="R141" s="182">
        <f>R142+R275+R371+R375</f>
        <v>746.15933380000001</v>
      </c>
      <c r="S141" s="80"/>
      <c r="T141" s="183">
        <f>T142+T275+T371+T375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T141" s="17" t="s">
        <v>78</v>
      </c>
      <c r="AU141" s="17" t="s">
        <v>132</v>
      </c>
      <c r="BK141" s="184">
        <f>BK142+BK275+BK371+BK375</f>
        <v>0</v>
      </c>
    </row>
    <row r="142" spans="1:63" s="12" customFormat="1" ht="25.95" customHeight="1">
      <c r="B142" s="185"/>
      <c r="C142" s="186"/>
      <c r="D142" s="187" t="s">
        <v>78</v>
      </c>
      <c r="E142" s="188" t="s">
        <v>171</v>
      </c>
      <c r="F142" s="188" t="s">
        <v>172</v>
      </c>
      <c r="G142" s="186"/>
      <c r="H142" s="186"/>
      <c r="I142" s="189"/>
      <c r="J142" s="190">
        <f>BK142</f>
        <v>0</v>
      </c>
      <c r="K142" s="186"/>
      <c r="L142" s="191"/>
      <c r="M142" s="192"/>
      <c r="N142" s="193"/>
      <c r="O142" s="193"/>
      <c r="P142" s="194">
        <f>P143+P254+P259+P263+P267</f>
        <v>0</v>
      </c>
      <c r="Q142" s="193"/>
      <c r="R142" s="194">
        <f>R143+R254+R259+R263+R267</f>
        <v>731.16558599999996</v>
      </c>
      <c r="S142" s="193"/>
      <c r="T142" s="195">
        <f>T143+T254+T259+T263+T267</f>
        <v>0</v>
      </c>
      <c r="AR142" s="196" t="s">
        <v>87</v>
      </c>
      <c r="AT142" s="197" t="s">
        <v>78</v>
      </c>
      <c r="AU142" s="197" t="s">
        <v>79</v>
      </c>
      <c r="AY142" s="196" t="s">
        <v>173</v>
      </c>
      <c r="BK142" s="198">
        <f>BK143+BK254+BK259+BK263+BK267</f>
        <v>0</v>
      </c>
    </row>
    <row r="143" spans="1:63" s="12" customFormat="1" ht="22.8" customHeight="1">
      <c r="B143" s="185"/>
      <c r="C143" s="186"/>
      <c r="D143" s="187" t="s">
        <v>78</v>
      </c>
      <c r="E143" s="199" t="s">
        <v>87</v>
      </c>
      <c r="F143" s="199" t="s">
        <v>174</v>
      </c>
      <c r="G143" s="186"/>
      <c r="H143" s="186"/>
      <c r="I143" s="189"/>
      <c r="J143" s="200">
        <f>BK143</f>
        <v>0</v>
      </c>
      <c r="K143" s="186"/>
      <c r="L143" s="191"/>
      <c r="M143" s="192"/>
      <c r="N143" s="193"/>
      <c r="O143" s="193"/>
      <c r="P143" s="194">
        <f>P144+P183+P189+P205+P212+P230+P239</f>
        <v>0</v>
      </c>
      <c r="Q143" s="193"/>
      <c r="R143" s="194">
        <f>R144+R183+R189+R205+R212+R230+R239</f>
        <v>524.89907800000003</v>
      </c>
      <c r="S143" s="193"/>
      <c r="T143" s="195">
        <f>T144+T183+T189+T205+T212+T230+T239</f>
        <v>0</v>
      </c>
      <c r="AR143" s="196" t="s">
        <v>87</v>
      </c>
      <c r="AT143" s="197" t="s">
        <v>78</v>
      </c>
      <c r="AU143" s="197" t="s">
        <v>87</v>
      </c>
      <c r="AY143" s="196" t="s">
        <v>173</v>
      </c>
      <c r="BK143" s="198">
        <f>BK144+BK183+BK189+BK205+BK212+BK230+BK239</f>
        <v>0</v>
      </c>
    </row>
    <row r="144" spans="1:63" s="12" customFormat="1" ht="20.85" customHeight="1">
      <c r="B144" s="185"/>
      <c r="C144" s="186"/>
      <c r="D144" s="187" t="s">
        <v>78</v>
      </c>
      <c r="E144" s="199" t="s">
        <v>175</v>
      </c>
      <c r="F144" s="199" t="s">
        <v>176</v>
      </c>
      <c r="G144" s="186"/>
      <c r="H144" s="186"/>
      <c r="I144" s="189"/>
      <c r="J144" s="200">
        <f>BK144</f>
        <v>0</v>
      </c>
      <c r="K144" s="186"/>
      <c r="L144" s="191"/>
      <c r="M144" s="192"/>
      <c r="N144" s="193"/>
      <c r="O144" s="193"/>
      <c r="P144" s="194">
        <f>SUM(P145:P182)</f>
        <v>0</v>
      </c>
      <c r="Q144" s="193"/>
      <c r="R144" s="194">
        <f>SUM(R145:R182)</f>
        <v>2.0837260000000004</v>
      </c>
      <c r="S144" s="193"/>
      <c r="T144" s="195">
        <f>SUM(T145:T182)</f>
        <v>0</v>
      </c>
      <c r="AR144" s="196" t="s">
        <v>87</v>
      </c>
      <c r="AT144" s="197" t="s">
        <v>78</v>
      </c>
      <c r="AU144" s="197" t="s">
        <v>89</v>
      </c>
      <c r="AY144" s="196" t="s">
        <v>173</v>
      </c>
      <c r="BK144" s="198">
        <f>SUM(BK145:BK182)</f>
        <v>0</v>
      </c>
    </row>
    <row r="145" spans="1:65" s="2" customFormat="1" ht="24.15" customHeight="1">
      <c r="A145" s="35"/>
      <c r="B145" s="36"/>
      <c r="C145" s="201" t="s">
        <v>87</v>
      </c>
      <c r="D145" s="201" t="s">
        <v>177</v>
      </c>
      <c r="E145" s="202" t="s">
        <v>178</v>
      </c>
      <c r="F145" s="203" t="s">
        <v>179</v>
      </c>
      <c r="G145" s="204" t="s">
        <v>180</v>
      </c>
      <c r="H145" s="205">
        <v>40</v>
      </c>
      <c r="I145" s="206"/>
      <c r="J145" s="207">
        <f>ROUND(I145*H145,2)</f>
        <v>0</v>
      </c>
      <c r="K145" s="208"/>
      <c r="L145" s="38"/>
      <c r="M145" s="209" t="s">
        <v>1</v>
      </c>
      <c r="N145" s="210" t="s">
        <v>44</v>
      </c>
      <c r="O145" s="72"/>
      <c r="P145" s="211">
        <f>O145*H145</f>
        <v>0</v>
      </c>
      <c r="Q145" s="211">
        <v>0</v>
      </c>
      <c r="R145" s="211">
        <f>Q145*H145</f>
        <v>0</v>
      </c>
      <c r="S145" s="211">
        <v>0</v>
      </c>
      <c r="T145" s="212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13" t="s">
        <v>181</v>
      </c>
      <c r="AT145" s="213" t="s">
        <v>177</v>
      </c>
      <c r="AU145" s="213" t="s">
        <v>182</v>
      </c>
      <c r="AY145" s="17" t="s">
        <v>173</v>
      </c>
      <c r="BE145" s="119">
        <f>IF(N145="základní",J145,0)</f>
        <v>0</v>
      </c>
      <c r="BF145" s="119">
        <f>IF(N145="snížená",J145,0)</f>
        <v>0</v>
      </c>
      <c r="BG145" s="119">
        <f>IF(N145="zákl. přenesená",J145,0)</f>
        <v>0</v>
      </c>
      <c r="BH145" s="119">
        <f>IF(N145="sníž. přenesená",J145,0)</f>
        <v>0</v>
      </c>
      <c r="BI145" s="119">
        <f>IF(N145="nulová",J145,0)</f>
        <v>0</v>
      </c>
      <c r="BJ145" s="17" t="s">
        <v>87</v>
      </c>
      <c r="BK145" s="119">
        <f>ROUND(I145*H145,2)</f>
        <v>0</v>
      </c>
      <c r="BL145" s="17" t="s">
        <v>181</v>
      </c>
      <c r="BM145" s="213" t="s">
        <v>183</v>
      </c>
    </row>
    <row r="146" spans="1:65" s="13" customFormat="1" ht="10.199999999999999">
      <c r="B146" s="214"/>
      <c r="C146" s="215"/>
      <c r="D146" s="216" t="s">
        <v>184</v>
      </c>
      <c r="E146" s="217" t="s">
        <v>1</v>
      </c>
      <c r="F146" s="218" t="s">
        <v>185</v>
      </c>
      <c r="G146" s="215"/>
      <c r="H146" s="217" t="s">
        <v>1</v>
      </c>
      <c r="I146" s="219"/>
      <c r="J146" s="215"/>
      <c r="K146" s="215"/>
      <c r="L146" s="220"/>
      <c r="M146" s="221"/>
      <c r="N146" s="222"/>
      <c r="O146" s="222"/>
      <c r="P146" s="222"/>
      <c r="Q146" s="222"/>
      <c r="R146" s="222"/>
      <c r="S146" s="222"/>
      <c r="T146" s="223"/>
      <c r="AT146" s="224" t="s">
        <v>184</v>
      </c>
      <c r="AU146" s="224" t="s">
        <v>182</v>
      </c>
      <c r="AV146" s="13" t="s">
        <v>87</v>
      </c>
      <c r="AW146" s="13" t="s">
        <v>33</v>
      </c>
      <c r="AX146" s="13" t="s">
        <v>79</v>
      </c>
      <c r="AY146" s="224" t="s">
        <v>173</v>
      </c>
    </row>
    <row r="147" spans="1:65" s="14" customFormat="1" ht="10.199999999999999">
      <c r="B147" s="225"/>
      <c r="C147" s="226"/>
      <c r="D147" s="216" t="s">
        <v>184</v>
      </c>
      <c r="E147" s="227" t="s">
        <v>1</v>
      </c>
      <c r="F147" s="228" t="s">
        <v>186</v>
      </c>
      <c r="G147" s="226"/>
      <c r="H147" s="229">
        <v>40</v>
      </c>
      <c r="I147" s="230"/>
      <c r="J147" s="226"/>
      <c r="K147" s="226"/>
      <c r="L147" s="231"/>
      <c r="M147" s="232"/>
      <c r="N147" s="233"/>
      <c r="O147" s="233"/>
      <c r="P147" s="233"/>
      <c r="Q147" s="233"/>
      <c r="R147" s="233"/>
      <c r="S147" s="233"/>
      <c r="T147" s="234"/>
      <c r="AT147" s="235" t="s">
        <v>184</v>
      </c>
      <c r="AU147" s="235" t="s">
        <v>182</v>
      </c>
      <c r="AV147" s="14" t="s">
        <v>89</v>
      </c>
      <c r="AW147" s="14" t="s">
        <v>33</v>
      </c>
      <c r="AX147" s="14" t="s">
        <v>87</v>
      </c>
      <c r="AY147" s="235" t="s">
        <v>173</v>
      </c>
    </row>
    <row r="148" spans="1:65" s="2" customFormat="1" ht="24.15" customHeight="1">
      <c r="A148" s="35"/>
      <c r="B148" s="36"/>
      <c r="C148" s="201" t="s">
        <v>89</v>
      </c>
      <c r="D148" s="201" t="s">
        <v>177</v>
      </c>
      <c r="E148" s="202" t="s">
        <v>187</v>
      </c>
      <c r="F148" s="203" t="s">
        <v>188</v>
      </c>
      <c r="G148" s="204" t="s">
        <v>189</v>
      </c>
      <c r="H148" s="205">
        <v>5</v>
      </c>
      <c r="I148" s="206"/>
      <c r="J148" s="207">
        <f>ROUND(I148*H148,2)</f>
        <v>0</v>
      </c>
      <c r="K148" s="208"/>
      <c r="L148" s="38"/>
      <c r="M148" s="209" t="s">
        <v>1</v>
      </c>
      <c r="N148" s="210" t="s">
        <v>44</v>
      </c>
      <c r="O148" s="72"/>
      <c r="P148" s="211">
        <f>O148*H148</f>
        <v>0</v>
      </c>
      <c r="Q148" s="211">
        <v>0</v>
      </c>
      <c r="R148" s="211">
        <f>Q148*H148</f>
        <v>0</v>
      </c>
      <c r="S148" s="211">
        <v>0</v>
      </c>
      <c r="T148" s="212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13" t="s">
        <v>181</v>
      </c>
      <c r="AT148" s="213" t="s">
        <v>177</v>
      </c>
      <c r="AU148" s="213" t="s">
        <v>182</v>
      </c>
      <c r="AY148" s="17" t="s">
        <v>173</v>
      </c>
      <c r="BE148" s="119">
        <f>IF(N148="základní",J148,0)</f>
        <v>0</v>
      </c>
      <c r="BF148" s="119">
        <f>IF(N148="snížená",J148,0)</f>
        <v>0</v>
      </c>
      <c r="BG148" s="119">
        <f>IF(N148="zákl. přenesená",J148,0)</f>
        <v>0</v>
      </c>
      <c r="BH148" s="119">
        <f>IF(N148="sníž. přenesená",J148,0)</f>
        <v>0</v>
      </c>
      <c r="BI148" s="119">
        <f>IF(N148="nulová",J148,0)</f>
        <v>0</v>
      </c>
      <c r="BJ148" s="17" t="s">
        <v>87</v>
      </c>
      <c r="BK148" s="119">
        <f>ROUND(I148*H148,2)</f>
        <v>0</v>
      </c>
      <c r="BL148" s="17" t="s">
        <v>181</v>
      </c>
      <c r="BM148" s="213" t="s">
        <v>190</v>
      </c>
    </row>
    <row r="149" spans="1:65" s="2" customFormat="1" ht="24.15" customHeight="1">
      <c r="A149" s="35"/>
      <c r="B149" s="36"/>
      <c r="C149" s="201" t="s">
        <v>182</v>
      </c>
      <c r="D149" s="201" t="s">
        <v>177</v>
      </c>
      <c r="E149" s="202" t="s">
        <v>191</v>
      </c>
      <c r="F149" s="203" t="s">
        <v>192</v>
      </c>
      <c r="G149" s="204" t="s">
        <v>193</v>
      </c>
      <c r="H149" s="205">
        <v>4</v>
      </c>
      <c r="I149" s="206"/>
      <c r="J149" s="207">
        <f>ROUND(I149*H149,2)</f>
        <v>0</v>
      </c>
      <c r="K149" s="208"/>
      <c r="L149" s="38"/>
      <c r="M149" s="209" t="s">
        <v>1</v>
      </c>
      <c r="N149" s="210" t="s">
        <v>44</v>
      </c>
      <c r="O149" s="72"/>
      <c r="P149" s="211">
        <f>O149*H149</f>
        <v>0</v>
      </c>
      <c r="Q149" s="211">
        <v>1.269E-2</v>
      </c>
      <c r="R149" s="211">
        <f>Q149*H149</f>
        <v>5.076E-2</v>
      </c>
      <c r="S149" s="211">
        <v>0</v>
      </c>
      <c r="T149" s="212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13" t="s">
        <v>181</v>
      </c>
      <c r="AT149" s="213" t="s">
        <v>177</v>
      </c>
      <c r="AU149" s="213" t="s">
        <v>182</v>
      </c>
      <c r="AY149" s="17" t="s">
        <v>173</v>
      </c>
      <c r="BE149" s="119">
        <f>IF(N149="základní",J149,0)</f>
        <v>0</v>
      </c>
      <c r="BF149" s="119">
        <f>IF(N149="snížená",J149,0)</f>
        <v>0</v>
      </c>
      <c r="BG149" s="119">
        <f>IF(N149="zákl. přenesená",J149,0)</f>
        <v>0</v>
      </c>
      <c r="BH149" s="119">
        <f>IF(N149="sníž. přenesená",J149,0)</f>
        <v>0</v>
      </c>
      <c r="BI149" s="119">
        <f>IF(N149="nulová",J149,0)</f>
        <v>0</v>
      </c>
      <c r="BJ149" s="17" t="s">
        <v>87</v>
      </c>
      <c r="BK149" s="119">
        <f>ROUND(I149*H149,2)</f>
        <v>0</v>
      </c>
      <c r="BL149" s="17" t="s">
        <v>181</v>
      </c>
      <c r="BM149" s="213" t="s">
        <v>194</v>
      </c>
    </row>
    <row r="150" spans="1:65" s="13" customFormat="1" ht="10.199999999999999">
      <c r="B150" s="214"/>
      <c r="C150" s="215"/>
      <c r="D150" s="216" t="s">
        <v>184</v>
      </c>
      <c r="E150" s="217" t="s">
        <v>1</v>
      </c>
      <c r="F150" s="218" t="s">
        <v>195</v>
      </c>
      <c r="G150" s="215"/>
      <c r="H150" s="217" t="s">
        <v>1</v>
      </c>
      <c r="I150" s="219"/>
      <c r="J150" s="215"/>
      <c r="K150" s="215"/>
      <c r="L150" s="220"/>
      <c r="M150" s="221"/>
      <c r="N150" s="222"/>
      <c r="O150" s="222"/>
      <c r="P150" s="222"/>
      <c r="Q150" s="222"/>
      <c r="R150" s="222"/>
      <c r="S150" s="222"/>
      <c r="T150" s="223"/>
      <c r="AT150" s="224" t="s">
        <v>184</v>
      </c>
      <c r="AU150" s="224" t="s">
        <v>182</v>
      </c>
      <c r="AV150" s="13" t="s">
        <v>87</v>
      </c>
      <c r="AW150" s="13" t="s">
        <v>33</v>
      </c>
      <c r="AX150" s="13" t="s">
        <v>79</v>
      </c>
      <c r="AY150" s="224" t="s">
        <v>173</v>
      </c>
    </row>
    <row r="151" spans="1:65" s="14" customFormat="1" ht="10.199999999999999">
      <c r="B151" s="225"/>
      <c r="C151" s="226"/>
      <c r="D151" s="216" t="s">
        <v>184</v>
      </c>
      <c r="E151" s="227" t="s">
        <v>1</v>
      </c>
      <c r="F151" s="228" t="s">
        <v>196</v>
      </c>
      <c r="G151" s="226"/>
      <c r="H151" s="229">
        <v>4</v>
      </c>
      <c r="I151" s="230"/>
      <c r="J151" s="226"/>
      <c r="K151" s="226"/>
      <c r="L151" s="231"/>
      <c r="M151" s="232"/>
      <c r="N151" s="233"/>
      <c r="O151" s="233"/>
      <c r="P151" s="233"/>
      <c r="Q151" s="233"/>
      <c r="R151" s="233"/>
      <c r="S151" s="233"/>
      <c r="T151" s="234"/>
      <c r="AT151" s="235" t="s">
        <v>184</v>
      </c>
      <c r="AU151" s="235" t="s">
        <v>182</v>
      </c>
      <c r="AV151" s="14" t="s">
        <v>89</v>
      </c>
      <c r="AW151" s="14" t="s">
        <v>33</v>
      </c>
      <c r="AX151" s="14" t="s">
        <v>87</v>
      </c>
      <c r="AY151" s="235" t="s">
        <v>173</v>
      </c>
    </row>
    <row r="152" spans="1:65" s="2" customFormat="1" ht="24.15" customHeight="1">
      <c r="A152" s="35"/>
      <c r="B152" s="36"/>
      <c r="C152" s="201" t="s">
        <v>181</v>
      </c>
      <c r="D152" s="201" t="s">
        <v>177</v>
      </c>
      <c r="E152" s="202" t="s">
        <v>197</v>
      </c>
      <c r="F152" s="203" t="s">
        <v>198</v>
      </c>
      <c r="G152" s="204" t="s">
        <v>193</v>
      </c>
      <c r="H152" s="205">
        <v>2</v>
      </c>
      <c r="I152" s="206"/>
      <c r="J152" s="207">
        <f>ROUND(I152*H152,2)</f>
        <v>0</v>
      </c>
      <c r="K152" s="208"/>
      <c r="L152" s="38"/>
      <c r="M152" s="209" t="s">
        <v>1</v>
      </c>
      <c r="N152" s="210" t="s">
        <v>44</v>
      </c>
      <c r="O152" s="72"/>
      <c r="P152" s="211">
        <f>O152*H152</f>
        <v>0</v>
      </c>
      <c r="Q152" s="211">
        <v>1.269E-2</v>
      </c>
      <c r="R152" s="211">
        <f>Q152*H152</f>
        <v>2.538E-2</v>
      </c>
      <c r="S152" s="211">
        <v>0</v>
      </c>
      <c r="T152" s="212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13" t="s">
        <v>181</v>
      </c>
      <c r="AT152" s="213" t="s">
        <v>177</v>
      </c>
      <c r="AU152" s="213" t="s">
        <v>182</v>
      </c>
      <c r="AY152" s="17" t="s">
        <v>173</v>
      </c>
      <c r="BE152" s="119">
        <f>IF(N152="základní",J152,0)</f>
        <v>0</v>
      </c>
      <c r="BF152" s="119">
        <f>IF(N152="snížená",J152,0)</f>
        <v>0</v>
      </c>
      <c r="BG152" s="119">
        <f>IF(N152="zákl. přenesená",J152,0)</f>
        <v>0</v>
      </c>
      <c r="BH152" s="119">
        <f>IF(N152="sníž. přenesená",J152,0)</f>
        <v>0</v>
      </c>
      <c r="BI152" s="119">
        <f>IF(N152="nulová",J152,0)</f>
        <v>0</v>
      </c>
      <c r="BJ152" s="17" t="s">
        <v>87</v>
      </c>
      <c r="BK152" s="119">
        <f>ROUND(I152*H152,2)</f>
        <v>0</v>
      </c>
      <c r="BL152" s="17" t="s">
        <v>181</v>
      </c>
      <c r="BM152" s="213" t="s">
        <v>199</v>
      </c>
    </row>
    <row r="153" spans="1:65" s="13" customFormat="1" ht="10.199999999999999">
      <c r="B153" s="214"/>
      <c r="C153" s="215"/>
      <c r="D153" s="216" t="s">
        <v>184</v>
      </c>
      <c r="E153" s="217" t="s">
        <v>1</v>
      </c>
      <c r="F153" s="218" t="s">
        <v>200</v>
      </c>
      <c r="G153" s="215"/>
      <c r="H153" s="217" t="s">
        <v>1</v>
      </c>
      <c r="I153" s="219"/>
      <c r="J153" s="215"/>
      <c r="K153" s="215"/>
      <c r="L153" s="220"/>
      <c r="M153" s="221"/>
      <c r="N153" s="222"/>
      <c r="O153" s="222"/>
      <c r="P153" s="222"/>
      <c r="Q153" s="222"/>
      <c r="R153" s="222"/>
      <c r="S153" s="222"/>
      <c r="T153" s="223"/>
      <c r="AT153" s="224" t="s">
        <v>184</v>
      </c>
      <c r="AU153" s="224" t="s">
        <v>182</v>
      </c>
      <c r="AV153" s="13" t="s">
        <v>87</v>
      </c>
      <c r="AW153" s="13" t="s">
        <v>33</v>
      </c>
      <c r="AX153" s="13" t="s">
        <v>79</v>
      </c>
      <c r="AY153" s="224" t="s">
        <v>173</v>
      </c>
    </row>
    <row r="154" spans="1:65" s="14" customFormat="1" ht="10.199999999999999">
      <c r="B154" s="225"/>
      <c r="C154" s="226"/>
      <c r="D154" s="216" t="s">
        <v>184</v>
      </c>
      <c r="E154" s="227" t="s">
        <v>1</v>
      </c>
      <c r="F154" s="228" t="s">
        <v>201</v>
      </c>
      <c r="G154" s="226"/>
      <c r="H154" s="229">
        <v>2</v>
      </c>
      <c r="I154" s="230"/>
      <c r="J154" s="226"/>
      <c r="K154" s="226"/>
      <c r="L154" s="231"/>
      <c r="M154" s="232"/>
      <c r="N154" s="233"/>
      <c r="O154" s="233"/>
      <c r="P154" s="233"/>
      <c r="Q154" s="233"/>
      <c r="R154" s="233"/>
      <c r="S154" s="233"/>
      <c r="T154" s="234"/>
      <c r="AT154" s="235" t="s">
        <v>184</v>
      </c>
      <c r="AU154" s="235" t="s">
        <v>182</v>
      </c>
      <c r="AV154" s="14" t="s">
        <v>89</v>
      </c>
      <c r="AW154" s="14" t="s">
        <v>33</v>
      </c>
      <c r="AX154" s="14" t="s">
        <v>87</v>
      </c>
      <c r="AY154" s="235" t="s">
        <v>173</v>
      </c>
    </row>
    <row r="155" spans="1:65" s="2" customFormat="1" ht="24.15" customHeight="1">
      <c r="A155" s="35"/>
      <c r="B155" s="36"/>
      <c r="C155" s="201" t="s">
        <v>202</v>
      </c>
      <c r="D155" s="201" t="s">
        <v>177</v>
      </c>
      <c r="E155" s="202" t="s">
        <v>203</v>
      </c>
      <c r="F155" s="203" t="s">
        <v>204</v>
      </c>
      <c r="G155" s="204" t="s">
        <v>193</v>
      </c>
      <c r="H155" s="205">
        <v>2</v>
      </c>
      <c r="I155" s="206"/>
      <c r="J155" s="207">
        <f>ROUND(I155*H155,2)</f>
        <v>0</v>
      </c>
      <c r="K155" s="208"/>
      <c r="L155" s="38"/>
      <c r="M155" s="209" t="s">
        <v>1</v>
      </c>
      <c r="N155" s="210" t="s">
        <v>44</v>
      </c>
      <c r="O155" s="72"/>
      <c r="P155" s="211">
        <f>O155*H155</f>
        <v>0</v>
      </c>
      <c r="Q155" s="211">
        <v>1.269E-2</v>
      </c>
      <c r="R155" s="211">
        <f>Q155*H155</f>
        <v>2.538E-2</v>
      </c>
      <c r="S155" s="211">
        <v>0</v>
      </c>
      <c r="T155" s="212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13" t="s">
        <v>181</v>
      </c>
      <c r="AT155" s="213" t="s">
        <v>177</v>
      </c>
      <c r="AU155" s="213" t="s">
        <v>182</v>
      </c>
      <c r="AY155" s="17" t="s">
        <v>173</v>
      </c>
      <c r="BE155" s="119">
        <f>IF(N155="základní",J155,0)</f>
        <v>0</v>
      </c>
      <c r="BF155" s="119">
        <f>IF(N155="snížená",J155,0)</f>
        <v>0</v>
      </c>
      <c r="BG155" s="119">
        <f>IF(N155="zákl. přenesená",J155,0)</f>
        <v>0</v>
      </c>
      <c r="BH155" s="119">
        <f>IF(N155="sníž. přenesená",J155,0)</f>
        <v>0</v>
      </c>
      <c r="BI155" s="119">
        <f>IF(N155="nulová",J155,0)</f>
        <v>0</v>
      </c>
      <c r="BJ155" s="17" t="s">
        <v>87</v>
      </c>
      <c r="BK155" s="119">
        <f>ROUND(I155*H155,2)</f>
        <v>0</v>
      </c>
      <c r="BL155" s="17" t="s">
        <v>181</v>
      </c>
      <c r="BM155" s="213" t="s">
        <v>205</v>
      </c>
    </row>
    <row r="156" spans="1:65" s="13" customFormat="1" ht="10.199999999999999">
      <c r="B156" s="214"/>
      <c r="C156" s="215"/>
      <c r="D156" s="216" t="s">
        <v>184</v>
      </c>
      <c r="E156" s="217" t="s">
        <v>1</v>
      </c>
      <c r="F156" s="218" t="s">
        <v>206</v>
      </c>
      <c r="G156" s="215"/>
      <c r="H156" s="217" t="s">
        <v>1</v>
      </c>
      <c r="I156" s="219"/>
      <c r="J156" s="215"/>
      <c r="K156" s="215"/>
      <c r="L156" s="220"/>
      <c r="M156" s="221"/>
      <c r="N156" s="222"/>
      <c r="O156" s="222"/>
      <c r="P156" s="222"/>
      <c r="Q156" s="222"/>
      <c r="R156" s="222"/>
      <c r="S156" s="222"/>
      <c r="T156" s="223"/>
      <c r="AT156" s="224" t="s">
        <v>184</v>
      </c>
      <c r="AU156" s="224" t="s">
        <v>182</v>
      </c>
      <c r="AV156" s="13" t="s">
        <v>87</v>
      </c>
      <c r="AW156" s="13" t="s">
        <v>33</v>
      </c>
      <c r="AX156" s="13" t="s">
        <v>79</v>
      </c>
      <c r="AY156" s="224" t="s">
        <v>173</v>
      </c>
    </row>
    <row r="157" spans="1:65" s="14" customFormat="1" ht="10.199999999999999">
      <c r="B157" s="225"/>
      <c r="C157" s="226"/>
      <c r="D157" s="216" t="s">
        <v>184</v>
      </c>
      <c r="E157" s="227" t="s">
        <v>1</v>
      </c>
      <c r="F157" s="228" t="s">
        <v>201</v>
      </c>
      <c r="G157" s="226"/>
      <c r="H157" s="229">
        <v>2</v>
      </c>
      <c r="I157" s="230"/>
      <c r="J157" s="226"/>
      <c r="K157" s="226"/>
      <c r="L157" s="231"/>
      <c r="M157" s="232"/>
      <c r="N157" s="233"/>
      <c r="O157" s="233"/>
      <c r="P157" s="233"/>
      <c r="Q157" s="233"/>
      <c r="R157" s="233"/>
      <c r="S157" s="233"/>
      <c r="T157" s="234"/>
      <c r="AT157" s="235" t="s">
        <v>184</v>
      </c>
      <c r="AU157" s="235" t="s">
        <v>182</v>
      </c>
      <c r="AV157" s="14" t="s">
        <v>89</v>
      </c>
      <c r="AW157" s="14" t="s">
        <v>33</v>
      </c>
      <c r="AX157" s="14" t="s">
        <v>87</v>
      </c>
      <c r="AY157" s="235" t="s">
        <v>173</v>
      </c>
    </row>
    <row r="158" spans="1:65" s="2" customFormat="1" ht="24.15" customHeight="1">
      <c r="A158" s="35"/>
      <c r="B158" s="36"/>
      <c r="C158" s="201" t="s">
        <v>207</v>
      </c>
      <c r="D158" s="201" t="s">
        <v>177</v>
      </c>
      <c r="E158" s="202" t="s">
        <v>208</v>
      </c>
      <c r="F158" s="203" t="s">
        <v>209</v>
      </c>
      <c r="G158" s="204" t="s">
        <v>193</v>
      </c>
      <c r="H158" s="205">
        <v>14</v>
      </c>
      <c r="I158" s="206"/>
      <c r="J158" s="207">
        <f>ROUND(I158*H158,2)</f>
        <v>0</v>
      </c>
      <c r="K158" s="208"/>
      <c r="L158" s="38"/>
      <c r="M158" s="209" t="s">
        <v>1</v>
      </c>
      <c r="N158" s="210" t="s">
        <v>44</v>
      </c>
      <c r="O158" s="72"/>
      <c r="P158" s="211">
        <f>O158*H158</f>
        <v>0</v>
      </c>
      <c r="Q158" s="211">
        <v>3.6900000000000002E-2</v>
      </c>
      <c r="R158" s="211">
        <f>Q158*H158</f>
        <v>0.51660000000000006</v>
      </c>
      <c r="S158" s="211">
        <v>0</v>
      </c>
      <c r="T158" s="212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13" t="s">
        <v>181</v>
      </c>
      <c r="AT158" s="213" t="s">
        <v>177</v>
      </c>
      <c r="AU158" s="213" t="s">
        <v>182</v>
      </c>
      <c r="AY158" s="17" t="s">
        <v>173</v>
      </c>
      <c r="BE158" s="119">
        <f>IF(N158="základní",J158,0)</f>
        <v>0</v>
      </c>
      <c r="BF158" s="119">
        <f>IF(N158="snížená",J158,0)</f>
        <v>0</v>
      </c>
      <c r="BG158" s="119">
        <f>IF(N158="zákl. přenesená",J158,0)</f>
        <v>0</v>
      </c>
      <c r="BH158" s="119">
        <f>IF(N158="sníž. přenesená",J158,0)</f>
        <v>0</v>
      </c>
      <c r="BI158" s="119">
        <f>IF(N158="nulová",J158,0)</f>
        <v>0</v>
      </c>
      <c r="BJ158" s="17" t="s">
        <v>87</v>
      </c>
      <c r="BK158" s="119">
        <f>ROUND(I158*H158,2)</f>
        <v>0</v>
      </c>
      <c r="BL158" s="17" t="s">
        <v>181</v>
      </c>
      <c r="BM158" s="213" t="s">
        <v>210</v>
      </c>
    </row>
    <row r="159" spans="1:65" s="13" customFormat="1" ht="10.199999999999999">
      <c r="B159" s="214"/>
      <c r="C159" s="215"/>
      <c r="D159" s="216" t="s">
        <v>184</v>
      </c>
      <c r="E159" s="217" t="s">
        <v>1</v>
      </c>
      <c r="F159" s="218" t="s">
        <v>211</v>
      </c>
      <c r="G159" s="215"/>
      <c r="H159" s="217" t="s">
        <v>1</v>
      </c>
      <c r="I159" s="219"/>
      <c r="J159" s="215"/>
      <c r="K159" s="215"/>
      <c r="L159" s="220"/>
      <c r="M159" s="221"/>
      <c r="N159" s="222"/>
      <c r="O159" s="222"/>
      <c r="P159" s="222"/>
      <c r="Q159" s="222"/>
      <c r="R159" s="222"/>
      <c r="S159" s="222"/>
      <c r="T159" s="223"/>
      <c r="AT159" s="224" t="s">
        <v>184</v>
      </c>
      <c r="AU159" s="224" t="s">
        <v>182</v>
      </c>
      <c r="AV159" s="13" t="s">
        <v>87</v>
      </c>
      <c r="AW159" s="13" t="s">
        <v>33</v>
      </c>
      <c r="AX159" s="13" t="s">
        <v>79</v>
      </c>
      <c r="AY159" s="224" t="s">
        <v>173</v>
      </c>
    </row>
    <row r="160" spans="1:65" s="13" customFormat="1" ht="10.199999999999999">
      <c r="B160" s="214"/>
      <c r="C160" s="215"/>
      <c r="D160" s="216" t="s">
        <v>184</v>
      </c>
      <c r="E160" s="217" t="s">
        <v>1</v>
      </c>
      <c r="F160" s="218" t="s">
        <v>212</v>
      </c>
      <c r="G160" s="215"/>
      <c r="H160" s="217" t="s">
        <v>1</v>
      </c>
      <c r="I160" s="219"/>
      <c r="J160" s="215"/>
      <c r="K160" s="215"/>
      <c r="L160" s="220"/>
      <c r="M160" s="221"/>
      <c r="N160" s="222"/>
      <c r="O160" s="222"/>
      <c r="P160" s="222"/>
      <c r="Q160" s="222"/>
      <c r="R160" s="222"/>
      <c r="S160" s="222"/>
      <c r="T160" s="223"/>
      <c r="AT160" s="224" t="s">
        <v>184</v>
      </c>
      <c r="AU160" s="224" t="s">
        <v>182</v>
      </c>
      <c r="AV160" s="13" t="s">
        <v>87</v>
      </c>
      <c r="AW160" s="13" t="s">
        <v>33</v>
      </c>
      <c r="AX160" s="13" t="s">
        <v>79</v>
      </c>
      <c r="AY160" s="224" t="s">
        <v>173</v>
      </c>
    </row>
    <row r="161" spans="1:65" s="14" customFormat="1" ht="10.199999999999999">
      <c r="B161" s="225"/>
      <c r="C161" s="226"/>
      <c r="D161" s="216" t="s">
        <v>184</v>
      </c>
      <c r="E161" s="227" t="s">
        <v>1</v>
      </c>
      <c r="F161" s="228" t="s">
        <v>213</v>
      </c>
      <c r="G161" s="226"/>
      <c r="H161" s="229">
        <v>14</v>
      </c>
      <c r="I161" s="230"/>
      <c r="J161" s="226"/>
      <c r="K161" s="226"/>
      <c r="L161" s="231"/>
      <c r="M161" s="232"/>
      <c r="N161" s="233"/>
      <c r="O161" s="233"/>
      <c r="P161" s="233"/>
      <c r="Q161" s="233"/>
      <c r="R161" s="233"/>
      <c r="S161" s="233"/>
      <c r="T161" s="234"/>
      <c r="AT161" s="235" t="s">
        <v>184</v>
      </c>
      <c r="AU161" s="235" t="s">
        <v>182</v>
      </c>
      <c r="AV161" s="14" t="s">
        <v>89</v>
      </c>
      <c r="AW161" s="14" t="s">
        <v>33</v>
      </c>
      <c r="AX161" s="14" t="s">
        <v>87</v>
      </c>
      <c r="AY161" s="235" t="s">
        <v>173</v>
      </c>
    </row>
    <row r="162" spans="1:65" s="2" customFormat="1" ht="24.15" customHeight="1">
      <c r="A162" s="35"/>
      <c r="B162" s="36"/>
      <c r="C162" s="201" t="s">
        <v>214</v>
      </c>
      <c r="D162" s="201" t="s">
        <v>177</v>
      </c>
      <c r="E162" s="202" t="s">
        <v>215</v>
      </c>
      <c r="F162" s="203" t="s">
        <v>216</v>
      </c>
      <c r="G162" s="204" t="s">
        <v>193</v>
      </c>
      <c r="H162" s="205">
        <v>59.6</v>
      </c>
      <c r="I162" s="206"/>
      <c r="J162" s="207">
        <f>ROUND(I162*H162,2)</f>
        <v>0</v>
      </c>
      <c r="K162" s="208"/>
      <c r="L162" s="38"/>
      <c r="M162" s="209" t="s">
        <v>1</v>
      </c>
      <c r="N162" s="210" t="s">
        <v>44</v>
      </c>
      <c r="O162" s="72"/>
      <c r="P162" s="211">
        <f>O162*H162</f>
        <v>0</v>
      </c>
      <c r="Q162" s="211">
        <v>1.3999999999999999E-4</v>
      </c>
      <c r="R162" s="211">
        <f>Q162*H162</f>
        <v>8.343999999999999E-3</v>
      </c>
      <c r="S162" s="211">
        <v>0</v>
      </c>
      <c r="T162" s="212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13" t="s">
        <v>181</v>
      </c>
      <c r="AT162" s="213" t="s">
        <v>177</v>
      </c>
      <c r="AU162" s="213" t="s">
        <v>182</v>
      </c>
      <c r="AY162" s="17" t="s">
        <v>173</v>
      </c>
      <c r="BE162" s="119">
        <f>IF(N162="základní",J162,0)</f>
        <v>0</v>
      </c>
      <c r="BF162" s="119">
        <f>IF(N162="snížená",J162,0)</f>
        <v>0</v>
      </c>
      <c r="BG162" s="119">
        <f>IF(N162="zákl. přenesená",J162,0)</f>
        <v>0</v>
      </c>
      <c r="BH162" s="119">
        <f>IF(N162="sníž. přenesená",J162,0)</f>
        <v>0</v>
      </c>
      <c r="BI162" s="119">
        <f>IF(N162="nulová",J162,0)</f>
        <v>0</v>
      </c>
      <c r="BJ162" s="17" t="s">
        <v>87</v>
      </c>
      <c r="BK162" s="119">
        <f>ROUND(I162*H162,2)</f>
        <v>0</v>
      </c>
      <c r="BL162" s="17" t="s">
        <v>181</v>
      </c>
      <c r="BM162" s="213" t="s">
        <v>217</v>
      </c>
    </row>
    <row r="163" spans="1:65" s="13" customFormat="1" ht="10.199999999999999">
      <c r="B163" s="214"/>
      <c r="C163" s="215"/>
      <c r="D163" s="216" t="s">
        <v>184</v>
      </c>
      <c r="E163" s="217" t="s">
        <v>1</v>
      </c>
      <c r="F163" s="218" t="s">
        <v>218</v>
      </c>
      <c r="G163" s="215"/>
      <c r="H163" s="217" t="s">
        <v>1</v>
      </c>
      <c r="I163" s="219"/>
      <c r="J163" s="215"/>
      <c r="K163" s="215"/>
      <c r="L163" s="220"/>
      <c r="M163" s="221"/>
      <c r="N163" s="222"/>
      <c r="O163" s="222"/>
      <c r="P163" s="222"/>
      <c r="Q163" s="222"/>
      <c r="R163" s="222"/>
      <c r="S163" s="222"/>
      <c r="T163" s="223"/>
      <c r="AT163" s="224" t="s">
        <v>184</v>
      </c>
      <c r="AU163" s="224" t="s">
        <v>182</v>
      </c>
      <c r="AV163" s="13" t="s">
        <v>87</v>
      </c>
      <c r="AW163" s="13" t="s">
        <v>33</v>
      </c>
      <c r="AX163" s="13" t="s">
        <v>79</v>
      </c>
      <c r="AY163" s="224" t="s">
        <v>173</v>
      </c>
    </row>
    <row r="164" spans="1:65" s="13" customFormat="1" ht="10.199999999999999">
      <c r="B164" s="214"/>
      <c r="C164" s="215"/>
      <c r="D164" s="216" t="s">
        <v>184</v>
      </c>
      <c r="E164" s="217" t="s">
        <v>1</v>
      </c>
      <c r="F164" s="218" t="s">
        <v>219</v>
      </c>
      <c r="G164" s="215"/>
      <c r="H164" s="217" t="s">
        <v>1</v>
      </c>
      <c r="I164" s="219"/>
      <c r="J164" s="215"/>
      <c r="K164" s="215"/>
      <c r="L164" s="220"/>
      <c r="M164" s="221"/>
      <c r="N164" s="222"/>
      <c r="O164" s="222"/>
      <c r="P164" s="222"/>
      <c r="Q164" s="222"/>
      <c r="R164" s="222"/>
      <c r="S164" s="222"/>
      <c r="T164" s="223"/>
      <c r="AT164" s="224" t="s">
        <v>184</v>
      </c>
      <c r="AU164" s="224" t="s">
        <v>182</v>
      </c>
      <c r="AV164" s="13" t="s">
        <v>87</v>
      </c>
      <c r="AW164" s="13" t="s">
        <v>33</v>
      </c>
      <c r="AX164" s="13" t="s">
        <v>79</v>
      </c>
      <c r="AY164" s="224" t="s">
        <v>173</v>
      </c>
    </row>
    <row r="165" spans="1:65" s="14" customFormat="1" ht="10.199999999999999">
      <c r="B165" s="225"/>
      <c r="C165" s="226"/>
      <c r="D165" s="216" t="s">
        <v>184</v>
      </c>
      <c r="E165" s="227" t="s">
        <v>1</v>
      </c>
      <c r="F165" s="228" t="s">
        <v>220</v>
      </c>
      <c r="G165" s="226"/>
      <c r="H165" s="229">
        <v>14</v>
      </c>
      <c r="I165" s="230"/>
      <c r="J165" s="226"/>
      <c r="K165" s="226"/>
      <c r="L165" s="231"/>
      <c r="M165" s="232"/>
      <c r="N165" s="233"/>
      <c r="O165" s="233"/>
      <c r="P165" s="233"/>
      <c r="Q165" s="233"/>
      <c r="R165" s="233"/>
      <c r="S165" s="233"/>
      <c r="T165" s="234"/>
      <c r="AT165" s="235" t="s">
        <v>184</v>
      </c>
      <c r="AU165" s="235" t="s">
        <v>182</v>
      </c>
      <c r="AV165" s="14" t="s">
        <v>89</v>
      </c>
      <c r="AW165" s="14" t="s">
        <v>33</v>
      </c>
      <c r="AX165" s="14" t="s">
        <v>79</v>
      </c>
      <c r="AY165" s="235" t="s">
        <v>173</v>
      </c>
    </row>
    <row r="166" spans="1:65" s="14" customFormat="1" ht="10.199999999999999">
      <c r="B166" s="225"/>
      <c r="C166" s="226"/>
      <c r="D166" s="216" t="s">
        <v>184</v>
      </c>
      <c r="E166" s="227" t="s">
        <v>1</v>
      </c>
      <c r="F166" s="228" t="s">
        <v>221</v>
      </c>
      <c r="G166" s="226"/>
      <c r="H166" s="229">
        <v>10</v>
      </c>
      <c r="I166" s="230"/>
      <c r="J166" s="226"/>
      <c r="K166" s="226"/>
      <c r="L166" s="231"/>
      <c r="M166" s="232"/>
      <c r="N166" s="233"/>
      <c r="O166" s="233"/>
      <c r="P166" s="233"/>
      <c r="Q166" s="233"/>
      <c r="R166" s="233"/>
      <c r="S166" s="233"/>
      <c r="T166" s="234"/>
      <c r="AT166" s="235" t="s">
        <v>184</v>
      </c>
      <c r="AU166" s="235" t="s">
        <v>182</v>
      </c>
      <c r="AV166" s="14" t="s">
        <v>89</v>
      </c>
      <c r="AW166" s="14" t="s">
        <v>33</v>
      </c>
      <c r="AX166" s="14" t="s">
        <v>79</v>
      </c>
      <c r="AY166" s="235" t="s">
        <v>173</v>
      </c>
    </row>
    <row r="167" spans="1:65" s="13" customFormat="1" ht="10.199999999999999">
      <c r="B167" s="214"/>
      <c r="C167" s="215"/>
      <c r="D167" s="216" t="s">
        <v>184</v>
      </c>
      <c r="E167" s="217" t="s">
        <v>1</v>
      </c>
      <c r="F167" s="218" t="s">
        <v>222</v>
      </c>
      <c r="G167" s="215"/>
      <c r="H167" s="217" t="s">
        <v>1</v>
      </c>
      <c r="I167" s="219"/>
      <c r="J167" s="215"/>
      <c r="K167" s="215"/>
      <c r="L167" s="220"/>
      <c r="M167" s="221"/>
      <c r="N167" s="222"/>
      <c r="O167" s="222"/>
      <c r="P167" s="222"/>
      <c r="Q167" s="222"/>
      <c r="R167" s="222"/>
      <c r="S167" s="222"/>
      <c r="T167" s="223"/>
      <c r="AT167" s="224" t="s">
        <v>184</v>
      </c>
      <c r="AU167" s="224" t="s">
        <v>182</v>
      </c>
      <c r="AV167" s="13" t="s">
        <v>87</v>
      </c>
      <c r="AW167" s="13" t="s">
        <v>33</v>
      </c>
      <c r="AX167" s="13" t="s">
        <v>79</v>
      </c>
      <c r="AY167" s="224" t="s">
        <v>173</v>
      </c>
    </row>
    <row r="168" spans="1:65" s="14" customFormat="1" ht="10.199999999999999">
      <c r="B168" s="225"/>
      <c r="C168" s="226"/>
      <c r="D168" s="216" t="s">
        <v>184</v>
      </c>
      <c r="E168" s="227" t="s">
        <v>1</v>
      </c>
      <c r="F168" s="228" t="s">
        <v>223</v>
      </c>
      <c r="G168" s="226"/>
      <c r="H168" s="229">
        <v>17.600000000000001</v>
      </c>
      <c r="I168" s="230"/>
      <c r="J168" s="226"/>
      <c r="K168" s="226"/>
      <c r="L168" s="231"/>
      <c r="M168" s="232"/>
      <c r="N168" s="233"/>
      <c r="O168" s="233"/>
      <c r="P168" s="233"/>
      <c r="Q168" s="233"/>
      <c r="R168" s="233"/>
      <c r="S168" s="233"/>
      <c r="T168" s="234"/>
      <c r="AT168" s="235" t="s">
        <v>184</v>
      </c>
      <c r="AU168" s="235" t="s">
        <v>182</v>
      </c>
      <c r="AV168" s="14" t="s">
        <v>89</v>
      </c>
      <c r="AW168" s="14" t="s">
        <v>33</v>
      </c>
      <c r="AX168" s="14" t="s">
        <v>79</v>
      </c>
      <c r="AY168" s="235" t="s">
        <v>173</v>
      </c>
    </row>
    <row r="169" spans="1:65" s="13" customFormat="1" ht="10.199999999999999">
      <c r="B169" s="214"/>
      <c r="C169" s="215"/>
      <c r="D169" s="216" t="s">
        <v>184</v>
      </c>
      <c r="E169" s="217" t="s">
        <v>1</v>
      </c>
      <c r="F169" s="218" t="s">
        <v>224</v>
      </c>
      <c r="G169" s="215"/>
      <c r="H169" s="217" t="s">
        <v>1</v>
      </c>
      <c r="I169" s="219"/>
      <c r="J169" s="215"/>
      <c r="K169" s="215"/>
      <c r="L169" s="220"/>
      <c r="M169" s="221"/>
      <c r="N169" s="222"/>
      <c r="O169" s="222"/>
      <c r="P169" s="222"/>
      <c r="Q169" s="222"/>
      <c r="R169" s="222"/>
      <c r="S169" s="222"/>
      <c r="T169" s="223"/>
      <c r="AT169" s="224" t="s">
        <v>184</v>
      </c>
      <c r="AU169" s="224" t="s">
        <v>182</v>
      </c>
      <c r="AV169" s="13" t="s">
        <v>87</v>
      </c>
      <c r="AW169" s="13" t="s">
        <v>33</v>
      </c>
      <c r="AX169" s="13" t="s">
        <v>79</v>
      </c>
      <c r="AY169" s="224" t="s">
        <v>173</v>
      </c>
    </row>
    <row r="170" spans="1:65" s="14" customFormat="1" ht="10.199999999999999">
      <c r="B170" s="225"/>
      <c r="C170" s="226"/>
      <c r="D170" s="216" t="s">
        <v>184</v>
      </c>
      <c r="E170" s="227" t="s">
        <v>1</v>
      </c>
      <c r="F170" s="228" t="s">
        <v>225</v>
      </c>
      <c r="G170" s="226"/>
      <c r="H170" s="229">
        <v>18</v>
      </c>
      <c r="I170" s="230"/>
      <c r="J170" s="226"/>
      <c r="K170" s="226"/>
      <c r="L170" s="231"/>
      <c r="M170" s="232"/>
      <c r="N170" s="233"/>
      <c r="O170" s="233"/>
      <c r="P170" s="233"/>
      <c r="Q170" s="233"/>
      <c r="R170" s="233"/>
      <c r="S170" s="233"/>
      <c r="T170" s="234"/>
      <c r="AT170" s="235" t="s">
        <v>184</v>
      </c>
      <c r="AU170" s="235" t="s">
        <v>182</v>
      </c>
      <c r="AV170" s="14" t="s">
        <v>89</v>
      </c>
      <c r="AW170" s="14" t="s">
        <v>33</v>
      </c>
      <c r="AX170" s="14" t="s">
        <v>79</v>
      </c>
      <c r="AY170" s="235" t="s">
        <v>173</v>
      </c>
    </row>
    <row r="171" spans="1:65" s="15" customFormat="1" ht="10.199999999999999">
      <c r="B171" s="236"/>
      <c r="C171" s="237"/>
      <c r="D171" s="216" t="s">
        <v>184</v>
      </c>
      <c r="E171" s="238" t="s">
        <v>1</v>
      </c>
      <c r="F171" s="239" t="s">
        <v>226</v>
      </c>
      <c r="G171" s="237"/>
      <c r="H171" s="240">
        <v>59.6</v>
      </c>
      <c r="I171" s="241"/>
      <c r="J171" s="237"/>
      <c r="K171" s="237"/>
      <c r="L171" s="242"/>
      <c r="M171" s="243"/>
      <c r="N171" s="244"/>
      <c r="O171" s="244"/>
      <c r="P171" s="244"/>
      <c r="Q171" s="244"/>
      <c r="R171" s="244"/>
      <c r="S171" s="244"/>
      <c r="T171" s="245"/>
      <c r="AT171" s="246" t="s">
        <v>184</v>
      </c>
      <c r="AU171" s="246" t="s">
        <v>182</v>
      </c>
      <c r="AV171" s="15" t="s">
        <v>181</v>
      </c>
      <c r="AW171" s="15" t="s">
        <v>33</v>
      </c>
      <c r="AX171" s="15" t="s">
        <v>87</v>
      </c>
      <c r="AY171" s="246" t="s">
        <v>173</v>
      </c>
    </row>
    <row r="172" spans="1:65" s="2" customFormat="1" ht="33" customHeight="1">
      <c r="A172" s="35"/>
      <c r="B172" s="36"/>
      <c r="C172" s="201" t="s">
        <v>227</v>
      </c>
      <c r="D172" s="201" t="s">
        <v>177</v>
      </c>
      <c r="E172" s="202" t="s">
        <v>228</v>
      </c>
      <c r="F172" s="203" t="s">
        <v>229</v>
      </c>
      <c r="G172" s="204" t="s">
        <v>193</v>
      </c>
      <c r="H172" s="205">
        <v>59.6</v>
      </c>
      <c r="I172" s="206"/>
      <c r="J172" s="207">
        <f>ROUND(I172*H172,2)</f>
        <v>0</v>
      </c>
      <c r="K172" s="208"/>
      <c r="L172" s="38"/>
      <c r="M172" s="209" t="s">
        <v>1</v>
      </c>
      <c r="N172" s="210" t="s">
        <v>44</v>
      </c>
      <c r="O172" s="72"/>
      <c r="P172" s="211">
        <f>O172*H172</f>
        <v>0</v>
      </c>
      <c r="Q172" s="211">
        <v>0</v>
      </c>
      <c r="R172" s="211">
        <f>Q172*H172</f>
        <v>0</v>
      </c>
      <c r="S172" s="211">
        <v>0</v>
      </c>
      <c r="T172" s="212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213" t="s">
        <v>181</v>
      </c>
      <c r="AT172" s="213" t="s">
        <v>177</v>
      </c>
      <c r="AU172" s="213" t="s">
        <v>182</v>
      </c>
      <c r="AY172" s="17" t="s">
        <v>173</v>
      </c>
      <c r="BE172" s="119">
        <f>IF(N172="základní",J172,0)</f>
        <v>0</v>
      </c>
      <c r="BF172" s="119">
        <f>IF(N172="snížená",J172,0)</f>
        <v>0</v>
      </c>
      <c r="BG172" s="119">
        <f>IF(N172="zákl. přenesená",J172,0)</f>
        <v>0</v>
      </c>
      <c r="BH172" s="119">
        <f>IF(N172="sníž. přenesená",J172,0)</f>
        <v>0</v>
      </c>
      <c r="BI172" s="119">
        <f>IF(N172="nulová",J172,0)</f>
        <v>0</v>
      </c>
      <c r="BJ172" s="17" t="s">
        <v>87</v>
      </c>
      <c r="BK172" s="119">
        <f>ROUND(I172*H172,2)</f>
        <v>0</v>
      </c>
      <c r="BL172" s="17" t="s">
        <v>181</v>
      </c>
      <c r="BM172" s="213" t="s">
        <v>230</v>
      </c>
    </row>
    <row r="173" spans="1:65" s="2" customFormat="1" ht="16.5" customHeight="1">
      <c r="A173" s="35"/>
      <c r="B173" s="36"/>
      <c r="C173" s="201" t="s">
        <v>231</v>
      </c>
      <c r="D173" s="201" t="s">
        <v>177</v>
      </c>
      <c r="E173" s="202" t="s">
        <v>232</v>
      </c>
      <c r="F173" s="203" t="s">
        <v>233</v>
      </c>
      <c r="G173" s="204" t="s">
        <v>193</v>
      </c>
      <c r="H173" s="205">
        <v>2454</v>
      </c>
      <c r="I173" s="206"/>
      <c r="J173" s="207">
        <f>ROUND(I173*H173,2)</f>
        <v>0</v>
      </c>
      <c r="K173" s="208"/>
      <c r="L173" s="38"/>
      <c r="M173" s="209" t="s">
        <v>1</v>
      </c>
      <c r="N173" s="210" t="s">
        <v>44</v>
      </c>
      <c r="O173" s="72"/>
      <c r="P173" s="211">
        <f>O173*H173</f>
        <v>0</v>
      </c>
      <c r="Q173" s="211">
        <v>5.5000000000000003E-4</v>
      </c>
      <c r="R173" s="211">
        <f>Q173*H173</f>
        <v>1.3497000000000001</v>
      </c>
      <c r="S173" s="211">
        <v>0</v>
      </c>
      <c r="T173" s="212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213" t="s">
        <v>181</v>
      </c>
      <c r="AT173" s="213" t="s">
        <v>177</v>
      </c>
      <c r="AU173" s="213" t="s">
        <v>182</v>
      </c>
      <c r="AY173" s="17" t="s">
        <v>173</v>
      </c>
      <c r="BE173" s="119">
        <f>IF(N173="základní",J173,0)</f>
        <v>0</v>
      </c>
      <c r="BF173" s="119">
        <f>IF(N173="snížená",J173,0)</f>
        <v>0</v>
      </c>
      <c r="BG173" s="119">
        <f>IF(N173="zákl. přenesená",J173,0)</f>
        <v>0</v>
      </c>
      <c r="BH173" s="119">
        <f>IF(N173="sníž. přenesená",J173,0)</f>
        <v>0</v>
      </c>
      <c r="BI173" s="119">
        <f>IF(N173="nulová",J173,0)</f>
        <v>0</v>
      </c>
      <c r="BJ173" s="17" t="s">
        <v>87</v>
      </c>
      <c r="BK173" s="119">
        <f>ROUND(I173*H173,2)</f>
        <v>0</v>
      </c>
      <c r="BL173" s="17" t="s">
        <v>181</v>
      </c>
      <c r="BM173" s="213" t="s">
        <v>234</v>
      </c>
    </row>
    <row r="174" spans="1:65" s="13" customFormat="1" ht="10.199999999999999">
      <c r="B174" s="214"/>
      <c r="C174" s="215"/>
      <c r="D174" s="216" t="s">
        <v>184</v>
      </c>
      <c r="E174" s="217" t="s">
        <v>1</v>
      </c>
      <c r="F174" s="218" t="s">
        <v>235</v>
      </c>
      <c r="G174" s="215"/>
      <c r="H174" s="217" t="s">
        <v>1</v>
      </c>
      <c r="I174" s="219"/>
      <c r="J174" s="215"/>
      <c r="K174" s="215"/>
      <c r="L174" s="220"/>
      <c r="M174" s="221"/>
      <c r="N174" s="222"/>
      <c r="O174" s="222"/>
      <c r="P174" s="222"/>
      <c r="Q174" s="222"/>
      <c r="R174" s="222"/>
      <c r="S174" s="222"/>
      <c r="T174" s="223"/>
      <c r="AT174" s="224" t="s">
        <v>184</v>
      </c>
      <c r="AU174" s="224" t="s">
        <v>182</v>
      </c>
      <c r="AV174" s="13" t="s">
        <v>87</v>
      </c>
      <c r="AW174" s="13" t="s">
        <v>33</v>
      </c>
      <c r="AX174" s="13" t="s">
        <v>79</v>
      </c>
      <c r="AY174" s="224" t="s">
        <v>173</v>
      </c>
    </row>
    <row r="175" spans="1:65" s="14" customFormat="1" ht="10.199999999999999">
      <c r="B175" s="225"/>
      <c r="C175" s="226"/>
      <c r="D175" s="216" t="s">
        <v>184</v>
      </c>
      <c r="E175" s="227" t="s">
        <v>1</v>
      </c>
      <c r="F175" s="228" t="s">
        <v>236</v>
      </c>
      <c r="G175" s="226"/>
      <c r="H175" s="229">
        <v>2204</v>
      </c>
      <c r="I175" s="230"/>
      <c r="J175" s="226"/>
      <c r="K175" s="226"/>
      <c r="L175" s="231"/>
      <c r="M175" s="232"/>
      <c r="N175" s="233"/>
      <c r="O175" s="233"/>
      <c r="P175" s="233"/>
      <c r="Q175" s="233"/>
      <c r="R175" s="233"/>
      <c r="S175" s="233"/>
      <c r="T175" s="234"/>
      <c r="AT175" s="235" t="s">
        <v>184</v>
      </c>
      <c r="AU175" s="235" t="s">
        <v>182</v>
      </c>
      <c r="AV175" s="14" t="s">
        <v>89</v>
      </c>
      <c r="AW175" s="14" t="s">
        <v>33</v>
      </c>
      <c r="AX175" s="14" t="s">
        <v>79</v>
      </c>
      <c r="AY175" s="235" t="s">
        <v>173</v>
      </c>
    </row>
    <row r="176" spans="1:65" s="14" customFormat="1" ht="10.199999999999999">
      <c r="B176" s="225"/>
      <c r="C176" s="226"/>
      <c r="D176" s="216" t="s">
        <v>184</v>
      </c>
      <c r="E176" s="227" t="s">
        <v>1</v>
      </c>
      <c r="F176" s="228" t="s">
        <v>237</v>
      </c>
      <c r="G176" s="226"/>
      <c r="H176" s="229">
        <v>250</v>
      </c>
      <c r="I176" s="230"/>
      <c r="J176" s="226"/>
      <c r="K176" s="226"/>
      <c r="L176" s="231"/>
      <c r="M176" s="232"/>
      <c r="N176" s="233"/>
      <c r="O176" s="233"/>
      <c r="P176" s="233"/>
      <c r="Q176" s="233"/>
      <c r="R176" s="233"/>
      <c r="S176" s="233"/>
      <c r="T176" s="234"/>
      <c r="AT176" s="235" t="s">
        <v>184</v>
      </c>
      <c r="AU176" s="235" t="s">
        <v>182</v>
      </c>
      <c r="AV176" s="14" t="s">
        <v>89</v>
      </c>
      <c r="AW176" s="14" t="s">
        <v>33</v>
      </c>
      <c r="AX176" s="14" t="s">
        <v>79</v>
      </c>
      <c r="AY176" s="235" t="s">
        <v>173</v>
      </c>
    </row>
    <row r="177" spans="1:65" s="15" customFormat="1" ht="10.199999999999999">
      <c r="B177" s="236"/>
      <c r="C177" s="237"/>
      <c r="D177" s="216" t="s">
        <v>184</v>
      </c>
      <c r="E177" s="238" t="s">
        <v>1</v>
      </c>
      <c r="F177" s="239" t="s">
        <v>226</v>
      </c>
      <c r="G177" s="237"/>
      <c r="H177" s="240">
        <v>2454</v>
      </c>
      <c r="I177" s="241"/>
      <c r="J177" s="237"/>
      <c r="K177" s="237"/>
      <c r="L177" s="242"/>
      <c r="M177" s="243"/>
      <c r="N177" s="244"/>
      <c r="O177" s="244"/>
      <c r="P177" s="244"/>
      <c r="Q177" s="244"/>
      <c r="R177" s="244"/>
      <c r="S177" s="244"/>
      <c r="T177" s="245"/>
      <c r="AT177" s="246" t="s">
        <v>184</v>
      </c>
      <c r="AU177" s="246" t="s">
        <v>182</v>
      </c>
      <c r="AV177" s="15" t="s">
        <v>181</v>
      </c>
      <c r="AW177" s="15" t="s">
        <v>33</v>
      </c>
      <c r="AX177" s="15" t="s">
        <v>87</v>
      </c>
      <c r="AY177" s="246" t="s">
        <v>173</v>
      </c>
    </row>
    <row r="178" spans="1:65" s="2" customFormat="1" ht="21.75" customHeight="1">
      <c r="A178" s="35"/>
      <c r="B178" s="36"/>
      <c r="C178" s="201" t="s">
        <v>238</v>
      </c>
      <c r="D178" s="201" t="s">
        <v>177</v>
      </c>
      <c r="E178" s="202" t="s">
        <v>239</v>
      </c>
      <c r="F178" s="203" t="s">
        <v>240</v>
      </c>
      <c r="G178" s="204" t="s">
        <v>193</v>
      </c>
      <c r="H178" s="205">
        <v>2454</v>
      </c>
      <c r="I178" s="206"/>
      <c r="J178" s="207">
        <f>ROUND(I178*H178,2)</f>
        <v>0</v>
      </c>
      <c r="K178" s="208"/>
      <c r="L178" s="38"/>
      <c r="M178" s="209" t="s">
        <v>1</v>
      </c>
      <c r="N178" s="210" t="s">
        <v>44</v>
      </c>
      <c r="O178" s="72"/>
      <c r="P178" s="211">
        <f>O178*H178</f>
        <v>0</v>
      </c>
      <c r="Q178" s="211">
        <v>0</v>
      </c>
      <c r="R178" s="211">
        <f>Q178*H178</f>
        <v>0</v>
      </c>
      <c r="S178" s="211">
        <v>0</v>
      </c>
      <c r="T178" s="212">
        <f>S178*H178</f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213" t="s">
        <v>181</v>
      </c>
      <c r="AT178" s="213" t="s">
        <v>177</v>
      </c>
      <c r="AU178" s="213" t="s">
        <v>182</v>
      </c>
      <c r="AY178" s="17" t="s">
        <v>173</v>
      </c>
      <c r="BE178" s="119">
        <f>IF(N178="základní",J178,0)</f>
        <v>0</v>
      </c>
      <c r="BF178" s="119">
        <f>IF(N178="snížená",J178,0)</f>
        <v>0</v>
      </c>
      <c r="BG178" s="119">
        <f>IF(N178="zákl. přenesená",J178,0)</f>
        <v>0</v>
      </c>
      <c r="BH178" s="119">
        <f>IF(N178="sníž. přenesená",J178,0)</f>
        <v>0</v>
      </c>
      <c r="BI178" s="119">
        <f>IF(N178="nulová",J178,0)</f>
        <v>0</v>
      </c>
      <c r="BJ178" s="17" t="s">
        <v>87</v>
      </c>
      <c r="BK178" s="119">
        <f>ROUND(I178*H178,2)</f>
        <v>0</v>
      </c>
      <c r="BL178" s="17" t="s">
        <v>181</v>
      </c>
      <c r="BM178" s="213" t="s">
        <v>241</v>
      </c>
    </row>
    <row r="179" spans="1:65" s="2" customFormat="1" ht="24.15" customHeight="1">
      <c r="A179" s="35"/>
      <c r="B179" s="36"/>
      <c r="C179" s="201" t="s">
        <v>175</v>
      </c>
      <c r="D179" s="201" t="s">
        <v>177</v>
      </c>
      <c r="E179" s="202" t="s">
        <v>242</v>
      </c>
      <c r="F179" s="203" t="s">
        <v>243</v>
      </c>
      <c r="G179" s="204" t="s">
        <v>193</v>
      </c>
      <c r="H179" s="205">
        <v>9.1</v>
      </c>
      <c r="I179" s="206"/>
      <c r="J179" s="207">
        <f>ROUND(I179*H179,2)</f>
        <v>0</v>
      </c>
      <c r="K179" s="208"/>
      <c r="L179" s="38"/>
      <c r="M179" s="209" t="s">
        <v>1</v>
      </c>
      <c r="N179" s="210" t="s">
        <v>44</v>
      </c>
      <c r="O179" s="72"/>
      <c r="P179" s="211">
        <f>O179*H179</f>
        <v>0</v>
      </c>
      <c r="Q179" s="211">
        <v>1.1820000000000001E-2</v>
      </c>
      <c r="R179" s="211">
        <f>Q179*H179</f>
        <v>0.107562</v>
      </c>
      <c r="S179" s="211">
        <v>0</v>
      </c>
      <c r="T179" s="212">
        <f>S179*H179</f>
        <v>0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213" t="s">
        <v>181</v>
      </c>
      <c r="AT179" s="213" t="s">
        <v>177</v>
      </c>
      <c r="AU179" s="213" t="s">
        <v>182</v>
      </c>
      <c r="AY179" s="17" t="s">
        <v>173</v>
      </c>
      <c r="BE179" s="119">
        <f>IF(N179="základní",J179,0)</f>
        <v>0</v>
      </c>
      <c r="BF179" s="119">
        <f>IF(N179="snížená",J179,0)</f>
        <v>0</v>
      </c>
      <c r="BG179" s="119">
        <f>IF(N179="zákl. přenesená",J179,0)</f>
        <v>0</v>
      </c>
      <c r="BH179" s="119">
        <f>IF(N179="sníž. přenesená",J179,0)</f>
        <v>0</v>
      </c>
      <c r="BI179" s="119">
        <f>IF(N179="nulová",J179,0)</f>
        <v>0</v>
      </c>
      <c r="BJ179" s="17" t="s">
        <v>87</v>
      </c>
      <c r="BK179" s="119">
        <f>ROUND(I179*H179,2)</f>
        <v>0</v>
      </c>
      <c r="BL179" s="17" t="s">
        <v>181</v>
      </c>
      <c r="BM179" s="213" t="s">
        <v>244</v>
      </c>
    </row>
    <row r="180" spans="1:65" s="13" customFormat="1" ht="10.199999999999999">
      <c r="B180" s="214"/>
      <c r="C180" s="215"/>
      <c r="D180" s="216" t="s">
        <v>184</v>
      </c>
      <c r="E180" s="217" t="s">
        <v>1</v>
      </c>
      <c r="F180" s="218" t="s">
        <v>245</v>
      </c>
      <c r="G180" s="215"/>
      <c r="H180" s="217" t="s">
        <v>1</v>
      </c>
      <c r="I180" s="219"/>
      <c r="J180" s="215"/>
      <c r="K180" s="215"/>
      <c r="L180" s="220"/>
      <c r="M180" s="221"/>
      <c r="N180" s="222"/>
      <c r="O180" s="222"/>
      <c r="P180" s="222"/>
      <c r="Q180" s="222"/>
      <c r="R180" s="222"/>
      <c r="S180" s="222"/>
      <c r="T180" s="223"/>
      <c r="AT180" s="224" t="s">
        <v>184</v>
      </c>
      <c r="AU180" s="224" t="s">
        <v>182</v>
      </c>
      <c r="AV180" s="13" t="s">
        <v>87</v>
      </c>
      <c r="AW180" s="13" t="s">
        <v>33</v>
      </c>
      <c r="AX180" s="13" t="s">
        <v>79</v>
      </c>
      <c r="AY180" s="224" t="s">
        <v>173</v>
      </c>
    </row>
    <row r="181" spans="1:65" s="14" customFormat="1" ht="10.199999999999999">
      <c r="B181" s="225"/>
      <c r="C181" s="226"/>
      <c r="D181" s="216" t="s">
        <v>184</v>
      </c>
      <c r="E181" s="227" t="s">
        <v>1</v>
      </c>
      <c r="F181" s="228" t="s">
        <v>246</v>
      </c>
      <c r="G181" s="226"/>
      <c r="H181" s="229">
        <v>9.1</v>
      </c>
      <c r="I181" s="230"/>
      <c r="J181" s="226"/>
      <c r="K181" s="226"/>
      <c r="L181" s="231"/>
      <c r="M181" s="232"/>
      <c r="N181" s="233"/>
      <c r="O181" s="233"/>
      <c r="P181" s="233"/>
      <c r="Q181" s="233"/>
      <c r="R181" s="233"/>
      <c r="S181" s="233"/>
      <c r="T181" s="234"/>
      <c r="AT181" s="235" t="s">
        <v>184</v>
      </c>
      <c r="AU181" s="235" t="s">
        <v>182</v>
      </c>
      <c r="AV181" s="14" t="s">
        <v>89</v>
      </c>
      <c r="AW181" s="14" t="s">
        <v>33</v>
      </c>
      <c r="AX181" s="14" t="s">
        <v>87</v>
      </c>
      <c r="AY181" s="235" t="s">
        <v>173</v>
      </c>
    </row>
    <row r="182" spans="1:65" s="2" customFormat="1" ht="24.15" customHeight="1">
      <c r="A182" s="35"/>
      <c r="B182" s="36"/>
      <c r="C182" s="201" t="s">
        <v>247</v>
      </c>
      <c r="D182" s="201" t="s">
        <v>177</v>
      </c>
      <c r="E182" s="202" t="s">
        <v>248</v>
      </c>
      <c r="F182" s="203" t="s">
        <v>249</v>
      </c>
      <c r="G182" s="204" t="s">
        <v>193</v>
      </c>
      <c r="H182" s="205">
        <v>9.1</v>
      </c>
      <c r="I182" s="206"/>
      <c r="J182" s="207">
        <f>ROUND(I182*H182,2)</f>
        <v>0</v>
      </c>
      <c r="K182" s="208"/>
      <c r="L182" s="38"/>
      <c r="M182" s="209" t="s">
        <v>1</v>
      </c>
      <c r="N182" s="210" t="s">
        <v>44</v>
      </c>
      <c r="O182" s="72"/>
      <c r="P182" s="211">
        <f>O182*H182</f>
        <v>0</v>
      </c>
      <c r="Q182" s="211">
        <v>0</v>
      </c>
      <c r="R182" s="211">
        <f>Q182*H182</f>
        <v>0</v>
      </c>
      <c r="S182" s="211">
        <v>0</v>
      </c>
      <c r="T182" s="212">
        <f>S182*H182</f>
        <v>0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213" t="s">
        <v>181</v>
      </c>
      <c r="AT182" s="213" t="s">
        <v>177</v>
      </c>
      <c r="AU182" s="213" t="s">
        <v>182</v>
      </c>
      <c r="AY182" s="17" t="s">
        <v>173</v>
      </c>
      <c r="BE182" s="119">
        <f>IF(N182="základní",J182,0)</f>
        <v>0</v>
      </c>
      <c r="BF182" s="119">
        <f>IF(N182="snížená",J182,0)</f>
        <v>0</v>
      </c>
      <c r="BG182" s="119">
        <f>IF(N182="zákl. přenesená",J182,0)</f>
        <v>0</v>
      </c>
      <c r="BH182" s="119">
        <f>IF(N182="sníž. přenesená",J182,0)</f>
        <v>0</v>
      </c>
      <c r="BI182" s="119">
        <f>IF(N182="nulová",J182,0)</f>
        <v>0</v>
      </c>
      <c r="BJ182" s="17" t="s">
        <v>87</v>
      </c>
      <c r="BK182" s="119">
        <f>ROUND(I182*H182,2)</f>
        <v>0</v>
      </c>
      <c r="BL182" s="17" t="s">
        <v>181</v>
      </c>
      <c r="BM182" s="213" t="s">
        <v>250</v>
      </c>
    </row>
    <row r="183" spans="1:65" s="12" customFormat="1" ht="20.85" customHeight="1">
      <c r="B183" s="185"/>
      <c r="C183" s="186"/>
      <c r="D183" s="187" t="s">
        <v>78</v>
      </c>
      <c r="E183" s="199" t="s">
        <v>247</v>
      </c>
      <c r="F183" s="199" t="s">
        <v>251</v>
      </c>
      <c r="G183" s="186"/>
      <c r="H183" s="186"/>
      <c r="I183" s="189"/>
      <c r="J183" s="200">
        <f>BK183</f>
        <v>0</v>
      </c>
      <c r="K183" s="186"/>
      <c r="L183" s="191"/>
      <c r="M183" s="192"/>
      <c r="N183" s="193"/>
      <c r="O183" s="193"/>
      <c r="P183" s="194">
        <f>SUM(P184:P188)</f>
        <v>0</v>
      </c>
      <c r="Q183" s="193"/>
      <c r="R183" s="194">
        <f>SUM(R184:R188)</f>
        <v>0</v>
      </c>
      <c r="S183" s="193"/>
      <c r="T183" s="195">
        <f>SUM(T184:T188)</f>
        <v>0</v>
      </c>
      <c r="AR183" s="196" t="s">
        <v>87</v>
      </c>
      <c r="AT183" s="197" t="s">
        <v>78</v>
      </c>
      <c r="AU183" s="197" t="s">
        <v>89</v>
      </c>
      <c r="AY183" s="196" t="s">
        <v>173</v>
      </c>
      <c r="BK183" s="198">
        <f>SUM(BK184:BK188)</f>
        <v>0</v>
      </c>
    </row>
    <row r="184" spans="1:65" s="2" customFormat="1" ht="33" customHeight="1">
      <c r="A184" s="35"/>
      <c r="B184" s="36"/>
      <c r="C184" s="201" t="s">
        <v>252</v>
      </c>
      <c r="D184" s="201" t="s">
        <v>177</v>
      </c>
      <c r="E184" s="202" t="s">
        <v>253</v>
      </c>
      <c r="F184" s="203" t="s">
        <v>254</v>
      </c>
      <c r="G184" s="204" t="s">
        <v>255</v>
      </c>
      <c r="H184" s="205">
        <v>21.12</v>
      </c>
      <c r="I184" s="206"/>
      <c r="J184" s="207">
        <f>ROUND(I184*H184,2)</f>
        <v>0</v>
      </c>
      <c r="K184" s="208"/>
      <c r="L184" s="38"/>
      <c r="M184" s="209" t="s">
        <v>1</v>
      </c>
      <c r="N184" s="210" t="s">
        <v>44</v>
      </c>
      <c r="O184" s="72"/>
      <c r="P184" s="211">
        <f>O184*H184</f>
        <v>0</v>
      </c>
      <c r="Q184" s="211">
        <v>0</v>
      </c>
      <c r="R184" s="211">
        <f>Q184*H184</f>
        <v>0</v>
      </c>
      <c r="S184" s="211">
        <v>0</v>
      </c>
      <c r="T184" s="212">
        <f>S184*H184</f>
        <v>0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213" t="s">
        <v>181</v>
      </c>
      <c r="AT184" s="213" t="s">
        <v>177</v>
      </c>
      <c r="AU184" s="213" t="s">
        <v>182</v>
      </c>
      <c r="AY184" s="17" t="s">
        <v>173</v>
      </c>
      <c r="BE184" s="119">
        <f>IF(N184="základní",J184,0)</f>
        <v>0</v>
      </c>
      <c r="BF184" s="119">
        <f>IF(N184="snížená",J184,0)</f>
        <v>0</v>
      </c>
      <c r="BG184" s="119">
        <f>IF(N184="zákl. přenesená",J184,0)</f>
        <v>0</v>
      </c>
      <c r="BH184" s="119">
        <f>IF(N184="sníž. přenesená",J184,0)</f>
        <v>0</v>
      </c>
      <c r="BI184" s="119">
        <f>IF(N184="nulová",J184,0)</f>
        <v>0</v>
      </c>
      <c r="BJ184" s="17" t="s">
        <v>87</v>
      </c>
      <c r="BK184" s="119">
        <f>ROUND(I184*H184,2)</f>
        <v>0</v>
      </c>
      <c r="BL184" s="17" t="s">
        <v>181</v>
      </c>
      <c r="BM184" s="213" t="s">
        <v>256</v>
      </c>
    </row>
    <row r="185" spans="1:65" s="14" customFormat="1" ht="10.199999999999999">
      <c r="B185" s="225"/>
      <c r="C185" s="226"/>
      <c r="D185" s="216" t="s">
        <v>184</v>
      </c>
      <c r="E185" s="227" t="s">
        <v>1</v>
      </c>
      <c r="F185" s="228" t="s">
        <v>257</v>
      </c>
      <c r="G185" s="226"/>
      <c r="H185" s="229">
        <v>21.12</v>
      </c>
      <c r="I185" s="230"/>
      <c r="J185" s="226"/>
      <c r="K185" s="226"/>
      <c r="L185" s="231"/>
      <c r="M185" s="232"/>
      <c r="N185" s="233"/>
      <c r="O185" s="233"/>
      <c r="P185" s="233"/>
      <c r="Q185" s="233"/>
      <c r="R185" s="233"/>
      <c r="S185" s="233"/>
      <c r="T185" s="234"/>
      <c r="AT185" s="235" t="s">
        <v>184</v>
      </c>
      <c r="AU185" s="235" t="s">
        <v>182</v>
      </c>
      <c r="AV185" s="14" t="s">
        <v>89</v>
      </c>
      <c r="AW185" s="14" t="s">
        <v>33</v>
      </c>
      <c r="AX185" s="14" t="s">
        <v>87</v>
      </c>
      <c r="AY185" s="235" t="s">
        <v>173</v>
      </c>
    </row>
    <row r="186" spans="1:65" s="2" customFormat="1" ht="24.15" customHeight="1">
      <c r="A186" s="35"/>
      <c r="B186" s="36"/>
      <c r="C186" s="201" t="s">
        <v>258</v>
      </c>
      <c r="D186" s="201" t="s">
        <v>177</v>
      </c>
      <c r="E186" s="202" t="s">
        <v>259</v>
      </c>
      <c r="F186" s="203" t="s">
        <v>260</v>
      </c>
      <c r="G186" s="204" t="s">
        <v>261</v>
      </c>
      <c r="H186" s="205">
        <v>11020</v>
      </c>
      <c r="I186" s="206"/>
      <c r="J186" s="207">
        <f>ROUND(I186*H186,2)</f>
        <v>0</v>
      </c>
      <c r="K186" s="208"/>
      <c r="L186" s="38"/>
      <c r="M186" s="209" t="s">
        <v>1</v>
      </c>
      <c r="N186" s="210" t="s">
        <v>44</v>
      </c>
      <c r="O186" s="72"/>
      <c r="P186" s="211">
        <f>O186*H186</f>
        <v>0</v>
      </c>
      <c r="Q186" s="211">
        <v>0</v>
      </c>
      <c r="R186" s="211">
        <f>Q186*H186</f>
        <v>0</v>
      </c>
      <c r="S186" s="211">
        <v>0</v>
      </c>
      <c r="T186" s="212">
        <f>S186*H186</f>
        <v>0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213" t="s">
        <v>181</v>
      </c>
      <c r="AT186" s="213" t="s">
        <v>177</v>
      </c>
      <c r="AU186" s="213" t="s">
        <v>182</v>
      </c>
      <c r="AY186" s="17" t="s">
        <v>173</v>
      </c>
      <c r="BE186" s="119">
        <f>IF(N186="základní",J186,0)</f>
        <v>0</v>
      </c>
      <c r="BF186" s="119">
        <f>IF(N186="snížená",J186,0)</f>
        <v>0</v>
      </c>
      <c r="BG186" s="119">
        <f>IF(N186="zákl. přenesená",J186,0)</f>
        <v>0</v>
      </c>
      <c r="BH186" s="119">
        <f>IF(N186="sníž. přenesená",J186,0)</f>
        <v>0</v>
      </c>
      <c r="BI186" s="119">
        <f>IF(N186="nulová",J186,0)</f>
        <v>0</v>
      </c>
      <c r="BJ186" s="17" t="s">
        <v>87</v>
      </c>
      <c r="BK186" s="119">
        <f>ROUND(I186*H186,2)</f>
        <v>0</v>
      </c>
      <c r="BL186" s="17" t="s">
        <v>181</v>
      </c>
      <c r="BM186" s="213" t="s">
        <v>262</v>
      </c>
    </row>
    <row r="187" spans="1:65" s="13" customFormat="1" ht="10.199999999999999">
      <c r="B187" s="214"/>
      <c r="C187" s="215"/>
      <c r="D187" s="216" t="s">
        <v>184</v>
      </c>
      <c r="E187" s="217" t="s">
        <v>1</v>
      </c>
      <c r="F187" s="218" t="s">
        <v>263</v>
      </c>
      <c r="G187" s="215"/>
      <c r="H187" s="217" t="s">
        <v>1</v>
      </c>
      <c r="I187" s="219"/>
      <c r="J187" s="215"/>
      <c r="K187" s="215"/>
      <c r="L187" s="220"/>
      <c r="M187" s="221"/>
      <c r="N187" s="222"/>
      <c r="O187" s="222"/>
      <c r="P187" s="222"/>
      <c r="Q187" s="222"/>
      <c r="R187" s="222"/>
      <c r="S187" s="222"/>
      <c r="T187" s="223"/>
      <c r="AT187" s="224" t="s">
        <v>184</v>
      </c>
      <c r="AU187" s="224" t="s">
        <v>182</v>
      </c>
      <c r="AV187" s="13" t="s">
        <v>87</v>
      </c>
      <c r="AW187" s="13" t="s">
        <v>33</v>
      </c>
      <c r="AX187" s="13" t="s">
        <v>79</v>
      </c>
      <c r="AY187" s="224" t="s">
        <v>173</v>
      </c>
    </row>
    <row r="188" spans="1:65" s="14" customFormat="1" ht="10.199999999999999">
      <c r="B188" s="225"/>
      <c r="C188" s="226"/>
      <c r="D188" s="216" t="s">
        <v>184</v>
      </c>
      <c r="E188" s="227" t="s">
        <v>1</v>
      </c>
      <c r="F188" s="228" t="s">
        <v>264</v>
      </c>
      <c r="G188" s="226"/>
      <c r="H188" s="229">
        <v>11020</v>
      </c>
      <c r="I188" s="230"/>
      <c r="J188" s="226"/>
      <c r="K188" s="226"/>
      <c r="L188" s="231"/>
      <c r="M188" s="232"/>
      <c r="N188" s="233"/>
      <c r="O188" s="233"/>
      <c r="P188" s="233"/>
      <c r="Q188" s="233"/>
      <c r="R188" s="233"/>
      <c r="S188" s="233"/>
      <c r="T188" s="234"/>
      <c r="AT188" s="235" t="s">
        <v>184</v>
      </c>
      <c r="AU188" s="235" t="s">
        <v>182</v>
      </c>
      <c r="AV188" s="14" t="s">
        <v>89</v>
      </c>
      <c r="AW188" s="14" t="s">
        <v>33</v>
      </c>
      <c r="AX188" s="14" t="s">
        <v>87</v>
      </c>
      <c r="AY188" s="235" t="s">
        <v>173</v>
      </c>
    </row>
    <row r="189" spans="1:65" s="12" customFormat="1" ht="20.85" customHeight="1">
      <c r="B189" s="185"/>
      <c r="C189" s="186"/>
      <c r="D189" s="187" t="s">
        <v>78</v>
      </c>
      <c r="E189" s="199" t="s">
        <v>252</v>
      </c>
      <c r="F189" s="199" t="s">
        <v>265</v>
      </c>
      <c r="G189" s="186"/>
      <c r="H189" s="186"/>
      <c r="I189" s="189"/>
      <c r="J189" s="200">
        <f>BK189</f>
        <v>0</v>
      </c>
      <c r="K189" s="186"/>
      <c r="L189" s="191"/>
      <c r="M189" s="192"/>
      <c r="N189" s="193"/>
      <c r="O189" s="193"/>
      <c r="P189" s="194">
        <f>SUM(P190:P204)</f>
        <v>0</v>
      </c>
      <c r="Q189" s="193"/>
      <c r="R189" s="194">
        <f>SUM(R190:R204)</f>
        <v>0</v>
      </c>
      <c r="S189" s="193"/>
      <c r="T189" s="195">
        <f>SUM(T190:T204)</f>
        <v>0</v>
      </c>
      <c r="AR189" s="196" t="s">
        <v>87</v>
      </c>
      <c r="AT189" s="197" t="s">
        <v>78</v>
      </c>
      <c r="AU189" s="197" t="s">
        <v>89</v>
      </c>
      <c r="AY189" s="196" t="s">
        <v>173</v>
      </c>
      <c r="BK189" s="198">
        <f>SUM(BK190:BK204)</f>
        <v>0</v>
      </c>
    </row>
    <row r="190" spans="1:65" s="2" customFormat="1" ht="33" customHeight="1">
      <c r="A190" s="35"/>
      <c r="B190" s="36"/>
      <c r="C190" s="201" t="s">
        <v>8</v>
      </c>
      <c r="D190" s="201" t="s">
        <v>177</v>
      </c>
      <c r="E190" s="202" t="s">
        <v>266</v>
      </c>
      <c r="F190" s="203" t="s">
        <v>267</v>
      </c>
      <c r="G190" s="204" t="s">
        <v>255</v>
      </c>
      <c r="H190" s="205">
        <v>1212.72</v>
      </c>
      <c r="I190" s="206"/>
      <c r="J190" s="207">
        <f>ROUND(I190*H190,2)</f>
        <v>0</v>
      </c>
      <c r="K190" s="208"/>
      <c r="L190" s="38"/>
      <c r="M190" s="209" t="s">
        <v>1</v>
      </c>
      <c r="N190" s="210" t="s">
        <v>44</v>
      </c>
      <c r="O190" s="72"/>
      <c r="P190" s="211">
        <f>O190*H190</f>
        <v>0</v>
      </c>
      <c r="Q190" s="211">
        <v>0</v>
      </c>
      <c r="R190" s="211">
        <f>Q190*H190</f>
        <v>0</v>
      </c>
      <c r="S190" s="211">
        <v>0</v>
      </c>
      <c r="T190" s="212">
        <f>S190*H190</f>
        <v>0</v>
      </c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R190" s="213" t="s">
        <v>181</v>
      </c>
      <c r="AT190" s="213" t="s">
        <v>177</v>
      </c>
      <c r="AU190" s="213" t="s">
        <v>182</v>
      </c>
      <c r="AY190" s="17" t="s">
        <v>173</v>
      </c>
      <c r="BE190" s="119">
        <f>IF(N190="základní",J190,0)</f>
        <v>0</v>
      </c>
      <c r="BF190" s="119">
        <f>IF(N190="snížená",J190,0)</f>
        <v>0</v>
      </c>
      <c r="BG190" s="119">
        <f>IF(N190="zákl. přenesená",J190,0)</f>
        <v>0</v>
      </c>
      <c r="BH190" s="119">
        <f>IF(N190="sníž. přenesená",J190,0)</f>
        <v>0</v>
      </c>
      <c r="BI190" s="119">
        <f>IF(N190="nulová",J190,0)</f>
        <v>0</v>
      </c>
      <c r="BJ190" s="17" t="s">
        <v>87</v>
      </c>
      <c r="BK190" s="119">
        <f>ROUND(I190*H190,2)</f>
        <v>0</v>
      </c>
      <c r="BL190" s="17" t="s">
        <v>181</v>
      </c>
      <c r="BM190" s="213" t="s">
        <v>268</v>
      </c>
    </row>
    <row r="191" spans="1:65" s="13" customFormat="1" ht="10.199999999999999">
      <c r="B191" s="214"/>
      <c r="C191" s="215"/>
      <c r="D191" s="216" t="s">
        <v>184</v>
      </c>
      <c r="E191" s="217" t="s">
        <v>1</v>
      </c>
      <c r="F191" s="218" t="s">
        <v>235</v>
      </c>
      <c r="G191" s="215"/>
      <c r="H191" s="217" t="s">
        <v>1</v>
      </c>
      <c r="I191" s="219"/>
      <c r="J191" s="215"/>
      <c r="K191" s="215"/>
      <c r="L191" s="220"/>
      <c r="M191" s="221"/>
      <c r="N191" s="222"/>
      <c r="O191" s="222"/>
      <c r="P191" s="222"/>
      <c r="Q191" s="222"/>
      <c r="R191" s="222"/>
      <c r="S191" s="222"/>
      <c r="T191" s="223"/>
      <c r="AT191" s="224" t="s">
        <v>184</v>
      </c>
      <c r="AU191" s="224" t="s">
        <v>182</v>
      </c>
      <c r="AV191" s="13" t="s">
        <v>87</v>
      </c>
      <c r="AW191" s="13" t="s">
        <v>33</v>
      </c>
      <c r="AX191" s="13" t="s">
        <v>79</v>
      </c>
      <c r="AY191" s="224" t="s">
        <v>173</v>
      </c>
    </row>
    <row r="192" spans="1:65" s="14" customFormat="1" ht="10.199999999999999">
      <c r="B192" s="225"/>
      <c r="C192" s="226"/>
      <c r="D192" s="216" t="s">
        <v>184</v>
      </c>
      <c r="E192" s="227" t="s">
        <v>1</v>
      </c>
      <c r="F192" s="228" t="s">
        <v>269</v>
      </c>
      <c r="G192" s="226"/>
      <c r="H192" s="229">
        <v>1057.92</v>
      </c>
      <c r="I192" s="230"/>
      <c r="J192" s="226"/>
      <c r="K192" s="226"/>
      <c r="L192" s="231"/>
      <c r="M192" s="232"/>
      <c r="N192" s="233"/>
      <c r="O192" s="233"/>
      <c r="P192" s="233"/>
      <c r="Q192" s="233"/>
      <c r="R192" s="233"/>
      <c r="S192" s="233"/>
      <c r="T192" s="234"/>
      <c r="AT192" s="235" t="s">
        <v>184</v>
      </c>
      <c r="AU192" s="235" t="s">
        <v>182</v>
      </c>
      <c r="AV192" s="14" t="s">
        <v>89</v>
      </c>
      <c r="AW192" s="14" t="s">
        <v>33</v>
      </c>
      <c r="AX192" s="14" t="s">
        <v>79</v>
      </c>
      <c r="AY192" s="235" t="s">
        <v>173</v>
      </c>
    </row>
    <row r="193" spans="1:65" s="14" customFormat="1" ht="10.199999999999999">
      <c r="B193" s="225"/>
      <c r="C193" s="226"/>
      <c r="D193" s="216" t="s">
        <v>184</v>
      </c>
      <c r="E193" s="227" t="s">
        <v>1</v>
      </c>
      <c r="F193" s="228" t="s">
        <v>270</v>
      </c>
      <c r="G193" s="226"/>
      <c r="H193" s="229">
        <v>150</v>
      </c>
      <c r="I193" s="230"/>
      <c r="J193" s="226"/>
      <c r="K193" s="226"/>
      <c r="L193" s="231"/>
      <c r="M193" s="232"/>
      <c r="N193" s="233"/>
      <c r="O193" s="233"/>
      <c r="P193" s="233"/>
      <c r="Q193" s="233"/>
      <c r="R193" s="233"/>
      <c r="S193" s="233"/>
      <c r="T193" s="234"/>
      <c r="AT193" s="235" t="s">
        <v>184</v>
      </c>
      <c r="AU193" s="235" t="s">
        <v>182</v>
      </c>
      <c r="AV193" s="14" t="s">
        <v>89</v>
      </c>
      <c r="AW193" s="14" t="s">
        <v>33</v>
      </c>
      <c r="AX193" s="14" t="s">
        <v>79</v>
      </c>
      <c r="AY193" s="235" t="s">
        <v>173</v>
      </c>
    </row>
    <row r="194" spans="1:65" s="14" customFormat="1" ht="10.199999999999999">
      <c r="B194" s="225"/>
      <c r="C194" s="226"/>
      <c r="D194" s="216" t="s">
        <v>184</v>
      </c>
      <c r="E194" s="227" t="s">
        <v>1</v>
      </c>
      <c r="F194" s="228" t="s">
        <v>271</v>
      </c>
      <c r="G194" s="226"/>
      <c r="H194" s="229">
        <v>4.8</v>
      </c>
      <c r="I194" s="230"/>
      <c r="J194" s="226"/>
      <c r="K194" s="226"/>
      <c r="L194" s="231"/>
      <c r="M194" s="232"/>
      <c r="N194" s="233"/>
      <c r="O194" s="233"/>
      <c r="P194" s="233"/>
      <c r="Q194" s="233"/>
      <c r="R194" s="233"/>
      <c r="S194" s="233"/>
      <c r="T194" s="234"/>
      <c r="AT194" s="235" t="s">
        <v>184</v>
      </c>
      <c r="AU194" s="235" t="s">
        <v>182</v>
      </c>
      <c r="AV194" s="14" t="s">
        <v>89</v>
      </c>
      <c r="AW194" s="14" t="s">
        <v>33</v>
      </c>
      <c r="AX194" s="14" t="s">
        <v>79</v>
      </c>
      <c r="AY194" s="235" t="s">
        <v>173</v>
      </c>
    </row>
    <row r="195" spans="1:65" s="15" customFormat="1" ht="10.199999999999999">
      <c r="B195" s="236"/>
      <c r="C195" s="237"/>
      <c r="D195" s="216" t="s">
        <v>184</v>
      </c>
      <c r="E195" s="238" t="s">
        <v>1</v>
      </c>
      <c r="F195" s="239" t="s">
        <v>226</v>
      </c>
      <c r="G195" s="237"/>
      <c r="H195" s="240">
        <v>1212.72</v>
      </c>
      <c r="I195" s="241"/>
      <c r="J195" s="237"/>
      <c r="K195" s="237"/>
      <c r="L195" s="242"/>
      <c r="M195" s="243"/>
      <c r="N195" s="244"/>
      <c r="O195" s="244"/>
      <c r="P195" s="244"/>
      <c r="Q195" s="244"/>
      <c r="R195" s="244"/>
      <c r="S195" s="244"/>
      <c r="T195" s="245"/>
      <c r="AT195" s="246" t="s">
        <v>184</v>
      </c>
      <c r="AU195" s="246" t="s">
        <v>182</v>
      </c>
      <c r="AV195" s="15" t="s">
        <v>181</v>
      </c>
      <c r="AW195" s="15" t="s">
        <v>33</v>
      </c>
      <c r="AX195" s="15" t="s">
        <v>87</v>
      </c>
      <c r="AY195" s="246" t="s">
        <v>173</v>
      </c>
    </row>
    <row r="196" spans="1:65" s="2" customFormat="1" ht="33" customHeight="1">
      <c r="A196" s="35"/>
      <c r="B196" s="36"/>
      <c r="C196" s="201" t="s">
        <v>272</v>
      </c>
      <c r="D196" s="201" t="s">
        <v>177</v>
      </c>
      <c r="E196" s="202" t="s">
        <v>273</v>
      </c>
      <c r="F196" s="203" t="s">
        <v>274</v>
      </c>
      <c r="G196" s="204" t="s">
        <v>255</v>
      </c>
      <c r="H196" s="205">
        <v>74.16</v>
      </c>
      <c r="I196" s="206"/>
      <c r="J196" s="207">
        <f>ROUND(I196*H196,2)</f>
        <v>0</v>
      </c>
      <c r="K196" s="208"/>
      <c r="L196" s="38"/>
      <c r="M196" s="209" t="s">
        <v>1</v>
      </c>
      <c r="N196" s="210" t="s">
        <v>44</v>
      </c>
      <c r="O196" s="72"/>
      <c r="P196" s="211">
        <f>O196*H196</f>
        <v>0</v>
      </c>
      <c r="Q196" s="211">
        <v>0</v>
      </c>
      <c r="R196" s="211">
        <f>Q196*H196</f>
        <v>0</v>
      </c>
      <c r="S196" s="211">
        <v>0</v>
      </c>
      <c r="T196" s="212">
        <f>S196*H196</f>
        <v>0</v>
      </c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R196" s="213" t="s">
        <v>181</v>
      </c>
      <c r="AT196" s="213" t="s">
        <v>177</v>
      </c>
      <c r="AU196" s="213" t="s">
        <v>182</v>
      </c>
      <c r="AY196" s="17" t="s">
        <v>173</v>
      </c>
      <c r="BE196" s="119">
        <f>IF(N196="základní",J196,0)</f>
        <v>0</v>
      </c>
      <c r="BF196" s="119">
        <f>IF(N196="snížená",J196,0)</f>
        <v>0</v>
      </c>
      <c r="BG196" s="119">
        <f>IF(N196="zákl. přenesená",J196,0)</f>
        <v>0</v>
      </c>
      <c r="BH196" s="119">
        <f>IF(N196="sníž. přenesená",J196,0)</f>
        <v>0</v>
      </c>
      <c r="BI196" s="119">
        <f>IF(N196="nulová",J196,0)</f>
        <v>0</v>
      </c>
      <c r="BJ196" s="17" t="s">
        <v>87</v>
      </c>
      <c r="BK196" s="119">
        <f>ROUND(I196*H196,2)</f>
        <v>0</v>
      </c>
      <c r="BL196" s="17" t="s">
        <v>181</v>
      </c>
      <c r="BM196" s="213" t="s">
        <v>275</v>
      </c>
    </row>
    <row r="197" spans="1:65" s="13" customFormat="1" ht="10.199999999999999">
      <c r="B197" s="214"/>
      <c r="C197" s="215"/>
      <c r="D197" s="216" t="s">
        <v>184</v>
      </c>
      <c r="E197" s="217" t="s">
        <v>1</v>
      </c>
      <c r="F197" s="218" t="s">
        <v>276</v>
      </c>
      <c r="G197" s="215"/>
      <c r="H197" s="217" t="s">
        <v>1</v>
      </c>
      <c r="I197" s="219"/>
      <c r="J197" s="215"/>
      <c r="K197" s="215"/>
      <c r="L197" s="220"/>
      <c r="M197" s="221"/>
      <c r="N197" s="222"/>
      <c r="O197" s="222"/>
      <c r="P197" s="222"/>
      <c r="Q197" s="222"/>
      <c r="R197" s="222"/>
      <c r="S197" s="222"/>
      <c r="T197" s="223"/>
      <c r="AT197" s="224" t="s">
        <v>184</v>
      </c>
      <c r="AU197" s="224" t="s">
        <v>182</v>
      </c>
      <c r="AV197" s="13" t="s">
        <v>87</v>
      </c>
      <c r="AW197" s="13" t="s">
        <v>33</v>
      </c>
      <c r="AX197" s="13" t="s">
        <v>79</v>
      </c>
      <c r="AY197" s="224" t="s">
        <v>173</v>
      </c>
    </row>
    <row r="198" spans="1:65" s="14" customFormat="1" ht="10.199999999999999">
      <c r="B198" s="225"/>
      <c r="C198" s="226"/>
      <c r="D198" s="216" t="s">
        <v>184</v>
      </c>
      <c r="E198" s="227" t="s">
        <v>1</v>
      </c>
      <c r="F198" s="228" t="s">
        <v>277</v>
      </c>
      <c r="G198" s="226"/>
      <c r="H198" s="229">
        <v>21</v>
      </c>
      <c r="I198" s="230"/>
      <c r="J198" s="226"/>
      <c r="K198" s="226"/>
      <c r="L198" s="231"/>
      <c r="M198" s="232"/>
      <c r="N198" s="233"/>
      <c r="O198" s="233"/>
      <c r="P198" s="233"/>
      <c r="Q198" s="233"/>
      <c r="R198" s="233"/>
      <c r="S198" s="233"/>
      <c r="T198" s="234"/>
      <c r="AT198" s="235" t="s">
        <v>184</v>
      </c>
      <c r="AU198" s="235" t="s">
        <v>182</v>
      </c>
      <c r="AV198" s="14" t="s">
        <v>89</v>
      </c>
      <c r="AW198" s="14" t="s">
        <v>33</v>
      </c>
      <c r="AX198" s="14" t="s">
        <v>79</v>
      </c>
      <c r="AY198" s="235" t="s">
        <v>173</v>
      </c>
    </row>
    <row r="199" spans="1:65" s="14" customFormat="1" ht="10.199999999999999">
      <c r="B199" s="225"/>
      <c r="C199" s="226"/>
      <c r="D199" s="216" t="s">
        <v>184</v>
      </c>
      <c r="E199" s="227" t="s">
        <v>1</v>
      </c>
      <c r="F199" s="228" t="s">
        <v>278</v>
      </c>
      <c r="G199" s="226"/>
      <c r="H199" s="229">
        <v>12.6</v>
      </c>
      <c r="I199" s="230"/>
      <c r="J199" s="226"/>
      <c r="K199" s="226"/>
      <c r="L199" s="231"/>
      <c r="M199" s="232"/>
      <c r="N199" s="233"/>
      <c r="O199" s="233"/>
      <c r="P199" s="233"/>
      <c r="Q199" s="233"/>
      <c r="R199" s="233"/>
      <c r="S199" s="233"/>
      <c r="T199" s="234"/>
      <c r="AT199" s="235" t="s">
        <v>184</v>
      </c>
      <c r="AU199" s="235" t="s">
        <v>182</v>
      </c>
      <c r="AV199" s="14" t="s">
        <v>89</v>
      </c>
      <c r="AW199" s="14" t="s">
        <v>33</v>
      </c>
      <c r="AX199" s="14" t="s">
        <v>79</v>
      </c>
      <c r="AY199" s="235" t="s">
        <v>173</v>
      </c>
    </row>
    <row r="200" spans="1:65" s="13" customFormat="1" ht="10.199999999999999">
      <c r="B200" s="214"/>
      <c r="C200" s="215"/>
      <c r="D200" s="216" t="s">
        <v>184</v>
      </c>
      <c r="E200" s="217" t="s">
        <v>1</v>
      </c>
      <c r="F200" s="218" t="s">
        <v>279</v>
      </c>
      <c r="G200" s="215"/>
      <c r="H200" s="217" t="s">
        <v>1</v>
      </c>
      <c r="I200" s="219"/>
      <c r="J200" s="215"/>
      <c r="K200" s="215"/>
      <c r="L200" s="220"/>
      <c r="M200" s="221"/>
      <c r="N200" s="222"/>
      <c r="O200" s="222"/>
      <c r="P200" s="222"/>
      <c r="Q200" s="222"/>
      <c r="R200" s="222"/>
      <c r="S200" s="222"/>
      <c r="T200" s="223"/>
      <c r="AT200" s="224" t="s">
        <v>184</v>
      </c>
      <c r="AU200" s="224" t="s">
        <v>182</v>
      </c>
      <c r="AV200" s="13" t="s">
        <v>87</v>
      </c>
      <c r="AW200" s="13" t="s">
        <v>33</v>
      </c>
      <c r="AX200" s="13" t="s">
        <v>79</v>
      </c>
      <c r="AY200" s="224" t="s">
        <v>173</v>
      </c>
    </row>
    <row r="201" spans="1:65" s="14" customFormat="1" ht="10.199999999999999">
      <c r="B201" s="225"/>
      <c r="C201" s="226"/>
      <c r="D201" s="216" t="s">
        <v>184</v>
      </c>
      <c r="E201" s="227" t="s">
        <v>1</v>
      </c>
      <c r="F201" s="228" t="s">
        <v>280</v>
      </c>
      <c r="G201" s="226"/>
      <c r="H201" s="229">
        <v>15.36</v>
      </c>
      <c r="I201" s="230"/>
      <c r="J201" s="226"/>
      <c r="K201" s="226"/>
      <c r="L201" s="231"/>
      <c r="M201" s="232"/>
      <c r="N201" s="233"/>
      <c r="O201" s="233"/>
      <c r="P201" s="233"/>
      <c r="Q201" s="233"/>
      <c r="R201" s="233"/>
      <c r="S201" s="233"/>
      <c r="T201" s="234"/>
      <c r="AT201" s="235" t="s">
        <v>184</v>
      </c>
      <c r="AU201" s="235" t="s">
        <v>182</v>
      </c>
      <c r="AV201" s="14" t="s">
        <v>89</v>
      </c>
      <c r="AW201" s="14" t="s">
        <v>33</v>
      </c>
      <c r="AX201" s="14" t="s">
        <v>79</v>
      </c>
      <c r="AY201" s="235" t="s">
        <v>173</v>
      </c>
    </row>
    <row r="202" spans="1:65" s="13" customFormat="1" ht="10.199999999999999">
      <c r="B202" s="214"/>
      <c r="C202" s="215"/>
      <c r="D202" s="216" t="s">
        <v>184</v>
      </c>
      <c r="E202" s="217" t="s">
        <v>1</v>
      </c>
      <c r="F202" s="218" t="s">
        <v>281</v>
      </c>
      <c r="G202" s="215"/>
      <c r="H202" s="217" t="s">
        <v>1</v>
      </c>
      <c r="I202" s="219"/>
      <c r="J202" s="215"/>
      <c r="K202" s="215"/>
      <c r="L202" s="220"/>
      <c r="M202" s="221"/>
      <c r="N202" s="222"/>
      <c r="O202" s="222"/>
      <c r="P202" s="222"/>
      <c r="Q202" s="222"/>
      <c r="R202" s="222"/>
      <c r="S202" s="222"/>
      <c r="T202" s="223"/>
      <c r="AT202" s="224" t="s">
        <v>184</v>
      </c>
      <c r="AU202" s="224" t="s">
        <v>182</v>
      </c>
      <c r="AV202" s="13" t="s">
        <v>87</v>
      </c>
      <c r="AW202" s="13" t="s">
        <v>33</v>
      </c>
      <c r="AX202" s="13" t="s">
        <v>79</v>
      </c>
      <c r="AY202" s="224" t="s">
        <v>173</v>
      </c>
    </row>
    <row r="203" spans="1:65" s="14" customFormat="1" ht="10.199999999999999">
      <c r="B203" s="225"/>
      <c r="C203" s="226"/>
      <c r="D203" s="216" t="s">
        <v>184</v>
      </c>
      <c r="E203" s="227" t="s">
        <v>1</v>
      </c>
      <c r="F203" s="228" t="s">
        <v>282</v>
      </c>
      <c r="G203" s="226"/>
      <c r="H203" s="229">
        <v>25.2</v>
      </c>
      <c r="I203" s="230"/>
      <c r="J203" s="226"/>
      <c r="K203" s="226"/>
      <c r="L203" s="231"/>
      <c r="M203" s="232"/>
      <c r="N203" s="233"/>
      <c r="O203" s="233"/>
      <c r="P203" s="233"/>
      <c r="Q203" s="233"/>
      <c r="R203" s="233"/>
      <c r="S203" s="233"/>
      <c r="T203" s="234"/>
      <c r="AT203" s="235" t="s">
        <v>184</v>
      </c>
      <c r="AU203" s="235" t="s">
        <v>182</v>
      </c>
      <c r="AV203" s="14" t="s">
        <v>89</v>
      </c>
      <c r="AW203" s="14" t="s">
        <v>33</v>
      </c>
      <c r="AX203" s="14" t="s">
        <v>79</v>
      </c>
      <c r="AY203" s="235" t="s">
        <v>173</v>
      </c>
    </row>
    <row r="204" spans="1:65" s="15" customFormat="1" ht="10.199999999999999">
      <c r="B204" s="236"/>
      <c r="C204" s="237"/>
      <c r="D204" s="216" t="s">
        <v>184</v>
      </c>
      <c r="E204" s="238" t="s">
        <v>1</v>
      </c>
      <c r="F204" s="239" t="s">
        <v>226</v>
      </c>
      <c r="G204" s="237"/>
      <c r="H204" s="240">
        <v>74.16</v>
      </c>
      <c r="I204" s="241"/>
      <c r="J204" s="237"/>
      <c r="K204" s="237"/>
      <c r="L204" s="242"/>
      <c r="M204" s="243"/>
      <c r="N204" s="244"/>
      <c r="O204" s="244"/>
      <c r="P204" s="244"/>
      <c r="Q204" s="244"/>
      <c r="R204" s="244"/>
      <c r="S204" s="244"/>
      <c r="T204" s="245"/>
      <c r="AT204" s="246" t="s">
        <v>184</v>
      </c>
      <c r="AU204" s="246" t="s">
        <v>182</v>
      </c>
      <c r="AV204" s="15" t="s">
        <v>181</v>
      </c>
      <c r="AW204" s="15" t="s">
        <v>33</v>
      </c>
      <c r="AX204" s="15" t="s">
        <v>87</v>
      </c>
      <c r="AY204" s="246" t="s">
        <v>173</v>
      </c>
    </row>
    <row r="205" spans="1:65" s="12" customFormat="1" ht="20.85" customHeight="1">
      <c r="B205" s="185"/>
      <c r="C205" s="186"/>
      <c r="D205" s="187" t="s">
        <v>78</v>
      </c>
      <c r="E205" s="199" t="s">
        <v>258</v>
      </c>
      <c r="F205" s="199" t="s">
        <v>283</v>
      </c>
      <c r="G205" s="186"/>
      <c r="H205" s="186"/>
      <c r="I205" s="189"/>
      <c r="J205" s="200">
        <f>BK205</f>
        <v>0</v>
      </c>
      <c r="K205" s="186"/>
      <c r="L205" s="191"/>
      <c r="M205" s="192"/>
      <c r="N205" s="193"/>
      <c r="O205" s="193"/>
      <c r="P205" s="194">
        <f>SUM(P206:P211)</f>
        <v>0</v>
      </c>
      <c r="Q205" s="193"/>
      <c r="R205" s="194">
        <f>SUM(R206:R211)</f>
        <v>0.43368000000000001</v>
      </c>
      <c r="S205" s="193"/>
      <c r="T205" s="195">
        <f>SUM(T206:T211)</f>
        <v>0</v>
      </c>
      <c r="AR205" s="196" t="s">
        <v>87</v>
      </c>
      <c r="AT205" s="197" t="s">
        <v>78</v>
      </c>
      <c r="AU205" s="197" t="s">
        <v>89</v>
      </c>
      <c r="AY205" s="196" t="s">
        <v>173</v>
      </c>
      <c r="BK205" s="198">
        <f>SUM(BK206:BK211)</f>
        <v>0</v>
      </c>
    </row>
    <row r="206" spans="1:65" s="2" customFormat="1" ht="44.25" customHeight="1">
      <c r="A206" s="35"/>
      <c r="B206" s="36"/>
      <c r="C206" s="201" t="s">
        <v>284</v>
      </c>
      <c r="D206" s="201" t="s">
        <v>177</v>
      </c>
      <c r="E206" s="202" t="s">
        <v>285</v>
      </c>
      <c r="F206" s="203" t="s">
        <v>286</v>
      </c>
      <c r="G206" s="204" t="s">
        <v>193</v>
      </c>
      <c r="H206" s="205">
        <v>12</v>
      </c>
      <c r="I206" s="206"/>
      <c r="J206" s="207">
        <f>ROUND(I206*H206,2)</f>
        <v>0</v>
      </c>
      <c r="K206" s="208"/>
      <c r="L206" s="38"/>
      <c r="M206" s="209" t="s">
        <v>1</v>
      </c>
      <c r="N206" s="210" t="s">
        <v>44</v>
      </c>
      <c r="O206" s="72"/>
      <c r="P206" s="211">
        <f>O206*H206</f>
        <v>0</v>
      </c>
      <c r="Q206" s="211">
        <v>3.2000000000000002E-3</v>
      </c>
      <c r="R206" s="211">
        <f>Q206*H206</f>
        <v>3.8400000000000004E-2</v>
      </c>
      <c r="S206" s="211">
        <v>0</v>
      </c>
      <c r="T206" s="212">
        <f>S206*H206</f>
        <v>0</v>
      </c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R206" s="213" t="s">
        <v>181</v>
      </c>
      <c r="AT206" s="213" t="s">
        <v>177</v>
      </c>
      <c r="AU206" s="213" t="s">
        <v>182</v>
      </c>
      <c r="AY206" s="17" t="s">
        <v>173</v>
      </c>
      <c r="BE206" s="119">
        <f>IF(N206="základní",J206,0)</f>
        <v>0</v>
      </c>
      <c r="BF206" s="119">
        <f>IF(N206="snížená",J206,0)</f>
        <v>0</v>
      </c>
      <c r="BG206" s="119">
        <f>IF(N206="zákl. přenesená",J206,0)</f>
        <v>0</v>
      </c>
      <c r="BH206" s="119">
        <f>IF(N206="sníž. přenesená",J206,0)</f>
        <v>0</v>
      </c>
      <c r="BI206" s="119">
        <f>IF(N206="nulová",J206,0)</f>
        <v>0</v>
      </c>
      <c r="BJ206" s="17" t="s">
        <v>87</v>
      </c>
      <c r="BK206" s="119">
        <f>ROUND(I206*H206,2)</f>
        <v>0</v>
      </c>
      <c r="BL206" s="17" t="s">
        <v>181</v>
      </c>
      <c r="BM206" s="213" t="s">
        <v>287</v>
      </c>
    </row>
    <row r="207" spans="1:65" s="13" customFormat="1" ht="10.199999999999999">
      <c r="B207" s="214"/>
      <c r="C207" s="215"/>
      <c r="D207" s="216" t="s">
        <v>184</v>
      </c>
      <c r="E207" s="217" t="s">
        <v>1</v>
      </c>
      <c r="F207" s="218" t="s">
        <v>288</v>
      </c>
      <c r="G207" s="215"/>
      <c r="H207" s="217" t="s">
        <v>1</v>
      </c>
      <c r="I207" s="219"/>
      <c r="J207" s="215"/>
      <c r="K207" s="215"/>
      <c r="L207" s="220"/>
      <c r="M207" s="221"/>
      <c r="N207" s="222"/>
      <c r="O207" s="222"/>
      <c r="P207" s="222"/>
      <c r="Q207" s="222"/>
      <c r="R207" s="222"/>
      <c r="S207" s="222"/>
      <c r="T207" s="223"/>
      <c r="AT207" s="224" t="s">
        <v>184</v>
      </c>
      <c r="AU207" s="224" t="s">
        <v>182</v>
      </c>
      <c r="AV207" s="13" t="s">
        <v>87</v>
      </c>
      <c r="AW207" s="13" t="s">
        <v>33</v>
      </c>
      <c r="AX207" s="13" t="s">
        <v>79</v>
      </c>
      <c r="AY207" s="224" t="s">
        <v>173</v>
      </c>
    </row>
    <row r="208" spans="1:65" s="14" customFormat="1" ht="10.199999999999999">
      <c r="B208" s="225"/>
      <c r="C208" s="226"/>
      <c r="D208" s="216" t="s">
        <v>184</v>
      </c>
      <c r="E208" s="227" t="s">
        <v>1</v>
      </c>
      <c r="F208" s="228" t="s">
        <v>289</v>
      </c>
      <c r="G208" s="226"/>
      <c r="H208" s="229">
        <v>12</v>
      </c>
      <c r="I208" s="230"/>
      <c r="J208" s="226"/>
      <c r="K208" s="226"/>
      <c r="L208" s="231"/>
      <c r="M208" s="232"/>
      <c r="N208" s="233"/>
      <c r="O208" s="233"/>
      <c r="P208" s="233"/>
      <c r="Q208" s="233"/>
      <c r="R208" s="233"/>
      <c r="S208" s="233"/>
      <c r="T208" s="234"/>
      <c r="AT208" s="235" t="s">
        <v>184</v>
      </c>
      <c r="AU208" s="235" t="s">
        <v>182</v>
      </c>
      <c r="AV208" s="14" t="s">
        <v>89</v>
      </c>
      <c r="AW208" s="14" t="s">
        <v>33</v>
      </c>
      <c r="AX208" s="14" t="s">
        <v>87</v>
      </c>
      <c r="AY208" s="235" t="s">
        <v>173</v>
      </c>
    </row>
    <row r="209" spans="1:65" s="2" customFormat="1" ht="44.25" customHeight="1">
      <c r="A209" s="35"/>
      <c r="B209" s="36"/>
      <c r="C209" s="247" t="s">
        <v>290</v>
      </c>
      <c r="D209" s="247" t="s">
        <v>291</v>
      </c>
      <c r="E209" s="248" t="s">
        <v>292</v>
      </c>
      <c r="F209" s="249" t="s">
        <v>293</v>
      </c>
      <c r="G209" s="250" t="s">
        <v>193</v>
      </c>
      <c r="H209" s="251">
        <v>12.96</v>
      </c>
      <c r="I209" s="252"/>
      <c r="J209" s="253">
        <f>ROUND(I209*H209,2)</f>
        <v>0</v>
      </c>
      <c r="K209" s="254"/>
      <c r="L209" s="255"/>
      <c r="M209" s="256" t="s">
        <v>1</v>
      </c>
      <c r="N209" s="257" t="s">
        <v>44</v>
      </c>
      <c r="O209" s="72"/>
      <c r="P209" s="211">
        <f>O209*H209</f>
        <v>0</v>
      </c>
      <c r="Q209" s="211">
        <v>3.0499999999999999E-2</v>
      </c>
      <c r="R209" s="211">
        <f>Q209*H209</f>
        <v>0.39528000000000002</v>
      </c>
      <c r="S209" s="211">
        <v>0</v>
      </c>
      <c r="T209" s="212">
        <f>S209*H209</f>
        <v>0</v>
      </c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R209" s="213" t="s">
        <v>294</v>
      </c>
      <c r="AT209" s="213" t="s">
        <v>291</v>
      </c>
      <c r="AU209" s="213" t="s">
        <v>182</v>
      </c>
      <c r="AY209" s="17" t="s">
        <v>173</v>
      </c>
      <c r="BE209" s="119">
        <f>IF(N209="základní",J209,0)</f>
        <v>0</v>
      </c>
      <c r="BF209" s="119">
        <f>IF(N209="snížená",J209,0)</f>
        <v>0</v>
      </c>
      <c r="BG209" s="119">
        <f>IF(N209="zákl. přenesená",J209,0)</f>
        <v>0</v>
      </c>
      <c r="BH209" s="119">
        <f>IF(N209="sníž. přenesená",J209,0)</f>
        <v>0</v>
      </c>
      <c r="BI209" s="119">
        <f>IF(N209="nulová",J209,0)</f>
        <v>0</v>
      </c>
      <c r="BJ209" s="17" t="s">
        <v>87</v>
      </c>
      <c r="BK209" s="119">
        <f>ROUND(I209*H209,2)</f>
        <v>0</v>
      </c>
      <c r="BL209" s="17" t="s">
        <v>294</v>
      </c>
      <c r="BM209" s="213" t="s">
        <v>295</v>
      </c>
    </row>
    <row r="210" spans="1:65" s="13" customFormat="1" ht="10.199999999999999">
      <c r="B210" s="214"/>
      <c r="C210" s="215"/>
      <c r="D210" s="216" t="s">
        <v>184</v>
      </c>
      <c r="E210" s="217" t="s">
        <v>1</v>
      </c>
      <c r="F210" s="218" t="s">
        <v>296</v>
      </c>
      <c r="G210" s="215"/>
      <c r="H210" s="217" t="s">
        <v>1</v>
      </c>
      <c r="I210" s="219"/>
      <c r="J210" s="215"/>
      <c r="K210" s="215"/>
      <c r="L210" s="220"/>
      <c r="M210" s="221"/>
      <c r="N210" s="222"/>
      <c r="O210" s="222"/>
      <c r="P210" s="222"/>
      <c r="Q210" s="222"/>
      <c r="R210" s="222"/>
      <c r="S210" s="222"/>
      <c r="T210" s="223"/>
      <c r="AT210" s="224" t="s">
        <v>184</v>
      </c>
      <c r="AU210" s="224" t="s">
        <v>182</v>
      </c>
      <c r="AV210" s="13" t="s">
        <v>87</v>
      </c>
      <c r="AW210" s="13" t="s">
        <v>33</v>
      </c>
      <c r="AX210" s="13" t="s">
        <v>79</v>
      </c>
      <c r="AY210" s="224" t="s">
        <v>173</v>
      </c>
    </row>
    <row r="211" spans="1:65" s="14" customFormat="1" ht="10.199999999999999">
      <c r="B211" s="225"/>
      <c r="C211" s="226"/>
      <c r="D211" s="216" t="s">
        <v>184</v>
      </c>
      <c r="E211" s="227" t="s">
        <v>1</v>
      </c>
      <c r="F211" s="228" t="s">
        <v>297</v>
      </c>
      <c r="G211" s="226"/>
      <c r="H211" s="229">
        <v>12.96</v>
      </c>
      <c r="I211" s="230"/>
      <c r="J211" s="226"/>
      <c r="K211" s="226"/>
      <c r="L211" s="231"/>
      <c r="M211" s="232"/>
      <c r="N211" s="233"/>
      <c r="O211" s="233"/>
      <c r="P211" s="233"/>
      <c r="Q211" s="233"/>
      <c r="R211" s="233"/>
      <c r="S211" s="233"/>
      <c r="T211" s="234"/>
      <c r="AT211" s="235" t="s">
        <v>184</v>
      </c>
      <c r="AU211" s="235" t="s">
        <v>182</v>
      </c>
      <c r="AV211" s="14" t="s">
        <v>89</v>
      </c>
      <c r="AW211" s="14" t="s">
        <v>33</v>
      </c>
      <c r="AX211" s="14" t="s">
        <v>87</v>
      </c>
      <c r="AY211" s="235" t="s">
        <v>173</v>
      </c>
    </row>
    <row r="212" spans="1:65" s="12" customFormat="1" ht="20.85" customHeight="1">
      <c r="B212" s="185"/>
      <c r="C212" s="186"/>
      <c r="D212" s="187" t="s">
        <v>78</v>
      </c>
      <c r="E212" s="199" t="s">
        <v>8</v>
      </c>
      <c r="F212" s="199" t="s">
        <v>298</v>
      </c>
      <c r="G212" s="186"/>
      <c r="H212" s="186"/>
      <c r="I212" s="189"/>
      <c r="J212" s="200">
        <f>BK212</f>
        <v>0</v>
      </c>
      <c r="K212" s="186"/>
      <c r="L212" s="191"/>
      <c r="M212" s="192"/>
      <c r="N212" s="193"/>
      <c r="O212" s="193"/>
      <c r="P212" s="194">
        <f>SUM(P213:P229)</f>
        <v>0</v>
      </c>
      <c r="Q212" s="193"/>
      <c r="R212" s="194">
        <f>SUM(R213:R229)</f>
        <v>2.6526719999999999</v>
      </c>
      <c r="S212" s="193"/>
      <c r="T212" s="195">
        <f>SUM(T213:T229)</f>
        <v>0</v>
      </c>
      <c r="AR212" s="196" t="s">
        <v>87</v>
      </c>
      <c r="AT212" s="197" t="s">
        <v>78</v>
      </c>
      <c r="AU212" s="197" t="s">
        <v>89</v>
      </c>
      <c r="AY212" s="196" t="s">
        <v>173</v>
      </c>
      <c r="BK212" s="198">
        <f>SUM(BK213:BK229)</f>
        <v>0</v>
      </c>
    </row>
    <row r="213" spans="1:65" s="2" customFormat="1" ht="21.75" customHeight="1">
      <c r="A213" s="35"/>
      <c r="B213" s="36"/>
      <c r="C213" s="201" t="s">
        <v>299</v>
      </c>
      <c r="D213" s="201" t="s">
        <v>177</v>
      </c>
      <c r="E213" s="202" t="s">
        <v>300</v>
      </c>
      <c r="F213" s="203" t="s">
        <v>301</v>
      </c>
      <c r="G213" s="204" t="s">
        <v>261</v>
      </c>
      <c r="H213" s="205">
        <v>3064.2</v>
      </c>
      <c r="I213" s="206"/>
      <c r="J213" s="207">
        <f>ROUND(I213*H213,2)</f>
        <v>0</v>
      </c>
      <c r="K213" s="208"/>
      <c r="L213" s="38"/>
      <c r="M213" s="209" t="s">
        <v>1</v>
      </c>
      <c r="N213" s="210" t="s">
        <v>44</v>
      </c>
      <c r="O213" s="72"/>
      <c r="P213" s="211">
        <f>O213*H213</f>
        <v>0</v>
      </c>
      <c r="Q213" s="211">
        <v>8.4000000000000003E-4</v>
      </c>
      <c r="R213" s="211">
        <f>Q213*H213</f>
        <v>2.573928</v>
      </c>
      <c r="S213" s="211">
        <v>0</v>
      </c>
      <c r="T213" s="212">
        <f>S213*H213</f>
        <v>0</v>
      </c>
      <c r="U213" s="35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R213" s="213" t="s">
        <v>181</v>
      </c>
      <c r="AT213" s="213" t="s">
        <v>177</v>
      </c>
      <c r="AU213" s="213" t="s">
        <v>182</v>
      </c>
      <c r="AY213" s="17" t="s">
        <v>173</v>
      </c>
      <c r="BE213" s="119">
        <f>IF(N213="základní",J213,0)</f>
        <v>0</v>
      </c>
      <c r="BF213" s="119">
        <f>IF(N213="snížená",J213,0)</f>
        <v>0</v>
      </c>
      <c r="BG213" s="119">
        <f>IF(N213="zákl. přenesená",J213,0)</f>
        <v>0</v>
      </c>
      <c r="BH213" s="119">
        <f>IF(N213="sníž. přenesená",J213,0)</f>
        <v>0</v>
      </c>
      <c r="BI213" s="119">
        <f>IF(N213="nulová",J213,0)</f>
        <v>0</v>
      </c>
      <c r="BJ213" s="17" t="s">
        <v>87</v>
      </c>
      <c r="BK213" s="119">
        <f>ROUND(I213*H213,2)</f>
        <v>0</v>
      </c>
      <c r="BL213" s="17" t="s">
        <v>181</v>
      </c>
      <c r="BM213" s="213" t="s">
        <v>302</v>
      </c>
    </row>
    <row r="214" spans="1:65" s="13" customFormat="1" ht="10.199999999999999">
      <c r="B214" s="214"/>
      <c r="C214" s="215"/>
      <c r="D214" s="216" t="s">
        <v>184</v>
      </c>
      <c r="E214" s="217" t="s">
        <v>1</v>
      </c>
      <c r="F214" s="218" t="s">
        <v>235</v>
      </c>
      <c r="G214" s="215"/>
      <c r="H214" s="217" t="s">
        <v>1</v>
      </c>
      <c r="I214" s="219"/>
      <c r="J214" s="215"/>
      <c r="K214" s="215"/>
      <c r="L214" s="220"/>
      <c r="M214" s="221"/>
      <c r="N214" s="222"/>
      <c r="O214" s="222"/>
      <c r="P214" s="222"/>
      <c r="Q214" s="222"/>
      <c r="R214" s="222"/>
      <c r="S214" s="222"/>
      <c r="T214" s="223"/>
      <c r="AT214" s="224" t="s">
        <v>184</v>
      </c>
      <c r="AU214" s="224" t="s">
        <v>182</v>
      </c>
      <c r="AV214" s="13" t="s">
        <v>87</v>
      </c>
      <c r="AW214" s="13" t="s">
        <v>33</v>
      </c>
      <c r="AX214" s="13" t="s">
        <v>79</v>
      </c>
      <c r="AY214" s="224" t="s">
        <v>173</v>
      </c>
    </row>
    <row r="215" spans="1:65" s="14" customFormat="1" ht="10.199999999999999">
      <c r="B215" s="225"/>
      <c r="C215" s="226"/>
      <c r="D215" s="216" t="s">
        <v>184</v>
      </c>
      <c r="E215" s="227" t="s">
        <v>1</v>
      </c>
      <c r="F215" s="228" t="s">
        <v>303</v>
      </c>
      <c r="G215" s="226"/>
      <c r="H215" s="229">
        <v>2644.8</v>
      </c>
      <c r="I215" s="230"/>
      <c r="J215" s="226"/>
      <c r="K215" s="226"/>
      <c r="L215" s="231"/>
      <c r="M215" s="232"/>
      <c r="N215" s="233"/>
      <c r="O215" s="233"/>
      <c r="P215" s="233"/>
      <c r="Q215" s="233"/>
      <c r="R215" s="233"/>
      <c r="S215" s="233"/>
      <c r="T215" s="234"/>
      <c r="AT215" s="235" t="s">
        <v>184</v>
      </c>
      <c r="AU215" s="235" t="s">
        <v>182</v>
      </c>
      <c r="AV215" s="14" t="s">
        <v>89</v>
      </c>
      <c r="AW215" s="14" t="s">
        <v>33</v>
      </c>
      <c r="AX215" s="14" t="s">
        <v>79</v>
      </c>
      <c r="AY215" s="235" t="s">
        <v>173</v>
      </c>
    </row>
    <row r="216" spans="1:65" s="14" customFormat="1" ht="10.199999999999999">
      <c r="B216" s="225"/>
      <c r="C216" s="226"/>
      <c r="D216" s="216" t="s">
        <v>184</v>
      </c>
      <c r="E216" s="227" t="s">
        <v>1</v>
      </c>
      <c r="F216" s="228" t="s">
        <v>304</v>
      </c>
      <c r="G216" s="226"/>
      <c r="H216" s="229">
        <v>375</v>
      </c>
      <c r="I216" s="230"/>
      <c r="J216" s="226"/>
      <c r="K216" s="226"/>
      <c r="L216" s="231"/>
      <c r="M216" s="232"/>
      <c r="N216" s="233"/>
      <c r="O216" s="233"/>
      <c r="P216" s="233"/>
      <c r="Q216" s="233"/>
      <c r="R216" s="233"/>
      <c r="S216" s="233"/>
      <c r="T216" s="234"/>
      <c r="AT216" s="235" t="s">
        <v>184</v>
      </c>
      <c r="AU216" s="235" t="s">
        <v>182</v>
      </c>
      <c r="AV216" s="14" t="s">
        <v>89</v>
      </c>
      <c r="AW216" s="14" t="s">
        <v>33</v>
      </c>
      <c r="AX216" s="14" t="s">
        <v>79</v>
      </c>
      <c r="AY216" s="235" t="s">
        <v>173</v>
      </c>
    </row>
    <row r="217" spans="1:65" s="14" customFormat="1" ht="10.199999999999999">
      <c r="B217" s="225"/>
      <c r="C217" s="226"/>
      <c r="D217" s="216" t="s">
        <v>184</v>
      </c>
      <c r="E217" s="227" t="s">
        <v>1</v>
      </c>
      <c r="F217" s="228" t="s">
        <v>305</v>
      </c>
      <c r="G217" s="226"/>
      <c r="H217" s="229">
        <v>12</v>
      </c>
      <c r="I217" s="230"/>
      <c r="J217" s="226"/>
      <c r="K217" s="226"/>
      <c r="L217" s="231"/>
      <c r="M217" s="232"/>
      <c r="N217" s="233"/>
      <c r="O217" s="233"/>
      <c r="P217" s="233"/>
      <c r="Q217" s="233"/>
      <c r="R217" s="233"/>
      <c r="S217" s="233"/>
      <c r="T217" s="234"/>
      <c r="AT217" s="235" t="s">
        <v>184</v>
      </c>
      <c r="AU217" s="235" t="s">
        <v>182</v>
      </c>
      <c r="AV217" s="14" t="s">
        <v>89</v>
      </c>
      <c r="AW217" s="14" t="s">
        <v>33</v>
      </c>
      <c r="AX217" s="14" t="s">
        <v>79</v>
      </c>
      <c r="AY217" s="235" t="s">
        <v>173</v>
      </c>
    </row>
    <row r="218" spans="1:65" s="13" customFormat="1" ht="10.199999999999999">
      <c r="B218" s="214"/>
      <c r="C218" s="215"/>
      <c r="D218" s="216" t="s">
        <v>184</v>
      </c>
      <c r="E218" s="217" t="s">
        <v>1</v>
      </c>
      <c r="F218" s="218" t="s">
        <v>281</v>
      </c>
      <c r="G218" s="215"/>
      <c r="H218" s="217" t="s">
        <v>1</v>
      </c>
      <c r="I218" s="219"/>
      <c r="J218" s="215"/>
      <c r="K218" s="215"/>
      <c r="L218" s="220"/>
      <c r="M218" s="221"/>
      <c r="N218" s="222"/>
      <c r="O218" s="222"/>
      <c r="P218" s="222"/>
      <c r="Q218" s="222"/>
      <c r="R218" s="222"/>
      <c r="S218" s="222"/>
      <c r="T218" s="223"/>
      <c r="AT218" s="224" t="s">
        <v>184</v>
      </c>
      <c r="AU218" s="224" t="s">
        <v>182</v>
      </c>
      <c r="AV218" s="13" t="s">
        <v>87</v>
      </c>
      <c r="AW218" s="13" t="s">
        <v>33</v>
      </c>
      <c r="AX218" s="13" t="s">
        <v>79</v>
      </c>
      <c r="AY218" s="224" t="s">
        <v>173</v>
      </c>
    </row>
    <row r="219" spans="1:65" s="14" customFormat="1" ht="10.199999999999999">
      <c r="B219" s="225"/>
      <c r="C219" s="226"/>
      <c r="D219" s="216" t="s">
        <v>184</v>
      </c>
      <c r="E219" s="227" t="s">
        <v>1</v>
      </c>
      <c r="F219" s="228" t="s">
        <v>306</v>
      </c>
      <c r="G219" s="226"/>
      <c r="H219" s="229">
        <v>32.4</v>
      </c>
      <c r="I219" s="230"/>
      <c r="J219" s="226"/>
      <c r="K219" s="226"/>
      <c r="L219" s="231"/>
      <c r="M219" s="232"/>
      <c r="N219" s="233"/>
      <c r="O219" s="233"/>
      <c r="P219" s="233"/>
      <c r="Q219" s="233"/>
      <c r="R219" s="233"/>
      <c r="S219" s="233"/>
      <c r="T219" s="234"/>
      <c r="AT219" s="235" t="s">
        <v>184</v>
      </c>
      <c r="AU219" s="235" t="s">
        <v>182</v>
      </c>
      <c r="AV219" s="14" t="s">
        <v>89</v>
      </c>
      <c r="AW219" s="14" t="s">
        <v>33</v>
      </c>
      <c r="AX219" s="14" t="s">
        <v>79</v>
      </c>
      <c r="AY219" s="235" t="s">
        <v>173</v>
      </c>
    </row>
    <row r="220" spans="1:65" s="15" customFormat="1" ht="10.199999999999999">
      <c r="B220" s="236"/>
      <c r="C220" s="237"/>
      <c r="D220" s="216" t="s">
        <v>184</v>
      </c>
      <c r="E220" s="238" t="s">
        <v>1</v>
      </c>
      <c r="F220" s="239" t="s">
        <v>226</v>
      </c>
      <c r="G220" s="237"/>
      <c r="H220" s="240">
        <v>3064.2</v>
      </c>
      <c r="I220" s="241"/>
      <c r="J220" s="237"/>
      <c r="K220" s="237"/>
      <c r="L220" s="242"/>
      <c r="M220" s="243"/>
      <c r="N220" s="244"/>
      <c r="O220" s="244"/>
      <c r="P220" s="244"/>
      <c r="Q220" s="244"/>
      <c r="R220" s="244"/>
      <c r="S220" s="244"/>
      <c r="T220" s="245"/>
      <c r="AT220" s="246" t="s">
        <v>184</v>
      </c>
      <c r="AU220" s="246" t="s">
        <v>182</v>
      </c>
      <c r="AV220" s="15" t="s">
        <v>181</v>
      </c>
      <c r="AW220" s="15" t="s">
        <v>33</v>
      </c>
      <c r="AX220" s="15" t="s">
        <v>87</v>
      </c>
      <c r="AY220" s="246" t="s">
        <v>173</v>
      </c>
    </row>
    <row r="221" spans="1:65" s="2" customFormat="1" ht="24.15" customHeight="1">
      <c r="A221" s="35"/>
      <c r="B221" s="36"/>
      <c r="C221" s="201" t="s">
        <v>307</v>
      </c>
      <c r="D221" s="201" t="s">
        <v>177</v>
      </c>
      <c r="E221" s="202" t="s">
        <v>308</v>
      </c>
      <c r="F221" s="203" t="s">
        <v>309</v>
      </c>
      <c r="G221" s="204" t="s">
        <v>261</v>
      </c>
      <c r="H221" s="205">
        <v>3064.2</v>
      </c>
      <c r="I221" s="206"/>
      <c r="J221" s="207">
        <f>ROUND(I221*H221,2)</f>
        <v>0</v>
      </c>
      <c r="K221" s="208"/>
      <c r="L221" s="38"/>
      <c r="M221" s="209" t="s">
        <v>1</v>
      </c>
      <c r="N221" s="210" t="s">
        <v>44</v>
      </c>
      <c r="O221" s="72"/>
      <c r="P221" s="211">
        <f>O221*H221</f>
        <v>0</v>
      </c>
      <c r="Q221" s="211">
        <v>0</v>
      </c>
      <c r="R221" s="211">
        <f>Q221*H221</f>
        <v>0</v>
      </c>
      <c r="S221" s="211">
        <v>0</v>
      </c>
      <c r="T221" s="212">
        <f>S221*H221</f>
        <v>0</v>
      </c>
      <c r="U221" s="35"/>
      <c r="V221" s="35"/>
      <c r="W221" s="35"/>
      <c r="X221" s="35"/>
      <c r="Y221" s="35"/>
      <c r="Z221" s="35"/>
      <c r="AA221" s="35"/>
      <c r="AB221" s="35"/>
      <c r="AC221" s="35"/>
      <c r="AD221" s="35"/>
      <c r="AE221" s="35"/>
      <c r="AR221" s="213" t="s">
        <v>181</v>
      </c>
      <c r="AT221" s="213" t="s">
        <v>177</v>
      </c>
      <c r="AU221" s="213" t="s">
        <v>182</v>
      </c>
      <c r="AY221" s="17" t="s">
        <v>173</v>
      </c>
      <c r="BE221" s="119">
        <f>IF(N221="základní",J221,0)</f>
        <v>0</v>
      </c>
      <c r="BF221" s="119">
        <f>IF(N221="snížená",J221,0)</f>
        <v>0</v>
      </c>
      <c r="BG221" s="119">
        <f>IF(N221="zákl. přenesená",J221,0)</f>
        <v>0</v>
      </c>
      <c r="BH221" s="119">
        <f>IF(N221="sníž. přenesená",J221,0)</f>
        <v>0</v>
      </c>
      <c r="BI221" s="119">
        <f>IF(N221="nulová",J221,0)</f>
        <v>0</v>
      </c>
      <c r="BJ221" s="17" t="s">
        <v>87</v>
      </c>
      <c r="BK221" s="119">
        <f>ROUND(I221*H221,2)</f>
        <v>0</v>
      </c>
      <c r="BL221" s="17" t="s">
        <v>181</v>
      </c>
      <c r="BM221" s="213" t="s">
        <v>310</v>
      </c>
    </row>
    <row r="222" spans="1:65" s="2" customFormat="1" ht="21.75" customHeight="1">
      <c r="A222" s="35"/>
      <c r="B222" s="36"/>
      <c r="C222" s="201" t="s">
        <v>7</v>
      </c>
      <c r="D222" s="201" t="s">
        <v>177</v>
      </c>
      <c r="E222" s="202" t="s">
        <v>311</v>
      </c>
      <c r="F222" s="203" t="s">
        <v>312</v>
      </c>
      <c r="G222" s="204" t="s">
        <v>261</v>
      </c>
      <c r="H222" s="205">
        <v>92.64</v>
      </c>
      <c r="I222" s="206"/>
      <c r="J222" s="207">
        <f>ROUND(I222*H222,2)</f>
        <v>0</v>
      </c>
      <c r="K222" s="208"/>
      <c r="L222" s="38"/>
      <c r="M222" s="209" t="s">
        <v>1</v>
      </c>
      <c r="N222" s="210" t="s">
        <v>44</v>
      </c>
      <c r="O222" s="72"/>
      <c r="P222" s="211">
        <f>O222*H222</f>
        <v>0</v>
      </c>
      <c r="Q222" s="211">
        <v>8.4999999999999995E-4</v>
      </c>
      <c r="R222" s="211">
        <f>Q222*H222</f>
        <v>7.8743999999999995E-2</v>
      </c>
      <c r="S222" s="211">
        <v>0</v>
      </c>
      <c r="T222" s="212">
        <f>S222*H222</f>
        <v>0</v>
      </c>
      <c r="U222" s="35"/>
      <c r="V222" s="35"/>
      <c r="W222" s="35"/>
      <c r="X222" s="35"/>
      <c r="Y222" s="35"/>
      <c r="Z222" s="35"/>
      <c r="AA222" s="35"/>
      <c r="AB222" s="35"/>
      <c r="AC222" s="35"/>
      <c r="AD222" s="35"/>
      <c r="AE222" s="35"/>
      <c r="AR222" s="213" t="s">
        <v>181</v>
      </c>
      <c r="AT222" s="213" t="s">
        <v>177</v>
      </c>
      <c r="AU222" s="213" t="s">
        <v>182</v>
      </c>
      <c r="AY222" s="17" t="s">
        <v>173</v>
      </c>
      <c r="BE222" s="119">
        <f>IF(N222="základní",J222,0)</f>
        <v>0</v>
      </c>
      <c r="BF222" s="119">
        <f>IF(N222="snížená",J222,0)</f>
        <v>0</v>
      </c>
      <c r="BG222" s="119">
        <f>IF(N222="zákl. přenesená",J222,0)</f>
        <v>0</v>
      </c>
      <c r="BH222" s="119">
        <f>IF(N222="sníž. přenesená",J222,0)</f>
        <v>0</v>
      </c>
      <c r="BI222" s="119">
        <f>IF(N222="nulová",J222,0)</f>
        <v>0</v>
      </c>
      <c r="BJ222" s="17" t="s">
        <v>87</v>
      </c>
      <c r="BK222" s="119">
        <f>ROUND(I222*H222,2)</f>
        <v>0</v>
      </c>
      <c r="BL222" s="17" t="s">
        <v>181</v>
      </c>
      <c r="BM222" s="213" t="s">
        <v>313</v>
      </c>
    </row>
    <row r="223" spans="1:65" s="13" customFormat="1" ht="10.199999999999999">
      <c r="B223" s="214"/>
      <c r="C223" s="215"/>
      <c r="D223" s="216" t="s">
        <v>184</v>
      </c>
      <c r="E223" s="217" t="s">
        <v>1</v>
      </c>
      <c r="F223" s="218" t="s">
        <v>276</v>
      </c>
      <c r="G223" s="215"/>
      <c r="H223" s="217" t="s">
        <v>1</v>
      </c>
      <c r="I223" s="219"/>
      <c r="J223" s="215"/>
      <c r="K223" s="215"/>
      <c r="L223" s="220"/>
      <c r="M223" s="221"/>
      <c r="N223" s="222"/>
      <c r="O223" s="222"/>
      <c r="P223" s="222"/>
      <c r="Q223" s="222"/>
      <c r="R223" s="222"/>
      <c r="S223" s="222"/>
      <c r="T223" s="223"/>
      <c r="AT223" s="224" t="s">
        <v>184</v>
      </c>
      <c r="AU223" s="224" t="s">
        <v>182</v>
      </c>
      <c r="AV223" s="13" t="s">
        <v>87</v>
      </c>
      <c r="AW223" s="13" t="s">
        <v>33</v>
      </c>
      <c r="AX223" s="13" t="s">
        <v>79</v>
      </c>
      <c r="AY223" s="224" t="s">
        <v>173</v>
      </c>
    </row>
    <row r="224" spans="1:65" s="14" customFormat="1" ht="10.199999999999999">
      <c r="B224" s="225"/>
      <c r="C224" s="226"/>
      <c r="D224" s="216" t="s">
        <v>184</v>
      </c>
      <c r="E224" s="227" t="s">
        <v>1</v>
      </c>
      <c r="F224" s="228" t="s">
        <v>314</v>
      </c>
      <c r="G224" s="226"/>
      <c r="H224" s="229">
        <v>29.4</v>
      </c>
      <c r="I224" s="230"/>
      <c r="J224" s="226"/>
      <c r="K224" s="226"/>
      <c r="L224" s="231"/>
      <c r="M224" s="232"/>
      <c r="N224" s="233"/>
      <c r="O224" s="233"/>
      <c r="P224" s="233"/>
      <c r="Q224" s="233"/>
      <c r="R224" s="233"/>
      <c r="S224" s="233"/>
      <c r="T224" s="234"/>
      <c r="AT224" s="235" t="s">
        <v>184</v>
      </c>
      <c r="AU224" s="235" t="s">
        <v>182</v>
      </c>
      <c r="AV224" s="14" t="s">
        <v>89</v>
      </c>
      <c r="AW224" s="14" t="s">
        <v>33</v>
      </c>
      <c r="AX224" s="14" t="s">
        <v>79</v>
      </c>
      <c r="AY224" s="235" t="s">
        <v>173</v>
      </c>
    </row>
    <row r="225" spans="1:65" s="14" customFormat="1" ht="10.199999999999999">
      <c r="B225" s="225"/>
      <c r="C225" s="226"/>
      <c r="D225" s="216" t="s">
        <v>184</v>
      </c>
      <c r="E225" s="227" t="s">
        <v>1</v>
      </c>
      <c r="F225" s="228" t="s">
        <v>315</v>
      </c>
      <c r="G225" s="226"/>
      <c r="H225" s="229">
        <v>21</v>
      </c>
      <c r="I225" s="230"/>
      <c r="J225" s="226"/>
      <c r="K225" s="226"/>
      <c r="L225" s="231"/>
      <c r="M225" s="232"/>
      <c r="N225" s="233"/>
      <c r="O225" s="233"/>
      <c r="P225" s="233"/>
      <c r="Q225" s="233"/>
      <c r="R225" s="233"/>
      <c r="S225" s="233"/>
      <c r="T225" s="234"/>
      <c r="AT225" s="235" t="s">
        <v>184</v>
      </c>
      <c r="AU225" s="235" t="s">
        <v>182</v>
      </c>
      <c r="AV225" s="14" t="s">
        <v>89</v>
      </c>
      <c r="AW225" s="14" t="s">
        <v>33</v>
      </c>
      <c r="AX225" s="14" t="s">
        <v>79</v>
      </c>
      <c r="AY225" s="235" t="s">
        <v>173</v>
      </c>
    </row>
    <row r="226" spans="1:65" s="13" customFormat="1" ht="10.199999999999999">
      <c r="B226" s="214"/>
      <c r="C226" s="215"/>
      <c r="D226" s="216" t="s">
        <v>184</v>
      </c>
      <c r="E226" s="217" t="s">
        <v>1</v>
      </c>
      <c r="F226" s="218" t="s">
        <v>279</v>
      </c>
      <c r="G226" s="215"/>
      <c r="H226" s="217" t="s">
        <v>1</v>
      </c>
      <c r="I226" s="219"/>
      <c r="J226" s="215"/>
      <c r="K226" s="215"/>
      <c r="L226" s="220"/>
      <c r="M226" s="221"/>
      <c r="N226" s="222"/>
      <c r="O226" s="222"/>
      <c r="P226" s="222"/>
      <c r="Q226" s="222"/>
      <c r="R226" s="222"/>
      <c r="S226" s="222"/>
      <c r="T226" s="223"/>
      <c r="AT226" s="224" t="s">
        <v>184</v>
      </c>
      <c r="AU226" s="224" t="s">
        <v>182</v>
      </c>
      <c r="AV226" s="13" t="s">
        <v>87</v>
      </c>
      <c r="AW226" s="13" t="s">
        <v>33</v>
      </c>
      <c r="AX226" s="13" t="s">
        <v>79</v>
      </c>
      <c r="AY226" s="224" t="s">
        <v>173</v>
      </c>
    </row>
    <row r="227" spans="1:65" s="14" customFormat="1" ht="10.199999999999999">
      <c r="B227" s="225"/>
      <c r="C227" s="226"/>
      <c r="D227" s="216" t="s">
        <v>184</v>
      </c>
      <c r="E227" s="227" t="s">
        <v>1</v>
      </c>
      <c r="F227" s="228" t="s">
        <v>316</v>
      </c>
      <c r="G227" s="226"/>
      <c r="H227" s="229">
        <v>42.24</v>
      </c>
      <c r="I227" s="230"/>
      <c r="J227" s="226"/>
      <c r="K227" s="226"/>
      <c r="L227" s="231"/>
      <c r="M227" s="232"/>
      <c r="N227" s="233"/>
      <c r="O227" s="233"/>
      <c r="P227" s="233"/>
      <c r="Q227" s="233"/>
      <c r="R227" s="233"/>
      <c r="S227" s="233"/>
      <c r="T227" s="234"/>
      <c r="AT227" s="235" t="s">
        <v>184</v>
      </c>
      <c r="AU227" s="235" t="s">
        <v>182</v>
      </c>
      <c r="AV227" s="14" t="s">
        <v>89</v>
      </c>
      <c r="AW227" s="14" t="s">
        <v>33</v>
      </c>
      <c r="AX227" s="14" t="s">
        <v>79</v>
      </c>
      <c r="AY227" s="235" t="s">
        <v>173</v>
      </c>
    </row>
    <row r="228" spans="1:65" s="15" customFormat="1" ht="10.199999999999999">
      <c r="B228" s="236"/>
      <c r="C228" s="237"/>
      <c r="D228" s="216" t="s">
        <v>184</v>
      </c>
      <c r="E228" s="238" t="s">
        <v>1</v>
      </c>
      <c r="F228" s="239" t="s">
        <v>226</v>
      </c>
      <c r="G228" s="237"/>
      <c r="H228" s="240">
        <v>92.64</v>
      </c>
      <c r="I228" s="241"/>
      <c r="J228" s="237"/>
      <c r="K228" s="237"/>
      <c r="L228" s="242"/>
      <c r="M228" s="243"/>
      <c r="N228" s="244"/>
      <c r="O228" s="244"/>
      <c r="P228" s="244"/>
      <c r="Q228" s="244"/>
      <c r="R228" s="244"/>
      <c r="S228" s="244"/>
      <c r="T228" s="245"/>
      <c r="AT228" s="246" t="s">
        <v>184</v>
      </c>
      <c r="AU228" s="246" t="s">
        <v>182</v>
      </c>
      <c r="AV228" s="15" t="s">
        <v>181</v>
      </c>
      <c r="AW228" s="15" t="s">
        <v>33</v>
      </c>
      <c r="AX228" s="15" t="s">
        <v>87</v>
      </c>
      <c r="AY228" s="246" t="s">
        <v>173</v>
      </c>
    </row>
    <row r="229" spans="1:65" s="2" customFormat="1" ht="24.15" customHeight="1">
      <c r="A229" s="35"/>
      <c r="B229" s="36"/>
      <c r="C229" s="201" t="s">
        <v>317</v>
      </c>
      <c r="D229" s="201" t="s">
        <v>177</v>
      </c>
      <c r="E229" s="202" t="s">
        <v>318</v>
      </c>
      <c r="F229" s="203" t="s">
        <v>319</v>
      </c>
      <c r="G229" s="204" t="s">
        <v>261</v>
      </c>
      <c r="H229" s="205">
        <v>92.64</v>
      </c>
      <c r="I229" s="206"/>
      <c r="J229" s="207">
        <f>ROUND(I229*H229,2)</f>
        <v>0</v>
      </c>
      <c r="K229" s="208"/>
      <c r="L229" s="38"/>
      <c r="M229" s="209" t="s">
        <v>1</v>
      </c>
      <c r="N229" s="210" t="s">
        <v>44</v>
      </c>
      <c r="O229" s="72"/>
      <c r="P229" s="211">
        <f>O229*H229</f>
        <v>0</v>
      </c>
      <c r="Q229" s="211">
        <v>0</v>
      </c>
      <c r="R229" s="211">
        <f>Q229*H229</f>
        <v>0</v>
      </c>
      <c r="S229" s="211">
        <v>0</v>
      </c>
      <c r="T229" s="212">
        <f>S229*H229</f>
        <v>0</v>
      </c>
      <c r="U229" s="35"/>
      <c r="V229" s="35"/>
      <c r="W229" s="35"/>
      <c r="X229" s="35"/>
      <c r="Y229" s="35"/>
      <c r="Z229" s="35"/>
      <c r="AA229" s="35"/>
      <c r="AB229" s="35"/>
      <c r="AC229" s="35"/>
      <c r="AD229" s="35"/>
      <c r="AE229" s="35"/>
      <c r="AR229" s="213" t="s">
        <v>181</v>
      </c>
      <c r="AT229" s="213" t="s">
        <v>177</v>
      </c>
      <c r="AU229" s="213" t="s">
        <v>182</v>
      </c>
      <c r="AY229" s="17" t="s">
        <v>173</v>
      </c>
      <c r="BE229" s="119">
        <f>IF(N229="základní",J229,0)</f>
        <v>0</v>
      </c>
      <c r="BF229" s="119">
        <f>IF(N229="snížená",J229,0)</f>
        <v>0</v>
      </c>
      <c r="BG229" s="119">
        <f>IF(N229="zákl. přenesená",J229,0)</f>
        <v>0</v>
      </c>
      <c r="BH229" s="119">
        <f>IF(N229="sníž. přenesená",J229,0)</f>
        <v>0</v>
      </c>
      <c r="BI229" s="119">
        <f>IF(N229="nulová",J229,0)</f>
        <v>0</v>
      </c>
      <c r="BJ229" s="17" t="s">
        <v>87</v>
      </c>
      <c r="BK229" s="119">
        <f>ROUND(I229*H229,2)</f>
        <v>0</v>
      </c>
      <c r="BL229" s="17" t="s">
        <v>181</v>
      </c>
      <c r="BM229" s="213" t="s">
        <v>320</v>
      </c>
    </row>
    <row r="230" spans="1:65" s="12" customFormat="1" ht="20.85" customHeight="1">
      <c r="B230" s="185"/>
      <c r="C230" s="186"/>
      <c r="D230" s="187" t="s">
        <v>78</v>
      </c>
      <c r="E230" s="199" t="s">
        <v>272</v>
      </c>
      <c r="F230" s="199" t="s">
        <v>321</v>
      </c>
      <c r="G230" s="186"/>
      <c r="H230" s="186"/>
      <c r="I230" s="189"/>
      <c r="J230" s="200">
        <f>BK230</f>
        <v>0</v>
      </c>
      <c r="K230" s="186"/>
      <c r="L230" s="191"/>
      <c r="M230" s="192"/>
      <c r="N230" s="193"/>
      <c r="O230" s="193"/>
      <c r="P230" s="194">
        <f>SUM(P231:P238)</f>
        <v>0</v>
      </c>
      <c r="Q230" s="193"/>
      <c r="R230" s="194">
        <f>SUM(R231:R238)</f>
        <v>0</v>
      </c>
      <c r="S230" s="193"/>
      <c r="T230" s="195">
        <f>SUM(T231:T238)</f>
        <v>0</v>
      </c>
      <c r="AR230" s="196" t="s">
        <v>87</v>
      </c>
      <c r="AT230" s="197" t="s">
        <v>78</v>
      </c>
      <c r="AU230" s="197" t="s">
        <v>89</v>
      </c>
      <c r="AY230" s="196" t="s">
        <v>173</v>
      </c>
      <c r="BK230" s="198">
        <f>SUM(BK231:BK238)</f>
        <v>0</v>
      </c>
    </row>
    <row r="231" spans="1:65" s="2" customFormat="1" ht="33" customHeight="1">
      <c r="A231" s="35"/>
      <c r="B231" s="36"/>
      <c r="C231" s="201" t="s">
        <v>322</v>
      </c>
      <c r="D231" s="201" t="s">
        <v>177</v>
      </c>
      <c r="E231" s="202" t="s">
        <v>323</v>
      </c>
      <c r="F231" s="203" t="s">
        <v>324</v>
      </c>
      <c r="G231" s="204" t="s">
        <v>255</v>
      </c>
      <c r="H231" s="205">
        <v>399.096</v>
      </c>
      <c r="I231" s="206"/>
      <c r="J231" s="207">
        <f>ROUND(I231*H231,2)</f>
        <v>0</v>
      </c>
      <c r="K231" s="208"/>
      <c r="L231" s="38"/>
      <c r="M231" s="209" t="s">
        <v>1</v>
      </c>
      <c r="N231" s="210" t="s">
        <v>44</v>
      </c>
      <c r="O231" s="72"/>
      <c r="P231" s="211">
        <f>O231*H231</f>
        <v>0</v>
      </c>
      <c r="Q231" s="211">
        <v>0</v>
      </c>
      <c r="R231" s="211">
        <f>Q231*H231</f>
        <v>0</v>
      </c>
      <c r="S231" s="211">
        <v>0</v>
      </c>
      <c r="T231" s="212">
        <f>S231*H231</f>
        <v>0</v>
      </c>
      <c r="U231" s="35"/>
      <c r="V231" s="35"/>
      <c r="W231" s="35"/>
      <c r="X231" s="35"/>
      <c r="Y231" s="35"/>
      <c r="Z231" s="35"/>
      <c r="AA231" s="35"/>
      <c r="AB231" s="35"/>
      <c r="AC231" s="35"/>
      <c r="AD231" s="35"/>
      <c r="AE231" s="35"/>
      <c r="AR231" s="213" t="s">
        <v>181</v>
      </c>
      <c r="AT231" s="213" t="s">
        <v>177</v>
      </c>
      <c r="AU231" s="213" t="s">
        <v>182</v>
      </c>
      <c r="AY231" s="17" t="s">
        <v>173</v>
      </c>
      <c r="BE231" s="119">
        <f>IF(N231="základní",J231,0)</f>
        <v>0</v>
      </c>
      <c r="BF231" s="119">
        <f>IF(N231="snížená",J231,0)</f>
        <v>0</v>
      </c>
      <c r="BG231" s="119">
        <f>IF(N231="zákl. přenesená",J231,0)</f>
        <v>0</v>
      </c>
      <c r="BH231" s="119">
        <f>IF(N231="sníž. přenesená",J231,0)</f>
        <v>0</v>
      </c>
      <c r="BI231" s="119">
        <f>IF(N231="nulová",J231,0)</f>
        <v>0</v>
      </c>
      <c r="BJ231" s="17" t="s">
        <v>87</v>
      </c>
      <c r="BK231" s="119">
        <f>ROUND(I231*H231,2)</f>
        <v>0</v>
      </c>
      <c r="BL231" s="17" t="s">
        <v>181</v>
      </c>
      <c r="BM231" s="213" t="s">
        <v>325</v>
      </c>
    </row>
    <row r="232" spans="1:65" s="13" customFormat="1" ht="20.399999999999999">
      <c r="B232" s="214"/>
      <c r="C232" s="215"/>
      <c r="D232" s="216" t="s">
        <v>184</v>
      </c>
      <c r="E232" s="217" t="s">
        <v>1</v>
      </c>
      <c r="F232" s="218" t="s">
        <v>326</v>
      </c>
      <c r="G232" s="215"/>
      <c r="H232" s="217" t="s">
        <v>1</v>
      </c>
      <c r="I232" s="219"/>
      <c r="J232" s="215"/>
      <c r="K232" s="215"/>
      <c r="L232" s="220"/>
      <c r="M232" s="221"/>
      <c r="N232" s="222"/>
      <c r="O232" s="222"/>
      <c r="P232" s="222"/>
      <c r="Q232" s="222"/>
      <c r="R232" s="222"/>
      <c r="S232" s="222"/>
      <c r="T232" s="223"/>
      <c r="AT232" s="224" t="s">
        <v>184</v>
      </c>
      <c r="AU232" s="224" t="s">
        <v>182</v>
      </c>
      <c r="AV232" s="13" t="s">
        <v>87</v>
      </c>
      <c r="AW232" s="13" t="s">
        <v>33</v>
      </c>
      <c r="AX232" s="13" t="s">
        <v>79</v>
      </c>
      <c r="AY232" s="224" t="s">
        <v>173</v>
      </c>
    </row>
    <row r="233" spans="1:65" s="14" customFormat="1" ht="10.199999999999999">
      <c r="B233" s="225"/>
      <c r="C233" s="226"/>
      <c r="D233" s="216" t="s">
        <v>184</v>
      </c>
      <c r="E233" s="227" t="s">
        <v>1</v>
      </c>
      <c r="F233" s="228" t="s">
        <v>327</v>
      </c>
      <c r="G233" s="226"/>
      <c r="H233" s="229">
        <v>1286.8800000000001</v>
      </c>
      <c r="I233" s="230"/>
      <c r="J233" s="226"/>
      <c r="K233" s="226"/>
      <c r="L233" s="231"/>
      <c r="M233" s="232"/>
      <c r="N233" s="233"/>
      <c r="O233" s="233"/>
      <c r="P233" s="233"/>
      <c r="Q233" s="233"/>
      <c r="R233" s="233"/>
      <c r="S233" s="233"/>
      <c r="T233" s="234"/>
      <c r="AT233" s="235" t="s">
        <v>184</v>
      </c>
      <c r="AU233" s="235" t="s">
        <v>182</v>
      </c>
      <c r="AV233" s="14" t="s">
        <v>89</v>
      </c>
      <c r="AW233" s="14" t="s">
        <v>33</v>
      </c>
      <c r="AX233" s="14" t="s">
        <v>79</v>
      </c>
      <c r="AY233" s="235" t="s">
        <v>173</v>
      </c>
    </row>
    <row r="234" spans="1:65" s="14" customFormat="1" ht="10.199999999999999">
      <c r="B234" s="225"/>
      <c r="C234" s="226"/>
      <c r="D234" s="216" t="s">
        <v>184</v>
      </c>
      <c r="E234" s="227" t="s">
        <v>1</v>
      </c>
      <c r="F234" s="228" t="s">
        <v>328</v>
      </c>
      <c r="G234" s="226"/>
      <c r="H234" s="229">
        <v>-887.78399999999999</v>
      </c>
      <c r="I234" s="230"/>
      <c r="J234" s="226"/>
      <c r="K234" s="226"/>
      <c r="L234" s="231"/>
      <c r="M234" s="232"/>
      <c r="N234" s="233"/>
      <c r="O234" s="233"/>
      <c r="P234" s="233"/>
      <c r="Q234" s="233"/>
      <c r="R234" s="233"/>
      <c r="S234" s="233"/>
      <c r="T234" s="234"/>
      <c r="AT234" s="235" t="s">
        <v>184</v>
      </c>
      <c r="AU234" s="235" t="s">
        <v>182</v>
      </c>
      <c r="AV234" s="14" t="s">
        <v>89</v>
      </c>
      <c r="AW234" s="14" t="s">
        <v>33</v>
      </c>
      <c r="AX234" s="14" t="s">
        <v>79</v>
      </c>
      <c r="AY234" s="235" t="s">
        <v>173</v>
      </c>
    </row>
    <row r="235" spans="1:65" s="15" customFormat="1" ht="10.199999999999999">
      <c r="B235" s="236"/>
      <c r="C235" s="237"/>
      <c r="D235" s="216" t="s">
        <v>184</v>
      </c>
      <c r="E235" s="238" t="s">
        <v>1</v>
      </c>
      <c r="F235" s="239" t="s">
        <v>226</v>
      </c>
      <c r="G235" s="237"/>
      <c r="H235" s="240">
        <v>399.096</v>
      </c>
      <c r="I235" s="241"/>
      <c r="J235" s="237"/>
      <c r="K235" s="237"/>
      <c r="L235" s="242"/>
      <c r="M235" s="243"/>
      <c r="N235" s="244"/>
      <c r="O235" s="244"/>
      <c r="P235" s="244"/>
      <c r="Q235" s="244"/>
      <c r="R235" s="244"/>
      <c r="S235" s="244"/>
      <c r="T235" s="245"/>
      <c r="AT235" s="246" t="s">
        <v>184</v>
      </c>
      <c r="AU235" s="246" t="s">
        <v>182</v>
      </c>
      <c r="AV235" s="15" t="s">
        <v>181</v>
      </c>
      <c r="AW235" s="15" t="s">
        <v>33</v>
      </c>
      <c r="AX235" s="15" t="s">
        <v>87</v>
      </c>
      <c r="AY235" s="246" t="s">
        <v>173</v>
      </c>
    </row>
    <row r="236" spans="1:65" s="2" customFormat="1" ht="37.799999999999997" customHeight="1">
      <c r="A236" s="35"/>
      <c r="B236" s="36"/>
      <c r="C236" s="201" t="s">
        <v>329</v>
      </c>
      <c r="D236" s="201" t="s">
        <v>177</v>
      </c>
      <c r="E236" s="202" t="s">
        <v>330</v>
      </c>
      <c r="F236" s="203" t="s">
        <v>331</v>
      </c>
      <c r="G236" s="204" t="s">
        <v>255</v>
      </c>
      <c r="H236" s="205">
        <v>5986.44</v>
      </c>
      <c r="I236" s="206"/>
      <c r="J236" s="207">
        <f>ROUND(I236*H236,2)</f>
        <v>0</v>
      </c>
      <c r="K236" s="208"/>
      <c r="L236" s="38"/>
      <c r="M236" s="209" t="s">
        <v>1</v>
      </c>
      <c r="N236" s="210" t="s">
        <v>44</v>
      </c>
      <c r="O236" s="72"/>
      <c r="P236" s="211">
        <f>O236*H236</f>
        <v>0</v>
      </c>
      <c r="Q236" s="211">
        <v>0</v>
      </c>
      <c r="R236" s="211">
        <f>Q236*H236</f>
        <v>0</v>
      </c>
      <c r="S236" s="211">
        <v>0</v>
      </c>
      <c r="T236" s="212">
        <f>S236*H236</f>
        <v>0</v>
      </c>
      <c r="U236" s="35"/>
      <c r="V236" s="35"/>
      <c r="W236" s="35"/>
      <c r="X236" s="35"/>
      <c r="Y236" s="35"/>
      <c r="Z236" s="35"/>
      <c r="AA236" s="35"/>
      <c r="AB236" s="35"/>
      <c r="AC236" s="35"/>
      <c r="AD236" s="35"/>
      <c r="AE236" s="35"/>
      <c r="AR236" s="213" t="s">
        <v>181</v>
      </c>
      <c r="AT236" s="213" t="s">
        <v>177</v>
      </c>
      <c r="AU236" s="213" t="s">
        <v>182</v>
      </c>
      <c r="AY236" s="17" t="s">
        <v>173</v>
      </c>
      <c r="BE236" s="119">
        <f>IF(N236="základní",J236,0)</f>
        <v>0</v>
      </c>
      <c r="BF236" s="119">
        <f>IF(N236="snížená",J236,0)</f>
        <v>0</v>
      </c>
      <c r="BG236" s="119">
        <f>IF(N236="zákl. přenesená",J236,0)</f>
        <v>0</v>
      </c>
      <c r="BH236" s="119">
        <f>IF(N236="sníž. přenesená",J236,0)</f>
        <v>0</v>
      </c>
      <c r="BI236" s="119">
        <f>IF(N236="nulová",J236,0)</f>
        <v>0</v>
      </c>
      <c r="BJ236" s="17" t="s">
        <v>87</v>
      </c>
      <c r="BK236" s="119">
        <f>ROUND(I236*H236,2)</f>
        <v>0</v>
      </c>
      <c r="BL236" s="17" t="s">
        <v>181</v>
      </c>
      <c r="BM236" s="213" t="s">
        <v>332</v>
      </c>
    </row>
    <row r="237" spans="1:65" s="13" customFormat="1" ht="20.399999999999999">
      <c r="B237" s="214"/>
      <c r="C237" s="215"/>
      <c r="D237" s="216" t="s">
        <v>184</v>
      </c>
      <c r="E237" s="217" t="s">
        <v>1</v>
      </c>
      <c r="F237" s="218" t="s">
        <v>326</v>
      </c>
      <c r="G237" s="215"/>
      <c r="H237" s="217" t="s">
        <v>1</v>
      </c>
      <c r="I237" s="219"/>
      <c r="J237" s="215"/>
      <c r="K237" s="215"/>
      <c r="L237" s="220"/>
      <c r="M237" s="221"/>
      <c r="N237" s="222"/>
      <c r="O237" s="222"/>
      <c r="P237" s="222"/>
      <c r="Q237" s="222"/>
      <c r="R237" s="222"/>
      <c r="S237" s="222"/>
      <c r="T237" s="223"/>
      <c r="AT237" s="224" t="s">
        <v>184</v>
      </c>
      <c r="AU237" s="224" t="s">
        <v>182</v>
      </c>
      <c r="AV237" s="13" t="s">
        <v>87</v>
      </c>
      <c r="AW237" s="13" t="s">
        <v>33</v>
      </c>
      <c r="AX237" s="13" t="s">
        <v>79</v>
      </c>
      <c r="AY237" s="224" t="s">
        <v>173</v>
      </c>
    </row>
    <row r="238" spans="1:65" s="14" customFormat="1" ht="10.199999999999999">
      <c r="B238" s="225"/>
      <c r="C238" s="226"/>
      <c r="D238" s="216" t="s">
        <v>184</v>
      </c>
      <c r="E238" s="227" t="s">
        <v>1</v>
      </c>
      <c r="F238" s="228" t="s">
        <v>333</v>
      </c>
      <c r="G238" s="226"/>
      <c r="H238" s="229">
        <v>5986.44</v>
      </c>
      <c r="I238" s="230"/>
      <c r="J238" s="226"/>
      <c r="K238" s="226"/>
      <c r="L238" s="231"/>
      <c r="M238" s="232"/>
      <c r="N238" s="233"/>
      <c r="O238" s="233"/>
      <c r="P238" s="233"/>
      <c r="Q238" s="233"/>
      <c r="R238" s="233"/>
      <c r="S238" s="233"/>
      <c r="T238" s="234"/>
      <c r="AT238" s="235" t="s">
        <v>184</v>
      </c>
      <c r="AU238" s="235" t="s">
        <v>182</v>
      </c>
      <c r="AV238" s="14" t="s">
        <v>89</v>
      </c>
      <c r="AW238" s="14" t="s">
        <v>33</v>
      </c>
      <c r="AX238" s="14" t="s">
        <v>87</v>
      </c>
      <c r="AY238" s="235" t="s">
        <v>173</v>
      </c>
    </row>
    <row r="239" spans="1:65" s="12" customFormat="1" ht="20.85" customHeight="1">
      <c r="B239" s="185"/>
      <c r="C239" s="186"/>
      <c r="D239" s="187" t="s">
        <v>78</v>
      </c>
      <c r="E239" s="199" t="s">
        <v>284</v>
      </c>
      <c r="F239" s="199" t="s">
        <v>334</v>
      </c>
      <c r="G239" s="186"/>
      <c r="H239" s="186"/>
      <c r="I239" s="189"/>
      <c r="J239" s="200">
        <f>BK239</f>
        <v>0</v>
      </c>
      <c r="K239" s="186"/>
      <c r="L239" s="191"/>
      <c r="M239" s="192"/>
      <c r="N239" s="193"/>
      <c r="O239" s="193"/>
      <c r="P239" s="194">
        <f>SUM(P240:P253)</f>
        <v>0</v>
      </c>
      <c r="Q239" s="193"/>
      <c r="R239" s="194">
        <f>SUM(R240:R253)</f>
        <v>519.72900000000004</v>
      </c>
      <c r="S239" s="193"/>
      <c r="T239" s="195">
        <f>SUM(T240:T253)</f>
        <v>0</v>
      </c>
      <c r="AR239" s="196" t="s">
        <v>87</v>
      </c>
      <c r="AT239" s="197" t="s">
        <v>78</v>
      </c>
      <c r="AU239" s="197" t="s">
        <v>89</v>
      </c>
      <c r="AY239" s="196" t="s">
        <v>173</v>
      </c>
      <c r="BK239" s="198">
        <f>SUM(BK240:BK253)</f>
        <v>0</v>
      </c>
    </row>
    <row r="240" spans="1:65" s="2" customFormat="1" ht="16.5" customHeight="1">
      <c r="A240" s="35"/>
      <c r="B240" s="36"/>
      <c r="C240" s="201" t="s">
        <v>335</v>
      </c>
      <c r="D240" s="201" t="s">
        <v>177</v>
      </c>
      <c r="E240" s="202" t="s">
        <v>336</v>
      </c>
      <c r="F240" s="203" t="s">
        <v>337</v>
      </c>
      <c r="G240" s="204" t="s">
        <v>255</v>
      </c>
      <c r="H240" s="205">
        <v>399.096</v>
      </c>
      <c r="I240" s="206"/>
      <c r="J240" s="207">
        <f>ROUND(I240*H240,2)</f>
        <v>0</v>
      </c>
      <c r="K240" s="208"/>
      <c r="L240" s="38"/>
      <c r="M240" s="209" t="s">
        <v>1</v>
      </c>
      <c r="N240" s="210" t="s">
        <v>44</v>
      </c>
      <c r="O240" s="72"/>
      <c r="P240" s="211">
        <f>O240*H240</f>
        <v>0</v>
      </c>
      <c r="Q240" s="211">
        <v>0</v>
      </c>
      <c r="R240" s="211">
        <f>Q240*H240</f>
        <v>0</v>
      </c>
      <c r="S240" s="211">
        <v>0</v>
      </c>
      <c r="T240" s="212">
        <f>S240*H240</f>
        <v>0</v>
      </c>
      <c r="U240" s="35"/>
      <c r="V240" s="35"/>
      <c r="W240" s="35"/>
      <c r="X240" s="35"/>
      <c r="Y240" s="35"/>
      <c r="Z240" s="35"/>
      <c r="AA240" s="35"/>
      <c r="AB240" s="35"/>
      <c r="AC240" s="35"/>
      <c r="AD240" s="35"/>
      <c r="AE240" s="35"/>
      <c r="AR240" s="213" t="s">
        <v>181</v>
      </c>
      <c r="AT240" s="213" t="s">
        <v>177</v>
      </c>
      <c r="AU240" s="213" t="s">
        <v>182</v>
      </c>
      <c r="AY240" s="17" t="s">
        <v>173</v>
      </c>
      <c r="BE240" s="119">
        <f>IF(N240="základní",J240,0)</f>
        <v>0</v>
      </c>
      <c r="BF240" s="119">
        <f>IF(N240="snížená",J240,0)</f>
        <v>0</v>
      </c>
      <c r="BG240" s="119">
        <f>IF(N240="zákl. přenesená",J240,0)</f>
        <v>0</v>
      </c>
      <c r="BH240" s="119">
        <f>IF(N240="sníž. přenesená",J240,0)</f>
        <v>0</v>
      </c>
      <c r="BI240" s="119">
        <f>IF(N240="nulová",J240,0)</f>
        <v>0</v>
      </c>
      <c r="BJ240" s="17" t="s">
        <v>87</v>
      </c>
      <c r="BK240" s="119">
        <f>ROUND(I240*H240,2)</f>
        <v>0</v>
      </c>
      <c r="BL240" s="17" t="s">
        <v>181</v>
      </c>
      <c r="BM240" s="213" t="s">
        <v>338</v>
      </c>
    </row>
    <row r="241" spans="1:65" s="2" customFormat="1" ht="24.15" customHeight="1">
      <c r="A241" s="35"/>
      <c r="B241" s="36"/>
      <c r="C241" s="201" t="s">
        <v>339</v>
      </c>
      <c r="D241" s="201" t="s">
        <v>177</v>
      </c>
      <c r="E241" s="202" t="s">
        <v>340</v>
      </c>
      <c r="F241" s="203" t="s">
        <v>341</v>
      </c>
      <c r="G241" s="204" t="s">
        <v>342</v>
      </c>
      <c r="H241" s="205">
        <v>738.32799999999997</v>
      </c>
      <c r="I241" s="206"/>
      <c r="J241" s="207">
        <f>ROUND(I241*H241,2)</f>
        <v>0</v>
      </c>
      <c r="K241" s="208"/>
      <c r="L241" s="38"/>
      <c r="M241" s="209" t="s">
        <v>1</v>
      </c>
      <c r="N241" s="210" t="s">
        <v>44</v>
      </c>
      <c r="O241" s="72"/>
      <c r="P241" s="211">
        <f>O241*H241</f>
        <v>0</v>
      </c>
      <c r="Q241" s="211">
        <v>0</v>
      </c>
      <c r="R241" s="211">
        <f>Q241*H241</f>
        <v>0</v>
      </c>
      <c r="S241" s="211">
        <v>0</v>
      </c>
      <c r="T241" s="212">
        <f>S241*H241</f>
        <v>0</v>
      </c>
      <c r="U241" s="35"/>
      <c r="V241" s="35"/>
      <c r="W241" s="35"/>
      <c r="X241" s="35"/>
      <c r="Y241" s="35"/>
      <c r="Z241" s="35"/>
      <c r="AA241" s="35"/>
      <c r="AB241" s="35"/>
      <c r="AC241" s="35"/>
      <c r="AD241" s="35"/>
      <c r="AE241" s="35"/>
      <c r="AR241" s="213" t="s">
        <v>181</v>
      </c>
      <c r="AT241" s="213" t="s">
        <v>177</v>
      </c>
      <c r="AU241" s="213" t="s">
        <v>182</v>
      </c>
      <c r="AY241" s="17" t="s">
        <v>173</v>
      </c>
      <c r="BE241" s="119">
        <f>IF(N241="základní",J241,0)</f>
        <v>0</v>
      </c>
      <c r="BF241" s="119">
        <f>IF(N241="snížená",J241,0)</f>
        <v>0</v>
      </c>
      <c r="BG241" s="119">
        <f>IF(N241="zákl. přenesená",J241,0)</f>
        <v>0</v>
      </c>
      <c r="BH241" s="119">
        <f>IF(N241="sníž. přenesená",J241,0)</f>
        <v>0</v>
      </c>
      <c r="BI241" s="119">
        <f>IF(N241="nulová",J241,0)</f>
        <v>0</v>
      </c>
      <c r="BJ241" s="17" t="s">
        <v>87</v>
      </c>
      <c r="BK241" s="119">
        <f>ROUND(I241*H241,2)</f>
        <v>0</v>
      </c>
      <c r="BL241" s="17" t="s">
        <v>181</v>
      </c>
      <c r="BM241" s="213" t="s">
        <v>343</v>
      </c>
    </row>
    <row r="242" spans="1:65" s="14" customFormat="1" ht="10.199999999999999">
      <c r="B242" s="225"/>
      <c r="C242" s="226"/>
      <c r="D242" s="216" t="s">
        <v>184</v>
      </c>
      <c r="E242" s="227" t="s">
        <v>1</v>
      </c>
      <c r="F242" s="228" t="s">
        <v>344</v>
      </c>
      <c r="G242" s="226"/>
      <c r="H242" s="229">
        <v>738.32799999999997</v>
      </c>
      <c r="I242" s="230"/>
      <c r="J242" s="226"/>
      <c r="K242" s="226"/>
      <c r="L242" s="231"/>
      <c r="M242" s="232"/>
      <c r="N242" s="233"/>
      <c r="O242" s="233"/>
      <c r="P242" s="233"/>
      <c r="Q242" s="233"/>
      <c r="R242" s="233"/>
      <c r="S242" s="233"/>
      <c r="T242" s="234"/>
      <c r="AT242" s="235" t="s">
        <v>184</v>
      </c>
      <c r="AU242" s="235" t="s">
        <v>182</v>
      </c>
      <c r="AV242" s="14" t="s">
        <v>89</v>
      </c>
      <c r="AW242" s="14" t="s">
        <v>33</v>
      </c>
      <c r="AX242" s="14" t="s">
        <v>87</v>
      </c>
      <c r="AY242" s="235" t="s">
        <v>173</v>
      </c>
    </row>
    <row r="243" spans="1:65" s="2" customFormat="1" ht="24.15" customHeight="1">
      <c r="A243" s="35"/>
      <c r="B243" s="36"/>
      <c r="C243" s="201" t="s">
        <v>345</v>
      </c>
      <c r="D243" s="201" t="s">
        <v>177</v>
      </c>
      <c r="E243" s="202" t="s">
        <v>346</v>
      </c>
      <c r="F243" s="203" t="s">
        <v>347</v>
      </c>
      <c r="G243" s="204" t="s">
        <v>255</v>
      </c>
      <c r="H243" s="205">
        <v>887.78399999999999</v>
      </c>
      <c r="I243" s="206"/>
      <c r="J243" s="207">
        <f>ROUND(I243*H243,2)</f>
        <v>0</v>
      </c>
      <c r="K243" s="208"/>
      <c r="L243" s="38"/>
      <c r="M243" s="209" t="s">
        <v>1</v>
      </c>
      <c r="N243" s="210" t="s">
        <v>44</v>
      </c>
      <c r="O243" s="72"/>
      <c r="P243" s="211">
        <f>O243*H243</f>
        <v>0</v>
      </c>
      <c r="Q243" s="211">
        <v>0</v>
      </c>
      <c r="R243" s="211">
        <f>Q243*H243</f>
        <v>0</v>
      </c>
      <c r="S243" s="211">
        <v>0</v>
      </c>
      <c r="T243" s="212">
        <f>S243*H243</f>
        <v>0</v>
      </c>
      <c r="U243" s="35"/>
      <c r="V243" s="35"/>
      <c r="W243" s="35"/>
      <c r="X243" s="35"/>
      <c r="Y243" s="35"/>
      <c r="Z243" s="35"/>
      <c r="AA243" s="35"/>
      <c r="AB243" s="35"/>
      <c r="AC243" s="35"/>
      <c r="AD243" s="35"/>
      <c r="AE243" s="35"/>
      <c r="AR243" s="213" t="s">
        <v>181</v>
      </c>
      <c r="AT243" s="213" t="s">
        <v>177</v>
      </c>
      <c r="AU243" s="213" t="s">
        <v>182</v>
      </c>
      <c r="AY243" s="17" t="s">
        <v>173</v>
      </c>
      <c r="BE243" s="119">
        <f>IF(N243="základní",J243,0)</f>
        <v>0</v>
      </c>
      <c r="BF243" s="119">
        <f>IF(N243="snížená",J243,0)</f>
        <v>0</v>
      </c>
      <c r="BG243" s="119">
        <f>IF(N243="zákl. přenesená",J243,0)</f>
        <v>0</v>
      </c>
      <c r="BH243" s="119">
        <f>IF(N243="sníž. přenesená",J243,0)</f>
        <v>0</v>
      </c>
      <c r="BI243" s="119">
        <f>IF(N243="nulová",J243,0)</f>
        <v>0</v>
      </c>
      <c r="BJ243" s="17" t="s">
        <v>87</v>
      </c>
      <c r="BK243" s="119">
        <f>ROUND(I243*H243,2)</f>
        <v>0</v>
      </c>
      <c r="BL243" s="17" t="s">
        <v>181</v>
      </c>
      <c r="BM243" s="213" t="s">
        <v>348</v>
      </c>
    </row>
    <row r="244" spans="1:65" s="14" customFormat="1" ht="10.199999999999999">
      <c r="B244" s="225"/>
      <c r="C244" s="226"/>
      <c r="D244" s="216" t="s">
        <v>184</v>
      </c>
      <c r="E244" s="227" t="s">
        <v>1</v>
      </c>
      <c r="F244" s="228" t="s">
        <v>327</v>
      </c>
      <c r="G244" s="226"/>
      <c r="H244" s="229">
        <v>1286.8800000000001</v>
      </c>
      <c r="I244" s="230"/>
      <c r="J244" s="226"/>
      <c r="K244" s="226"/>
      <c r="L244" s="231"/>
      <c r="M244" s="232"/>
      <c r="N244" s="233"/>
      <c r="O244" s="233"/>
      <c r="P244" s="233"/>
      <c r="Q244" s="233"/>
      <c r="R244" s="233"/>
      <c r="S244" s="233"/>
      <c r="T244" s="234"/>
      <c r="AT244" s="235" t="s">
        <v>184</v>
      </c>
      <c r="AU244" s="235" t="s">
        <v>182</v>
      </c>
      <c r="AV244" s="14" t="s">
        <v>89</v>
      </c>
      <c r="AW244" s="14" t="s">
        <v>33</v>
      </c>
      <c r="AX244" s="14" t="s">
        <v>79</v>
      </c>
      <c r="AY244" s="235" t="s">
        <v>173</v>
      </c>
    </row>
    <row r="245" spans="1:65" s="14" customFormat="1" ht="10.199999999999999">
      <c r="B245" s="225"/>
      <c r="C245" s="226"/>
      <c r="D245" s="216" t="s">
        <v>184</v>
      </c>
      <c r="E245" s="227" t="s">
        <v>1</v>
      </c>
      <c r="F245" s="228" t="s">
        <v>349</v>
      </c>
      <c r="G245" s="226"/>
      <c r="H245" s="229">
        <v>-302.69600000000003</v>
      </c>
      <c r="I245" s="230"/>
      <c r="J245" s="226"/>
      <c r="K245" s="226"/>
      <c r="L245" s="231"/>
      <c r="M245" s="232"/>
      <c r="N245" s="233"/>
      <c r="O245" s="233"/>
      <c r="P245" s="233"/>
      <c r="Q245" s="233"/>
      <c r="R245" s="233"/>
      <c r="S245" s="233"/>
      <c r="T245" s="234"/>
      <c r="AT245" s="235" t="s">
        <v>184</v>
      </c>
      <c r="AU245" s="235" t="s">
        <v>182</v>
      </c>
      <c r="AV245" s="14" t="s">
        <v>89</v>
      </c>
      <c r="AW245" s="14" t="s">
        <v>33</v>
      </c>
      <c r="AX245" s="14" t="s">
        <v>79</v>
      </c>
      <c r="AY245" s="235" t="s">
        <v>173</v>
      </c>
    </row>
    <row r="246" spans="1:65" s="14" customFormat="1" ht="10.199999999999999">
      <c r="B246" s="225"/>
      <c r="C246" s="226"/>
      <c r="D246" s="216" t="s">
        <v>184</v>
      </c>
      <c r="E246" s="227" t="s">
        <v>1</v>
      </c>
      <c r="F246" s="228" t="s">
        <v>350</v>
      </c>
      <c r="G246" s="226"/>
      <c r="H246" s="229">
        <v>-96.4</v>
      </c>
      <c r="I246" s="230"/>
      <c r="J246" s="226"/>
      <c r="K246" s="226"/>
      <c r="L246" s="231"/>
      <c r="M246" s="232"/>
      <c r="N246" s="233"/>
      <c r="O246" s="233"/>
      <c r="P246" s="233"/>
      <c r="Q246" s="233"/>
      <c r="R246" s="233"/>
      <c r="S246" s="233"/>
      <c r="T246" s="234"/>
      <c r="AT246" s="235" t="s">
        <v>184</v>
      </c>
      <c r="AU246" s="235" t="s">
        <v>182</v>
      </c>
      <c r="AV246" s="14" t="s">
        <v>89</v>
      </c>
      <c r="AW246" s="14" t="s">
        <v>33</v>
      </c>
      <c r="AX246" s="14" t="s">
        <v>79</v>
      </c>
      <c r="AY246" s="235" t="s">
        <v>173</v>
      </c>
    </row>
    <row r="247" spans="1:65" s="15" customFormat="1" ht="10.199999999999999">
      <c r="B247" s="236"/>
      <c r="C247" s="237"/>
      <c r="D247" s="216" t="s">
        <v>184</v>
      </c>
      <c r="E247" s="238" t="s">
        <v>1</v>
      </c>
      <c r="F247" s="239" t="s">
        <v>226</v>
      </c>
      <c r="G247" s="237"/>
      <c r="H247" s="240">
        <v>887.78399999999999</v>
      </c>
      <c r="I247" s="241"/>
      <c r="J247" s="237"/>
      <c r="K247" s="237"/>
      <c r="L247" s="242"/>
      <c r="M247" s="243"/>
      <c r="N247" s="244"/>
      <c r="O247" s="244"/>
      <c r="P247" s="244"/>
      <c r="Q247" s="244"/>
      <c r="R247" s="244"/>
      <c r="S247" s="244"/>
      <c r="T247" s="245"/>
      <c r="AT247" s="246" t="s">
        <v>184</v>
      </c>
      <c r="AU247" s="246" t="s">
        <v>182</v>
      </c>
      <c r="AV247" s="15" t="s">
        <v>181</v>
      </c>
      <c r="AW247" s="15" t="s">
        <v>33</v>
      </c>
      <c r="AX247" s="15" t="s">
        <v>87</v>
      </c>
      <c r="AY247" s="246" t="s">
        <v>173</v>
      </c>
    </row>
    <row r="248" spans="1:65" s="2" customFormat="1" ht="24.15" customHeight="1">
      <c r="A248" s="35"/>
      <c r="B248" s="36"/>
      <c r="C248" s="201" t="s">
        <v>351</v>
      </c>
      <c r="D248" s="201" t="s">
        <v>177</v>
      </c>
      <c r="E248" s="202" t="s">
        <v>352</v>
      </c>
      <c r="F248" s="203" t="s">
        <v>353</v>
      </c>
      <c r="G248" s="204" t="s">
        <v>255</v>
      </c>
      <c r="H248" s="205">
        <v>302.69600000000003</v>
      </c>
      <c r="I248" s="206"/>
      <c r="J248" s="207">
        <f>ROUND(I248*H248,2)</f>
        <v>0</v>
      </c>
      <c r="K248" s="208"/>
      <c r="L248" s="38"/>
      <c r="M248" s="209" t="s">
        <v>1</v>
      </c>
      <c r="N248" s="210" t="s">
        <v>44</v>
      </c>
      <c r="O248" s="72"/>
      <c r="P248" s="211">
        <f>O248*H248</f>
        <v>0</v>
      </c>
      <c r="Q248" s="211">
        <v>0</v>
      </c>
      <c r="R248" s="211">
        <f>Q248*H248</f>
        <v>0</v>
      </c>
      <c r="S248" s="211">
        <v>0</v>
      </c>
      <c r="T248" s="212">
        <f>S248*H248</f>
        <v>0</v>
      </c>
      <c r="U248" s="35"/>
      <c r="V248" s="35"/>
      <c r="W248" s="35"/>
      <c r="X248" s="35"/>
      <c r="Y248" s="35"/>
      <c r="Z248" s="35"/>
      <c r="AA248" s="35"/>
      <c r="AB248" s="35"/>
      <c r="AC248" s="35"/>
      <c r="AD248" s="35"/>
      <c r="AE248" s="35"/>
      <c r="AR248" s="213" t="s">
        <v>181</v>
      </c>
      <c r="AT248" s="213" t="s">
        <v>177</v>
      </c>
      <c r="AU248" s="213" t="s">
        <v>182</v>
      </c>
      <c r="AY248" s="17" t="s">
        <v>173</v>
      </c>
      <c r="BE248" s="119">
        <f>IF(N248="základní",J248,0)</f>
        <v>0</v>
      </c>
      <c r="BF248" s="119">
        <f>IF(N248="snížená",J248,0)</f>
        <v>0</v>
      </c>
      <c r="BG248" s="119">
        <f>IF(N248="zákl. přenesená",J248,0)</f>
        <v>0</v>
      </c>
      <c r="BH248" s="119">
        <f>IF(N248="sníž. přenesená",J248,0)</f>
        <v>0</v>
      </c>
      <c r="BI248" s="119">
        <f>IF(N248="nulová",J248,0)</f>
        <v>0</v>
      </c>
      <c r="BJ248" s="17" t="s">
        <v>87</v>
      </c>
      <c r="BK248" s="119">
        <f>ROUND(I248*H248,2)</f>
        <v>0</v>
      </c>
      <c r="BL248" s="17" t="s">
        <v>181</v>
      </c>
      <c r="BM248" s="213" t="s">
        <v>354</v>
      </c>
    </row>
    <row r="249" spans="1:65" s="13" customFormat="1" ht="10.199999999999999">
      <c r="B249" s="214"/>
      <c r="C249" s="215"/>
      <c r="D249" s="216" t="s">
        <v>184</v>
      </c>
      <c r="E249" s="217" t="s">
        <v>1</v>
      </c>
      <c r="F249" s="218" t="s">
        <v>355</v>
      </c>
      <c r="G249" s="215"/>
      <c r="H249" s="217" t="s">
        <v>1</v>
      </c>
      <c r="I249" s="219"/>
      <c r="J249" s="215"/>
      <c r="K249" s="215"/>
      <c r="L249" s="220"/>
      <c r="M249" s="221"/>
      <c r="N249" s="222"/>
      <c r="O249" s="222"/>
      <c r="P249" s="222"/>
      <c r="Q249" s="222"/>
      <c r="R249" s="222"/>
      <c r="S249" s="222"/>
      <c r="T249" s="223"/>
      <c r="AT249" s="224" t="s">
        <v>184</v>
      </c>
      <c r="AU249" s="224" t="s">
        <v>182</v>
      </c>
      <c r="AV249" s="13" t="s">
        <v>87</v>
      </c>
      <c r="AW249" s="13" t="s">
        <v>33</v>
      </c>
      <c r="AX249" s="13" t="s">
        <v>79</v>
      </c>
      <c r="AY249" s="224" t="s">
        <v>173</v>
      </c>
    </row>
    <row r="250" spans="1:65" s="14" customFormat="1" ht="10.199999999999999">
      <c r="B250" s="225"/>
      <c r="C250" s="226"/>
      <c r="D250" s="216" t="s">
        <v>184</v>
      </c>
      <c r="E250" s="227" t="s">
        <v>1</v>
      </c>
      <c r="F250" s="228" t="s">
        <v>356</v>
      </c>
      <c r="G250" s="226"/>
      <c r="H250" s="229">
        <v>302.69600000000003</v>
      </c>
      <c r="I250" s="230"/>
      <c r="J250" s="226"/>
      <c r="K250" s="226"/>
      <c r="L250" s="231"/>
      <c r="M250" s="232"/>
      <c r="N250" s="233"/>
      <c r="O250" s="233"/>
      <c r="P250" s="233"/>
      <c r="Q250" s="233"/>
      <c r="R250" s="233"/>
      <c r="S250" s="233"/>
      <c r="T250" s="234"/>
      <c r="AT250" s="235" t="s">
        <v>184</v>
      </c>
      <c r="AU250" s="235" t="s">
        <v>182</v>
      </c>
      <c r="AV250" s="14" t="s">
        <v>89</v>
      </c>
      <c r="AW250" s="14" t="s">
        <v>33</v>
      </c>
      <c r="AX250" s="14" t="s">
        <v>87</v>
      </c>
      <c r="AY250" s="235" t="s">
        <v>173</v>
      </c>
    </row>
    <row r="251" spans="1:65" s="2" customFormat="1" ht="16.5" customHeight="1">
      <c r="A251" s="35"/>
      <c r="B251" s="36"/>
      <c r="C251" s="247" t="s">
        <v>357</v>
      </c>
      <c r="D251" s="247" t="s">
        <v>291</v>
      </c>
      <c r="E251" s="248" t="s">
        <v>358</v>
      </c>
      <c r="F251" s="249" t="s">
        <v>359</v>
      </c>
      <c r="G251" s="250" t="s">
        <v>342</v>
      </c>
      <c r="H251" s="251">
        <v>519.72900000000004</v>
      </c>
      <c r="I251" s="252"/>
      <c r="J251" s="253">
        <f>ROUND(I251*H251,2)</f>
        <v>0</v>
      </c>
      <c r="K251" s="254"/>
      <c r="L251" s="255"/>
      <c r="M251" s="256" t="s">
        <v>1</v>
      </c>
      <c r="N251" s="257" t="s">
        <v>44</v>
      </c>
      <c r="O251" s="72"/>
      <c r="P251" s="211">
        <f>O251*H251</f>
        <v>0</v>
      </c>
      <c r="Q251" s="211">
        <v>1</v>
      </c>
      <c r="R251" s="211">
        <f>Q251*H251</f>
        <v>519.72900000000004</v>
      </c>
      <c r="S251" s="211">
        <v>0</v>
      </c>
      <c r="T251" s="212">
        <f>S251*H251</f>
        <v>0</v>
      </c>
      <c r="U251" s="35"/>
      <c r="V251" s="35"/>
      <c r="W251" s="35"/>
      <c r="X251" s="35"/>
      <c r="Y251" s="35"/>
      <c r="Z251" s="35"/>
      <c r="AA251" s="35"/>
      <c r="AB251" s="35"/>
      <c r="AC251" s="35"/>
      <c r="AD251" s="35"/>
      <c r="AE251" s="35"/>
      <c r="AR251" s="213" t="s">
        <v>227</v>
      </c>
      <c r="AT251" s="213" t="s">
        <v>291</v>
      </c>
      <c r="AU251" s="213" t="s">
        <v>182</v>
      </c>
      <c r="AY251" s="17" t="s">
        <v>173</v>
      </c>
      <c r="BE251" s="119">
        <f>IF(N251="základní",J251,0)</f>
        <v>0</v>
      </c>
      <c r="BF251" s="119">
        <f>IF(N251="snížená",J251,0)</f>
        <v>0</v>
      </c>
      <c r="BG251" s="119">
        <f>IF(N251="zákl. přenesená",J251,0)</f>
        <v>0</v>
      </c>
      <c r="BH251" s="119">
        <f>IF(N251="sníž. přenesená",J251,0)</f>
        <v>0</v>
      </c>
      <c r="BI251" s="119">
        <f>IF(N251="nulová",J251,0)</f>
        <v>0</v>
      </c>
      <c r="BJ251" s="17" t="s">
        <v>87</v>
      </c>
      <c r="BK251" s="119">
        <f>ROUND(I251*H251,2)</f>
        <v>0</v>
      </c>
      <c r="BL251" s="17" t="s">
        <v>181</v>
      </c>
      <c r="BM251" s="213" t="s">
        <v>360</v>
      </c>
    </row>
    <row r="252" spans="1:65" s="13" customFormat="1" ht="10.199999999999999">
      <c r="B252" s="214"/>
      <c r="C252" s="215"/>
      <c r="D252" s="216" t="s">
        <v>184</v>
      </c>
      <c r="E252" s="217" t="s">
        <v>1</v>
      </c>
      <c r="F252" s="218" t="s">
        <v>361</v>
      </c>
      <c r="G252" s="215"/>
      <c r="H252" s="217" t="s">
        <v>1</v>
      </c>
      <c r="I252" s="219"/>
      <c r="J252" s="215"/>
      <c r="K252" s="215"/>
      <c r="L252" s="220"/>
      <c r="M252" s="221"/>
      <c r="N252" s="222"/>
      <c r="O252" s="222"/>
      <c r="P252" s="222"/>
      <c r="Q252" s="222"/>
      <c r="R252" s="222"/>
      <c r="S252" s="222"/>
      <c r="T252" s="223"/>
      <c r="AT252" s="224" t="s">
        <v>184</v>
      </c>
      <c r="AU252" s="224" t="s">
        <v>182</v>
      </c>
      <c r="AV252" s="13" t="s">
        <v>87</v>
      </c>
      <c r="AW252" s="13" t="s">
        <v>33</v>
      </c>
      <c r="AX252" s="13" t="s">
        <v>79</v>
      </c>
      <c r="AY252" s="224" t="s">
        <v>173</v>
      </c>
    </row>
    <row r="253" spans="1:65" s="14" customFormat="1" ht="10.199999999999999">
      <c r="B253" s="225"/>
      <c r="C253" s="226"/>
      <c r="D253" s="216" t="s">
        <v>184</v>
      </c>
      <c r="E253" s="227" t="s">
        <v>1</v>
      </c>
      <c r="F253" s="228" t="s">
        <v>362</v>
      </c>
      <c r="G253" s="226"/>
      <c r="H253" s="229">
        <v>519.72900000000004</v>
      </c>
      <c r="I253" s="230"/>
      <c r="J253" s="226"/>
      <c r="K253" s="226"/>
      <c r="L253" s="231"/>
      <c r="M253" s="232"/>
      <c r="N253" s="233"/>
      <c r="O253" s="233"/>
      <c r="P253" s="233"/>
      <c r="Q253" s="233"/>
      <c r="R253" s="233"/>
      <c r="S253" s="233"/>
      <c r="T253" s="234"/>
      <c r="AT253" s="235" t="s">
        <v>184</v>
      </c>
      <c r="AU253" s="235" t="s">
        <v>182</v>
      </c>
      <c r="AV253" s="14" t="s">
        <v>89</v>
      </c>
      <c r="AW253" s="14" t="s">
        <v>33</v>
      </c>
      <c r="AX253" s="14" t="s">
        <v>87</v>
      </c>
      <c r="AY253" s="235" t="s">
        <v>173</v>
      </c>
    </row>
    <row r="254" spans="1:65" s="12" customFormat="1" ht="22.8" customHeight="1">
      <c r="B254" s="185"/>
      <c r="C254" s="186"/>
      <c r="D254" s="187" t="s">
        <v>78</v>
      </c>
      <c r="E254" s="199" t="s">
        <v>89</v>
      </c>
      <c r="F254" s="199" t="s">
        <v>363</v>
      </c>
      <c r="G254" s="186"/>
      <c r="H254" s="186"/>
      <c r="I254" s="189"/>
      <c r="J254" s="200">
        <f>BK254</f>
        <v>0</v>
      </c>
      <c r="K254" s="186"/>
      <c r="L254" s="191"/>
      <c r="M254" s="192"/>
      <c r="N254" s="193"/>
      <c r="O254" s="193"/>
      <c r="P254" s="194">
        <f>SUM(P255:P258)</f>
        <v>0</v>
      </c>
      <c r="Q254" s="193"/>
      <c r="R254" s="194">
        <f>SUM(R255:R258)</f>
        <v>11.225999999999999</v>
      </c>
      <c r="S254" s="193"/>
      <c r="T254" s="195">
        <f>SUM(T255:T258)</f>
        <v>0</v>
      </c>
      <c r="AR254" s="196" t="s">
        <v>87</v>
      </c>
      <c r="AT254" s="197" t="s">
        <v>78</v>
      </c>
      <c r="AU254" s="197" t="s">
        <v>87</v>
      </c>
      <c r="AY254" s="196" t="s">
        <v>173</v>
      </c>
      <c r="BK254" s="198">
        <f>SUM(BK255:BK258)</f>
        <v>0</v>
      </c>
    </row>
    <row r="255" spans="1:65" s="2" customFormat="1" ht="24.15" customHeight="1">
      <c r="A255" s="35"/>
      <c r="B255" s="36"/>
      <c r="C255" s="201" t="s">
        <v>364</v>
      </c>
      <c r="D255" s="201" t="s">
        <v>177</v>
      </c>
      <c r="E255" s="202" t="s">
        <v>365</v>
      </c>
      <c r="F255" s="203" t="s">
        <v>366</v>
      </c>
      <c r="G255" s="204" t="s">
        <v>261</v>
      </c>
      <c r="H255" s="205">
        <v>18</v>
      </c>
      <c r="I255" s="206"/>
      <c r="J255" s="207">
        <f>ROUND(I255*H255,2)</f>
        <v>0</v>
      </c>
      <c r="K255" s="208"/>
      <c r="L255" s="38"/>
      <c r="M255" s="209" t="s">
        <v>1</v>
      </c>
      <c r="N255" s="210" t="s">
        <v>44</v>
      </c>
      <c r="O255" s="72"/>
      <c r="P255" s="211">
        <f>O255*H255</f>
        <v>0</v>
      </c>
      <c r="Q255" s="211">
        <v>0.108</v>
      </c>
      <c r="R255" s="211">
        <f>Q255*H255</f>
        <v>1.944</v>
      </c>
      <c r="S255" s="211">
        <v>0</v>
      </c>
      <c r="T255" s="212">
        <f>S255*H255</f>
        <v>0</v>
      </c>
      <c r="U255" s="35"/>
      <c r="V255" s="35"/>
      <c r="W255" s="35"/>
      <c r="X255" s="35"/>
      <c r="Y255" s="35"/>
      <c r="Z255" s="35"/>
      <c r="AA255" s="35"/>
      <c r="AB255" s="35"/>
      <c r="AC255" s="35"/>
      <c r="AD255" s="35"/>
      <c r="AE255" s="35"/>
      <c r="AR255" s="213" t="s">
        <v>181</v>
      </c>
      <c r="AT255" s="213" t="s">
        <v>177</v>
      </c>
      <c r="AU255" s="213" t="s">
        <v>89</v>
      </c>
      <c r="AY255" s="17" t="s">
        <v>173</v>
      </c>
      <c r="BE255" s="119">
        <f>IF(N255="základní",J255,0)</f>
        <v>0</v>
      </c>
      <c r="BF255" s="119">
        <f>IF(N255="snížená",J255,0)</f>
        <v>0</v>
      </c>
      <c r="BG255" s="119">
        <f>IF(N255="zákl. přenesená",J255,0)</f>
        <v>0</v>
      </c>
      <c r="BH255" s="119">
        <f>IF(N255="sníž. přenesená",J255,0)</f>
        <v>0</v>
      </c>
      <c r="BI255" s="119">
        <f>IF(N255="nulová",J255,0)</f>
        <v>0</v>
      </c>
      <c r="BJ255" s="17" t="s">
        <v>87</v>
      </c>
      <c r="BK255" s="119">
        <f>ROUND(I255*H255,2)</f>
        <v>0</v>
      </c>
      <c r="BL255" s="17" t="s">
        <v>181</v>
      </c>
      <c r="BM255" s="213" t="s">
        <v>367</v>
      </c>
    </row>
    <row r="256" spans="1:65" s="13" customFormat="1" ht="20.399999999999999">
      <c r="B256" s="214"/>
      <c r="C256" s="215"/>
      <c r="D256" s="216" t="s">
        <v>184</v>
      </c>
      <c r="E256" s="217" t="s">
        <v>1</v>
      </c>
      <c r="F256" s="218" t="s">
        <v>368</v>
      </c>
      <c r="G256" s="215"/>
      <c r="H256" s="217" t="s">
        <v>1</v>
      </c>
      <c r="I256" s="219"/>
      <c r="J256" s="215"/>
      <c r="K256" s="215"/>
      <c r="L256" s="220"/>
      <c r="M256" s="221"/>
      <c r="N256" s="222"/>
      <c r="O256" s="222"/>
      <c r="P256" s="222"/>
      <c r="Q256" s="222"/>
      <c r="R256" s="222"/>
      <c r="S256" s="222"/>
      <c r="T256" s="223"/>
      <c r="AT256" s="224" t="s">
        <v>184</v>
      </c>
      <c r="AU256" s="224" t="s">
        <v>89</v>
      </c>
      <c r="AV256" s="13" t="s">
        <v>87</v>
      </c>
      <c r="AW256" s="13" t="s">
        <v>33</v>
      </c>
      <c r="AX256" s="13" t="s">
        <v>79</v>
      </c>
      <c r="AY256" s="224" t="s">
        <v>173</v>
      </c>
    </row>
    <row r="257" spans="1:65" s="14" customFormat="1" ht="10.199999999999999">
      <c r="B257" s="225"/>
      <c r="C257" s="226"/>
      <c r="D257" s="216" t="s">
        <v>184</v>
      </c>
      <c r="E257" s="227" t="s">
        <v>1</v>
      </c>
      <c r="F257" s="228" t="s">
        <v>369</v>
      </c>
      <c r="G257" s="226"/>
      <c r="H257" s="229">
        <v>18</v>
      </c>
      <c r="I257" s="230"/>
      <c r="J257" s="226"/>
      <c r="K257" s="226"/>
      <c r="L257" s="231"/>
      <c r="M257" s="232"/>
      <c r="N257" s="233"/>
      <c r="O257" s="233"/>
      <c r="P257" s="233"/>
      <c r="Q257" s="233"/>
      <c r="R257" s="233"/>
      <c r="S257" s="233"/>
      <c r="T257" s="234"/>
      <c r="AT257" s="235" t="s">
        <v>184</v>
      </c>
      <c r="AU257" s="235" t="s">
        <v>89</v>
      </c>
      <c r="AV257" s="14" t="s">
        <v>89</v>
      </c>
      <c r="AW257" s="14" t="s">
        <v>33</v>
      </c>
      <c r="AX257" s="14" t="s">
        <v>87</v>
      </c>
      <c r="AY257" s="235" t="s">
        <v>173</v>
      </c>
    </row>
    <row r="258" spans="1:65" s="2" customFormat="1" ht="16.5" customHeight="1">
      <c r="A258" s="35"/>
      <c r="B258" s="36"/>
      <c r="C258" s="247" t="s">
        <v>370</v>
      </c>
      <c r="D258" s="247" t="s">
        <v>291</v>
      </c>
      <c r="E258" s="248" t="s">
        <v>371</v>
      </c>
      <c r="F258" s="249" t="s">
        <v>372</v>
      </c>
      <c r="G258" s="250" t="s">
        <v>373</v>
      </c>
      <c r="H258" s="251">
        <v>3</v>
      </c>
      <c r="I258" s="252"/>
      <c r="J258" s="253">
        <f>ROUND(I258*H258,2)</f>
        <v>0</v>
      </c>
      <c r="K258" s="254"/>
      <c r="L258" s="255"/>
      <c r="M258" s="256" t="s">
        <v>1</v>
      </c>
      <c r="N258" s="257" t="s">
        <v>44</v>
      </c>
      <c r="O258" s="72"/>
      <c r="P258" s="211">
        <f>O258*H258</f>
        <v>0</v>
      </c>
      <c r="Q258" s="211">
        <v>3.0939999999999999</v>
      </c>
      <c r="R258" s="211">
        <f>Q258*H258</f>
        <v>9.282</v>
      </c>
      <c r="S258" s="211">
        <v>0</v>
      </c>
      <c r="T258" s="212">
        <f>S258*H258</f>
        <v>0</v>
      </c>
      <c r="U258" s="35"/>
      <c r="V258" s="35"/>
      <c r="W258" s="35"/>
      <c r="X258" s="35"/>
      <c r="Y258" s="35"/>
      <c r="Z258" s="35"/>
      <c r="AA258" s="35"/>
      <c r="AB258" s="35"/>
      <c r="AC258" s="35"/>
      <c r="AD258" s="35"/>
      <c r="AE258" s="35"/>
      <c r="AR258" s="213" t="s">
        <v>227</v>
      </c>
      <c r="AT258" s="213" t="s">
        <v>291</v>
      </c>
      <c r="AU258" s="213" t="s">
        <v>89</v>
      </c>
      <c r="AY258" s="17" t="s">
        <v>173</v>
      </c>
      <c r="BE258" s="119">
        <f>IF(N258="základní",J258,0)</f>
        <v>0</v>
      </c>
      <c r="BF258" s="119">
        <f>IF(N258="snížená",J258,0)</f>
        <v>0</v>
      </c>
      <c r="BG258" s="119">
        <f>IF(N258="zákl. přenesená",J258,0)</f>
        <v>0</v>
      </c>
      <c r="BH258" s="119">
        <f>IF(N258="sníž. přenesená",J258,0)</f>
        <v>0</v>
      </c>
      <c r="BI258" s="119">
        <f>IF(N258="nulová",J258,0)</f>
        <v>0</v>
      </c>
      <c r="BJ258" s="17" t="s">
        <v>87</v>
      </c>
      <c r="BK258" s="119">
        <f>ROUND(I258*H258,2)</f>
        <v>0</v>
      </c>
      <c r="BL258" s="17" t="s">
        <v>181</v>
      </c>
      <c r="BM258" s="213" t="s">
        <v>374</v>
      </c>
    </row>
    <row r="259" spans="1:65" s="12" customFormat="1" ht="22.8" customHeight="1">
      <c r="B259" s="185"/>
      <c r="C259" s="186"/>
      <c r="D259" s="187" t="s">
        <v>78</v>
      </c>
      <c r="E259" s="199" t="s">
        <v>181</v>
      </c>
      <c r="F259" s="199" t="s">
        <v>375</v>
      </c>
      <c r="G259" s="186"/>
      <c r="H259" s="186"/>
      <c r="I259" s="189"/>
      <c r="J259" s="200">
        <f>BK259</f>
        <v>0</v>
      </c>
      <c r="K259" s="186"/>
      <c r="L259" s="191"/>
      <c r="M259" s="192"/>
      <c r="N259" s="193"/>
      <c r="O259" s="193"/>
      <c r="P259" s="194">
        <f>SUM(P260:P262)</f>
        <v>0</v>
      </c>
      <c r="Q259" s="193"/>
      <c r="R259" s="194">
        <f>SUM(R260:R262)</f>
        <v>182.270228</v>
      </c>
      <c r="S259" s="193"/>
      <c r="T259" s="195">
        <f>SUM(T260:T262)</f>
        <v>0</v>
      </c>
      <c r="AR259" s="196" t="s">
        <v>87</v>
      </c>
      <c r="AT259" s="197" t="s">
        <v>78</v>
      </c>
      <c r="AU259" s="197" t="s">
        <v>87</v>
      </c>
      <c r="AY259" s="196" t="s">
        <v>173</v>
      </c>
      <c r="BK259" s="198">
        <f>SUM(BK260:BK262)</f>
        <v>0</v>
      </c>
    </row>
    <row r="260" spans="1:65" s="2" customFormat="1" ht="16.5" customHeight="1">
      <c r="A260" s="35"/>
      <c r="B260" s="36"/>
      <c r="C260" s="201" t="s">
        <v>376</v>
      </c>
      <c r="D260" s="201" t="s">
        <v>177</v>
      </c>
      <c r="E260" s="202" t="s">
        <v>377</v>
      </c>
      <c r="F260" s="203" t="s">
        <v>378</v>
      </c>
      <c r="G260" s="204" t="s">
        <v>255</v>
      </c>
      <c r="H260" s="205">
        <v>96.4</v>
      </c>
      <c r="I260" s="206"/>
      <c r="J260" s="207">
        <f>ROUND(I260*H260,2)</f>
        <v>0</v>
      </c>
      <c r="K260" s="208"/>
      <c r="L260" s="38"/>
      <c r="M260" s="209" t="s">
        <v>1</v>
      </c>
      <c r="N260" s="210" t="s">
        <v>44</v>
      </c>
      <c r="O260" s="72"/>
      <c r="P260" s="211">
        <f>O260*H260</f>
        <v>0</v>
      </c>
      <c r="Q260" s="211">
        <v>1.8907700000000001</v>
      </c>
      <c r="R260" s="211">
        <f>Q260*H260</f>
        <v>182.270228</v>
      </c>
      <c r="S260" s="211">
        <v>0</v>
      </c>
      <c r="T260" s="212">
        <f>S260*H260</f>
        <v>0</v>
      </c>
      <c r="U260" s="35"/>
      <c r="V260" s="35"/>
      <c r="W260" s="35"/>
      <c r="X260" s="35"/>
      <c r="Y260" s="35"/>
      <c r="Z260" s="35"/>
      <c r="AA260" s="35"/>
      <c r="AB260" s="35"/>
      <c r="AC260" s="35"/>
      <c r="AD260" s="35"/>
      <c r="AE260" s="35"/>
      <c r="AR260" s="213" t="s">
        <v>181</v>
      </c>
      <c r="AT260" s="213" t="s">
        <v>177</v>
      </c>
      <c r="AU260" s="213" t="s">
        <v>89</v>
      </c>
      <c r="AY260" s="17" t="s">
        <v>173</v>
      </c>
      <c r="BE260" s="119">
        <f>IF(N260="základní",J260,0)</f>
        <v>0</v>
      </c>
      <c r="BF260" s="119">
        <f>IF(N260="snížená",J260,0)</f>
        <v>0</v>
      </c>
      <c r="BG260" s="119">
        <f>IF(N260="zákl. přenesená",J260,0)</f>
        <v>0</v>
      </c>
      <c r="BH260" s="119">
        <f>IF(N260="sníž. přenesená",J260,0)</f>
        <v>0</v>
      </c>
      <c r="BI260" s="119">
        <f>IF(N260="nulová",J260,0)</f>
        <v>0</v>
      </c>
      <c r="BJ260" s="17" t="s">
        <v>87</v>
      </c>
      <c r="BK260" s="119">
        <f>ROUND(I260*H260,2)</f>
        <v>0</v>
      </c>
      <c r="BL260" s="17" t="s">
        <v>181</v>
      </c>
      <c r="BM260" s="213" t="s">
        <v>379</v>
      </c>
    </row>
    <row r="261" spans="1:65" s="13" customFormat="1" ht="10.199999999999999">
      <c r="B261" s="214"/>
      <c r="C261" s="215"/>
      <c r="D261" s="216" t="s">
        <v>184</v>
      </c>
      <c r="E261" s="217" t="s">
        <v>1</v>
      </c>
      <c r="F261" s="218" t="s">
        <v>380</v>
      </c>
      <c r="G261" s="215"/>
      <c r="H261" s="217" t="s">
        <v>1</v>
      </c>
      <c r="I261" s="219"/>
      <c r="J261" s="215"/>
      <c r="K261" s="215"/>
      <c r="L261" s="220"/>
      <c r="M261" s="221"/>
      <c r="N261" s="222"/>
      <c r="O261" s="222"/>
      <c r="P261" s="222"/>
      <c r="Q261" s="222"/>
      <c r="R261" s="222"/>
      <c r="S261" s="222"/>
      <c r="T261" s="223"/>
      <c r="AT261" s="224" t="s">
        <v>184</v>
      </c>
      <c r="AU261" s="224" t="s">
        <v>89</v>
      </c>
      <c r="AV261" s="13" t="s">
        <v>87</v>
      </c>
      <c r="AW261" s="13" t="s">
        <v>33</v>
      </c>
      <c r="AX261" s="13" t="s">
        <v>79</v>
      </c>
      <c r="AY261" s="224" t="s">
        <v>173</v>
      </c>
    </row>
    <row r="262" spans="1:65" s="14" customFormat="1" ht="10.199999999999999">
      <c r="B262" s="225"/>
      <c r="C262" s="226"/>
      <c r="D262" s="216" t="s">
        <v>184</v>
      </c>
      <c r="E262" s="227" t="s">
        <v>1</v>
      </c>
      <c r="F262" s="228" t="s">
        <v>381</v>
      </c>
      <c r="G262" s="226"/>
      <c r="H262" s="229">
        <v>96.4</v>
      </c>
      <c r="I262" s="230"/>
      <c r="J262" s="226"/>
      <c r="K262" s="226"/>
      <c r="L262" s="231"/>
      <c r="M262" s="232"/>
      <c r="N262" s="233"/>
      <c r="O262" s="233"/>
      <c r="P262" s="233"/>
      <c r="Q262" s="233"/>
      <c r="R262" s="233"/>
      <c r="S262" s="233"/>
      <c r="T262" s="234"/>
      <c r="AT262" s="235" t="s">
        <v>184</v>
      </c>
      <c r="AU262" s="235" t="s">
        <v>89</v>
      </c>
      <c r="AV262" s="14" t="s">
        <v>89</v>
      </c>
      <c r="AW262" s="14" t="s">
        <v>33</v>
      </c>
      <c r="AX262" s="14" t="s">
        <v>87</v>
      </c>
      <c r="AY262" s="235" t="s">
        <v>173</v>
      </c>
    </row>
    <row r="263" spans="1:65" s="12" customFormat="1" ht="22.8" customHeight="1">
      <c r="B263" s="185"/>
      <c r="C263" s="186"/>
      <c r="D263" s="187" t="s">
        <v>78</v>
      </c>
      <c r="E263" s="199" t="s">
        <v>227</v>
      </c>
      <c r="F263" s="199" t="s">
        <v>382</v>
      </c>
      <c r="G263" s="186"/>
      <c r="H263" s="186"/>
      <c r="I263" s="189"/>
      <c r="J263" s="200">
        <f>BK263</f>
        <v>0</v>
      </c>
      <c r="K263" s="186"/>
      <c r="L263" s="191"/>
      <c r="M263" s="192"/>
      <c r="N263" s="193"/>
      <c r="O263" s="193"/>
      <c r="P263" s="194">
        <f>SUM(P264:P266)</f>
        <v>0</v>
      </c>
      <c r="Q263" s="193"/>
      <c r="R263" s="194">
        <f>SUM(R264:R266)</f>
        <v>12.77028</v>
      </c>
      <c r="S263" s="193"/>
      <c r="T263" s="195">
        <f>SUM(T264:T266)</f>
        <v>0</v>
      </c>
      <c r="AR263" s="196" t="s">
        <v>87</v>
      </c>
      <c r="AT263" s="197" t="s">
        <v>78</v>
      </c>
      <c r="AU263" s="197" t="s">
        <v>87</v>
      </c>
      <c r="AY263" s="196" t="s">
        <v>173</v>
      </c>
      <c r="BK263" s="198">
        <f>SUM(BK264:BK266)</f>
        <v>0</v>
      </c>
    </row>
    <row r="264" spans="1:65" s="2" customFormat="1" ht="24.15" customHeight="1">
      <c r="A264" s="35"/>
      <c r="B264" s="36"/>
      <c r="C264" s="201" t="s">
        <v>383</v>
      </c>
      <c r="D264" s="201" t="s">
        <v>177</v>
      </c>
      <c r="E264" s="202" t="s">
        <v>384</v>
      </c>
      <c r="F264" s="203" t="s">
        <v>385</v>
      </c>
      <c r="G264" s="204" t="s">
        <v>373</v>
      </c>
      <c r="H264" s="205">
        <v>12</v>
      </c>
      <c r="I264" s="206"/>
      <c r="J264" s="207">
        <f>ROUND(I264*H264,2)</f>
        <v>0</v>
      </c>
      <c r="K264" s="208"/>
      <c r="L264" s="38"/>
      <c r="M264" s="209" t="s">
        <v>1</v>
      </c>
      <c r="N264" s="210" t="s">
        <v>44</v>
      </c>
      <c r="O264" s="72"/>
      <c r="P264" s="211">
        <f>O264*H264</f>
        <v>0</v>
      </c>
      <c r="Q264" s="211">
        <v>1.0189999999999999E-2</v>
      </c>
      <c r="R264" s="211">
        <f>Q264*H264</f>
        <v>0.12228</v>
      </c>
      <c r="S264" s="211">
        <v>0</v>
      </c>
      <c r="T264" s="212">
        <f>S264*H264</f>
        <v>0</v>
      </c>
      <c r="U264" s="35"/>
      <c r="V264" s="35"/>
      <c r="W264" s="35"/>
      <c r="X264" s="35"/>
      <c r="Y264" s="35"/>
      <c r="Z264" s="35"/>
      <c r="AA264" s="35"/>
      <c r="AB264" s="35"/>
      <c r="AC264" s="35"/>
      <c r="AD264" s="35"/>
      <c r="AE264" s="35"/>
      <c r="AR264" s="213" t="s">
        <v>181</v>
      </c>
      <c r="AT264" s="213" t="s">
        <v>177</v>
      </c>
      <c r="AU264" s="213" t="s">
        <v>89</v>
      </c>
      <c r="AY264" s="17" t="s">
        <v>173</v>
      </c>
      <c r="BE264" s="119">
        <f>IF(N264="základní",J264,0)</f>
        <v>0</v>
      </c>
      <c r="BF264" s="119">
        <f>IF(N264="snížená",J264,0)</f>
        <v>0</v>
      </c>
      <c r="BG264" s="119">
        <f>IF(N264="zákl. přenesená",J264,0)</f>
        <v>0</v>
      </c>
      <c r="BH264" s="119">
        <f>IF(N264="sníž. přenesená",J264,0)</f>
        <v>0</v>
      </c>
      <c r="BI264" s="119">
        <f>IF(N264="nulová",J264,0)</f>
        <v>0</v>
      </c>
      <c r="BJ264" s="17" t="s">
        <v>87</v>
      </c>
      <c r="BK264" s="119">
        <f>ROUND(I264*H264,2)</f>
        <v>0</v>
      </c>
      <c r="BL264" s="17" t="s">
        <v>181</v>
      </c>
      <c r="BM264" s="213" t="s">
        <v>386</v>
      </c>
    </row>
    <row r="265" spans="1:65" s="14" customFormat="1" ht="10.199999999999999">
      <c r="B265" s="225"/>
      <c r="C265" s="226"/>
      <c r="D265" s="216" t="s">
        <v>184</v>
      </c>
      <c r="E265" s="227" t="s">
        <v>1</v>
      </c>
      <c r="F265" s="228" t="s">
        <v>387</v>
      </c>
      <c r="G265" s="226"/>
      <c r="H265" s="229">
        <v>12</v>
      </c>
      <c r="I265" s="230"/>
      <c r="J265" s="226"/>
      <c r="K265" s="226"/>
      <c r="L265" s="231"/>
      <c r="M265" s="232"/>
      <c r="N265" s="233"/>
      <c r="O265" s="233"/>
      <c r="P265" s="233"/>
      <c r="Q265" s="233"/>
      <c r="R265" s="233"/>
      <c r="S265" s="233"/>
      <c r="T265" s="234"/>
      <c r="AT265" s="235" t="s">
        <v>184</v>
      </c>
      <c r="AU265" s="235" t="s">
        <v>89</v>
      </c>
      <c r="AV265" s="14" t="s">
        <v>89</v>
      </c>
      <c r="AW265" s="14" t="s">
        <v>33</v>
      </c>
      <c r="AX265" s="14" t="s">
        <v>87</v>
      </c>
      <c r="AY265" s="235" t="s">
        <v>173</v>
      </c>
    </row>
    <row r="266" spans="1:65" s="2" customFormat="1" ht="16.5" customHeight="1">
      <c r="A266" s="35"/>
      <c r="B266" s="36"/>
      <c r="C266" s="247" t="s">
        <v>388</v>
      </c>
      <c r="D266" s="247" t="s">
        <v>291</v>
      </c>
      <c r="E266" s="248" t="s">
        <v>389</v>
      </c>
      <c r="F266" s="249" t="s">
        <v>390</v>
      </c>
      <c r="G266" s="250" t="s">
        <v>373</v>
      </c>
      <c r="H266" s="251">
        <v>12</v>
      </c>
      <c r="I266" s="252"/>
      <c r="J266" s="253">
        <f>ROUND(I266*H266,2)</f>
        <v>0</v>
      </c>
      <c r="K266" s="254"/>
      <c r="L266" s="255"/>
      <c r="M266" s="256" t="s">
        <v>1</v>
      </c>
      <c r="N266" s="257" t="s">
        <v>44</v>
      </c>
      <c r="O266" s="72"/>
      <c r="P266" s="211">
        <f>O266*H266</f>
        <v>0</v>
      </c>
      <c r="Q266" s="211">
        <v>1.054</v>
      </c>
      <c r="R266" s="211">
        <f>Q266*H266</f>
        <v>12.648</v>
      </c>
      <c r="S266" s="211">
        <v>0</v>
      </c>
      <c r="T266" s="212">
        <f>S266*H266</f>
        <v>0</v>
      </c>
      <c r="U266" s="35"/>
      <c r="V266" s="35"/>
      <c r="W266" s="35"/>
      <c r="X266" s="35"/>
      <c r="Y266" s="35"/>
      <c r="Z266" s="35"/>
      <c r="AA266" s="35"/>
      <c r="AB266" s="35"/>
      <c r="AC266" s="35"/>
      <c r="AD266" s="35"/>
      <c r="AE266" s="35"/>
      <c r="AR266" s="213" t="s">
        <v>227</v>
      </c>
      <c r="AT266" s="213" t="s">
        <v>291</v>
      </c>
      <c r="AU266" s="213" t="s">
        <v>89</v>
      </c>
      <c r="AY266" s="17" t="s">
        <v>173</v>
      </c>
      <c r="BE266" s="119">
        <f>IF(N266="základní",J266,0)</f>
        <v>0</v>
      </c>
      <c r="BF266" s="119">
        <f>IF(N266="snížená",J266,0)</f>
        <v>0</v>
      </c>
      <c r="BG266" s="119">
        <f>IF(N266="zákl. přenesená",J266,0)</f>
        <v>0</v>
      </c>
      <c r="BH266" s="119">
        <f>IF(N266="sníž. přenesená",J266,0)</f>
        <v>0</v>
      </c>
      <c r="BI266" s="119">
        <f>IF(N266="nulová",J266,0)</f>
        <v>0</v>
      </c>
      <c r="BJ266" s="17" t="s">
        <v>87</v>
      </c>
      <c r="BK266" s="119">
        <f>ROUND(I266*H266,2)</f>
        <v>0</v>
      </c>
      <c r="BL266" s="17" t="s">
        <v>181</v>
      </c>
      <c r="BM266" s="213" t="s">
        <v>391</v>
      </c>
    </row>
    <row r="267" spans="1:65" s="12" customFormat="1" ht="22.8" customHeight="1">
      <c r="B267" s="185"/>
      <c r="C267" s="186"/>
      <c r="D267" s="187" t="s">
        <v>78</v>
      </c>
      <c r="E267" s="199" t="s">
        <v>392</v>
      </c>
      <c r="F267" s="199" t="s">
        <v>393</v>
      </c>
      <c r="G267" s="186"/>
      <c r="H267" s="186"/>
      <c r="I267" s="189"/>
      <c r="J267" s="200">
        <f>BK267</f>
        <v>0</v>
      </c>
      <c r="K267" s="186"/>
      <c r="L267" s="191"/>
      <c r="M267" s="192"/>
      <c r="N267" s="193"/>
      <c r="O267" s="193"/>
      <c r="P267" s="194">
        <f>SUM(P268:P274)</f>
        <v>0</v>
      </c>
      <c r="Q267" s="193"/>
      <c r="R267" s="194">
        <f>SUM(R268:R274)</f>
        <v>0</v>
      </c>
      <c r="S267" s="193"/>
      <c r="T267" s="195">
        <f>SUM(T268:T274)</f>
        <v>0</v>
      </c>
      <c r="AR267" s="196" t="s">
        <v>181</v>
      </c>
      <c r="AT267" s="197" t="s">
        <v>78</v>
      </c>
      <c r="AU267" s="197" t="s">
        <v>87</v>
      </c>
      <c r="AY267" s="196" t="s">
        <v>173</v>
      </c>
      <c r="BK267" s="198">
        <f>SUM(BK268:BK274)</f>
        <v>0</v>
      </c>
    </row>
    <row r="268" spans="1:65" s="2" customFormat="1" ht="33" customHeight="1">
      <c r="A268" s="35"/>
      <c r="B268" s="36"/>
      <c r="C268" s="201" t="s">
        <v>394</v>
      </c>
      <c r="D268" s="201" t="s">
        <v>177</v>
      </c>
      <c r="E268" s="202" t="s">
        <v>395</v>
      </c>
      <c r="F268" s="203" t="s">
        <v>396</v>
      </c>
      <c r="G268" s="204" t="s">
        <v>373</v>
      </c>
      <c r="H268" s="205">
        <v>1</v>
      </c>
      <c r="I268" s="206"/>
      <c r="J268" s="207">
        <f>ROUND(I268*H268,2)</f>
        <v>0</v>
      </c>
      <c r="K268" s="208"/>
      <c r="L268" s="38"/>
      <c r="M268" s="209" t="s">
        <v>1</v>
      </c>
      <c r="N268" s="210" t="s">
        <v>44</v>
      </c>
      <c r="O268" s="72"/>
      <c r="P268" s="211">
        <f>O268*H268</f>
        <v>0</v>
      </c>
      <c r="Q268" s="211">
        <v>0</v>
      </c>
      <c r="R268" s="211">
        <f>Q268*H268</f>
        <v>0</v>
      </c>
      <c r="S268" s="211">
        <v>0</v>
      </c>
      <c r="T268" s="212">
        <f>S268*H268</f>
        <v>0</v>
      </c>
      <c r="U268" s="35"/>
      <c r="V268" s="35"/>
      <c r="W268" s="35"/>
      <c r="X268" s="35"/>
      <c r="Y268" s="35"/>
      <c r="Z268" s="35"/>
      <c r="AA268" s="35"/>
      <c r="AB268" s="35"/>
      <c r="AC268" s="35"/>
      <c r="AD268" s="35"/>
      <c r="AE268" s="35"/>
      <c r="AR268" s="213" t="s">
        <v>397</v>
      </c>
      <c r="AT268" s="213" t="s">
        <v>177</v>
      </c>
      <c r="AU268" s="213" t="s">
        <v>89</v>
      </c>
      <c r="AY268" s="17" t="s">
        <v>173</v>
      </c>
      <c r="BE268" s="119">
        <f>IF(N268="základní",J268,0)</f>
        <v>0</v>
      </c>
      <c r="BF268" s="119">
        <f>IF(N268="snížená",J268,0)</f>
        <v>0</v>
      </c>
      <c r="BG268" s="119">
        <f>IF(N268="zákl. přenesená",J268,0)</f>
        <v>0</v>
      </c>
      <c r="BH268" s="119">
        <f>IF(N268="sníž. přenesená",J268,0)</f>
        <v>0</v>
      </c>
      <c r="BI268" s="119">
        <f>IF(N268="nulová",J268,0)</f>
        <v>0</v>
      </c>
      <c r="BJ268" s="17" t="s">
        <v>87</v>
      </c>
      <c r="BK268" s="119">
        <f>ROUND(I268*H268,2)</f>
        <v>0</v>
      </c>
      <c r="BL268" s="17" t="s">
        <v>397</v>
      </c>
      <c r="BM268" s="213" t="s">
        <v>398</v>
      </c>
    </row>
    <row r="269" spans="1:65" s="2" customFormat="1" ht="37.799999999999997" customHeight="1">
      <c r="A269" s="35"/>
      <c r="B269" s="36"/>
      <c r="C269" s="201" t="s">
        <v>399</v>
      </c>
      <c r="D269" s="201" t="s">
        <v>177</v>
      </c>
      <c r="E269" s="202" t="s">
        <v>400</v>
      </c>
      <c r="F269" s="203" t="s">
        <v>401</v>
      </c>
      <c r="G269" s="204" t="s">
        <v>402</v>
      </c>
      <c r="H269" s="205">
        <v>1</v>
      </c>
      <c r="I269" s="206"/>
      <c r="J269" s="207">
        <f>ROUND(I269*H269,2)</f>
        <v>0</v>
      </c>
      <c r="K269" s="208"/>
      <c r="L269" s="38"/>
      <c r="M269" s="209" t="s">
        <v>1</v>
      </c>
      <c r="N269" s="210" t="s">
        <v>44</v>
      </c>
      <c r="O269" s="72"/>
      <c r="P269" s="211">
        <f>O269*H269</f>
        <v>0</v>
      </c>
      <c r="Q269" s="211">
        <v>0</v>
      </c>
      <c r="R269" s="211">
        <f>Q269*H269</f>
        <v>0</v>
      </c>
      <c r="S269" s="211">
        <v>0</v>
      </c>
      <c r="T269" s="212">
        <f>S269*H269</f>
        <v>0</v>
      </c>
      <c r="U269" s="35"/>
      <c r="V269" s="35"/>
      <c r="W269" s="35"/>
      <c r="X269" s="35"/>
      <c r="Y269" s="35"/>
      <c r="Z269" s="35"/>
      <c r="AA269" s="35"/>
      <c r="AB269" s="35"/>
      <c r="AC269" s="35"/>
      <c r="AD269" s="35"/>
      <c r="AE269" s="35"/>
      <c r="AR269" s="213" t="s">
        <v>397</v>
      </c>
      <c r="AT269" s="213" t="s">
        <v>177</v>
      </c>
      <c r="AU269" s="213" t="s">
        <v>89</v>
      </c>
      <c r="AY269" s="17" t="s">
        <v>173</v>
      </c>
      <c r="BE269" s="119">
        <f>IF(N269="základní",J269,0)</f>
        <v>0</v>
      </c>
      <c r="BF269" s="119">
        <f>IF(N269="snížená",J269,0)</f>
        <v>0</v>
      </c>
      <c r="BG269" s="119">
        <f>IF(N269="zákl. přenesená",J269,0)</f>
        <v>0</v>
      </c>
      <c r="BH269" s="119">
        <f>IF(N269="sníž. přenesená",J269,0)</f>
        <v>0</v>
      </c>
      <c r="BI269" s="119">
        <f>IF(N269="nulová",J269,0)</f>
        <v>0</v>
      </c>
      <c r="BJ269" s="17" t="s">
        <v>87</v>
      </c>
      <c r="BK269" s="119">
        <f>ROUND(I269*H269,2)</f>
        <v>0</v>
      </c>
      <c r="BL269" s="17" t="s">
        <v>397</v>
      </c>
      <c r="BM269" s="213" t="s">
        <v>403</v>
      </c>
    </row>
    <row r="270" spans="1:65" s="2" customFormat="1" ht="24.15" customHeight="1">
      <c r="A270" s="35"/>
      <c r="B270" s="36"/>
      <c r="C270" s="201" t="s">
        <v>404</v>
      </c>
      <c r="D270" s="201" t="s">
        <v>177</v>
      </c>
      <c r="E270" s="202" t="s">
        <v>405</v>
      </c>
      <c r="F270" s="203" t="s">
        <v>406</v>
      </c>
      <c r="G270" s="204" t="s">
        <v>373</v>
      </c>
      <c r="H270" s="205">
        <v>1</v>
      </c>
      <c r="I270" s="206"/>
      <c r="J270" s="207">
        <f>ROUND(I270*H270,2)</f>
        <v>0</v>
      </c>
      <c r="K270" s="208"/>
      <c r="L270" s="38"/>
      <c r="M270" s="209" t="s">
        <v>1</v>
      </c>
      <c r="N270" s="210" t="s">
        <v>44</v>
      </c>
      <c r="O270" s="72"/>
      <c r="P270" s="211">
        <f>O270*H270</f>
        <v>0</v>
      </c>
      <c r="Q270" s="211">
        <v>0</v>
      </c>
      <c r="R270" s="211">
        <f>Q270*H270</f>
        <v>0</v>
      </c>
      <c r="S270" s="211">
        <v>0</v>
      </c>
      <c r="T270" s="212">
        <f>S270*H270</f>
        <v>0</v>
      </c>
      <c r="U270" s="35"/>
      <c r="V270" s="35"/>
      <c r="W270" s="35"/>
      <c r="X270" s="35"/>
      <c r="Y270" s="35"/>
      <c r="Z270" s="35"/>
      <c r="AA270" s="35"/>
      <c r="AB270" s="35"/>
      <c r="AC270" s="35"/>
      <c r="AD270" s="35"/>
      <c r="AE270" s="35"/>
      <c r="AR270" s="213" t="s">
        <v>397</v>
      </c>
      <c r="AT270" s="213" t="s">
        <v>177</v>
      </c>
      <c r="AU270" s="213" t="s">
        <v>89</v>
      </c>
      <c r="AY270" s="17" t="s">
        <v>173</v>
      </c>
      <c r="BE270" s="119">
        <f>IF(N270="základní",J270,0)</f>
        <v>0</v>
      </c>
      <c r="BF270" s="119">
        <f>IF(N270="snížená",J270,0)</f>
        <v>0</v>
      </c>
      <c r="BG270" s="119">
        <f>IF(N270="zákl. přenesená",J270,0)</f>
        <v>0</v>
      </c>
      <c r="BH270" s="119">
        <f>IF(N270="sníž. přenesená",J270,0)</f>
        <v>0</v>
      </c>
      <c r="BI270" s="119">
        <f>IF(N270="nulová",J270,0)</f>
        <v>0</v>
      </c>
      <c r="BJ270" s="17" t="s">
        <v>87</v>
      </c>
      <c r="BK270" s="119">
        <f>ROUND(I270*H270,2)</f>
        <v>0</v>
      </c>
      <c r="BL270" s="17" t="s">
        <v>397</v>
      </c>
      <c r="BM270" s="213" t="s">
        <v>407</v>
      </c>
    </row>
    <row r="271" spans="1:65" s="2" customFormat="1" ht="16.5" customHeight="1">
      <c r="A271" s="35"/>
      <c r="B271" s="36"/>
      <c r="C271" s="201" t="s">
        <v>408</v>
      </c>
      <c r="D271" s="201" t="s">
        <v>177</v>
      </c>
      <c r="E271" s="202" t="s">
        <v>409</v>
      </c>
      <c r="F271" s="203" t="s">
        <v>410</v>
      </c>
      <c r="G271" s="204" t="s">
        <v>411</v>
      </c>
      <c r="H271" s="205">
        <v>136</v>
      </c>
      <c r="I271" s="206"/>
      <c r="J271" s="207">
        <f>ROUND(I271*H271,2)</f>
        <v>0</v>
      </c>
      <c r="K271" s="208"/>
      <c r="L271" s="38"/>
      <c r="M271" s="209" t="s">
        <v>1</v>
      </c>
      <c r="N271" s="210" t="s">
        <v>44</v>
      </c>
      <c r="O271" s="72"/>
      <c r="P271" s="211">
        <f>O271*H271</f>
        <v>0</v>
      </c>
      <c r="Q271" s="211">
        <v>0</v>
      </c>
      <c r="R271" s="211">
        <f>Q271*H271</f>
        <v>0</v>
      </c>
      <c r="S271" s="211">
        <v>0</v>
      </c>
      <c r="T271" s="212">
        <f>S271*H271</f>
        <v>0</v>
      </c>
      <c r="U271" s="35"/>
      <c r="V271" s="35"/>
      <c r="W271" s="35"/>
      <c r="X271" s="35"/>
      <c r="Y271" s="35"/>
      <c r="Z271" s="35"/>
      <c r="AA271" s="35"/>
      <c r="AB271" s="35"/>
      <c r="AC271" s="35"/>
      <c r="AD271" s="35"/>
      <c r="AE271" s="35"/>
      <c r="AR271" s="213" t="s">
        <v>397</v>
      </c>
      <c r="AT271" s="213" t="s">
        <v>177</v>
      </c>
      <c r="AU271" s="213" t="s">
        <v>89</v>
      </c>
      <c r="AY271" s="17" t="s">
        <v>173</v>
      </c>
      <c r="BE271" s="119">
        <f>IF(N271="základní",J271,0)</f>
        <v>0</v>
      </c>
      <c r="BF271" s="119">
        <f>IF(N271="snížená",J271,0)</f>
        <v>0</v>
      </c>
      <c r="BG271" s="119">
        <f>IF(N271="zákl. přenesená",J271,0)</f>
        <v>0</v>
      </c>
      <c r="BH271" s="119">
        <f>IF(N271="sníž. přenesená",J271,0)</f>
        <v>0</v>
      </c>
      <c r="BI271" s="119">
        <f>IF(N271="nulová",J271,0)</f>
        <v>0</v>
      </c>
      <c r="BJ271" s="17" t="s">
        <v>87</v>
      </c>
      <c r="BK271" s="119">
        <f>ROUND(I271*H271,2)</f>
        <v>0</v>
      </c>
      <c r="BL271" s="17" t="s">
        <v>397</v>
      </c>
      <c r="BM271" s="213" t="s">
        <v>412</v>
      </c>
    </row>
    <row r="272" spans="1:65" s="13" customFormat="1" ht="10.199999999999999">
      <c r="B272" s="214"/>
      <c r="C272" s="215"/>
      <c r="D272" s="216" t="s">
        <v>184</v>
      </c>
      <c r="E272" s="217" t="s">
        <v>1</v>
      </c>
      <c r="F272" s="218" t="s">
        <v>413</v>
      </c>
      <c r="G272" s="215"/>
      <c r="H272" s="217" t="s">
        <v>1</v>
      </c>
      <c r="I272" s="219"/>
      <c r="J272" s="215"/>
      <c r="K272" s="215"/>
      <c r="L272" s="220"/>
      <c r="M272" s="221"/>
      <c r="N272" s="222"/>
      <c r="O272" s="222"/>
      <c r="P272" s="222"/>
      <c r="Q272" s="222"/>
      <c r="R272" s="222"/>
      <c r="S272" s="222"/>
      <c r="T272" s="223"/>
      <c r="AT272" s="224" t="s">
        <v>184</v>
      </c>
      <c r="AU272" s="224" t="s">
        <v>89</v>
      </c>
      <c r="AV272" s="13" t="s">
        <v>87</v>
      </c>
      <c r="AW272" s="13" t="s">
        <v>33</v>
      </c>
      <c r="AX272" s="13" t="s">
        <v>79</v>
      </c>
      <c r="AY272" s="224" t="s">
        <v>173</v>
      </c>
    </row>
    <row r="273" spans="1:65" s="14" customFormat="1" ht="10.199999999999999">
      <c r="B273" s="225"/>
      <c r="C273" s="226"/>
      <c r="D273" s="216" t="s">
        <v>184</v>
      </c>
      <c r="E273" s="227" t="s">
        <v>1</v>
      </c>
      <c r="F273" s="228" t="s">
        <v>414</v>
      </c>
      <c r="G273" s="226"/>
      <c r="H273" s="229">
        <v>136</v>
      </c>
      <c r="I273" s="230"/>
      <c r="J273" s="226"/>
      <c r="K273" s="226"/>
      <c r="L273" s="231"/>
      <c r="M273" s="232"/>
      <c r="N273" s="233"/>
      <c r="O273" s="233"/>
      <c r="P273" s="233"/>
      <c r="Q273" s="233"/>
      <c r="R273" s="233"/>
      <c r="S273" s="233"/>
      <c r="T273" s="234"/>
      <c r="AT273" s="235" t="s">
        <v>184</v>
      </c>
      <c r="AU273" s="235" t="s">
        <v>89</v>
      </c>
      <c r="AV273" s="14" t="s">
        <v>89</v>
      </c>
      <c r="AW273" s="14" t="s">
        <v>33</v>
      </c>
      <c r="AX273" s="14" t="s">
        <v>87</v>
      </c>
      <c r="AY273" s="235" t="s">
        <v>173</v>
      </c>
    </row>
    <row r="274" spans="1:65" s="2" customFormat="1" ht="24.15" customHeight="1">
      <c r="A274" s="35"/>
      <c r="B274" s="36"/>
      <c r="C274" s="201" t="s">
        <v>415</v>
      </c>
      <c r="D274" s="201" t="s">
        <v>177</v>
      </c>
      <c r="E274" s="202" t="s">
        <v>416</v>
      </c>
      <c r="F274" s="203" t="s">
        <v>417</v>
      </c>
      <c r="G274" s="204" t="s">
        <v>402</v>
      </c>
      <c r="H274" s="205">
        <v>1</v>
      </c>
      <c r="I274" s="206"/>
      <c r="J274" s="207">
        <f>ROUND(I274*H274,2)</f>
        <v>0</v>
      </c>
      <c r="K274" s="208"/>
      <c r="L274" s="38"/>
      <c r="M274" s="209" t="s">
        <v>1</v>
      </c>
      <c r="N274" s="210" t="s">
        <v>44</v>
      </c>
      <c r="O274" s="72"/>
      <c r="P274" s="211">
        <f>O274*H274</f>
        <v>0</v>
      </c>
      <c r="Q274" s="211">
        <v>0</v>
      </c>
      <c r="R274" s="211">
        <f>Q274*H274</f>
        <v>0</v>
      </c>
      <c r="S274" s="211">
        <v>0</v>
      </c>
      <c r="T274" s="212">
        <f>S274*H274</f>
        <v>0</v>
      </c>
      <c r="U274" s="35"/>
      <c r="V274" s="35"/>
      <c r="W274" s="35"/>
      <c r="X274" s="35"/>
      <c r="Y274" s="35"/>
      <c r="Z274" s="35"/>
      <c r="AA274" s="35"/>
      <c r="AB274" s="35"/>
      <c r="AC274" s="35"/>
      <c r="AD274" s="35"/>
      <c r="AE274" s="35"/>
      <c r="AR274" s="213" t="s">
        <v>397</v>
      </c>
      <c r="AT274" s="213" t="s">
        <v>177</v>
      </c>
      <c r="AU274" s="213" t="s">
        <v>89</v>
      </c>
      <c r="AY274" s="17" t="s">
        <v>173</v>
      </c>
      <c r="BE274" s="119">
        <f>IF(N274="základní",J274,0)</f>
        <v>0</v>
      </c>
      <c r="BF274" s="119">
        <f>IF(N274="snížená",J274,0)</f>
        <v>0</v>
      </c>
      <c r="BG274" s="119">
        <f>IF(N274="zákl. přenesená",J274,0)</f>
        <v>0</v>
      </c>
      <c r="BH274" s="119">
        <f>IF(N274="sníž. přenesená",J274,0)</f>
        <v>0</v>
      </c>
      <c r="BI274" s="119">
        <f>IF(N274="nulová",J274,0)</f>
        <v>0</v>
      </c>
      <c r="BJ274" s="17" t="s">
        <v>87</v>
      </c>
      <c r="BK274" s="119">
        <f>ROUND(I274*H274,2)</f>
        <v>0</v>
      </c>
      <c r="BL274" s="17" t="s">
        <v>397</v>
      </c>
      <c r="BM274" s="213" t="s">
        <v>418</v>
      </c>
    </row>
    <row r="275" spans="1:65" s="12" customFormat="1" ht="25.95" customHeight="1">
      <c r="B275" s="185"/>
      <c r="C275" s="186"/>
      <c r="D275" s="187" t="s">
        <v>78</v>
      </c>
      <c r="E275" s="188" t="s">
        <v>291</v>
      </c>
      <c r="F275" s="188" t="s">
        <v>419</v>
      </c>
      <c r="G275" s="186"/>
      <c r="H275" s="186"/>
      <c r="I275" s="189"/>
      <c r="J275" s="190">
        <f>BK275</f>
        <v>0</v>
      </c>
      <c r="K275" s="186"/>
      <c r="L275" s="191"/>
      <c r="M275" s="192"/>
      <c r="N275" s="193"/>
      <c r="O275" s="193"/>
      <c r="P275" s="194">
        <f>P276+P354</f>
        <v>0</v>
      </c>
      <c r="Q275" s="193"/>
      <c r="R275" s="194">
        <f>R276+R354</f>
        <v>14.993747800000003</v>
      </c>
      <c r="S275" s="193"/>
      <c r="T275" s="195">
        <f>T276+T354</f>
        <v>0</v>
      </c>
      <c r="AR275" s="196" t="s">
        <v>182</v>
      </c>
      <c r="AT275" s="197" t="s">
        <v>78</v>
      </c>
      <c r="AU275" s="197" t="s">
        <v>79</v>
      </c>
      <c r="AY275" s="196" t="s">
        <v>173</v>
      </c>
      <c r="BK275" s="198">
        <f>BK276+BK354</f>
        <v>0</v>
      </c>
    </row>
    <row r="276" spans="1:65" s="12" customFormat="1" ht="22.8" customHeight="1">
      <c r="B276" s="185"/>
      <c r="C276" s="186"/>
      <c r="D276" s="187" t="s">
        <v>78</v>
      </c>
      <c r="E276" s="199" t="s">
        <v>420</v>
      </c>
      <c r="F276" s="199" t="s">
        <v>421</v>
      </c>
      <c r="G276" s="186"/>
      <c r="H276" s="186"/>
      <c r="I276" s="189"/>
      <c r="J276" s="200">
        <f>BK276</f>
        <v>0</v>
      </c>
      <c r="K276" s="186"/>
      <c r="L276" s="191"/>
      <c r="M276" s="192"/>
      <c r="N276" s="193"/>
      <c r="O276" s="193"/>
      <c r="P276" s="194">
        <f>P277+SUM(P278:P314)+P323+P335+P349</f>
        <v>0</v>
      </c>
      <c r="Q276" s="193"/>
      <c r="R276" s="194">
        <f>R277+SUM(R278:R314)+R323+R335+R349</f>
        <v>14.506867800000004</v>
      </c>
      <c r="S276" s="193"/>
      <c r="T276" s="195">
        <f>T277+SUM(T278:T314)+T323+T335+T349</f>
        <v>0</v>
      </c>
      <c r="AR276" s="196" t="s">
        <v>182</v>
      </c>
      <c r="AT276" s="197" t="s">
        <v>78</v>
      </c>
      <c r="AU276" s="197" t="s">
        <v>87</v>
      </c>
      <c r="AY276" s="196" t="s">
        <v>173</v>
      </c>
      <c r="BK276" s="198">
        <f>BK277+SUM(BK278:BK314)+BK323+BK335+BK349</f>
        <v>0</v>
      </c>
    </row>
    <row r="277" spans="1:65" s="2" customFormat="1" ht="16.5" customHeight="1">
      <c r="A277" s="35"/>
      <c r="B277" s="36"/>
      <c r="C277" s="201" t="s">
        <v>422</v>
      </c>
      <c r="D277" s="201" t="s">
        <v>177</v>
      </c>
      <c r="E277" s="202" t="s">
        <v>423</v>
      </c>
      <c r="F277" s="203" t="s">
        <v>424</v>
      </c>
      <c r="G277" s="204" t="s">
        <v>425</v>
      </c>
      <c r="H277" s="205">
        <v>1</v>
      </c>
      <c r="I277" s="206"/>
      <c r="J277" s="207">
        <f>ROUND(I277*H277,2)</f>
        <v>0</v>
      </c>
      <c r="K277" s="208"/>
      <c r="L277" s="38"/>
      <c r="M277" s="209" t="s">
        <v>1</v>
      </c>
      <c r="N277" s="210" t="s">
        <v>44</v>
      </c>
      <c r="O277" s="72"/>
      <c r="P277" s="211">
        <f>O277*H277</f>
        <v>0</v>
      </c>
      <c r="Q277" s="211">
        <v>0</v>
      </c>
      <c r="R277" s="211">
        <f>Q277*H277</f>
        <v>0</v>
      </c>
      <c r="S277" s="211">
        <v>0</v>
      </c>
      <c r="T277" s="212">
        <f>S277*H277</f>
        <v>0</v>
      </c>
      <c r="U277" s="35"/>
      <c r="V277" s="35"/>
      <c r="W277" s="35"/>
      <c r="X277" s="35"/>
      <c r="Y277" s="35"/>
      <c r="Z277" s="35"/>
      <c r="AA277" s="35"/>
      <c r="AB277" s="35"/>
      <c r="AC277" s="35"/>
      <c r="AD277" s="35"/>
      <c r="AE277" s="35"/>
      <c r="AR277" s="213" t="s">
        <v>426</v>
      </c>
      <c r="AT277" s="213" t="s">
        <v>177</v>
      </c>
      <c r="AU277" s="213" t="s">
        <v>89</v>
      </c>
      <c r="AY277" s="17" t="s">
        <v>173</v>
      </c>
      <c r="BE277" s="119">
        <f>IF(N277="základní",J277,0)</f>
        <v>0</v>
      </c>
      <c r="BF277" s="119">
        <f>IF(N277="snížená",J277,0)</f>
        <v>0</v>
      </c>
      <c r="BG277" s="119">
        <f>IF(N277="zákl. přenesená",J277,0)</f>
        <v>0</v>
      </c>
      <c r="BH277" s="119">
        <f>IF(N277="sníž. přenesená",J277,0)</f>
        <v>0</v>
      </c>
      <c r="BI277" s="119">
        <f>IF(N277="nulová",J277,0)</f>
        <v>0</v>
      </c>
      <c r="BJ277" s="17" t="s">
        <v>87</v>
      </c>
      <c r="BK277" s="119">
        <f>ROUND(I277*H277,2)</f>
        <v>0</v>
      </c>
      <c r="BL277" s="17" t="s">
        <v>426</v>
      </c>
      <c r="BM277" s="213" t="s">
        <v>427</v>
      </c>
    </row>
    <row r="278" spans="1:65" s="2" customFormat="1" ht="24.15" customHeight="1">
      <c r="A278" s="35"/>
      <c r="B278" s="36"/>
      <c r="C278" s="201" t="s">
        <v>428</v>
      </c>
      <c r="D278" s="201" t="s">
        <v>177</v>
      </c>
      <c r="E278" s="202" t="s">
        <v>429</v>
      </c>
      <c r="F278" s="203" t="s">
        <v>430</v>
      </c>
      <c r="G278" s="204" t="s">
        <v>373</v>
      </c>
      <c r="H278" s="205">
        <v>2</v>
      </c>
      <c r="I278" s="206"/>
      <c r="J278" s="207">
        <f>ROUND(I278*H278,2)</f>
        <v>0</v>
      </c>
      <c r="K278" s="208"/>
      <c r="L278" s="38"/>
      <c r="M278" s="209" t="s">
        <v>1</v>
      </c>
      <c r="N278" s="210" t="s">
        <v>44</v>
      </c>
      <c r="O278" s="72"/>
      <c r="P278" s="211">
        <f>O278*H278</f>
        <v>0</v>
      </c>
      <c r="Q278" s="211">
        <v>1.8000000000000001E-4</v>
      </c>
      <c r="R278" s="211">
        <f>Q278*H278</f>
        <v>3.6000000000000002E-4</v>
      </c>
      <c r="S278" s="211">
        <v>0</v>
      </c>
      <c r="T278" s="212">
        <f>S278*H278</f>
        <v>0</v>
      </c>
      <c r="U278" s="35"/>
      <c r="V278" s="35"/>
      <c r="W278" s="35"/>
      <c r="X278" s="35"/>
      <c r="Y278" s="35"/>
      <c r="Z278" s="35"/>
      <c r="AA278" s="35"/>
      <c r="AB278" s="35"/>
      <c r="AC278" s="35"/>
      <c r="AD278" s="35"/>
      <c r="AE278" s="35"/>
      <c r="AR278" s="213" t="s">
        <v>181</v>
      </c>
      <c r="AT278" s="213" t="s">
        <v>177</v>
      </c>
      <c r="AU278" s="213" t="s">
        <v>89</v>
      </c>
      <c r="AY278" s="17" t="s">
        <v>173</v>
      </c>
      <c r="BE278" s="119">
        <f>IF(N278="základní",J278,0)</f>
        <v>0</v>
      </c>
      <c r="BF278" s="119">
        <f>IF(N278="snížená",J278,0)</f>
        <v>0</v>
      </c>
      <c r="BG278" s="119">
        <f>IF(N278="zákl. přenesená",J278,0)</f>
        <v>0</v>
      </c>
      <c r="BH278" s="119">
        <f>IF(N278="sníž. přenesená",J278,0)</f>
        <v>0</v>
      </c>
      <c r="BI278" s="119">
        <f>IF(N278="nulová",J278,0)</f>
        <v>0</v>
      </c>
      <c r="BJ278" s="17" t="s">
        <v>87</v>
      </c>
      <c r="BK278" s="119">
        <f>ROUND(I278*H278,2)</f>
        <v>0</v>
      </c>
      <c r="BL278" s="17" t="s">
        <v>181</v>
      </c>
      <c r="BM278" s="213" t="s">
        <v>431</v>
      </c>
    </row>
    <row r="279" spans="1:65" s="14" customFormat="1" ht="10.199999999999999">
      <c r="B279" s="225"/>
      <c r="C279" s="226"/>
      <c r="D279" s="216" t="s">
        <v>184</v>
      </c>
      <c r="E279" s="227" t="s">
        <v>1</v>
      </c>
      <c r="F279" s="228" t="s">
        <v>432</v>
      </c>
      <c r="G279" s="226"/>
      <c r="H279" s="229">
        <v>2</v>
      </c>
      <c r="I279" s="230"/>
      <c r="J279" s="226"/>
      <c r="K279" s="226"/>
      <c r="L279" s="231"/>
      <c r="M279" s="232"/>
      <c r="N279" s="233"/>
      <c r="O279" s="233"/>
      <c r="P279" s="233"/>
      <c r="Q279" s="233"/>
      <c r="R279" s="233"/>
      <c r="S279" s="233"/>
      <c r="T279" s="234"/>
      <c r="AT279" s="235" t="s">
        <v>184</v>
      </c>
      <c r="AU279" s="235" t="s">
        <v>89</v>
      </c>
      <c r="AV279" s="14" t="s">
        <v>89</v>
      </c>
      <c r="AW279" s="14" t="s">
        <v>33</v>
      </c>
      <c r="AX279" s="14" t="s">
        <v>87</v>
      </c>
      <c r="AY279" s="235" t="s">
        <v>173</v>
      </c>
    </row>
    <row r="280" spans="1:65" s="2" customFormat="1" ht="16.5" customHeight="1">
      <c r="A280" s="35"/>
      <c r="B280" s="36"/>
      <c r="C280" s="247" t="s">
        <v>433</v>
      </c>
      <c r="D280" s="247" t="s">
        <v>291</v>
      </c>
      <c r="E280" s="248" t="s">
        <v>434</v>
      </c>
      <c r="F280" s="249" t="s">
        <v>435</v>
      </c>
      <c r="G280" s="250" t="s">
        <v>373</v>
      </c>
      <c r="H280" s="251">
        <v>2</v>
      </c>
      <c r="I280" s="252"/>
      <c r="J280" s="253">
        <f>ROUND(I280*H280,2)</f>
        <v>0</v>
      </c>
      <c r="K280" s="254"/>
      <c r="L280" s="255"/>
      <c r="M280" s="256" t="s">
        <v>1</v>
      </c>
      <c r="N280" s="257" t="s">
        <v>44</v>
      </c>
      <c r="O280" s="72"/>
      <c r="P280" s="211">
        <f>O280*H280</f>
        <v>0</v>
      </c>
      <c r="Q280" s="211">
        <v>0</v>
      </c>
      <c r="R280" s="211">
        <f>Q280*H280</f>
        <v>0</v>
      </c>
      <c r="S280" s="211">
        <v>0</v>
      </c>
      <c r="T280" s="212">
        <f>S280*H280</f>
        <v>0</v>
      </c>
      <c r="U280" s="35"/>
      <c r="V280" s="35"/>
      <c r="W280" s="35"/>
      <c r="X280" s="35"/>
      <c r="Y280" s="35"/>
      <c r="Z280" s="35"/>
      <c r="AA280" s="35"/>
      <c r="AB280" s="35"/>
      <c r="AC280" s="35"/>
      <c r="AD280" s="35"/>
      <c r="AE280" s="35"/>
      <c r="AR280" s="213" t="s">
        <v>436</v>
      </c>
      <c r="AT280" s="213" t="s">
        <v>291</v>
      </c>
      <c r="AU280" s="213" t="s">
        <v>89</v>
      </c>
      <c r="AY280" s="17" t="s">
        <v>173</v>
      </c>
      <c r="BE280" s="119">
        <f>IF(N280="základní",J280,0)</f>
        <v>0</v>
      </c>
      <c r="BF280" s="119">
        <f>IF(N280="snížená",J280,0)</f>
        <v>0</v>
      </c>
      <c r="BG280" s="119">
        <f>IF(N280="zákl. přenesená",J280,0)</f>
        <v>0</v>
      </c>
      <c r="BH280" s="119">
        <f>IF(N280="sníž. přenesená",J280,0)</f>
        <v>0</v>
      </c>
      <c r="BI280" s="119">
        <f>IF(N280="nulová",J280,0)</f>
        <v>0</v>
      </c>
      <c r="BJ280" s="17" t="s">
        <v>87</v>
      </c>
      <c r="BK280" s="119">
        <f>ROUND(I280*H280,2)</f>
        <v>0</v>
      </c>
      <c r="BL280" s="17" t="s">
        <v>426</v>
      </c>
      <c r="BM280" s="213" t="s">
        <v>437</v>
      </c>
    </row>
    <row r="281" spans="1:65" s="2" customFormat="1" ht="21.75" customHeight="1">
      <c r="A281" s="35"/>
      <c r="B281" s="36"/>
      <c r="C281" s="201" t="s">
        <v>438</v>
      </c>
      <c r="D281" s="201" t="s">
        <v>177</v>
      </c>
      <c r="E281" s="202" t="s">
        <v>439</v>
      </c>
      <c r="F281" s="203" t="s">
        <v>440</v>
      </c>
      <c r="G281" s="204" t="s">
        <v>193</v>
      </c>
      <c r="H281" s="205">
        <v>1253</v>
      </c>
      <c r="I281" s="206"/>
      <c r="J281" s="207">
        <f>ROUND(I281*H281,2)</f>
        <v>0</v>
      </c>
      <c r="K281" s="208"/>
      <c r="L281" s="38"/>
      <c r="M281" s="209" t="s">
        <v>1</v>
      </c>
      <c r="N281" s="210" t="s">
        <v>44</v>
      </c>
      <c r="O281" s="72"/>
      <c r="P281" s="211">
        <f>O281*H281</f>
        <v>0</v>
      </c>
      <c r="Q281" s="211">
        <v>2.3000000000000001E-4</v>
      </c>
      <c r="R281" s="211">
        <f>Q281*H281</f>
        <v>0.28819</v>
      </c>
      <c r="S281" s="211">
        <v>0</v>
      </c>
      <c r="T281" s="212">
        <f>S281*H281</f>
        <v>0</v>
      </c>
      <c r="U281" s="35"/>
      <c r="V281" s="35"/>
      <c r="W281" s="35"/>
      <c r="X281" s="35"/>
      <c r="Y281" s="35"/>
      <c r="Z281" s="35"/>
      <c r="AA281" s="35"/>
      <c r="AB281" s="35"/>
      <c r="AC281" s="35"/>
      <c r="AD281" s="35"/>
      <c r="AE281" s="35"/>
      <c r="AR281" s="213" t="s">
        <v>426</v>
      </c>
      <c r="AT281" s="213" t="s">
        <v>177</v>
      </c>
      <c r="AU281" s="213" t="s">
        <v>89</v>
      </c>
      <c r="AY281" s="17" t="s">
        <v>173</v>
      </c>
      <c r="BE281" s="119">
        <f>IF(N281="základní",J281,0)</f>
        <v>0</v>
      </c>
      <c r="BF281" s="119">
        <f>IF(N281="snížená",J281,0)</f>
        <v>0</v>
      </c>
      <c r="BG281" s="119">
        <f>IF(N281="zákl. přenesená",J281,0)</f>
        <v>0</v>
      </c>
      <c r="BH281" s="119">
        <f>IF(N281="sníž. přenesená",J281,0)</f>
        <v>0</v>
      </c>
      <c r="BI281" s="119">
        <f>IF(N281="nulová",J281,0)</f>
        <v>0</v>
      </c>
      <c r="BJ281" s="17" t="s">
        <v>87</v>
      </c>
      <c r="BK281" s="119">
        <f>ROUND(I281*H281,2)</f>
        <v>0</v>
      </c>
      <c r="BL281" s="17" t="s">
        <v>426</v>
      </c>
      <c r="BM281" s="213" t="s">
        <v>441</v>
      </c>
    </row>
    <row r="282" spans="1:65" s="14" customFormat="1" ht="10.199999999999999">
      <c r="B282" s="225"/>
      <c r="C282" s="226"/>
      <c r="D282" s="216" t="s">
        <v>184</v>
      </c>
      <c r="E282" s="227" t="s">
        <v>1</v>
      </c>
      <c r="F282" s="228" t="s">
        <v>442</v>
      </c>
      <c r="G282" s="226"/>
      <c r="H282" s="229">
        <v>1205</v>
      </c>
      <c r="I282" s="230"/>
      <c r="J282" s="226"/>
      <c r="K282" s="226"/>
      <c r="L282" s="231"/>
      <c r="M282" s="232"/>
      <c r="N282" s="233"/>
      <c r="O282" s="233"/>
      <c r="P282" s="233"/>
      <c r="Q282" s="233"/>
      <c r="R282" s="233"/>
      <c r="S282" s="233"/>
      <c r="T282" s="234"/>
      <c r="AT282" s="235" t="s">
        <v>184</v>
      </c>
      <c r="AU282" s="235" t="s">
        <v>89</v>
      </c>
      <c r="AV282" s="14" t="s">
        <v>89</v>
      </c>
      <c r="AW282" s="14" t="s">
        <v>33</v>
      </c>
      <c r="AX282" s="14" t="s">
        <v>79</v>
      </c>
      <c r="AY282" s="235" t="s">
        <v>173</v>
      </c>
    </row>
    <row r="283" spans="1:65" s="14" customFormat="1" ht="20.399999999999999">
      <c r="B283" s="225"/>
      <c r="C283" s="226"/>
      <c r="D283" s="216" t="s">
        <v>184</v>
      </c>
      <c r="E283" s="227" t="s">
        <v>1</v>
      </c>
      <c r="F283" s="228" t="s">
        <v>443</v>
      </c>
      <c r="G283" s="226"/>
      <c r="H283" s="229">
        <v>48</v>
      </c>
      <c r="I283" s="230"/>
      <c r="J283" s="226"/>
      <c r="K283" s="226"/>
      <c r="L283" s="231"/>
      <c r="M283" s="232"/>
      <c r="N283" s="233"/>
      <c r="O283" s="233"/>
      <c r="P283" s="233"/>
      <c r="Q283" s="233"/>
      <c r="R283" s="233"/>
      <c r="S283" s="233"/>
      <c r="T283" s="234"/>
      <c r="AT283" s="235" t="s">
        <v>184</v>
      </c>
      <c r="AU283" s="235" t="s">
        <v>89</v>
      </c>
      <c r="AV283" s="14" t="s">
        <v>89</v>
      </c>
      <c r="AW283" s="14" t="s">
        <v>33</v>
      </c>
      <c r="AX283" s="14" t="s">
        <v>79</v>
      </c>
      <c r="AY283" s="235" t="s">
        <v>173</v>
      </c>
    </row>
    <row r="284" spans="1:65" s="15" customFormat="1" ht="10.199999999999999">
      <c r="B284" s="236"/>
      <c r="C284" s="237"/>
      <c r="D284" s="216" t="s">
        <v>184</v>
      </c>
      <c r="E284" s="238" t="s">
        <v>1</v>
      </c>
      <c r="F284" s="239" t="s">
        <v>226</v>
      </c>
      <c r="G284" s="237"/>
      <c r="H284" s="240">
        <v>1253</v>
      </c>
      <c r="I284" s="241"/>
      <c r="J284" s="237"/>
      <c r="K284" s="237"/>
      <c r="L284" s="242"/>
      <c r="M284" s="243"/>
      <c r="N284" s="244"/>
      <c r="O284" s="244"/>
      <c r="P284" s="244"/>
      <c r="Q284" s="244"/>
      <c r="R284" s="244"/>
      <c r="S284" s="244"/>
      <c r="T284" s="245"/>
      <c r="AT284" s="246" t="s">
        <v>184</v>
      </c>
      <c r="AU284" s="246" t="s">
        <v>89</v>
      </c>
      <c r="AV284" s="15" t="s">
        <v>181</v>
      </c>
      <c r="AW284" s="15" t="s">
        <v>33</v>
      </c>
      <c r="AX284" s="15" t="s">
        <v>87</v>
      </c>
      <c r="AY284" s="246" t="s">
        <v>173</v>
      </c>
    </row>
    <row r="285" spans="1:65" s="2" customFormat="1" ht="37.799999999999997" customHeight="1">
      <c r="A285" s="35"/>
      <c r="B285" s="36"/>
      <c r="C285" s="247" t="s">
        <v>444</v>
      </c>
      <c r="D285" s="247" t="s">
        <v>291</v>
      </c>
      <c r="E285" s="248" t="s">
        <v>445</v>
      </c>
      <c r="F285" s="249" t="s">
        <v>446</v>
      </c>
      <c r="G285" s="250" t="s">
        <v>193</v>
      </c>
      <c r="H285" s="251">
        <v>1301.4000000000001</v>
      </c>
      <c r="I285" s="252"/>
      <c r="J285" s="253">
        <f>ROUND(I285*H285,2)</f>
        <v>0</v>
      </c>
      <c r="K285" s="254"/>
      <c r="L285" s="255"/>
      <c r="M285" s="256" t="s">
        <v>1</v>
      </c>
      <c r="N285" s="257" t="s">
        <v>44</v>
      </c>
      <c r="O285" s="72"/>
      <c r="P285" s="211">
        <f>O285*H285</f>
        <v>0</v>
      </c>
      <c r="Q285" s="211">
        <v>1.0500000000000001E-2</v>
      </c>
      <c r="R285" s="211">
        <f>Q285*H285</f>
        <v>13.664700000000002</v>
      </c>
      <c r="S285" s="211">
        <v>0</v>
      </c>
      <c r="T285" s="212">
        <f>S285*H285</f>
        <v>0</v>
      </c>
      <c r="U285" s="35"/>
      <c r="V285" s="35"/>
      <c r="W285" s="35"/>
      <c r="X285" s="35"/>
      <c r="Y285" s="35"/>
      <c r="Z285" s="35"/>
      <c r="AA285" s="35"/>
      <c r="AB285" s="35"/>
      <c r="AC285" s="35"/>
      <c r="AD285" s="35"/>
      <c r="AE285" s="35"/>
      <c r="AR285" s="213" t="s">
        <v>436</v>
      </c>
      <c r="AT285" s="213" t="s">
        <v>291</v>
      </c>
      <c r="AU285" s="213" t="s">
        <v>89</v>
      </c>
      <c r="AY285" s="17" t="s">
        <v>173</v>
      </c>
      <c r="BE285" s="119">
        <f>IF(N285="základní",J285,0)</f>
        <v>0</v>
      </c>
      <c r="BF285" s="119">
        <f>IF(N285="snížená",J285,0)</f>
        <v>0</v>
      </c>
      <c r="BG285" s="119">
        <f>IF(N285="zákl. přenesená",J285,0)</f>
        <v>0</v>
      </c>
      <c r="BH285" s="119">
        <f>IF(N285="sníž. přenesená",J285,0)</f>
        <v>0</v>
      </c>
      <c r="BI285" s="119">
        <f>IF(N285="nulová",J285,0)</f>
        <v>0</v>
      </c>
      <c r="BJ285" s="17" t="s">
        <v>87</v>
      </c>
      <c r="BK285" s="119">
        <f>ROUND(I285*H285,2)</f>
        <v>0</v>
      </c>
      <c r="BL285" s="17" t="s">
        <v>426</v>
      </c>
      <c r="BM285" s="213" t="s">
        <v>447</v>
      </c>
    </row>
    <row r="286" spans="1:65" s="13" customFormat="1" ht="10.199999999999999">
      <c r="B286" s="214"/>
      <c r="C286" s="215"/>
      <c r="D286" s="216" t="s">
        <v>184</v>
      </c>
      <c r="E286" s="217" t="s">
        <v>1</v>
      </c>
      <c r="F286" s="218" t="s">
        <v>296</v>
      </c>
      <c r="G286" s="215"/>
      <c r="H286" s="217" t="s">
        <v>1</v>
      </c>
      <c r="I286" s="219"/>
      <c r="J286" s="215"/>
      <c r="K286" s="215"/>
      <c r="L286" s="220"/>
      <c r="M286" s="221"/>
      <c r="N286" s="222"/>
      <c r="O286" s="222"/>
      <c r="P286" s="222"/>
      <c r="Q286" s="222"/>
      <c r="R286" s="222"/>
      <c r="S286" s="222"/>
      <c r="T286" s="223"/>
      <c r="AT286" s="224" t="s">
        <v>184</v>
      </c>
      <c r="AU286" s="224" t="s">
        <v>89</v>
      </c>
      <c r="AV286" s="13" t="s">
        <v>87</v>
      </c>
      <c r="AW286" s="13" t="s">
        <v>33</v>
      </c>
      <c r="AX286" s="13" t="s">
        <v>79</v>
      </c>
      <c r="AY286" s="224" t="s">
        <v>173</v>
      </c>
    </row>
    <row r="287" spans="1:65" s="14" customFormat="1" ht="10.199999999999999">
      <c r="B287" s="225"/>
      <c r="C287" s="226"/>
      <c r="D287" s="216" t="s">
        <v>184</v>
      </c>
      <c r="E287" s="227" t="s">
        <v>1</v>
      </c>
      <c r="F287" s="228" t="s">
        <v>448</v>
      </c>
      <c r="G287" s="226"/>
      <c r="H287" s="229">
        <v>1301.4000000000001</v>
      </c>
      <c r="I287" s="230"/>
      <c r="J287" s="226"/>
      <c r="K287" s="226"/>
      <c r="L287" s="231"/>
      <c r="M287" s="232"/>
      <c r="N287" s="233"/>
      <c r="O287" s="233"/>
      <c r="P287" s="233"/>
      <c r="Q287" s="233"/>
      <c r="R287" s="233"/>
      <c r="S287" s="233"/>
      <c r="T287" s="234"/>
      <c r="AT287" s="235" t="s">
        <v>184</v>
      </c>
      <c r="AU287" s="235" t="s">
        <v>89</v>
      </c>
      <c r="AV287" s="14" t="s">
        <v>89</v>
      </c>
      <c r="AW287" s="14" t="s">
        <v>33</v>
      </c>
      <c r="AX287" s="14" t="s">
        <v>87</v>
      </c>
      <c r="AY287" s="235" t="s">
        <v>173</v>
      </c>
    </row>
    <row r="288" spans="1:65" s="2" customFormat="1" ht="55.5" customHeight="1">
      <c r="A288" s="35"/>
      <c r="B288" s="36"/>
      <c r="C288" s="247" t="s">
        <v>449</v>
      </c>
      <c r="D288" s="247" t="s">
        <v>291</v>
      </c>
      <c r="E288" s="248" t="s">
        <v>450</v>
      </c>
      <c r="F288" s="249" t="s">
        <v>451</v>
      </c>
      <c r="G288" s="250" t="s">
        <v>193</v>
      </c>
      <c r="H288" s="251">
        <v>51.84</v>
      </c>
      <c r="I288" s="252"/>
      <c r="J288" s="253">
        <f>ROUND(I288*H288,2)</f>
        <v>0</v>
      </c>
      <c r="K288" s="254"/>
      <c r="L288" s="255"/>
      <c r="M288" s="256" t="s">
        <v>1</v>
      </c>
      <c r="N288" s="257" t="s">
        <v>44</v>
      </c>
      <c r="O288" s="72"/>
      <c r="P288" s="211">
        <f>O288*H288</f>
        <v>0</v>
      </c>
      <c r="Q288" s="211">
        <v>1.0500000000000001E-2</v>
      </c>
      <c r="R288" s="211">
        <f>Q288*H288</f>
        <v>0.54432000000000003</v>
      </c>
      <c r="S288" s="211">
        <v>0</v>
      </c>
      <c r="T288" s="212">
        <f>S288*H288</f>
        <v>0</v>
      </c>
      <c r="U288" s="35"/>
      <c r="V288" s="35"/>
      <c r="W288" s="35"/>
      <c r="X288" s="35"/>
      <c r="Y288" s="35"/>
      <c r="Z288" s="35"/>
      <c r="AA288" s="35"/>
      <c r="AB288" s="35"/>
      <c r="AC288" s="35"/>
      <c r="AD288" s="35"/>
      <c r="AE288" s="35"/>
      <c r="AR288" s="213" t="s">
        <v>436</v>
      </c>
      <c r="AT288" s="213" t="s">
        <v>291</v>
      </c>
      <c r="AU288" s="213" t="s">
        <v>89</v>
      </c>
      <c r="AY288" s="17" t="s">
        <v>173</v>
      </c>
      <c r="BE288" s="119">
        <f>IF(N288="základní",J288,0)</f>
        <v>0</v>
      </c>
      <c r="BF288" s="119">
        <f>IF(N288="snížená",J288,0)</f>
        <v>0</v>
      </c>
      <c r="BG288" s="119">
        <f>IF(N288="zákl. přenesená",J288,0)</f>
        <v>0</v>
      </c>
      <c r="BH288" s="119">
        <f>IF(N288="sníž. přenesená",J288,0)</f>
        <v>0</v>
      </c>
      <c r="BI288" s="119">
        <f>IF(N288="nulová",J288,0)</f>
        <v>0</v>
      </c>
      <c r="BJ288" s="17" t="s">
        <v>87</v>
      </c>
      <c r="BK288" s="119">
        <f>ROUND(I288*H288,2)</f>
        <v>0</v>
      </c>
      <c r="BL288" s="17" t="s">
        <v>426</v>
      </c>
      <c r="BM288" s="213" t="s">
        <v>452</v>
      </c>
    </row>
    <row r="289" spans="1:65" s="13" customFormat="1" ht="10.199999999999999">
      <c r="B289" s="214"/>
      <c r="C289" s="215"/>
      <c r="D289" s="216" t="s">
        <v>184</v>
      </c>
      <c r="E289" s="217" t="s">
        <v>1</v>
      </c>
      <c r="F289" s="218" t="s">
        <v>296</v>
      </c>
      <c r="G289" s="215"/>
      <c r="H289" s="217" t="s">
        <v>1</v>
      </c>
      <c r="I289" s="219"/>
      <c r="J289" s="215"/>
      <c r="K289" s="215"/>
      <c r="L289" s="220"/>
      <c r="M289" s="221"/>
      <c r="N289" s="222"/>
      <c r="O289" s="222"/>
      <c r="P289" s="222"/>
      <c r="Q289" s="222"/>
      <c r="R289" s="222"/>
      <c r="S289" s="222"/>
      <c r="T289" s="223"/>
      <c r="AT289" s="224" t="s">
        <v>184</v>
      </c>
      <c r="AU289" s="224" t="s">
        <v>89</v>
      </c>
      <c r="AV289" s="13" t="s">
        <v>87</v>
      </c>
      <c r="AW289" s="13" t="s">
        <v>33</v>
      </c>
      <c r="AX289" s="13" t="s">
        <v>79</v>
      </c>
      <c r="AY289" s="224" t="s">
        <v>173</v>
      </c>
    </row>
    <row r="290" spans="1:65" s="14" customFormat="1" ht="10.199999999999999">
      <c r="B290" s="225"/>
      <c r="C290" s="226"/>
      <c r="D290" s="216" t="s">
        <v>184</v>
      </c>
      <c r="E290" s="227" t="s">
        <v>1</v>
      </c>
      <c r="F290" s="228" t="s">
        <v>453</v>
      </c>
      <c r="G290" s="226"/>
      <c r="H290" s="229">
        <v>51.84</v>
      </c>
      <c r="I290" s="230"/>
      <c r="J290" s="226"/>
      <c r="K290" s="226"/>
      <c r="L290" s="231"/>
      <c r="M290" s="232"/>
      <c r="N290" s="233"/>
      <c r="O290" s="233"/>
      <c r="P290" s="233"/>
      <c r="Q290" s="233"/>
      <c r="R290" s="233"/>
      <c r="S290" s="233"/>
      <c r="T290" s="234"/>
      <c r="AT290" s="235" t="s">
        <v>184</v>
      </c>
      <c r="AU290" s="235" t="s">
        <v>89</v>
      </c>
      <c r="AV290" s="14" t="s">
        <v>89</v>
      </c>
      <c r="AW290" s="14" t="s">
        <v>33</v>
      </c>
      <c r="AX290" s="14" t="s">
        <v>87</v>
      </c>
      <c r="AY290" s="235" t="s">
        <v>173</v>
      </c>
    </row>
    <row r="291" spans="1:65" s="2" customFormat="1" ht="24.15" customHeight="1">
      <c r="A291" s="35"/>
      <c r="B291" s="36"/>
      <c r="C291" s="201" t="s">
        <v>454</v>
      </c>
      <c r="D291" s="201" t="s">
        <v>177</v>
      </c>
      <c r="E291" s="202" t="s">
        <v>455</v>
      </c>
      <c r="F291" s="203" t="s">
        <v>456</v>
      </c>
      <c r="G291" s="204" t="s">
        <v>373</v>
      </c>
      <c r="H291" s="205">
        <v>17</v>
      </c>
      <c r="I291" s="206"/>
      <c r="J291" s="207">
        <f>ROUND(I291*H291,2)</f>
        <v>0</v>
      </c>
      <c r="K291" s="208"/>
      <c r="L291" s="38"/>
      <c r="M291" s="209" t="s">
        <v>1</v>
      </c>
      <c r="N291" s="210" t="s">
        <v>44</v>
      </c>
      <c r="O291" s="72"/>
      <c r="P291" s="211">
        <f>O291*H291</f>
        <v>0</v>
      </c>
      <c r="Q291" s="211">
        <v>1.8000000000000001E-4</v>
      </c>
      <c r="R291" s="211">
        <f>Q291*H291</f>
        <v>3.0600000000000002E-3</v>
      </c>
      <c r="S291" s="211">
        <v>0</v>
      </c>
      <c r="T291" s="212">
        <f>S291*H291</f>
        <v>0</v>
      </c>
      <c r="U291" s="35"/>
      <c r="V291" s="35"/>
      <c r="W291" s="35"/>
      <c r="X291" s="35"/>
      <c r="Y291" s="35"/>
      <c r="Z291" s="35"/>
      <c r="AA291" s="35"/>
      <c r="AB291" s="35"/>
      <c r="AC291" s="35"/>
      <c r="AD291" s="35"/>
      <c r="AE291" s="35"/>
      <c r="AR291" s="213" t="s">
        <v>426</v>
      </c>
      <c r="AT291" s="213" t="s">
        <v>177</v>
      </c>
      <c r="AU291" s="213" t="s">
        <v>89</v>
      </c>
      <c r="AY291" s="17" t="s">
        <v>173</v>
      </c>
      <c r="BE291" s="119">
        <f>IF(N291="základní",J291,0)</f>
        <v>0</v>
      </c>
      <c r="BF291" s="119">
        <f>IF(N291="snížená",J291,0)</f>
        <v>0</v>
      </c>
      <c r="BG291" s="119">
        <f>IF(N291="zákl. přenesená",J291,0)</f>
        <v>0</v>
      </c>
      <c r="BH291" s="119">
        <f>IF(N291="sníž. přenesená",J291,0)</f>
        <v>0</v>
      </c>
      <c r="BI291" s="119">
        <f>IF(N291="nulová",J291,0)</f>
        <v>0</v>
      </c>
      <c r="BJ291" s="17" t="s">
        <v>87</v>
      </c>
      <c r="BK291" s="119">
        <f>ROUND(I291*H291,2)</f>
        <v>0</v>
      </c>
      <c r="BL291" s="17" t="s">
        <v>426</v>
      </c>
      <c r="BM291" s="213" t="s">
        <v>457</v>
      </c>
    </row>
    <row r="292" spans="1:65" s="14" customFormat="1" ht="10.199999999999999">
      <c r="B292" s="225"/>
      <c r="C292" s="226"/>
      <c r="D292" s="216" t="s">
        <v>184</v>
      </c>
      <c r="E292" s="227" t="s">
        <v>1</v>
      </c>
      <c r="F292" s="228" t="s">
        <v>458</v>
      </c>
      <c r="G292" s="226"/>
      <c r="H292" s="229">
        <v>1</v>
      </c>
      <c r="I292" s="230"/>
      <c r="J292" s="226"/>
      <c r="K292" s="226"/>
      <c r="L292" s="231"/>
      <c r="M292" s="232"/>
      <c r="N292" s="233"/>
      <c r="O292" s="233"/>
      <c r="P292" s="233"/>
      <c r="Q292" s="233"/>
      <c r="R292" s="233"/>
      <c r="S292" s="233"/>
      <c r="T292" s="234"/>
      <c r="AT292" s="235" t="s">
        <v>184</v>
      </c>
      <c r="AU292" s="235" t="s">
        <v>89</v>
      </c>
      <c r="AV292" s="14" t="s">
        <v>89</v>
      </c>
      <c r="AW292" s="14" t="s">
        <v>33</v>
      </c>
      <c r="AX292" s="14" t="s">
        <v>79</v>
      </c>
      <c r="AY292" s="235" t="s">
        <v>173</v>
      </c>
    </row>
    <row r="293" spans="1:65" s="14" customFormat="1" ht="10.199999999999999">
      <c r="B293" s="225"/>
      <c r="C293" s="226"/>
      <c r="D293" s="216" t="s">
        <v>184</v>
      </c>
      <c r="E293" s="227" t="s">
        <v>1</v>
      </c>
      <c r="F293" s="228" t="s">
        <v>459</v>
      </c>
      <c r="G293" s="226"/>
      <c r="H293" s="229">
        <v>16</v>
      </c>
      <c r="I293" s="230"/>
      <c r="J293" s="226"/>
      <c r="K293" s="226"/>
      <c r="L293" s="231"/>
      <c r="M293" s="232"/>
      <c r="N293" s="233"/>
      <c r="O293" s="233"/>
      <c r="P293" s="233"/>
      <c r="Q293" s="233"/>
      <c r="R293" s="233"/>
      <c r="S293" s="233"/>
      <c r="T293" s="234"/>
      <c r="AT293" s="235" t="s">
        <v>184</v>
      </c>
      <c r="AU293" s="235" t="s">
        <v>89</v>
      </c>
      <c r="AV293" s="14" t="s">
        <v>89</v>
      </c>
      <c r="AW293" s="14" t="s">
        <v>33</v>
      </c>
      <c r="AX293" s="14" t="s">
        <v>79</v>
      </c>
      <c r="AY293" s="235" t="s">
        <v>173</v>
      </c>
    </row>
    <row r="294" spans="1:65" s="15" customFormat="1" ht="10.199999999999999">
      <c r="B294" s="236"/>
      <c r="C294" s="237"/>
      <c r="D294" s="216" t="s">
        <v>184</v>
      </c>
      <c r="E294" s="238" t="s">
        <v>1</v>
      </c>
      <c r="F294" s="239" t="s">
        <v>226</v>
      </c>
      <c r="G294" s="237"/>
      <c r="H294" s="240">
        <v>17</v>
      </c>
      <c r="I294" s="241"/>
      <c r="J294" s="237"/>
      <c r="K294" s="237"/>
      <c r="L294" s="242"/>
      <c r="M294" s="243"/>
      <c r="N294" s="244"/>
      <c r="O294" s="244"/>
      <c r="P294" s="244"/>
      <c r="Q294" s="244"/>
      <c r="R294" s="244"/>
      <c r="S294" s="244"/>
      <c r="T294" s="245"/>
      <c r="AT294" s="246" t="s">
        <v>184</v>
      </c>
      <c r="AU294" s="246" t="s">
        <v>89</v>
      </c>
      <c r="AV294" s="15" t="s">
        <v>181</v>
      </c>
      <c r="AW294" s="15" t="s">
        <v>33</v>
      </c>
      <c r="AX294" s="15" t="s">
        <v>87</v>
      </c>
      <c r="AY294" s="246" t="s">
        <v>173</v>
      </c>
    </row>
    <row r="295" spans="1:65" s="2" customFormat="1" ht="16.5" customHeight="1">
      <c r="A295" s="35"/>
      <c r="B295" s="36"/>
      <c r="C295" s="247" t="s">
        <v>460</v>
      </c>
      <c r="D295" s="247" t="s">
        <v>291</v>
      </c>
      <c r="E295" s="248" t="s">
        <v>461</v>
      </c>
      <c r="F295" s="249" t="s">
        <v>462</v>
      </c>
      <c r="G295" s="250" t="s">
        <v>373</v>
      </c>
      <c r="H295" s="251">
        <v>1</v>
      </c>
      <c r="I295" s="252"/>
      <c r="J295" s="253">
        <f t="shared" ref="J295:J309" si="0">ROUND(I295*H295,2)</f>
        <v>0</v>
      </c>
      <c r="K295" s="254"/>
      <c r="L295" s="255"/>
      <c r="M295" s="256" t="s">
        <v>1</v>
      </c>
      <c r="N295" s="257" t="s">
        <v>44</v>
      </c>
      <c r="O295" s="72"/>
      <c r="P295" s="211">
        <f t="shared" ref="P295:P309" si="1">O295*H295</f>
        <v>0</v>
      </c>
      <c r="Q295" s="211">
        <v>0</v>
      </c>
      <c r="R295" s="211">
        <f t="shared" ref="R295:R309" si="2">Q295*H295</f>
        <v>0</v>
      </c>
      <c r="S295" s="211">
        <v>0</v>
      </c>
      <c r="T295" s="212">
        <f t="shared" ref="T295:T309" si="3">S295*H295</f>
        <v>0</v>
      </c>
      <c r="U295" s="35"/>
      <c r="V295" s="35"/>
      <c r="W295" s="35"/>
      <c r="X295" s="35"/>
      <c r="Y295" s="35"/>
      <c r="Z295" s="35"/>
      <c r="AA295" s="35"/>
      <c r="AB295" s="35"/>
      <c r="AC295" s="35"/>
      <c r="AD295" s="35"/>
      <c r="AE295" s="35"/>
      <c r="AR295" s="213" t="s">
        <v>227</v>
      </c>
      <c r="AT295" s="213" t="s">
        <v>291</v>
      </c>
      <c r="AU295" s="213" t="s">
        <v>89</v>
      </c>
      <c r="AY295" s="17" t="s">
        <v>173</v>
      </c>
      <c r="BE295" s="119">
        <f t="shared" ref="BE295:BE309" si="4">IF(N295="základní",J295,0)</f>
        <v>0</v>
      </c>
      <c r="BF295" s="119">
        <f t="shared" ref="BF295:BF309" si="5">IF(N295="snížená",J295,0)</f>
        <v>0</v>
      </c>
      <c r="BG295" s="119">
        <f t="shared" ref="BG295:BG309" si="6">IF(N295="zákl. přenesená",J295,0)</f>
        <v>0</v>
      </c>
      <c r="BH295" s="119">
        <f t="shared" ref="BH295:BH309" si="7">IF(N295="sníž. přenesená",J295,0)</f>
        <v>0</v>
      </c>
      <c r="BI295" s="119">
        <f t="shared" ref="BI295:BI309" si="8">IF(N295="nulová",J295,0)</f>
        <v>0</v>
      </c>
      <c r="BJ295" s="17" t="s">
        <v>87</v>
      </c>
      <c r="BK295" s="119">
        <f t="shared" ref="BK295:BK309" si="9">ROUND(I295*H295,2)</f>
        <v>0</v>
      </c>
      <c r="BL295" s="17" t="s">
        <v>181</v>
      </c>
      <c r="BM295" s="213" t="s">
        <v>463</v>
      </c>
    </row>
    <row r="296" spans="1:65" s="2" customFormat="1" ht="33" customHeight="1">
      <c r="A296" s="35"/>
      <c r="B296" s="36"/>
      <c r="C296" s="247" t="s">
        <v>464</v>
      </c>
      <c r="D296" s="247" t="s">
        <v>291</v>
      </c>
      <c r="E296" s="248" t="s">
        <v>465</v>
      </c>
      <c r="F296" s="249" t="s">
        <v>466</v>
      </c>
      <c r="G296" s="250" t="s">
        <v>373</v>
      </c>
      <c r="H296" s="251">
        <v>1</v>
      </c>
      <c r="I296" s="252"/>
      <c r="J296" s="253">
        <f t="shared" si="0"/>
        <v>0</v>
      </c>
      <c r="K296" s="254"/>
      <c r="L296" s="255"/>
      <c r="M296" s="256" t="s">
        <v>1</v>
      </c>
      <c r="N296" s="257" t="s">
        <v>44</v>
      </c>
      <c r="O296" s="72"/>
      <c r="P296" s="211">
        <f t="shared" si="1"/>
        <v>0</v>
      </c>
      <c r="Q296" s="211">
        <v>0</v>
      </c>
      <c r="R296" s="211">
        <f t="shared" si="2"/>
        <v>0</v>
      </c>
      <c r="S296" s="211">
        <v>0</v>
      </c>
      <c r="T296" s="212">
        <f t="shared" si="3"/>
        <v>0</v>
      </c>
      <c r="U296" s="35"/>
      <c r="V296" s="35"/>
      <c r="W296" s="35"/>
      <c r="X296" s="35"/>
      <c r="Y296" s="35"/>
      <c r="Z296" s="35"/>
      <c r="AA296" s="35"/>
      <c r="AB296" s="35"/>
      <c r="AC296" s="35"/>
      <c r="AD296" s="35"/>
      <c r="AE296" s="35"/>
      <c r="AR296" s="213" t="s">
        <v>436</v>
      </c>
      <c r="AT296" s="213" t="s">
        <v>291</v>
      </c>
      <c r="AU296" s="213" t="s">
        <v>89</v>
      </c>
      <c r="AY296" s="17" t="s">
        <v>173</v>
      </c>
      <c r="BE296" s="119">
        <f t="shared" si="4"/>
        <v>0</v>
      </c>
      <c r="BF296" s="119">
        <f t="shared" si="5"/>
        <v>0</v>
      </c>
      <c r="BG296" s="119">
        <f t="shared" si="6"/>
        <v>0</v>
      </c>
      <c r="BH296" s="119">
        <f t="shared" si="7"/>
        <v>0</v>
      </c>
      <c r="BI296" s="119">
        <f t="shared" si="8"/>
        <v>0</v>
      </c>
      <c r="BJ296" s="17" t="s">
        <v>87</v>
      </c>
      <c r="BK296" s="119">
        <f t="shared" si="9"/>
        <v>0</v>
      </c>
      <c r="BL296" s="17" t="s">
        <v>426</v>
      </c>
      <c r="BM296" s="213" t="s">
        <v>467</v>
      </c>
    </row>
    <row r="297" spans="1:65" s="2" customFormat="1" ht="33" customHeight="1">
      <c r="A297" s="35"/>
      <c r="B297" s="36"/>
      <c r="C297" s="247" t="s">
        <v>468</v>
      </c>
      <c r="D297" s="247" t="s">
        <v>291</v>
      </c>
      <c r="E297" s="248" t="s">
        <v>469</v>
      </c>
      <c r="F297" s="249" t="s">
        <v>470</v>
      </c>
      <c r="G297" s="250" t="s">
        <v>373</v>
      </c>
      <c r="H297" s="251">
        <v>1</v>
      </c>
      <c r="I297" s="252"/>
      <c r="J297" s="253">
        <f t="shared" si="0"/>
        <v>0</v>
      </c>
      <c r="K297" s="254"/>
      <c r="L297" s="255"/>
      <c r="M297" s="256" t="s">
        <v>1</v>
      </c>
      <c r="N297" s="257" t="s">
        <v>44</v>
      </c>
      <c r="O297" s="72"/>
      <c r="P297" s="211">
        <f t="shared" si="1"/>
        <v>0</v>
      </c>
      <c r="Q297" s="211">
        <v>0</v>
      </c>
      <c r="R297" s="211">
        <f t="shared" si="2"/>
        <v>0</v>
      </c>
      <c r="S297" s="211">
        <v>0</v>
      </c>
      <c r="T297" s="212">
        <f t="shared" si="3"/>
        <v>0</v>
      </c>
      <c r="U297" s="35"/>
      <c r="V297" s="35"/>
      <c r="W297" s="35"/>
      <c r="X297" s="35"/>
      <c r="Y297" s="35"/>
      <c r="Z297" s="35"/>
      <c r="AA297" s="35"/>
      <c r="AB297" s="35"/>
      <c r="AC297" s="35"/>
      <c r="AD297" s="35"/>
      <c r="AE297" s="35"/>
      <c r="AR297" s="213" t="s">
        <v>436</v>
      </c>
      <c r="AT297" s="213" t="s">
        <v>291</v>
      </c>
      <c r="AU297" s="213" t="s">
        <v>89</v>
      </c>
      <c r="AY297" s="17" t="s">
        <v>173</v>
      </c>
      <c r="BE297" s="119">
        <f t="shared" si="4"/>
        <v>0</v>
      </c>
      <c r="BF297" s="119">
        <f t="shared" si="5"/>
        <v>0</v>
      </c>
      <c r="BG297" s="119">
        <f t="shared" si="6"/>
        <v>0</v>
      </c>
      <c r="BH297" s="119">
        <f t="shared" si="7"/>
        <v>0</v>
      </c>
      <c r="BI297" s="119">
        <f t="shared" si="8"/>
        <v>0</v>
      </c>
      <c r="BJ297" s="17" t="s">
        <v>87</v>
      </c>
      <c r="BK297" s="119">
        <f t="shared" si="9"/>
        <v>0</v>
      </c>
      <c r="BL297" s="17" t="s">
        <v>426</v>
      </c>
      <c r="BM297" s="213" t="s">
        <v>471</v>
      </c>
    </row>
    <row r="298" spans="1:65" s="2" customFormat="1" ht="33" customHeight="1">
      <c r="A298" s="35"/>
      <c r="B298" s="36"/>
      <c r="C298" s="247" t="s">
        <v>472</v>
      </c>
      <c r="D298" s="247" t="s">
        <v>291</v>
      </c>
      <c r="E298" s="248" t="s">
        <v>473</v>
      </c>
      <c r="F298" s="249" t="s">
        <v>474</v>
      </c>
      <c r="G298" s="250" t="s">
        <v>373</v>
      </c>
      <c r="H298" s="251">
        <v>1</v>
      </c>
      <c r="I298" s="252"/>
      <c r="J298" s="253">
        <f t="shared" si="0"/>
        <v>0</v>
      </c>
      <c r="K298" s="254"/>
      <c r="L298" s="255"/>
      <c r="M298" s="256" t="s">
        <v>1</v>
      </c>
      <c r="N298" s="257" t="s">
        <v>44</v>
      </c>
      <c r="O298" s="72"/>
      <c r="P298" s="211">
        <f t="shared" si="1"/>
        <v>0</v>
      </c>
      <c r="Q298" s="211">
        <v>0</v>
      </c>
      <c r="R298" s="211">
        <f t="shared" si="2"/>
        <v>0</v>
      </c>
      <c r="S298" s="211">
        <v>0</v>
      </c>
      <c r="T298" s="212">
        <f t="shared" si="3"/>
        <v>0</v>
      </c>
      <c r="U298" s="35"/>
      <c r="V298" s="35"/>
      <c r="W298" s="35"/>
      <c r="X298" s="35"/>
      <c r="Y298" s="35"/>
      <c r="Z298" s="35"/>
      <c r="AA298" s="35"/>
      <c r="AB298" s="35"/>
      <c r="AC298" s="35"/>
      <c r="AD298" s="35"/>
      <c r="AE298" s="35"/>
      <c r="AR298" s="213" t="s">
        <v>436</v>
      </c>
      <c r="AT298" s="213" t="s">
        <v>291</v>
      </c>
      <c r="AU298" s="213" t="s">
        <v>89</v>
      </c>
      <c r="AY298" s="17" t="s">
        <v>173</v>
      </c>
      <c r="BE298" s="119">
        <f t="shared" si="4"/>
        <v>0</v>
      </c>
      <c r="BF298" s="119">
        <f t="shared" si="5"/>
        <v>0</v>
      </c>
      <c r="BG298" s="119">
        <f t="shared" si="6"/>
        <v>0</v>
      </c>
      <c r="BH298" s="119">
        <f t="shared" si="7"/>
        <v>0</v>
      </c>
      <c r="BI298" s="119">
        <f t="shared" si="8"/>
        <v>0</v>
      </c>
      <c r="BJ298" s="17" t="s">
        <v>87</v>
      </c>
      <c r="BK298" s="119">
        <f t="shared" si="9"/>
        <v>0</v>
      </c>
      <c r="BL298" s="17" t="s">
        <v>426</v>
      </c>
      <c r="BM298" s="213" t="s">
        <v>475</v>
      </c>
    </row>
    <row r="299" spans="1:65" s="2" customFormat="1" ht="33" customHeight="1">
      <c r="A299" s="35"/>
      <c r="B299" s="36"/>
      <c r="C299" s="247" t="s">
        <v>476</v>
      </c>
      <c r="D299" s="247" t="s">
        <v>291</v>
      </c>
      <c r="E299" s="248" t="s">
        <v>477</v>
      </c>
      <c r="F299" s="249" t="s">
        <v>478</v>
      </c>
      <c r="G299" s="250" t="s">
        <v>373</v>
      </c>
      <c r="H299" s="251">
        <v>1</v>
      </c>
      <c r="I299" s="252"/>
      <c r="J299" s="253">
        <f t="shared" si="0"/>
        <v>0</v>
      </c>
      <c r="K299" s="254"/>
      <c r="L299" s="255"/>
      <c r="M299" s="256" t="s">
        <v>1</v>
      </c>
      <c r="N299" s="257" t="s">
        <v>44</v>
      </c>
      <c r="O299" s="72"/>
      <c r="P299" s="211">
        <f t="shared" si="1"/>
        <v>0</v>
      </c>
      <c r="Q299" s="211">
        <v>0</v>
      </c>
      <c r="R299" s="211">
        <f t="shared" si="2"/>
        <v>0</v>
      </c>
      <c r="S299" s="211">
        <v>0</v>
      </c>
      <c r="T299" s="212">
        <f t="shared" si="3"/>
        <v>0</v>
      </c>
      <c r="U299" s="35"/>
      <c r="V299" s="35"/>
      <c r="W299" s="35"/>
      <c r="X299" s="35"/>
      <c r="Y299" s="35"/>
      <c r="Z299" s="35"/>
      <c r="AA299" s="35"/>
      <c r="AB299" s="35"/>
      <c r="AC299" s="35"/>
      <c r="AD299" s="35"/>
      <c r="AE299" s="35"/>
      <c r="AR299" s="213" t="s">
        <v>436</v>
      </c>
      <c r="AT299" s="213" t="s">
        <v>291</v>
      </c>
      <c r="AU299" s="213" t="s">
        <v>89</v>
      </c>
      <c r="AY299" s="17" t="s">
        <v>173</v>
      </c>
      <c r="BE299" s="119">
        <f t="shared" si="4"/>
        <v>0</v>
      </c>
      <c r="BF299" s="119">
        <f t="shared" si="5"/>
        <v>0</v>
      </c>
      <c r="BG299" s="119">
        <f t="shared" si="6"/>
        <v>0</v>
      </c>
      <c r="BH299" s="119">
        <f t="shared" si="7"/>
        <v>0</v>
      </c>
      <c r="BI299" s="119">
        <f t="shared" si="8"/>
        <v>0</v>
      </c>
      <c r="BJ299" s="17" t="s">
        <v>87</v>
      </c>
      <c r="BK299" s="119">
        <f t="shared" si="9"/>
        <v>0</v>
      </c>
      <c r="BL299" s="17" t="s">
        <v>426</v>
      </c>
      <c r="BM299" s="213" t="s">
        <v>479</v>
      </c>
    </row>
    <row r="300" spans="1:65" s="2" customFormat="1" ht="33" customHeight="1">
      <c r="A300" s="35"/>
      <c r="B300" s="36"/>
      <c r="C300" s="247" t="s">
        <v>480</v>
      </c>
      <c r="D300" s="247" t="s">
        <v>291</v>
      </c>
      <c r="E300" s="248" t="s">
        <v>481</v>
      </c>
      <c r="F300" s="249" t="s">
        <v>482</v>
      </c>
      <c r="G300" s="250" t="s">
        <v>373</v>
      </c>
      <c r="H300" s="251">
        <v>1</v>
      </c>
      <c r="I300" s="252"/>
      <c r="J300" s="253">
        <f t="shared" si="0"/>
        <v>0</v>
      </c>
      <c r="K300" s="254"/>
      <c r="L300" s="255"/>
      <c r="M300" s="256" t="s">
        <v>1</v>
      </c>
      <c r="N300" s="257" t="s">
        <v>44</v>
      </c>
      <c r="O300" s="72"/>
      <c r="P300" s="211">
        <f t="shared" si="1"/>
        <v>0</v>
      </c>
      <c r="Q300" s="211">
        <v>0</v>
      </c>
      <c r="R300" s="211">
        <f t="shared" si="2"/>
        <v>0</v>
      </c>
      <c r="S300" s="211">
        <v>0</v>
      </c>
      <c r="T300" s="212">
        <f t="shared" si="3"/>
        <v>0</v>
      </c>
      <c r="U300" s="35"/>
      <c r="V300" s="35"/>
      <c r="W300" s="35"/>
      <c r="X300" s="35"/>
      <c r="Y300" s="35"/>
      <c r="Z300" s="35"/>
      <c r="AA300" s="35"/>
      <c r="AB300" s="35"/>
      <c r="AC300" s="35"/>
      <c r="AD300" s="35"/>
      <c r="AE300" s="35"/>
      <c r="AR300" s="213" t="s">
        <v>436</v>
      </c>
      <c r="AT300" s="213" t="s">
        <v>291</v>
      </c>
      <c r="AU300" s="213" t="s">
        <v>89</v>
      </c>
      <c r="AY300" s="17" t="s">
        <v>173</v>
      </c>
      <c r="BE300" s="119">
        <f t="shared" si="4"/>
        <v>0</v>
      </c>
      <c r="BF300" s="119">
        <f t="shared" si="5"/>
        <v>0</v>
      </c>
      <c r="BG300" s="119">
        <f t="shared" si="6"/>
        <v>0</v>
      </c>
      <c r="BH300" s="119">
        <f t="shared" si="7"/>
        <v>0</v>
      </c>
      <c r="BI300" s="119">
        <f t="shared" si="8"/>
        <v>0</v>
      </c>
      <c r="BJ300" s="17" t="s">
        <v>87</v>
      </c>
      <c r="BK300" s="119">
        <f t="shared" si="9"/>
        <v>0</v>
      </c>
      <c r="BL300" s="17" t="s">
        <v>426</v>
      </c>
      <c r="BM300" s="213" t="s">
        <v>483</v>
      </c>
    </row>
    <row r="301" spans="1:65" s="2" customFormat="1" ht="33" customHeight="1">
      <c r="A301" s="35"/>
      <c r="B301" s="36"/>
      <c r="C301" s="247" t="s">
        <v>484</v>
      </c>
      <c r="D301" s="247" t="s">
        <v>291</v>
      </c>
      <c r="E301" s="248" t="s">
        <v>485</v>
      </c>
      <c r="F301" s="249" t="s">
        <v>486</v>
      </c>
      <c r="G301" s="250" t="s">
        <v>373</v>
      </c>
      <c r="H301" s="251">
        <v>1</v>
      </c>
      <c r="I301" s="252"/>
      <c r="J301" s="253">
        <f t="shared" si="0"/>
        <v>0</v>
      </c>
      <c r="K301" s="254"/>
      <c r="L301" s="255"/>
      <c r="M301" s="256" t="s">
        <v>1</v>
      </c>
      <c r="N301" s="257" t="s">
        <v>44</v>
      </c>
      <c r="O301" s="72"/>
      <c r="P301" s="211">
        <f t="shared" si="1"/>
        <v>0</v>
      </c>
      <c r="Q301" s="211">
        <v>0</v>
      </c>
      <c r="R301" s="211">
        <f t="shared" si="2"/>
        <v>0</v>
      </c>
      <c r="S301" s="211">
        <v>0</v>
      </c>
      <c r="T301" s="212">
        <f t="shared" si="3"/>
        <v>0</v>
      </c>
      <c r="U301" s="35"/>
      <c r="V301" s="35"/>
      <c r="W301" s="35"/>
      <c r="X301" s="35"/>
      <c r="Y301" s="35"/>
      <c r="Z301" s="35"/>
      <c r="AA301" s="35"/>
      <c r="AB301" s="35"/>
      <c r="AC301" s="35"/>
      <c r="AD301" s="35"/>
      <c r="AE301" s="35"/>
      <c r="AR301" s="213" t="s">
        <v>436</v>
      </c>
      <c r="AT301" s="213" t="s">
        <v>291</v>
      </c>
      <c r="AU301" s="213" t="s">
        <v>89</v>
      </c>
      <c r="AY301" s="17" t="s">
        <v>173</v>
      </c>
      <c r="BE301" s="119">
        <f t="shared" si="4"/>
        <v>0</v>
      </c>
      <c r="BF301" s="119">
        <f t="shared" si="5"/>
        <v>0</v>
      </c>
      <c r="BG301" s="119">
        <f t="shared" si="6"/>
        <v>0</v>
      </c>
      <c r="BH301" s="119">
        <f t="shared" si="7"/>
        <v>0</v>
      </c>
      <c r="BI301" s="119">
        <f t="shared" si="8"/>
        <v>0</v>
      </c>
      <c r="BJ301" s="17" t="s">
        <v>87</v>
      </c>
      <c r="BK301" s="119">
        <f t="shared" si="9"/>
        <v>0</v>
      </c>
      <c r="BL301" s="17" t="s">
        <v>426</v>
      </c>
      <c r="BM301" s="213" t="s">
        <v>487</v>
      </c>
    </row>
    <row r="302" spans="1:65" s="2" customFormat="1" ht="33" customHeight="1">
      <c r="A302" s="35"/>
      <c r="B302" s="36"/>
      <c r="C302" s="247" t="s">
        <v>488</v>
      </c>
      <c r="D302" s="247" t="s">
        <v>291</v>
      </c>
      <c r="E302" s="248" t="s">
        <v>489</v>
      </c>
      <c r="F302" s="249" t="s">
        <v>490</v>
      </c>
      <c r="G302" s="250" t="s">
        <v>373</v>
      </c>
      <c r="H302" s="251">
        <v>4</v>
      </c>
      <c r="I302" s="252"/>
      <c r="J302" s="253">
        <f t="shared" si="0"/>
        <v>0</v>
      </c>
      <c r="K302" s="254"/>
      <c r="L302" s="255"/>
      <c r="M302" s="256" t="s">
        <v>1</v>
      </c>
      <c r="N302" s="257" t="s">
        <v>44</v>
      </c>
      <c r="O302" s="72"/>
      <c r="P302" s="211">
        <f t="shared" si="1"/>
        <v>0</v>
      </c>
      <c r="Q302" s="211">
        <v>0</v>
      </c>
      <c r="R302" s="211">
        <f t="shared" si="2"/>
        <v>0</v>
      </c>
      <c r="S302" s="211">
        <v>0</v>
      </c>
      <c r="T302" s="212">
        <f t="shared" si="3"/>
        <v>0</v>
      </c>
      <c r="U302" s="35"/>
      <c r="V302" s="35"/>
      <c r="W302" s="35"/>
      <c r="X302" s="35"/>
      <c r="Y302" s="35"/>
      <c r="Z302" s="35"/>
      <c r="AA302" s="35"/>
      <c r="AB302" s="35"/>
      <c r="AC302" s="35"/>
      <c r="AD302" s="35"/>
      <c r="AE302" s="35"/>
      <c r="AR302" s="213" t="s">
        <v>436</v>
      </c>
      <c r="AT302" s="213" t="s">
        <v>291</v>
      </c>
      <c r="AU302" s="213" t="s">
        <v>89</v>
      </c>
      <c r="AY302" s="17" t="s">
        <v>173</v>
      </c>
      <c r="BE302" s="119">
        <f t="shared" si="4"/>
        <v>0</v>
      </c>
      <c r="BF302" s="119">
        <f t="shared" si="5"/>
        <v>0</v>
      </c>
      <c r="BG302" s="119">
        <f t="shared" si="6"/>
        <v>0</v>
      </c>
      <c r="BH302" s="119">
        <f t="shared" si="7"/>
        <v>0</v>
      </c>
      <c r="BI302" s="119">
        <f t="shared" si="8"/>
        <v>0</v>
      </c>
      <c r="BJ302" s="17" t="s">
        <v>87</v>
      </c>
      <c r="BK302" s="119">
        <f t="shared" si="9"/>
        <v>0</v>
      </c>
      <c r="BL302" s="17" t="s">
        <v>426</v>
      </c>
      <c r="BM302" s="213" t="s">
        <v>491</v>
      </c>
    </row>
    <row r="303" spans="1:65" s="2" customFormat="1" ht="33" customHeight="1">
      <c r="A303" s="35"/>
      <c r="B303" s="36"/>
      <c r="C303" s="247" t="s">
        <v>492</v>
      </c>
      <c r="D303" s="247" t="s">
        <v>291</v>
      </c>
      <c r="E303" s="248" t="s">
        <v>493</v>
      </c>
      <c r="F303" s="249" t="s">
        <v>494</v>
      </c>
      <c r="G303" s="250" t="s">
        <v>373</v>
      </c>
      <c r="H303" s="251">
        <v>1</v>
      </c>
      <c r="I303" s="252"/>
      <c r="J303" s="253">
        <f t="shared" si="0"/>
        <v>0</v>
      </c>
      <c r="K303" s="254"/>
      <c r="L303" s="255"/>
      <c r="M303" s="256" t="s">
        <v>1</v>
      </c>
      <c r="N303" s="257" t="s">
        <v>44</v>
      </c>
      <c r="O303" s="72"/>
      <c r="P303" s="211">
        <f t="shared" si="1"/>
        <v>0</v>
      </c>
      <c r="Q303" s="211">
        <v>0</v>
      </c>
      <c r="R303" s="211">
        <f t="shared" si="2"/>
        <v>0</v>
      </c>
      <c r="S303" s="211">
        <v>0</v>
      </c>
      <c r="T303" s="212">
        <f t="shared" si="3"/>
        <v>0</v>
      </c>
      <c r="U303" s="35"/>
      <c r="V303" s="35"/>
      <c r="W303" s="35"/>
      <c r="X303" s="35"/>
      <c r="Y303" s="35"/>
      <c r="Z303" s="35"/>
      <c r="AA303" s="35"/>
      <c r="AB303" s="35"/>
      <c r="AC303" s="35"/>
      <c r="AD303" s="35"/>
      <c r="AE303" s="35"/>
      <c r="AR303" s="213" t="s">
        <v>436</v>
      </c>
      <c r="AT303" s="213" t="s">
        <v>291</v>
      </c>
      <c r="AU303" s="213" t="s">
        <v>89</v>
      </c>
      <c r="AY303" s="17" t="s">
        <v>173</v>
      </c>
      <c r="BE303" s="119">
        <f t="shared" si="4"/>
        <v>0</v>
      </c>
      <c r="BF303" s="119">
        <f t="shared" si="5"/>
        <v>0</v>
      </c>
      <c r="BG303" s="119">
        <f t="shared" si="6"/>
        <v>0</v>
      </c>
      <c r="BH303" s="119">
        <f t="shared" si="7"/>
        <v>0</v>
      </c>
      <c r="BI303" s="119">
        <f t="shared" si="8"/>
        <v>0</v>
      </c>
      <c r="BJ303" s="17" t="s">
        <v>87</v>
      </c>
      <c r="BK303" s="119">
        <f t="shared" si="9"/>
        <v>0</v>
      </c>
      <c r="BL303" s="17" t="s">
        <v>426</v>
      </c>
      <c r="BM303" s="213" t="s">
        <v>495</v>
      </c>
    </row>
    <row r="304" spans="1:65" s="2" customFormat="1" ht="33" customHeight="1">
      <c r="A304" s="35"/>
      <c r="B304" s="36"/>
      <c r="C304" s="247" t="s">
        <v>496</v>
      </c>
      <c r="D304" s="247" t="s">
        <v>291</v>
      </c>
      <c r="E304" s="248" t="s">
        <v>497</v>
      </c>
      <c r="F304" s="249" t="s">
        <v>498</v>
      </c>
      <c r="G304" s="250" t="s">
        <v>373</v>
      </c>
      <c r="H304" s="251">
        <v>1</v>
      </c>
      <c r="I304" s="252"/>
      <c r="J304" s="253">
        <f t="shared" si="0"/>
        <v>0</v>
      </c>
      <c r="K304" s="254"/>
      <c r="L304" s="255"/>
      <c r="M304" s="256" t="s">
        <v>1</v>
      </c>
      <c r="N304" s="257" t="s">
        <v>44</v>
      </c>
      <c r="O304" s="72"/>
      <c r="P304" s="211">
        <f t="shared" si="1"/>
        <v>0</v>
      </c>
      <c r="Q304" s="211">
        <v>0</v>
      </c>
      <c r="R304" s="211">
        <f t="shared" si="2"/>
        <v>0</v>
      </c>
      <c r="S304" s="211">
        <v>0</v>
      </c>
      <c r="T304" s="212">
        <f t="shared" si="3"/>
        <v>0</v>
      </c>
      <c r="U304" s="35"/>
      <c r="V304" s="35"/>
      <c r="W304" s="35"/>
      <c r="X304" s="35"/>
      <c r="Y304" s="35"/>
      <c r="Z304" s="35"/>
      <c r="AA304" s="35"/>
      <c r="AB304" s="35"/>
      <c r="AC304" s="35"/>
      <c r="AD304" s="35"/>
      <c r="AE304" s="35"/>
      <c r="AR304" s="213" t="s">
        <v>436</v>
      </c>
      <c r="AT304" s="213" t="s">
        <v>291</v>
      </c>
      <c r="AU304" s="213" t="s">
        <v>89</v>
      </c>
      <c r="AY304" s="17" t="s">
        <v>173</v>
      </c>
      <c r="BE304" s="119">
        <f t="shared" si="4"/>
        <v>0</v>
      </c>
      <c r="BF304" s="119">
        <f t="shared" si="5"/>
        <v>0</v>
      </c>
      <c r="BG304" s="119">
        <f t="shared" si="6"/>
        <v>0</v>
      </c>
      <c r="BH304" s="119">
        <f t="shared" si="7"/>
        <v>0</v>
      </c>
      <c r="BI304" s="119">
        <f t="shared" si="8"/>
        <v>0</v>
      </c>
      <c r="BJ304" s="17" t="s">
        <v>87</v>
      </c>
      <c r="BK304" s="119">
        <f t="shared" si="9"/>
        <v>0</v>
      </c>
      <c r="BL304" s="17" t="s">
        <v>426</v>
      </c>
      <c r="BM304" s="213" t="s">
        <v>499</v>
      </c>
    </row>
    <row r="305" spans="1:65" s="2" customFormat="1" ht="33" customHeight="1">
      <c r="A305" s="35"/>
      <c r="B305" s="36"/>
      <c r="C305" s="247" t="s">
        <v>500</v>
      </c>
      <c r="D305" s="247" t="s">
        <v>291</v>
      </c>
      <c r="E305" s="248" t="s">
        <v>501</v>
      </c>
      <c r="F305" s="249" t="s">
        <v>502</v>
      </c>
      <c r="G305" s="250" t="s">
        <v>373</v>
      </c>
      <c r="H305" s="251">
        <v>1</v>
      </c>
      <c r="I305" s="252"/>
      <c r="J305" s="253">
        <f t="shared" si="0"/>
        <v>0</v>
      </c>
      <c r="K305" s="254"/>
      <c r="L305" s="255"/>
      <c r="M305" s="256" t="s">
        <v>1</v>
      </c>
      <c r="N305" s="257" t="s">
        <v>44</v>
      </c>
      <c r="O305" s="72"/>
      <c r="P305" s="211">
        <f t="shared" si="1"/>
        <v>0</v>
      </c>
      <c r="Q305" s="211">
        <v>0</v>
      </c>
      <c r="R305" s="211">
        <f t="shared" si="2"/>
        <v>0</v>
      </c>
      <c r="S305" s="211">
        <v>0</v>
      </c>
      <c r="T305" s="212">
        <f t="shared" si="3"/>
        <v>0</v>
      </c>
      <c r="U305" s="35"/>
      <c r="V305" s="35"/>
      <c r="W305" s="35"/>
      <c r="X305" s="35"/>
      <c r="Y305" s="35"/>
      <c r="Z305" s="35"/>
      <c r="AA305" s="35"/>
      <c r="AB305" s="35"/>
      <c r="AC305" s="35"/>
      <c r="AD305" s="35"/>
      <c r="AE305" s="35"/>
      <c r="AR305" s="213" t="s">
        <v>436</v>
      </c>
      <c r="AT305" s="213" t="s">
        <v>291</v>
      </c>
      <c r="AU305" s="213" t="s">
        <v>89</v>
      </c>
      <c r="AY305" s="17" t="s">
        <v>173</v>
      </c>
      <c r="BE305" s="119">
        <f t="shared" si="4"/>
        <v>0</v>
      </c>
      <c r="BF305" s="119">
        <f t="shared" si="5"/>
        <v>0</v>
      </c>
      <c r="BG305" s="119">
        <f t="shared" si="6"/>
        <v>0</v>
      </c>
      <c r="BH305" s="119">
        <f t="shared" si="7"/>
        <v>0</v>
      </c>
      <c r="BI305" s="119">
        <f t="shared" si="8"/>
        <v>0</v>
      </c>
      <c r="BJ305" s="17" t="s">
        <v>87</v>
      </c>
      <c r="BK305" s="119">
        <f t="shared" si="9"/>
        <v>0</v>
      </c>
      <c r="BL305" s="17" t="s">
        <v>426</v>
      </c>
      <c r="BM305" s="213" t="s">
        <v>503</v>
      </c>
    </row>
    <row r="306" spans="1:65" s="2" customFormat="1" ht="33" customHeight="1">
      <c r="A306" s="35"/>
      <c r="B306" s="36"/>
      <c r="C306" s="247" t="s">
        <v>504</v>
      </c>
      <c r="D306" s="247" t="s">
        <v>291</v>
      </c>
      <c r="E306" s="248" t="s">
        <v>505</v>
      </c>
      <c r="F306" s="249" t="s">
        <v>506</v>
      </c>
      <c r="G306" s="250" t="s">
        <v>373</v>
      </c>
      <c r="H306" s="251">
        <v>1</v>
      </c>
      <c r="I306" s="252"/>
      <c r="J306" s="253">
        <f t="shared" si="0"/>
        <v>0</v>
      </c>
      <c r="K306" s="254"/>
      <c r="L306" s="255"/>
      <c r="M306" s="256" t="s">
        <v>1</v>
      </c>
      <c r="N306" s="257" t="s">
        <v>44</v>
      </c>
      <c r="O306" s="72"/>
      <c r="P306" s="211">
        <f t="shared" si="1"/>
        <v>0</v>
      </c>
      <c r="Q306" s="211">
        <v>0</v>
      </c>
      <c r="R306" s="211">
        <f t="shared" si="2"/>
        <v>0</v>
      </c>
      <c r="S306" s="211">
        <v>0</v>
      </c>
      <c r="T306" s="212">
        <f t="shared" si="3"/>
        <v>0</v>
      </c>
      <c r="U306" s="35"/>
      <c r="V306" s="35"/>
      <c r="W306" s="35"/>
      <c r="X306" s="35"/>
      <c r="Y306" s="35"/>
      <c r="Z306" s="35"/>
      <c r="AA306" s="35"/>
      <c r="AB306" s="35"/>
      <c r="AC306" s="35"/>
      <c r="AD306" s="35"/>
      <c r="AE306" s="35"/>
      <c r="AR306" s="213" t="s">
        <v>436</v>
      </c>
      <c r="AT306" s="213" t="s">
        <v>291</v>
      </c>
      <c r="AU306" s="213" t="s">
        <v>89</v>
      </c>
      <c r="AY306" s="17" t="s">
        <v>173</v>
      </c>
      <c r="BE306" s="119">
        <f t="shared" si="4"/>
        <v>0</v>
      </c>
      <c r="BF306" s="119">
        <f t="shared" si="5"/>
        <v>0</v>
      </c>
      <c r="BG306" s="119">
        <f t="shared" si="6"/>
        <v>0</v>
      </c>
      <c r="BH306" s="119">
        <f t="shared" si="7"/>
        <v>0</v>
      </c>
      <c r="BI306" s="119">
        <f t="shared" si="8"/>
        <v>0</v>
      </c>
      <c r="BJ306" s="17" t="s">
        <v>87</v>
      </c>
      <c r="BK306" s="119">
        <f t="shared" si="9"/>
        <v>0</v>
      </c>
      <c r="BL306" s="17" t="s">
        <v>426</v>
      </c>
      <c r="BM306" s="213" t="s">
        <v>507</v>
      </c>
    </row>
    <row r="307" spans="1:65" s="2" customFormat="1" ht="33" customHeight="1">
      <c r="A307" s="35"/>
      <c r="B307" s="36"/>
      <c r="C307" s="247" t="s">
        <v>508</v>
      </c>
      <c r="D307" s="247" t="s">
        <v>291</v>
      </c>
      <c r="E307" s="248" t="s">
        <v>509</v>
      </c>
      <c r="F307" s="249" t="s">
        <v>510</v>
      </c>
      <c r="G307" s="250" t="s">
        <v>373</v>
      </c>
      <c r="H307" s="251">
        <v>1</v>
      </c>
      <c r="I307" s="252"/>
      <c r="J307" s="253">
        <f t="shared" si="0"/>
        <v>0</v>
      </c>
      <c r="K307" s="254"/>
      <c r="L307" s="255"/>
      <c r="M307" s="256" t="s">
        <v>1</v>
      </c>
      <c r="N307" s="257" t="s">
        <v>44</v>
      </c>
      <c r="O307" s="72"/>
      <c r="P307" s="211">
        <f t="shared" si="1"/>
        <v>0</v>
      </c>
      <c r="Q307" s="211">
        <v>0</v>
      </c>
      <c r="R307" s="211">
        <f t="shared" si="2"/>
        <v>0</v>
      </c>
      <c r="S307" s="211">
        <v>0</v>
      </c>
      <c r="T307" s="212">
        <f t="shared" si="3"/>
        <v>0</v>
      </c>
      <c r="U307" s="35"/>
      <c r="V307" s="35"/>
      <c r="W307" s="35"/>
      <c r="X307" s="35"/>
      <c r="Y307" s="35"/>
      <c r="Z307" s="35"/>
      <c r="AA307" s="35"/>
      <c r="AB307" s="35"/>
      <c r="AC307" s="35"/>
      <c r="AD307" s="35"/>
      <c r="AE307" s="35"/>
      <c r="AR307" s="213" t="s">
        <v>436</v>
      </c>
      <c r="AT307" s="213" t="s">
        <v>291</v>
      </c>
      <c r="AU307" s="213" t="s">
        <v>89</v>
      </c>
      <c r="AY307" s="17" t="s">
        <v>173</v>
      </c>
      <c r="BE307" s="119">
        <f t="shared" si="4"/>
        <v>0</v>
      </c>
      <c r="BF307" s="119">
        <f t="shared" si="5"/>
        <v>0</v>
      </c>
      <c r="BG307" s="119">
        <f t="shared" si="6"/>
        <v>0</v>
      </c>
      <c r="BH307" s="119">
        <f t="shared" si="7"/>
        <v>0</v>
      </c>
      <c r="BI307" s="119">
        <f t="shared" si="8"/>
        <v>0</v>
      </c>
      <c r="BJ307" s="17" t="s">
        <v>87</v>
      </c>
      <c r="BK307" s="119">
        <f t="shared" si="9"/>
        <v>0</v>
      </c>
      <c r="BL307" s="17" t="s">
        <v>426</v>
      </c>
      <c r="BM307" s="213" t="s">
        <v>511</v>
      </c>
    </row>
    <row r="308" spans="1:65" s="2" customFormat="1" ht="33" customHeight="1">
      <c r="A308" s="35"/>
      <c r="B308" s="36"/>
      <c r="C308" s="247" t="s">
        <v>512</v>
      </c>
      <c r="D308" s="247" t="s">
        <v>291</v>
      </c>
      <c r="E308" s="248" t="s">
        <v>513</v>
      </c>
      <c r="F308" s="249" t="s">
        <v>514</v>
      </c>
      <c r="G308" s="250" t="s">
        <v>373</v>
      </c>
      <c r="H308" s="251">
        <v>1</v>
      </c>
      <c r="I308" s="252"/>
      <c r="J308" s="253">
        <f t="shared" si="0"/>
        <v>0</v>
      </c>
      <c r="K308" s="254"/>
      <c r="L308" s="255"/>
      <c r="M308" s="256" t="s">
        <v>1</v>
      </c>
      <c r="N308" s="257" t="s">
        <v>44</v>
      </c>
      <c r="O308" s="72"/>
      <c r="P308" s="211">
        <f t="shared" si="1"/>
        <v>0</v>
      </c>
      <c r="Q308" s="211">
        <v>0</v>
      </c>
      <c r="R308" s="211">
        <f t="shared" si="2"/>
        <v>0</v>
      </c>
      <c r="S308" s="211">
        <v>0</v>
      </c>
      <c r="T308" s="212">
        <f t="shared" si="3"/>
        <v>0</v>
      </c>
      <c r="U308" s="35"/>
      <c r="V308" s="35"/>
      <c r="W308" s="35"/>
      <c r="X308" s="35"/>
      <c r="Y308" s="35"/>
      <c r="Z308" s="35"/>
      <c r="AA308" s="35"/>
      <c r="AB308" s="35"/>
      <c r="AC308" s="35"/>
      <c r="AD308" s="35"/>
      <c r="AE308" s="35"/>
      <c r="AR308" s="213" t="s">
        <v>436</v>
      </c>
      <c r="AT308" s="213" t="s">
        <v>291</v>
      </c>
      <c r="AU308" s="213" t="s">
        <v>89</v>
      </c>
      <c r="AY308" s="17" t="s">
        <v>173</v>
      </c>
      <c r="BE308" s="119">
        <f t="shared" si="4"/>
        <v>0</v>
      </c>
      <c r="BF308" s="119">
        <f t="shared" si="5"/>
        <v>0</v>
      </c>
      <c r="BG308" s="119">
        <f t="shared" si="6"/>
        <v>0</v>
      </c>
      <c r="BH308" s="119">
        <f t="shared" si="7"/>
        <v>0</v>
      </c>
      <c r="BI308" s="119">
        <f t="shared" si="8"/>
        <v>0</v>
      </c>
      <c r="BJ308" s="17" t="s">
        <v>87</v>
      </c>
      <c r="BK308" s="119">
        <f t="shared" si="9"/>
        <v>0</v>
      </c>
      <c r="BL308" s="17" t="s">
        <v>426</v>
      </c>
      <c r="BM308" s="213" t="s">
        <v>515</v>
      </c>
    </row>
    <row r="309" spans="1:65" s="2" customFormat="1" ht="16.5" customHeight="1">
      <c r="A309" s="35"/>
      <c r="B309" s="36"/>
      <c r="C309" s="201" t="s">
        <v>516</v>
      </c>
      <c r="D309" s="201" t="s">
        <v>177</v>
      </c>
      <c r="E309" s="202" t="s">
        <v>517</v>
      </c>
      <c r="F309" s="203" t="s">
        <v>518</v>
      </c>
      <c r="G309" s="204" t="s">
        <v>373</v>
      </c>
      <c r="H309" s="205">
        <v>15</v>
      </c>
      <c r="I309" s="206"/>
      <c r="J309" s="207">
        <f t="shared" si="0"/>
        <v>0</v>
      </c>
      <c r="K309" s="208"/>
      <c r="L309" s="38"/>
      <c r="M309" s="209" t="s">
        <v>1</v>
      </c>
      <c r="N309" s="210" t="s">
        <v>44</v>
      </c>
      <c r="O309" s="72"/>
      <c r="P309" s="211">
        <f t="shared" si="1"/>
        <v>0</v>
      </c>
      <c r="Q309" s="211">
        <v>0</v>
      </c>
      <c r="R309" s="211">
        <f t="shared" si="2"/>
        <v>0</v>
      </c>
      <c r="S309" s="211">
        <v>0</v>
      </c>
      <c r="T309" s="212">
        <f t="shared" si="3"/>
        <v>0</v>
      </c>
      <c r="U309" s="35"/>
      <c r="V309" s="35"/>
      <c r="W309" s="35"/>
      <c r="X309" s="35"/>
      <c r="Y309" s="35"/>
      <c r="Z309" s="35"/>
      <c r="AA309" s="35"/>
      <c r="AB309" s="35"/>
      <c r="AC309" s="35"/>
      <c r="AD309" s="35"/>
      <c r="AE309" s="35"/>
      <c r="AR309" s="213" t="s">
        <v>426</v>
      </c>
      <c r="AT309" s="213" t="s">
        <v>177</v>
      </c>
      <c r="AU309" s="213" t="s">
        <v>89</v>
      </c>
      <c r="AY309" s="17" t="s">
        <v>173</v>
      </c>
      <c r="BE309" s="119">
        <f t="shared" si="4"/>
        <v>0</v>
      </c>
      <c r="BF309" s="119">
        <f t="shared" si="5"/>
        <v>0</v>
      </c>
      <c r="BG309" s="119">
        <f t="shared" si="6"/>
        <v>0</v>
      </c>
      <c r="BH309" s="119">
        <f t="shared" si="7"/>
        <v>0</v>
      </c>
      <c r="BI309" s="119">
        <f t="shared" si="8"/>
        <v>0</v>
      </c>
      <c r="BJ309" s="17" t="s">
        <v>87</v>
      </c>
      <c r="BK309" s="119">
        <f t="shared" si="9"/>
        <v>0</v>
      </c>
      <c r="BL309" s="17" t="s">
        <v>426</v>
      </c>
      <c r="BM309" s="213" t="s">
        <v>519</v>
      </c>
    </row>
    <row r="310" spans="1:65" s="14" customFormat="1" ht="10.199999999999999">
      <c r="B310" s="225"/>
      <c r="C310" s="226"/>
      <c r="D310" s="216" t="s">
        <v>184</v>
      </c>
      <c r="E310" s="227" t="s">
        <v>1</v>
      </c>
      <c r="F310" s="228" t="s">
        <v>520</v>
      </c>
      <c r="G310" s="226"/>
      <c r="H310" s="229">
        <v>15</v>
      </c>
      <c r="I310" s="230"/>
      <c r="J310" s="226"/>
      <c r="K310" s="226"/>
      <c r="L310" s="231"/>
      <c r="M310" s="232"/>
      <c r="N310" s="233"/>
      <c r="O310" s="233"/>
      <c r="P310" s="233"/>
      <c r="Q310" s="233"/>
      <c r="R310" s="233"/>
      <c r="S310" s="233"/>
      <c r="T310" s="234"/>
      <c r="AT310" s="235" t="s">
        <v>184</v>
      </c>
      <c r="AU310" s="235" t="s">
        <v>89</v>
      </c>
      <c r="AV310" s="14" t="s">
        <v>89</v>
      </c>
      <c r="AW310" s="14" t="s">
        <v>33</v>
      </c>
      <c r="AX310" s="14" t="s">
        <v>87</v>
      </c>
      <c r="AY310" s="235" t="s">
        <v>173</v>
      </c>
    </row>
    <row r="311" spans="1:65" s="2" customFormat="1" ht="16.5" customHeight="1">
      <c r="A311" s="35"/>
      <c r="B311" s="36"/>
      <c r="C311" s="247" t="s">
        <v>521</v>
      </c>
      <c r="D311" s="247" t="s">
        <v>291</v>
      </c>
      <c r="E311" s="248" t="s">
        <v>522</v>
      </c>
      <c r="F311" s="249" t="s">
        <v>523</v>
      </c>
      <c r="G311" s="250" t="s">
        <v>373</v>
      </c>
      <c r="H311" s="251">
        <v>15</v>
      </c>
      <c r="I311" s="252"/>
      <c r="J311" s="253">
        <f>ROUND(I311*H311,2)</f>
        <v>0</v>
      </c>
      <c r="K311" s="254"/>
      <c r="L311" s="255"/>
      <c r="M311" s="256" t="s">
        <v>1</v>
      </c>
      <c r="N311" s="257" t="s">
        <v>44</v>
      </c>
      <c r="O311" s="72"/>
      <c r="P311" s="211">
        <f>O311*H311</f>
        <v>0</v>
      </c>
      <c r="Q311" s="211">
        <v>0</v>
      </c>
      <c r="R311" s="211">
        <f>Q311*H311</f>
        <v>0</v>
      </c>
      <c r="S311" s="211">
        <v>0</v>
      </c>
      <c r="T311" s="212">
        <f>S311*H311</f>
        <v>0</v>
      </c>
      <c r="U311" s="35"/>
      <c r="V311" s="35"/>
      <c r="W311" s="35"/>
      <c r="X311" s="35"/>
      <c r="Y311" s="35"/>
      <c r="Z311" s="35"/>
      <c r="AA311" s="35"/>
      <c r="AB311" s="35"/>
      <c r="AC311" s="35"/>
      <c r="AD311" s="35"/>
      <c r="AE311" s="35"/>
      <c r="AR311" s="213" t="s">
        <v>227</v>
      </c>
      <c r="AT311" s="213" t="s">
        <v>291</v>
      </c>
      <c r="AU311" s="213" t="s">
        <v>89</v>
      </c>
      <c r="AY311" s="17" t="s">
        <v>173</v>
      </c>
      <c r="BE311" s="119">
        <f>IF(N311="základní",J311,0)</f>
        <v>0</v>
      </c>
      <c r="BF311" s="119">
        <f>IF(N311="snížená",J311,0)</f>
        <v>0</v>
      </c>
      <c r="BG311" s="119">
        <f>IF(N311="zákl. přenesená",J311,0)</f>
        <v>0</v>
      </c>
      <c r="BH311" s="119">
        <f>IF(N311="sníž. přenesená",J311,0)</f>
        <v>0</v>
      </c>
      <c r="BI311" s="119">
        <f>IF(N311="nulová",J311,0)</f>
        <v>0</v>
      </c>
      <c r="BJ311" s="17" t="s">
        <v>87</v>
      </c>
      <c r="BK311" s="119">
        <f>ROUND(I311*H311,2)</f>
        <v>0</v>
      </c>
      <c r="BL311" s="17" t="s">
        <v>181</v>
      </c>
      <c r="BM311" s="213" t="s">
        <v>524</v>
      </c>
    </row>
    <row r="312" spans="1:65" s="2" customFormat="1" ht="16.5" customHeight="1">
      <c r="A312" s="35"/>
      <c r="B312" s="36"/>
      <c r="C312" s="201" t="s">
        <v>525</v>
      </c>
      <c r="D312" s="201" t="s">
        <v>177</v>
      </c>
      <c r="E312" s="202" t="s">
        <v>526</v>
      </c>
      <c r="F312" s="203" t="s">
        <v>527</v>
      </c>
      <c r="G312" s="204" t="s">
        <v>528</v>
      </c>
      <c r="H312" s="258"/>
      <c r="I312" s="206"/>
      <c r="J312" s="207">
        <f>ROUND(I312*H312,2)</f>
        <v>0</v>
      </c>
      <c r="K312" s="208"/>
      <c r="L312" s="38"/>
      <c r="M312" s="209" t="s">
        <v>1</v>
      </c>
      <c r="N312" s="210" t="s">
        <v>44</v>
      </c>
      <c r="O312" s="72"/>
      <c r="P312" s="211">
        <f>O312*H312</f>
        <v>0</v>
      </c>
      <c r="Q312" s="211">
        <v>0</v>
      </c>
      <c r="R312" s="211">
        <f>Q312*H312</f>
        <v>0</v>
      </c>
      <c r="S312" s="211">
        <v>0</v>
      </c>
      <c r="T312" s="212">
        <f>S312*H312</f>
        <v>0</v>
      </c>
      <c r="U312" s="35"/>
      <c r="V312" s="35"/>
      <c r="W312" s="35"/>
      <c r="X312" s="35"/>
      <c r="Y312" s="35"/>
      <c r="Z312" s="35"/>
      <c r="AA312" s="35"/>
      <c r="AB312" s="35"/>
      <c r="AC312" s="35"/>
      <c r="AD312" s="35"/>
      <c r="AE312" s="35"/>
      <c r="AR312" s="213" t="s">
        <v>426</v>
      </c>
      <c r="AT312" s="213" t="s">
        <v>177</v>
      </c>
      <c r="AU312" s="213" t="s">
        <v>89</v>
      </c>
      <c r="AY312" s="17" t="s">
        <v>173</v>
      </c>
      <c r="BE312" s="119">
        <f>IF(N312="základní",J312,0)</f>
        <v>0</v>
      </c>
      <c r="BF312" s="119">
        <f>IF(N312="snížená",J312,0)</f>
        <v>0</v>
      </c>
      <c r="BG312" s="119">
        <f>IF(N312="zákl. přenesená",J312,0)</f>
        <v>0</v>
      </c>
      <c r="BH312" s="119">
        <f>IF(N312="sníž. přenesená",J312,0)</f>
        <v>0</v>
      </c>
      <c r="BI312" s="119">
        <f>IF(N312="nulová",J312,0)</f>
        <v>0</v>
      </c>
      <c r="BJ312" s="17" t="s">
        <v>87</v>
      </c>
      <c r="BK312" s="119">
        <f>ROUND(I312*H312,2)</f>
        <v>0</v>
      </c>
      <c r="BL312" s="17" t="s">
        <v>426</v>
      </c>
      <c r="BM312" s="213" t="s">
        <v>529</v>
      </c>
    </row>
    <row r="313" spans="1:65" s="2" customFormat="1" ht="16.5" customHeight="1">
      <c r="A313" s="35"/>
      <c r="B313" s="36"/>
      <c r="C313" s="201" t="s">
        <v>426</v>
      </c>
      <c r="D313" s="201" t="s">
        <v>177</v>
      </c>
      <c r="E313" s="202" t="s">
        <v>530</v>
      </c>
      <c r="F313" s="203" t="s">
        <v>531</v>
      </c>
      <c r="G313" s="204" t="s">
        <v>528</v>
      </c>
      <c r="H313" s="258"/>
      <c r="I313" s="206"/>
      <c r="J313" s="207">
        <f>ROUND(I313*H313,2)</f>
        <v>0</v>
      </c>
      <c r="K313" s="208"/>
      <c r="L313" s="38"/>
      <c r="M313" s="209" t="s">
        <v>1</v>
      </c>
      <c r="N313" s="210" t="s">
        <v>44</v>
      </c>
      <c r="O313" s="72"/>
      <c r="P313" s="211">
        <f>O313*H313</f>
        <v>0</v>
      </c>
      <c r="Q313" s="211">
        <v>0</v>
      </c>
      <c r="R313" s="211">
        <f>Q313*H313</f>
        <v>0</v>
      </c>
      <c r="S313" s="211">
        <v>0</v>
      </c>
      <c r="T313" s="212">
        <f>S313*H313</f>
        <v>0</v>
      </c>
      <c r="U313" s="35"/>
      <c r="V313" s="35"/>
      <c r="W313" s="35"/>
      <c r="X313" s="35"/>
      <c r="Y313" s="35"/>
      <c r="Z313" s="35"/>
      <c r="AA313" s="35"/>
      <c r="AB313" s="35"/>
      <c r="AC313" s="35"/>
      <c r="AD313" s="35"/>
      <c r="AE313" s="35"/>
      <c r="AR313" s="213" t="s">
        <v>426</v>
      </c>
      <c r="AT313" s="213" t="s">
        <v>177</v>
      </c>
      <c r="AU313" s="213" t="s">
        <v>89</v>
      </c>
      <c r="AY313" s="17" t="s">
        <v>173</v>
      </c>
      <c r="BE313" s="119">
        <f>IF(N313="základní",J313,0)</f>
        <v>0</v>
      </c>
      <c r="BF313" s="119">
        <f>IF(N313="snížená",J313,0)</f>
        <v>0</v>
      </c>
      <c r="BG313" s="119">
        <f>IF(N313="zákl. přenesená",J313,0)</f>
        <v>0</v>
      </c>
      <c r="BH313" s="119">
        <f>IF(N313="sníž. přenesená",J313,0)</f>
        <v>0</v>
      </c>
      <c r="BI313" s="119">
        <f>IF(N313="nulová",J313,0)</f>
        <v>0</v>
      </c>
      <c r="BJ313" s="17" t="s">
        <v>87</v>
      </c>
      <c r="BK313" s="119">
        <f>ROUND(I313*H313,2)</f>
        <v>0</v>
      </c>
      <c r="BL313" s="17" t="s">
        <v>426</v>
      </c>
      <c r="BM313" s="213" t="s">
        <v>532</v>
      </c>
    </row>
    <row r="314" spans="1:65" s="12" customFormat="1" ht="20.85" customHeight="1">
      <c r="B314" s="185"/>
      <c r="C314" s="186"/>
      <c r="D314" s="187" t="s">
        <v>78</v>
      </c>
      <c r="E314" s="199" t="s">
        <v>533</v>
      </c>
      <c r="F314" s="199" t="s">
        <v>534</v>
      </c>
      <c r="G314" s="186"/>
      <c r="H314" s="186"/>
      <c r="I314" s="189"/>
      <c r="J314" s="200">
        <f>BK314</f>
        <v>0</v>
      </c>
      <c r="K314" s="186"/>
      <c r="L314" s="191"/>
      <c r="M314" s="192"/>
      <c r="N314" s="193"/>
      <c r="O314" s="193"/>
      <c r="P314" s="194">
        <f>SUM(P315:P322)</f>
        <v>0</v>
      </c>
      <c r="Q314" s="193"/>
      <c r="R314" s="194">
        <f>SUM(R315:R322)</f>
        <v>0</v>
      </c>
      <c r="S314" s="193"/>
      <c r="T314" s="195">
        <f>SUM(T315:T322)</f>
        <v>0</v>
      </c>
      <c r="AR314" s="196" t="s">
        <v>182</v>
      </c>
      <c r="AT314" s="197" t="s">
        <v>78</v>
      </c>
      <c r="AU314" s="197" t="s">
        <v>89</v>
      </c>
      <c r="AY314" s="196" t="s">
        <v>173</v>
      </c>
      <c r="BK314" s="198">
        <f>SUM(BK315:BK322)</f>
        <v>0</v>
      </c>
    </row>
    <row r="315" spans="1:65" s="2" customFormat="1" ht="16.5" customHeight="1">
      <c r="A315" s="35"/>
      <c r="B315" s="36"/>
      <c r="C315" s="201" t="s">
        <v>535</v>
      </c>
      <c r="D315" s="201" t="s">
        <v>177</v>
      </c>
      <c r="E315" s="202" t="s">
        <v>536</v>
      </c>
      <c r="F315" s="203" t="s">
        <v>537</v>
      </c>
      <c r="G315" s="204" t="s">
        <v>373</v>
      </c>
      <c r="H315" s="205">
        <v>400</v>
      </c>
      <c r="I315" s="206"/>
      <c r="J315" s="207">
        <f>ROUND(I315*H315,2)</f>
        <v>0</v>
      </c>
      <c r="K315" s="208"/>
      <c r="L315" s="38"/>
      <c r="M315" s="209" t="s">
        <v>1</v>
      </c>
      <c r="N315" s="210" t="s">
        <v>44</v>
      </c>
      <c r="O315" s="72"/>
      <c r="P315" s="211">
        <f>O315*H315</f>
        <v>0</v>
      </c>
      <c r="Q315" s="211">
        <v>0</v>
      </c>
      <c r="R315" s="211">
        <f>Q315*H315</f>
        <v>0</v>
      </c>
      <c r="S315" s="211">
        <v>0</v>
      </c>
      <c r="T315" s="212">
        <f>S315*H315</f>
        <v>0</v>
      </c>
      <c r="U315" s="35"/>
      <c r="V315" s="35"/>
      <c r="W315" s="35"/>
      <c r="X315" s="35"/>
      <c r="Y315" s="35"/>
      <c r="Z315" s="35"/>
      <c r="AA315" s="35"/>
      <c r="AB315" s="35"/>
      <c r="AC315" s="35"/>
      <c r="AD315" s="35"/>
      <c r="AE315" s="35"/>
      <c r="AR315" s="213" t="s">
        <v>426</v>
      </c>
      <c r="AT315" s="213" t="s">
        <v>177</v>
      </c>
      <c r="AU315" s="213" t="s">
        <v>182</v>
      </c>
      <c r="AY315" s="17" t="s">
        <v>173</v>
      </c>
      <c r="BE315" s="119">
        <f>IF(N315="základní",J315,0)</f>
        <v>0</v>
      </c>
      <c r="BF315" s="119">
        <f>IF(N315="snížená",J315,0)</f>
        <v>0</v>
      </c>
      <c r="BG315" s="119">
        <f>IF(N315="zákl. přenesená",J315,0)</f>
        <v>0</v>
      </c>
      <c r="BH315" s="119">
        <f>IF(N315="sníž. přenesená",J315,0)</f>
        <v>0</v>
      </c>
      <c r="BI315" s="119">
        <f>IF(N315="nulová",J315,0)</f>
        <v>0</v>
      </c>
      <c r="BJ315" s="17" t="s">
        <v>87</v>
      </c>
      <c r="BK315" s="119">
        <f>ROUND(I315*H315,2)</f>
        <v>0</v>
      </c>
      <c r="BL315" s="17" t="s">
        <v>426</v>
      </c>
      <c r="BM315" s="213" t="s">
        <v>538</v>
      </c>
    </row>
    <row r="316" spans="1:65" s="13" customFormat="1" ht="10.199999999999999">
      <c r="B316" s="214"/>
      <c r="C316" s="215"/>
      <c r="D316" s="216" t="s">
        <v>184</v>
      </c>
      <c r="E316" s="217" t="s">
        <v>1</v>
      </c>
      <c r="F316" s="218" t="s">
        <v>539</v>
      </c>
      <c r="G316" s="215"/>
      <c r="H316" s="217" t="s">
        <v>1</v>
      </c>
      <c r="I316" s="219"/>
      <c r="J316" s="215"/>
      <c r="K316" s="215"/>
      <c r="L316" s="220"/>
      <c r="M316" s="221"/>
      <c r="N316" s="222"/>
      <c r="O316" s="222"/>
      <c r="P316" s="222"/>
      <c r="Q316" s="222"/>
      <c r="R316" s="222"/>
      <c r="S316" s="222"/>
      <c r="T316" s="223"/>
      <c r="AT316" s="224" t="s">
        <v>184</v>
      </c>
      <c r="AU316" s="224" t="s">
        <v>182</v>
      </c>
      <c r="AV316" s="13" t="s">
        <v>87</v>
      </c>
      <c r="AW316" s="13" t="s">
        <v>33</v>
      </c>
      <c r="AX316" s="13" t="s">
        <v>79</v>
      </c>
      <c r="AY316" s="224" t="s">
        <v>173</v>
      </c>
    </row>
    <row r="317" spans="1:65" s="14" customFormat="1" ht="10.199999999999999">
      <c r="B317" s="225"/>
      <c r="C317" s="226"/>
      <c r="D317" s="216" t="s">
        <v>184</v>
      </c>
      <c r="E317" s="227" t="s">
        <v>1</v>
      </c>
      <c r="F317" s="228" t="s">
        <v>540</v>
      </c>
      <c r="G317" s="226"/>
      <c r="H317" s="229">
        <v>400</v>
      </c>
      <c r="I317" s="230"/>
      <c r="J317" s="226"/>
      <c r="K317" s="226"/>
      <c r="L317" s="231"/>
      <c r="M317" s="232"/>
      <c r="N317" s="233"/>
      <c r="O317" s="233"/>
      <c r="P317" s="233"/>
      <c r="Q317" s="233"/>
      <c r="R317" s="233"/>
      <c r="S317" s="233"/>
      <c r="T317" s="234"/>
      <c r="AT317" s="235" t="s">
        <v>184</v>
      </c>
      <c r="AU317" s="235" t="s">
        <v>182</v>
      </c>
      <c r="AV317" s="14" t="s">
        <v>89</v>
      </c>
      <c r="AW317" s="14" t="s">
        <v>33</v>
      </c>
      <c r="AX317" s="14" t="s">
        <v>87</v>
      </c>
      <c r="AY317" s="235" t="s">
        <v>173</v>
      </c>
    </row>
    <row r="318" spans="1:65" s="2" customFormat="1" ht="16.5" customHeight="1">
      <c r="A318" s="35"/>
      <c r="B318" s="36"/>
      <c r="C318" s="201" t="s">
        <v>541</v>
      </c>
      <c r="D318" s="201" t="s">
        <v>177</v>
      </c>
      <c r="E318" s="202" t="s">
        <v>542</v>
      </c>
      <c r="F318" s="203" t="s">
        <v>543</v>
      </c>
      <c r="G318" s="204" t="s">
        <v>411</v>
      </c>
      <c r="H318" s="205">
        <v>400</v>
      </c>
      <c r="I318" s="206"/>
      <c r="J318" s="207">
        <f>ROUND(I318*H318,2)</f>
        <v>0</v>
      </c>
      <c r="K318" s="208"/>
      <c r="L318" s="38"/>
      <c r="M318" s="209" t="s">
        <v>1</v>
      </c>
      <c r="N318" s="210" t="s">
        <v>44</v>
      </c>
      <c r="O318" s="72"/>
      <c r="P318" s="211">
        <f>O318*H318</f>
        <v>0</v>
      </c>
      <c r="Q318" s="211">
        <v>0</v>
      </c>
      <c r="R318" s="211">
        <f>Q318*H318</f>
        <v>0</v>
      </c>
      <c r="S318" s="211">
        <v>0</v>
      </c>
      <c r="T318" s="212">
        <f>S318*H318</f>
        <v>0</v>
      </c>
      <c r="U318" s="35"/>
      <c r="V318" s="35"/>
      <c r="W318" s="35"/>
      <c r="X318" s="35"/>
      <c r="Y318" s="35"/>
      <c r="Z318" s="35"/>
      <c r="AA318" s="35"/>
      <c r="AB318" s="35"/>
      <c r="AC318" s="35"/>
      <c r="AD318" s="35"/>
      <c r="AE318" s="35"/>
      <c r="AR318" s="213" t="s">
        <v>426</v>
      </c>
      <c r="AT318" s="213" t="s">
        <v>177</v>
      </c>
      <c r="AU318" s="213" t="s">
        <v>182</v>
      </c>
      <c r="AY318" s="17" t="s">
        <v>173</v>
      </c>
      <c r="BE318" s="119">
        <f>IF(N318="základní",J318,0)</f>
        <v>0</v>
      </c>
      <c r="BF318" s="119">
        <f>IF(N318="snížená",J318,0)</f>
        <v>0</v>
      </c>
      <c r="BG318" s="119">
        <f>IF(N318="zákl. přenesená",J318,0)</f>
        <v>0</v>
      </c>
      <c r="BH318" s="119">
        <f>IF(N318="sníž. přenesená",J318,0)</f>
        <v>0</v>
      </c>
      <c r="BI318" s="119">
        <f>IF(N318="nulová",J318,0)</f>
        <v>0</v>
      </c>
      <c r="BJ318" s="17" t="s">
        <v>87</v>
      </c>
      <c r="BK318" s="119">
        <f>ROUND(I318*H318,2)</f>
        <v>0</v>
      </c>
      <c r="BL318" s="17" t="s">
        <v>426</v>
      </c>
      <c r="BM318" s="213" t="s">
        <v>544</v>
      </c>
    </row>
    <row r="319" spans="1:65" s="13" customFormat="1" ht="10.199999999999999">
      <c r="B319" s="214"/>
      <c r="C319" s="215"/>
      <c r="D319" s="216" t="s">
        <v>184</v>
      </c>
      <c r="E319" s="217" t="s">
        <v>1</v>
      </c>
      <c r="F319" s="218" t="s">
        <v>539</v>
      </c>
      <c r="G319" s="215"/>
      <c r="H319" s="217" t="s">
        <v>1</v>
      </c>
      <c r="I319" s="219"/>
      <c r="J319" s="215"/>
      <c r="K319" s="215"/>
      <c r="L319" s="220"/>
      <c r="M319" s="221"/>
      <c r="N319" s="222"/>
      <c r="O319" s="222"/>
      <c r="P319" s="222"/>
      <c r="Q319" s="222"/>
      <c r="R319" s="222"/>
      <c r="S319" s="222"/>
      <c r="T319" s="223"/>
      <c r="AT319" s="224" t="s">
        <v>184</v>
      </c>
      <c r="AU319" s="224" t="s">
        <v>182</v>
      </c>
      <c r="AV319" s="13" t="s">
        <v>87</v>
      </c>
      <c r="AW319" s="13" t="s">
        <v>33</v>
      </c>
      <c r="AX319" s="13" t="s">
        <v>79</v>
      </c>
      <c r="AY319" s="224" t="s">
        <v>173</v>
      </c>
    </row>
    <row r="320" spans="1:65" s="14" customFormat="1" ht="10.199999999999999">
      <c r="B320" s="225"/>
      <c r="C320" s="226"/>
      <c r="D320" s="216" t="s">
        <v>184</v>
      </c>
      <c r="E320" s="227" t="s">
        <v>1</v>
      </c>
      <c r="F320" s="228" t="s">
        <v>540</v>
      </c>
      <c r="G320" s="226"/>
      <c r="H320" s="229">
        <v>400</v>
      </c>
      <c r="I320" s="230"/>
      <c r="J320" s="226"/>
      <c r="K320" s="226"/>
      <c r="L320" s="231"/>
      <c r="M320" s="232"/>
      <c r="N320" s="233"/>
      <c r="O320" s="233"/>
      <c r="P320" s="233"/>
      <c r="Q320" s="233"/>
      <c r="R320" s="233"/>
      <c r="S320" s="233"/>
      <c r="T320" s="234"/>
      <c r="AT320" s="235" t="s">
        <v>184</v>
      </c>
      <c r="AU320" s="235" t="s">
        <v>182</v>
      </c>
      <c r="AV320" s="14" t="s">
        <v>89</v>
      </c>
      <c r="AW320" s="14" t="s">
        <v>33</v>
      </c>
      <c r="AX320" s="14" t="s">
        <v>87</v>
      </c>
      <c r="AY320" s="235" t="s">
        <v>173</v>
      </c>
    </row>
    <row r="321" spans="1:65" s="2" customFormat="1" ht="16.5" customHeight="1">
      <c r="A321" s="35"/>
      <c r="B321" s="36"/>
      <c r="C321" s="201" t="s">
        <v>545</v>
      </c>
      <c r="D321" s="201" t="s">
        <v>177</v>
      </c>
      <c r="E321" s="202" t="s">
        <v>546</v>
      </c>
      <c r="F321" s="203" t="s">
        <v>547</v>
      </c>
      <c r="G321" s="204" t="s">
        <v>373</v>
      </c>
      <c r="H321" s="205">
        <v>105</v>
      </c>
      <c r="I321" s="206"/>
      <c r="J321" s="207">
        <f>ROUND(I321*H321,2)</f>
        <v>0</v>
      </c>
      <c r="K321" s="208"/>
      <c r="L321" s="38"/>
      <c r="M321" s="209" t="s">
        <v>1</v>
      </c>
      <c r="N321" s="210" t="s">
        <v>44</v>
      </c>
      <c r="O321" s="72"/>
      <c r="P321" s="211">
        <f>O321*H321</f>
        <v>0</v>
      </c>
      <c r="Q321" s="211">
        <v>0</v>
      </c>
      <c r="R321" s="211">
        <f>Q321*H321</f>
        <v>0</v>
      </c>
      <c r="S321" s="211">
        <v>0</v>
      </c>
      <c r="T321" s="212">
        <f>S321*H321</f>
        <v>0</v>
      </c>
      <c r="U321" s="35"/>
      <c r="V321" s="35"/>
      <c r="W321" s="35"/>
      <c r="X321" s="35"/>
      <c r="Y321" s="35"/>
      <c r="Z321" s="35"/>
      <c r="AA321" s="35"/>
      <c r="AB321" s="35"/>
      <c r="AC321" s="35"/>
      <c r="AD321" s="35"/>
      <c r="AE321" s="35"/>
      <c r="AR321" s="213" t="s">
        <v>426</v>
      </c>
      <c r="AT321" s="213" t="s">
        <v>177</v>
      </c>
      <c r="AU321" s="213" t="s">
        <v>182</v>
      </c>
      <c r="AY321" s="17" t="s">
        <v>173</v>
      </c>
      <c r="BE321" s="119">
        <f>IF(N321="základní",J321,0)</f>
        <v>0</v>
      </c>
      <c r="BF321" s="119">
        <f>IF(N321="snížená",J321,0)</f>
        <v>0</v>
      </c>
      <c r="BG321" s="119">
        <f>IF(N321="zákl. přenesená",J321,0)</f>
        <v>0</v>
      </c>
      <c r="BH321" s="119">
        <f>IF(N321="sníž. přenesená",J321,0)</f>
        <v>0</v>
      </c>
      <c r="BI321" s="119">
        <f>IF(N321="nulová",J321,0)</f>
        <v>0</v>
      </c>
      <c r="BJ321" s="17" t="s">
        <v>87</v>
      </c>
      <c r="BK321" s="119">
        <f>ROUND(I321*H321,2)</f>
        <v>0</v>
      </c>
      <c r="BL321" s="17" t="s">
        <v>426</v>
      </c>
      <c r="BM321" s="213" t="s">
        <v>548</v>
      </c>
    </row>
    <row r="322" spans="1:65" s="2" customFormat="1" ht="16.5" customHeight="1">
      <c r="A322" s="35"/>
      <c r="B322" s="36"/>
      <c r="C322" s="201" t="s">
        <v>549</v>
      </c>
      <c r="D322" s="201" t="s">
        <v>177</v>
      </c>
      <c r="E322" s="202" t="s">
        <v>550</v>
      </c>
      <c r="F322" s="203" t="s">
        <v>551</v>
      </c>
      <c r="G322" s="204" t="s">
        <v>373</v>
      </c>
      <c r="H322" s="205">
        <v>38</v>
      </c>
      <c r="I322" s="206"/>
      <c r="J322" s="207">
        <f>ROUND(I322*H322,2)</f>
        <v>0</v>
      </c>
      <c r="K322" s="208"/>
      <c r="L322" s="38"/>
      <c r="M322" s="209" t="s">
        <v>1</v>
      </c>
      <c r="N322" s="210" t="s">
        <v>44</v>
      </c>
      <c r="O322" s="72"/>
      <c r="P322" s="211">
        <f>O322*H322</f>
        <v>0</v>
      </c>
      <c r="Q322" s="211">
        <v>0</v>
      </c>
      <c r="R322" s="211">
        <f>Q322*H322</f>
        <v>0</v>
      </c>
      <c r="S322" s="211">
        <v>0</v>
      </c>
      <c r="T322" s="212">
        <f>S322*H322</f>
        <v>0</v>
      </c>
      <c r="U322" s="35"/>
      <c r="V322" s="35"/>
      <c r="W322" s="35"/>
      <c r="X322" s="35"/>
      <c r="Y322" s="35"/>
      <c r="Z322" s="35"/>
      <c r="AA322" s="35"/>
      <c r="AB322" s="35"/>
      <c r="AC322" s="35"/>
      <c r="AD322" s="35"/>
      <c r="AE322" s="35"/>
      <c r="AR322" s="213" t="s">
        <v>426</v>
      </c>
      <c r="AT322" s="213" t="s">
        <v>177</v>
      </c>
      <c r="AU322" s="213" t="s">
        <v>182</v>
      </c>
      <c r="AY322" s="17" t="s">
        <v>173</v>
      </c>
      <c r="BE322" s="119">
        <f>IF(N322="základní",J322,0)</f>
        <v>0</v>
      </c>
      <c r="BF322" s="119">
        <f>IF(N322="snížená",J322,0)</f>
        <v>0</v>
      </c>
      <c r="BG322" s="119">
        <f>IF(N322="zákl. přenesená",J322,0)</f>
        <v>0</v>
      </c>
      <c r="BH322" s="119">
        <f>IF(N322="sníž. přenesená",J322,0)</f>
        <v>0</v>
      </c>
      <c r="BI322" s="119">
        <f>IF(N322="nulová",J322,0)</f>
        <v>0</v>
      </c>
      <c r="BJ322" s="17" t="s">
        <v>87</v>
      </c>
      <c r="BK322" s="119">
        <f>ROUND(I322*H322,2)</f>
        <v>0</v>
      </c>
      <c r="BL322" s="17" t="s">
        <v>426</v>
      </c>
      <c r="BM322" s="213" t="s">
        <v>552</v>
      </c>
    </row>
    <row r="323" spans="1:65" s="12" customFormat="1" ht="20.85" customHeight="1">
      <c r="B323" s="185"/>
      <c r="C323" s="186"/>
      <c r="D323" s="187" t="s">
        <v>78</v>
      </c>
      <c r="E323" s="199" t="s">
        <v>553</v>
      </c>
      <c r="F323" s="199" t="s">
        <v>554</v>
      </c>
      <c r="G323" s="186"/>
      <c r="H323" s="186"/>
      <c r="I323" s="189"/>
      <c r="J323" s="200">
        <f>BK323</f>
        <v>0</v>
      </c>
      <c r="K323" s="186"/>
      <c r="L323" s="191"/>
      <c r="M323" s="192"/>
      <c r="N323" s="193"/>
      <c r="O323" s="193"/>
      <c r="P323" s="194">
        <f>SUM(P324:P334)</f>
        <v>0</v>
      </c>
      <c r="Q323" s="193"/>
      <c r="R323" s="194">
        <f>SUM(R324:R334)</f>
        <v>1.3832999999999999E-3</v>
      </c>
      <c r="S323" s="193"/>
      <c r="T323" s="195">
        <f>SUM(T324:T334)</f>
        <v>0</v>
      </c>
      <c r="AR323" s="196" t="s">
        <v>182</v>
      </c>
      <c r="AT323" s="197" t="s">
        <v>78</v>
      </c>
      <c r="AU323" s="197" t="s">
        <v>89</v>
      </c>
      <c r="AY323" s="196" t="s">
        <v>173</v>
      </c>
      <c r="BK323" s="198">
        <f>SUM(BK324:BK334)</f>
        <v>0</v>
      </c>
    </row>
    <row r="324" spans="1:65" s="2" customFormat="1" ht="16.5" customHeight="1">
      <c r="A324" s="35"/>
      <c r="B324" s="36"/>
      <c r="C324" s="201" t="s">
        <v>555</v>
      </c>
      <c r="D324" s="201" t="s">
        <v>177</v>
      </c>
      <c r="E324" s="202" t="s">
        <v>556</v>
      </c>
      <c r="F324" s="203" t="s">
        <v>557</v>
      </c>
      <c r="G324" s="204" t="s">
        <v>261</v>
      </c>
      <c r="H324" s="205">
        <v>2.3849999999999998</v>
      </c>
      <c r="I324" s="206"/>
      <c r="J324" s="207">
        <f>ROUND(I324*H324,2)</f>
        <v>0</v>
      </c>
      <c r="K324" s="208"/>
      <c r="L324" s="38"/>
      <c r="M324" s="209" t="s">
        <v>1</v>
      </c>
      <c r="N324" s="210" t="s">
        <v>44</v>
      </c>
      <c r="O324" s="72"/>
      <c r="P324" s="211">
        <f>O324*H324</f>
        <v>0</v>
      </c>
      <c r="Q324" s="211">
        <v>5.8E-4</v>
      </c>
      <c r="R324" s="211">
        <f>Q324*H324</f>
        <v>1.3832999999999999E-3</v>
      </c>
      <c r="S324" s="211">
        <v>0</v>
      </c>
      <c r="T324" s="212">
        <f>S324*H324</f>
        <v>0</v>
      </c>
      <c r="U324" s="35"/>
      <c r="V324" s="35"/>
      <c r="W324" s="35"/>
      <c r="X324" s="35"/>
      <c r="Y324" s="35"/>
      <c r="Z324" s="35"/>
      <c r="AA324" s="35"/>
      <c r="AB324" s="35"/>
      <c r="AC324" s="35"/>
      <c r="AD324" s="35"/>
      <c r="AE324" s="35"/>
      <c r="AR324" s="213" t="s">
        <v>426</v>
      </c>
      <c r="AT324" s="213" t="s">
        <v>177</v>
      </c>
      <c r="AU324" s="213" t="s">
        <v>182</v>
      </c>
      <c r="AY324" s="17" t="s">
        <v>173</v>
      </c>
      <c r="BE324" s="119">
        <f>IF(N324="základní",J324,0)</f>
        <v>0</v>
      </c>
      <c r="BF324" s="119">
        <f>IF(N324="snížená",J324,0)</f>
        <v>0</v>
      </c>
      <c r="BG324" s="119">
        <f>IF(N324="zákl. přenesená",J324,0)</f>
        <v>0</v>
      </c>
      <c r="BH324" s="119">
        <f>IF(N324="sníž. přenesená",J324,0)</f>
        <v>0</v>
      </c>
      <c r="BI324" s="119">
        <f>IF(N324="nulová",J324,0)</f>
        <v>0</v>
      </c>
      <c r="BJ324" s="17" t="s">
        <v>87</v>
      </c>
      <c r="BK324" s="119">
        <f>ROUND(I324*H324,2)</f>
        <v>0</v>
      </c>
      <c r="BL324" s="17" t="s">
        <v>426</v>
      </c>
      <c r="BM324" s="213" t="s">
        <v>558</v>
      </c>
    </row>
    <row r="325" spans="1:65" s="13" customFormat="1" ht="10.199999999999999">
      <c r="B325" s="214"/>
      <c r="C325" s="215"/>
      <c r="D325" s="216" t="s">
        <v>184</v>
      </c>
      <c r="E325" s="217" t="s">
        <v>1</v>
      </c>
      <c r="F325" s="218" t="s">
        <v>559</v>
      </c>
      <c r="G325" s="215"/>
      <c r="H325" s="217" t="s">
        <v>1</v>
      </c>
      <c r="I325" s="219"/>
      <c r="J325" s="215"/>
      <c r="K325" s="215"/>
      <c r="L325" s="220"/>
      <c r="M325" s="221"/>
      <c r="N325" s="222"/>
      <c r="O325" s="222"/>
      <c r="P325" s="222"/>
      <c r="Q325" s="222"/>
      <c r="R325" s="222"/>
      <c r="S325" s="222"/>
      <c r="T325" s="223"/>
      <c r="AT325" s="224" t="s">
        <v>184</v>
      </c>
      <c r="AU325" s="224" t="s">
        <v>182</v>
      </c>
      <c r="AV325" s="13" t="s">
        <v>87</v>
      </c>
      <c r="AW325" s="13" t="s">
        <v>33</v>
      </c>
      <c r="AX325" s="13" t="s">
        <v>79</v>
      </c>
      <c r="AY325" s="224" t="s">
        <v>173</v>
      </c>
    </row>
    <row r="326" spans="1:65" s="14" customFormat="1" ht="10.199999999999999">
      <c r="B326" s="225"/>
      <c r="C326" s="226"/>
      <c r="D326" s="216" t="s">
        <v>184</v>
      </c>
      <c r="E326" s="227" t="s">
        <v>1</v>
      </c>
      <c r="F326" s="228" t="s">
        <v>560</v>
      </c>
      <c r="G326" s="226"/>
      <c r="H326" s="229">
        <v>2.3849999999999998</v>
      </c>
      <c r="I326" s="230"/>
      <c r="J326" s="226"/>
      <c r="K326" s="226"/>
      <c r="L326" s="231"/>
      <c r="M326" s="232"/>
      <c r="N326" s="233"/>
      <c r="O326" s="233"/>
      <c r="P326" s="233"/>
      <c r="Q326" s="233"/>
      <c r="R326" s="233"/>
      <c r="S326" s="233"/>
      <c r="T326" s="234"/>
      <c r="AT326" s="235" t="s">
        <v>184</v>
      </c>
      <c r="AU326" s="235" t="s">
        <v>182</v>
      </c>
      <c r="AV326" s="14" t="s">
        <v>89</v>
      </c>
      <c r="AW326" s="14" t="s">
        <v>33</v>
      </c>
      <c r="AX326" s="14" t="s">
        <v>87</v>
      </c>
      <c r="AY326" s="235" t="s">
        <v>173</v>
      </c>
    </row>
    <row r="327" spans="1:65" s="2" customFormat="1" ht="16.5" customHeight="1">
      <c r="A327" s="35"/>
      <c r="B327" s="36"/>
      <c r="C327" s="247" t="s">
        <v>561</v>
      </c>
      <c r="D327" s="247" t="s">
        <v>291</v>
      </c>
      <c r="E327" s="248" t="s">
        <v>562</v>
      </c>
      <c r="F327" s="249" t="s">
        <v>563</v>
      </c>
      <c r="G327" s="250" t="s">
        <v>564</v>
      </c>
      <c r="H327" s="251">
        <v>1</v>
      </c>
      <c r="I327" s="252"/>
      <c r="J327" s="253">
        <f>ROUND(I327*H327,2)</f>
        <v>0</v>
      </c>
      <c r="K327" s="254"/>
      <c r="L327" s="255"/>
      <c r="M327" s="256" t="s">
        <v>1</v>
      </c>
      <c r="N327" s="257" t="s">
        <v>44</v>
      </c>
      <c r="O327" s="72"/>
      <c r="P327" s="211">
        <f>O327*H327</f>
        <v>0</v>
      </c>
      <c r="Q327" s="211">
        <v>0</v>
      </c>
      <c r="R327" s="211">
        <f>Q327*H327</f>
        <v>0</v>
      </c>
      <c r="S327" s="211">
        <v>0</v>
      </c>
      <c r="T327" s="212">
        <f>S327*H327</f>
        <v>0</v>
      </c>
      <c r="U327" s="35"/>
      <c r="V327" s="35"/>
      <c r="W327" s="35"/>
      <c r="X327" s="35"/>
      <c r="Y327" s="35"/>
      <c r="Z327" s="35"/>
      <c r="AA327" s="35"/>
      <c r="AB327" s="35"/>
      <c r="AC327" s="35"/>
      <c r="AD327" s="35"/>
      <c r="AE327" s="35"/>
      <c r="AR327" s="213" t="s">
        <v>294</v>
      </c>
      <c r="AT327" s="213" t="s">
        <v>291</v>
      </c>
      <c r="AU327" s="213" t="s">
        <v>182</v>
      </c>
      <c r="AY327" s="17" t="s">
        <v>173</v>
      </c>
      <c r="BE327" s="119">
        <f>IF(N327="základní",J327,0)</f>
        <v>0</v>
      </c>
      <c r="BF327" s="119">
        <f>IF(N327="snížená",J327,0)</f>
        <v>0</v>
      </c>
      <c r="BG327" s="119">
        <f>IF(N327="zákl. přenesená",J327,0)</f>
        <v>0</v>
      </c>
      <c r="BH327" s="119">
        <f>IF(N327="sníž. přenesená",J327,0)</f>
        <v>0</v>
      </c>
      <c r="BI327" s="119">
        <f>IF(N327="nulová",J327,0)</f>
        <v>0</v>
      </c>
      <c r="BJ327" s="17" t="s">
        <v>87</v>
      </c>
      <c r="BK327" s="119">
        <f>ROUND(I327*H327,2)</f>
        <v>0</v>
      </c>
      <c r="BL327" s="17" t="s">
        <v>294</v>
      </c>
      <c r="BM327" s="213" t="s">
        <v>565</v>
      </c>
    </row>
    <row r="328" spans="1:65" s="2" customFormat="1" ht="24.15" customHeight="1">
      <c r="A328" s="35"/>
      <c r="B328" s="36"/>
      <c r="C328" s="201" t="s">
        <v>566</v>
      </c>
      <c r="D328" s="201" t="s">
        <v>177</v>
      </c>
      <c r="E328" s="202" t="s">
        <v>567</v>
      </c>
      <c r="F328" s="203" t="s">
        <v>568</v>
      </c>
      <c r="G328" s="204" t="s">
        <v>261</v>
      </c>
      <c r="H328" s="205">
        <v>18.55</v>
      </c>
      <c r="I328" s="206"/>
      <c r="J328" s="207">
        <f>ROUND(I328*H328,2)</f>
        <v>0</v>
      </c>
      <c r="K328" s="208"/>
      <c r="L328" s="38"/>
      <c r="M328" s="209" t="s">
        <v>1</v>
      </c>
      <c r="N328" s="210" t="s">
        <v>44</v>
      </c>
      <c r="O328" s="72"/>
      <c r="P328" s="211">
        <f>O328*H328</f>
        <v>0</v>
      </c>
      <c r="Q328" s="211">
        <v>0</v>
      </c>
      <c r="R328" s="211">
        <f>Q328*H328</f>
        <v>0</v>
      </c>
      <c r="S328" s="211">
        <v>0</v>
      </c>
      <c r="T328" s="212">
        <f>S328*H328</f>
        <v>0</v>
      </c>
      <c r="U328" s="35"/>
      <c r="V328" s="35"/>
      <c r="W328" s="35"/>
      <c r="X328" s="35"/>
      <c r="Y328" s="35"/>
      <c r="Z328" s="35"/>
      <c r="AA328" s="35"/>
      <c r="AB328" s="35"/>
      <c r="AC328" s="35"/>
      <c r="AD328" s="35"/>
      <c r="AE328" s="35"/>
      <c r="AR328" s="213" t="s">
        <v>426</v>
      </c>
      <c r="AT328" s="213" t="s">
        <v>177</v>
      </c>
      <c r="AU328" s="213" t="s">
        <v>182</v>
      </c>
      <c r="AY328" s="17" t="s">
        <v>173</v>
      </c>
      <c r="BE328" s="119">
        <f>IF(N328="základní",J328,0)</f>
        <v>0</v>
      </c>
      <c r="BF328" s="119">
        <f>IF(N328="snížená",J328,0)</f>
        <v>0</v>
      </c>
      <c r="BG328" s="119">
        <f>IF(N328="zákl. přenesená",J328,0)</f>
        <v>0</v>
      </c>
      <c r="BH328" s="119">
        <f>IF(N328="sníž. přenesená",J328,0)</f>
        <v>0</v>
      </c>
      <c r="BI328" s="119">
        <f>IF(N328="nulová",J328,0)</f>
        <v>0</v>
      </c>
      <c r="BJ328" s="17" t="s">
        <v>87</v>
      </c>
      <c r="BK328" s="119">
        <f>ROUND(I328*H328,2)</f>
        <v>0</v>
      </c>
      <c r="BL328" s="17" t="s">
        <v>426</v>
      </c>
      <c r="BM328" s="213" t="s">
        <v>569</v>
      </c>
    </row>
    <row r="329" spans="1:65" s="13" customFormat="1" ht="10.199999999999999">
      <c r="B329" s="214"/>
      <c r="C329" s="215"/>
      <c r="D329" s="216" t="s">
        <v>184</v>
      </c>
      <c r="E329" s="217" t="s">
        <v>1</v>
      </c>
      <c r="F329" s="218" t="s">
        <v>570</v>
      </c>
      <c r="G329" s="215"/>
      <c r="H329" s="217" t="s">
        <v>1</v>
      </c>
      <c r="I329" s="219"/>
      <c r="J329" s="215"/>
      <c r="K329" s="215"/>
      <c r="L329" s="220"/>
      <c r="M329" s="221"/>
      <c r="N329" s="222"/>
      <c r="O329" s="222"/>
      <c r="P329" s="222"/>
      <c r="Q329" s="222"/>
      <c r="R329" s="222"/>
      <c r="S329" s="222"/>
      <c r="T329" s="223"/>
      <c r="AT329" s="224" t="s">
        <v>184</v>
      </c>
      <c r="AU329" s="224" t="s">
        <v>182</v>
      </c>
      <c r="AV329" s="13" t="s">
        <v>87</v>
      </c>
      <c r="AW329" s="13" t="s">
        <v>33</v>
      </c>
      <c r="AX329" s="13" t="s">
        <v>79</v>
      </c>
      <c r="AY329" s="224" t="s">
        <v>173</v>
      </c>
    </row>
    <row r="330" spans="1:65" s="14" customFormat="1" ht="10.199999999999999">
      <c r="B330" s="225"/>
      <c r="C330" s="226"/>
      <c r="D330" s="216" t="s">
        <v>184</v>
      </c>
      <c r="E330" s="227" t="s">
        <v>1</v>
      </c>
      <c r="F330" s="228" t="s">
        <v>571</v>
      </c>
      <c r="G330" s="226"/>
      <c r="H330" s="229">
        <v>18.55</v>
      </c>
      <c r="I330" s="230"/>
      <c r="J330" s="226"/>
      <c r="K330" s="226"/>
      <c r="L330" s="231"/>
      <c r="M330" s="232"/>
      <c r="N330" s="233"/>
      <c r="O330" s="233"/>
      <c r="P330" s="233"/>
      <c r="Q330" s="233"/>
      <c r="R330" s="233"/>
      <c r="S330" s="233"/>
      <c r="T330" s="234"/>
      <c r="AT330" s="235" t="s">
        <v>184</v>
      </c>
      <c r="AU330" s="235" t="s">
        <v>182</v>
      </c>
      <c r="AV330" s="14" t="s">
        <v>89</v>
      </c>
      <c r="AW330" s="14" t="s">
        <v>33</v>
      </c>
      <c r="AX330" s="14" t="s">
        <v>87</v>
      </c>
      <c r="AY330" s="235" t="s">
        <v>173</v>
      </c>
    </row>
    <row r="331" spans="1:65" s="2" customFormat="1" ht="24.15" customHeight="1">
      <c r="A331" s="35"/>
      <c r="B331" s="36"/>
      <c r="C331" s="247" t="s">
        <v>572</v>
      </c>
      <c r="D331" s="247" t="s">
        <v>291</v>
      </c>
      <c r="E331" s="248" t="s">
        <v>573</v>
      </c>
      <c r="F331" s="249" t="s">
        <v>574</v>
      </c>
      <c r="G331" s="250" t="s">
        <v>373</v>
      </c>
      <c r="H331" s="251">
        <v>53</v>
      </c>
      <c r="I331" s="252"/>
      <c r="J331" s="253">
        <f>ROUND(I331*H331,2)</f>
        <v>0</v>
      </c>
      <c r="K331" s="254"/>
      <c r="L331" s="255"/>
      <c r="M331" s="256" t="s">
        <v>1</v>
      </c>
      <c r="N331" s="257" t="s">
        <v>44</v>
      </c>
      <c r="O331" s="72"/>
      <c r="P331" s="211">
        <f>O331*H331</f>
        <v>0</v>
      </c>
      <c r="Q331" s="211">
        <v>0</v>
      </c>
      <c r="R331" s="211">
        <f>Q331*H331</f>
        <v>0</v>
      </c>
      <c r="S331" s="211">
        <v>0</v>
      </c>
      <c r="T331" s="212">
        <f>S331*H331</f>
        <v>0</v>
      </c>
      <c r="U331" s="35"/>
      <c r="V331" s="35"/>
      <c r="W331" s="35"/>
      <c r="X331" s="35"/>
      <c r="Y331" s="35"/>
      <c r="Z331" s="35"/>
      <c r="AA331" s="35"/>
      <c r="AB331" s="35"/>
      <c r="AC331" s="35"/>
      <c r="AD331" s="35"/>
      <c r="AE331" s="35"/>
      <c r="AR331" s="213" t="s">
        <v>294</v>
      </c>
      <c r="AT331" s="213" t="s">
        <v>291</v>
      </c>
      <c r="AU331" s="213" t="s">
        <v>182</v>
      </c>
      <c r="AY331" s="17" t="s">
        <v>173</v>
      </c>
      <c r="BE331" s="119">
        <f>IF(N331="základní",J331,0)</f>
        <v>0</v>
      </c>
      <c r="BF331" s="119">
        <f>IF(N331="snížená",J331,0)</f>
        <v>0</v>
      </c>
      <c r="BG331" s="119">
        <f>IF(N331="zákl. přenesená",J331,0)</f>
        <v>0</v>
      </c>
      <c r="BH331" s="119">
        <f>IF(N331="sníž. přenesená",J331,0)</f>
        <v>0</v>
      </c>
      <c r="BI331" s="119">
        <f>IF(N331="nulová",J331,0)</f>
        <v>0</v>
      </c>
      <c r="BJ331" s="17" t="s">
        <v>87</v>
      </c>
      <c r="BK331" s="119">
        <f>ROUND(I331*H331,2)</f>
        <v>0</v>
      </c>
      <c r="BL331" s="17" t="s">
        <v>294</v>
      </c>
      <c r="BM331" s="213" t="s">
        <v>575</v>
      </c>
    </row>
    <row r="332" spans="1:65" s="13" customFormat="1" ht="10.199999999999999">
      <c r="B332" s="214"/>
      <c r="C332" s="215"/>
      <c r="D332" s="216" t="s">
        <v>184</v>
      </c>
      <c r="E332" s="217" t="s">
        <v>1</v>
      </c>
      <c r="F332" s="218" t="s">
        <v>576</v>
      </c>
      <c r="G332" s="215"/>
      <c r="H332" s="217" t="s">
        <v>1</v>
      </c>
      <c r="I332" s="219"/>
      <c r="J332" s="215"/>
      <c r="K332" s="215"/>
      <c r="L332" s="220"/>
      <c r="M332" s="221"/>
      <c r="N332" s="222"/>
      <c r="O332" s="222"/>
      <c r="P332" s="222"/>
      <c r="Q332" s="222"/>
      <c r="R332" s="222"/>
      <c r="S332" s="222"/>
      <c r="T332" s="223"/>
      <c r="AT332" s="224" t="s">
        <v>184</v>
      </c>
      <c r="AU332" s="224" t="s">
        <v>182</v>
      </c>
      <c r="AV332" s="13" t="s">
        <v>87</v>
      </c>
      <c r="AW332" s="13" t="s">
        <v>33</v>
      </c>
      <c r="AX332" s="13" t="s">
        <v>79</v>
      </c>
      <c r="AY332" s="224" t="s">
        <v>173</v>
      </c>
    </row>
    <row r="333" spans="1:65" s="14" customFormat="1" ht="10.199999999999999">
      <c r="B333" s="225"/>
      <c r="C333" s="226"/>
      <c r="D333" s="216" t="s">
        <v>184</v>
      </c>
      <c r="E333" s="227" t="s">
        <v>1</v>
      </c>
      <c r="F333" s="228" t="s">
        <v>577</v>
      </c>
      <c r="G333" s="226"/>
      <c r="H333" s="229">
        <v>52.5</v>
      </c>
      <c r="I333" s="230"/>
      <c r="J333" s="226"/>
      <c r="K333" s="226"/>
      <c r="L333" s="231"/>
      <c r="M333" s="232"/>
      <c r="N333" s="233"/>
      <c r="O333" s="233"/>
      <c r="P333" s="233"/>
      <c r="Q333" s="233"/>
      <c r="R333" s="233"/>
      <c r="S333" s="233"/>
      <c r="T333" s="234"/>
      <c r="AT333" s="235" t="s">
        <v>184</v>
      </c>
      <c r="AU333" s="235" t="s">
        <v>182</v>
      </c>
      <c r="AV333" s="14" t="s">
        <v>89</v>
      </c>
      <c r="AW333" s="14" t="s">
        <v>33</v>
      </c>
      <c r="AX333" s="14" t="s">
        <v>79</v>
      </c>
      <c r="AY333" s="235" t="s">
        <v>173</v>
      </c>
    </row>
    <row r="334" spans="1:65" s="14" customFormat="1" ht="10.199999999999999">
      <c r="B334" s="225"/>
      <c r="C334" s="226"/>
      <c r="D334" s="216" t="s">
        <v>184</v>
      </c>
      <c r="E334" s="227" t="s">
        <v>1</v>
      </c>
      <c r="F334" s="228" t="s">
        <v>578</v>
      </c>
      <c r="G334" s="226"/>
      <c r="H334" s="229">
        <v>53</v>
      </c>
      <c r="I334" s="230"/>
      <c r="J334" s="226"/>
      <c r="K334" s="226"/>
      <c r="L334" s="231"/>
      <c r="M334" s="232"/>
      <c r="N334" s="233"/>
      <c r="O334" s="233"/>
      <c r="P334" s="233"/>
      <c r="Q334" s="233"/>
      <c r="R334" s="233"/>
      <c r="S334" s="233"/>
      <c r="T334" s="234"/>
      <c r="AT334" s="235" t="s">
        <v>184</v>
      </c>
      <c r="AU334" s="235" t="s">
        <v>182</v>
      </c>
      <c r="AV334" s="14" t="s">
        <v>89</v>
      </c>
      <c r="AW334" s="14" t="s">
        <v>33</v>
      </c>
      <c r="AX334" s="14" t="s">
        <v>87</v>
      </c>
      <c r="AY334" s="235" t="s">
        <v>173</v>
      </c>
    </row>
    <row r="335" spans="1:65" s="12" customFormat="1" ht="20.85" customHeight="1">
      <c r="B335" s="185"/>
      <c r="C335" s="186"/>
      <c r="D335" s="187" t="s">
        <v>78</v>
      </c>
      <c r="E335" s="199" t="s">
        <v>579</v>
      </c>
      <c r="F335" s="199" t="s">
        <v>580</v>
      </c>
      <c r="G335" s="186"/>
      <c r="H335" s="186"/>
      <c r="I335" s="189"/>
      <c r="J335" s="200">
        <f>BK335</f>
        <v>0</v>
      </c>
      <c r="K335" s="186"/>
      <c r="L335" s="191"/>
      <c r="M335" s="192"/>
      <c r="N335" s="193"/>
      <c r="O335" s="193"/>
      <c r="P335" s="194">
        <f>SUM(P336:P348)</f>
        <v>0</v>
      </c>
      <c r="Q335" s="193"/>
      <c r="R335" s="194">
        <f>SUM(R336:R348)</f>
        <v>4.8545000000000003E-3</v>
      </c>
      <c r="S335" s="193"/>
      <c r="T335" s="195">
        <f>SUM(T336:T348)</f>
        <v>0</v>
      </c>
      <c r="AR335" s="196" t="s">
        <v>182</v>
      </c>
      <c r="AT335" s="197" t="s">
        <v>78</v>
      </c>
      <c r="AU335" s="197" t="s">
        <v>89</v>
      </c>
      <c r="AY335" s="196" t="s">
        <v>173</v>
      </c>
      <c r="BK335" s="198">
        <f>SUM(BK336:BK348)</f>
        <v>0</v>
      </c>
    </row>
    <row r="336" spans="1:65" s="2" customFormat="1" ht="24.15" customHeight="1">
      <c r="A336" s="35"/>
      <c r="B336" s="36"/>
      <c r="C336" s="201" t="s">
        <v>581</v>
      </c>
      <c r="D336" s="201" t="s">
        <v>177</v>
      </c>
      <c r="E336" s="202" t="s">
        <v>582</v>
      </c>
      <c r="F336" s="203" t="s">
        <v>583</v>
      </c>
      <c r="G336" s="204" t="s">
        <v>261</v>
      </c>
      <c r="H336" s="205">
        <v>36.75</v>
      </c>
      <c r="I336" s="206"/>
      <c r="J336" s="207">
        <f>ROUND(I336*H336,2)</f>
        <v>0</v>
      </c>
      <c r="K336" s="208"/>
      <c r="L336" s="38"/>
      <c r="M336" s="209" t="s">
        <v>1</v>
      </c>
      <c r="N336" s="210" t="s">
        <v>44</v>
      </c>
      <c r="O336" s="72"/>
      <c r="P336" s="211">
        <f>O336*H336</f>
        <v>0</v>
      </c>
      <c r="Q336" s="211">
        <v>1.1E-4</v>
      </c>
      <c r="R336" s="211">
        <f>Q336*H336</f>
        <v>4.0425000000000001E-3</v>
      </c>
      <c r="S336" s="211">
        <v>0</v>
      </c>
      <c r="T336" s="212">
        <f>S336*H336</f>
        <v>0</v>
      </c>
      <c r="U336" s="35"/>
      <c r="V336" s="35"/>
      <c r="W336" s="35"/>
      <c r="X336" s="35"/>
      <c r="Y336" s="35"/>
      <c r="Z336" s="35"/>
      <c r="AA336" s="35"/>
      <c r="AB336" s="35"/>
      <c r="AC336" s="35"/>
      <c r="AD336" s="35"/>
      <c r="AE336" s="35"/>
      <c r="AR336" s="213" t="s">
        <v>426</v>
      </c>
      <c r="AT336" s="213" t="s">
        <v>177</v>
      </c>
      <c r="AU336" s="213" t="s">
        <v>182</v>
      </c>
      <c r="AY336" s="17" t="s">
        <v>173</v>
      </c>
      <c r="BE336" s="119">
        <f>IF(N336="základní",J336,0)</f>
        <v>0</v>
      </c>
      <c r="BF336" s="119">
        <f>IF(N336="snížená",J336,0)</f>
        <v>0</v>
      </c>
      <c r="BG336" s="119">
        <f>IF(N336="zákl. přenesená",J336,0)</f>
        <v>0</v>
      </c>
      <c r="BH336" s="119">
        <f>IF(N336="sníž. přenesená",J336,0)</f>
        <v>0</v>
      </c>
      <c r="BI336" s="119">
        <f>IF(N336="nulová",J336,0)</f>
        <v>0</v>
      </c>
      <c r="BJ336" s="17" t="s">
        <v>87</v>
      </c>
      <c r="BK336" s="119">
        <f>ROUND(I336*H336,2)</f>
        <v>0</v>
      </c>
      <c r="BL336" s="17" t="s">
        <v>426</v>
      </c>
      <c r="BM336" s="213" t="s">
        <v>584</v>
      </c>
    </row>
    <row r="337" spans="1:65" s="13" customFormat="1" ht="10.199999999999999">
      <c r="B337" s="214"/>
      <c r="C337" s="215"/>
      <c r="D337" s="216" t="s">
        <v>184</v>
      </c>
      <c r="E337" s="217" t="s">
        <v>1</v>
      </c>
      <c r="F337" s="218" t="s">
        <v>585</v>
      </c>
      <c r="G337" s="215"/>
      <c r="H337" s="217" t="s">
        <v>1</v>
      </c>
      <c r="I337" s="219"/>
      <c r="J337" s="215"/>
      <c r="K337" s="215"/>
      <c r="L337" s="220"/>
      <c r="M337" s="221"/>
      <c r="N337" s="222"/>
      <c r="O337" s="222"/>
      <c r="P337" s="222"/>
      <c r="Q337" s="222"/>
      <c r="R337" s="222"/>
      <c r="S337" s="222"/>
      <c r="T337" s="223"/>
      <c r="AT337" s="224" t="s">
        <v>184</v>
      </c>
      <c r="AU337" s="224" t="s">
        <v>182</v>
      </c>
      <c r="AV337" s="13" t="s">
        <v>87</v>
      </c>
      <c r="AW337" s="13" t="s">
        <v>33</v>
      </c>
      <c r="AX337" s="13" t="s">
        <v>79</v>
      </c>
      <c r="AY337" s="224" t="s">
        <v>173</v>
      </c>
    </row>
    <row r="338" spans="1:65" s="14" customFormat="1" ht="10.199999999999999">
      <c r="B338" s="225"/>
      <c r="C338" s="226"/>
      <c r="D338" s="216" t="s">
        <v>184</v>
      </c>
      <c r="E338" s="227" t="s">
        <v>1</v>
      </c>
      <c r="F338" s="228" t="s">
        <v>586</v>
      </c>
      <c r="G338" s="226"/>
      <c r="H338" s="229">
        <v>36.75</v>
      </c>
      <c r="I338" s="230"/>
      <c r="J338" s="226"/>
      <c r="K338" s="226"/>
      <c r="L338" s="231"/>
      <c r="M338" s="232"/>
      <c r="N338" s="233"/>
      <c r="O338" s="233"/>
      <c r="P338" s="233"/>
      <c r="Q338" s="233"/>
      <c r="R338" s="233"/>
      <c r="S338" s="233"/>
      <c r="T338" s="234"/>
      <c r="AT338" s="235" t="s">
        <v>184</v>
      </c>
      <c r="AU338" s="235" t="s">
        <v>182</v>
      </c>
      <c r="AV338" s="14" t="s">
        <v>89</v>
      </c>
      <c r="AW338" s="14" t="s">
        <v>33</v>
      </c>
      <c r="AX338" s="14" t="s">
        <v>87</v>
      </c>
      <c r="AY338" s="235" t="s">
        <v>173</v>
      </c>
    </row>
    <row r="339" spans="1:65" s="2" customFormat="1" ht="16.5" customHeight="1">
      <c r="A339" s="35"/>
      <c r="B339" s="36"/>
      <c r="C339" s="247" t="s">
        <v>587</v>
      </c>
      <c r="D339" s="247" t="s">
        <v>291</v>
      </c>
      <c r="E339" s="248" t="s">
        <v>588</v>
      </c>
      <c r="F339" s="249" t="s">
        <v>589</v>
      </c>
      <c r="G339" s="250" t="s">
        <v>373</v>
      </c>
      <c r="H339" s="251">
        <v>2</v>
      </c>
      <c r="I339" s="252"/>
      <c r="J339" s="253">
        <f>ROUND(I339*H339,2)</f>
        <v>0</v>
      </c>
      <c r="K339" s="254"/>
      <c r="L339" s="255"/>
      <c r="M339" s="256" t="s">
        <v>1</v>
      </c>
      <c r="N339" s="257" t="s">
        <v>44</v>
      </c>
      <c r="O339" s="72"/>
      <c r="P339" s="211">
        <f>O339*H339</f>
        <v>0</v>
      </c>
      <c r="Q339" s="211">
        <v>0</v>
      </c>
      <c r="R339" s="211">
        <f>Q339*H339</f>
        <v>0</v>
      </c>
      <c r="S339" s="211">
        <v>0</v>
      </c>
      <c r="T339" s="212">
        <f>S339*H339</f>
        <v>0</v>
      </c>
      <c r="U339" s="35"/>
      <c r="V339" s="35"/>
      <c r="W339" s="35"/>
      <c r="X339" s="35"/>
      <c r="Y339" s="35"/>
      <c r="Z339" s="35"/>
      <c r="AA339" s="35"/>
      <c r="AB339" s="35"/>
      <c r="AC339" s="35"/>
      <c r="AD339" s="35"/>
      <c r="AE339" s="35"/>
      <c r="AR339" s="213" t="s">
        <v>436</v>
      </c>
      <c r="AT339" s="213" t="s">
        <v>291</v>
      </c>
      <c r="AU339" s="213" t="s">
        <v>182</v>
      </c>
      <c r="AY339" s="17" t="s">
        <v>173</v>
      </c>
      <c r="BE339" s="119">
        <f>IF(N339="základní",J339,0)</f>
        <v>0</v>
      </c>
      <c r="BF339" s="119">
        <f>IF(N339="snížená",J339,0)</f>
        <v>0</v>
      </c>
      <c r="BG339" s="119">
        <f>IF(N339="zákl. přenesená",J339,0)</f>
        <v>0</v>
      </c>
      <c r="BH339" s="119">
        <f>IF(N339="sníž. přenesená",J339,0)</f>
        <v>0</v>
      </c>
      <c r="BI339" s="119">
        <f>IF(N339="nulová",J339,0)</f>
        <v>0</v>
      </c>
      <c r="BJ339" s="17" t="s">
        <v>87</v>
      </c>
      <c r="BK339" s="119">
        <f>ROUND(I339*H339,2)</f>
        <v>0</v>
      </c>
      <c r="BL339" s="17" t="s">
        <v>426</v>
      </c>
      <c r="BM339" s="213" t="s">
        <v>590</v>
      </c>
    </row>
    <row r="340" spans="1:65" s="13" customFormat="1" ht="10.199999999999999">
      <c r="B340" s="214"/>
      <c r="C340" s="215"/>
      <c r="D340" s="216" t="s">
        <v>184</v>
      </c>
      <c r="E340" s="217" t="s">
        <v>1</v>
      </c>
      <c r="F340" s="218" t="s">
        <v>591</v>
      </c>
      <c r="G340" s="215"/>
      <c r="H340" s="217" t="s">
        <v>1</v>
      </c>
      <c r="I340" s="219"/>
      <c r="J340" s="215"/>
      <c r="K340" s="215"/>
      <c r="L340" s="220"/>
      <c r="M340" s="221"/>
      <c r="N340" s="222"/>
      <c r="O340" s="222"/>
      <c r="P340" s="222"/>
      <c r="Q340" s="222"/>
      <c r="R340" s="222"/>
      <c r="S340" s="222"/>
      <c r="T340" s="223"/>
      <c r="AT340" s="224" t="s">
        <v>184</v>
      </c>
      <c r="AU340" s="224" t="s">
        <v>182</v>
      </c>
      <c r="AV340" s="13" t="s">
        <v>87</v>
      </c>
      <c r="AW340" s="13" t="s">
        <v>33</v>
      </c>
      <c r="AX340" s="13" t="s">
        <v>79</v>
      </c>
      <c r="AY340" s="224" t="s">
        <v>173</v>
      </c>
    </row>
    <row r="341" spans="1:65" s="14" customFormat="1" ht="10.199999999999999">
      <c r="B341" s="225"/>
      <c r="C341" s="226"/>
      <c r="D341" s="216" t="s">
        <v>184</v>
      </c>
      <c r="E341" s="227" t="s">
        <v>1</v>
      </c>
      <c r="F341" s="228" t="s">
        <v>89</v>
      </c>
      <c r="G341" s="226"/>
      <c r="H341" s="229">
        <v>2</v>
      </c>
      <c r="I341" s="230"/>
      <c r="J341" s="226"/>
      <c r="K341" s="226"/>
      <c r="L341" s="231"/>
      <c r="M341" s="232"/>
      <c r="N341" s="233"/>
      <c r="O341" s="233"/>
      <c r="P341" s="233"/>
      <c r="Q341" s="233"/>
      <c r="R341" s="233"/>
      <c r="S341" s="233"/>
      <c r="T341" s="234"/>
      <c r="AT341" s="235" t="s">
        <v>184</v>
      </c>
      <c r="AU341" s="235" t="s">
        <v>182</v>
      </c>
      <c r="AV341" s="14" t="s">
        <v>89</v>
      </c>
      <c r="AW341" s="14" t="s">
        <v>33</v>
      </c>
      <c r="AX341" s="14" t="s">
        <v>87</v>
      </c>
      <c r="AY341" s="235" t="s">
        <v>173</v>
      </c>
    </row>
    <row r="342" spans="1:65" s="2" customFormat="1" ht="16.5" customHeight="1">
      <c r="A342" s="35"/>
      <c r="B342" s="36"/>
      <c r="C342" s="201" t="s">
        <v>592</v>
      </c>
      <c r="D342" s="201" t="s">
        <v>177</v>
      </c>
      <c r="E342" s="202" t="s">
        <v>556</v>
      </c>
      <c r="F342" s="203" t="s">
        <v>557</v>
      </c>
      <c r="G342" s="204" t="s">
        <v>261</v>
      </c>
      <c r="H342" s="205">
        <v>1.4</v>
      </c>
      <c r="I342" s="206"/>
      <c r="J342" s="207">
        <f>ROUND(I342*H342,2)</f>
        <v>0</v>
      </c>
      <c r="K342" s="208"/>
      <c r="L342" s="38"/>
      <c r="M342" s="209" t="s">
        <v>1</v>
      </c>
      <c r="N342" s="210" t="s">
        <v>44</v>
      </c>
      <c r="O342" s="72"/>
      <c r="P342" s="211">
        <f>O342*H342</f>
        <v>0</v>
      </c>
      <c r="Q342" s="211">
        <v>5.8E-4</v>
      </c>
      <c r="R342" s="211">
        <f>Q342*H342</f>
        <v>8.12E-4</v>
      </c>
      <c r="S342" s="211">
        <v>0</v>
      </c>
      <c r="T342" s="212">
        <f>S342*H342</f>
        <v>0</v>
      </c>
      <c r="U342" s="35"/>
      <c r="V342" s="35"/>
      <c r="W342" s="35"/>
      <c r="X342" s="35"/>
      <c r="Y342" s="35"/>
      <c r="Z342" s="35"/>
      <c r="AA342" s="35"/>
      <c r="AB342" s="35"/>
      <c r="AC342" s="35"/>
      <c r="AD342" s="35"/>
      <c r="AE342" s="35"/>
      <c r="AR342" s="213" t="s">
        <v>426</v>
      </c>
      <c r="AT342" s="213" t="s">
        <v>177</v>
      </c>
      <c r="AU342" s="213" t="s">
        <v>182</v>
      </c>
      <c r="AY342" s="17" t="s">
        <v>173</v>
      </c>
      <c r="BE342" s="119">
        <f>IF(N342="základní",J342,0)</f>
        <v>0</v>
      </c>
      <c r="BF342" s="119">
        <f>IF(N342="snížená",J342,0)</f>
        <v>0</v>
      </c>
      <c r="BG342" s="119">
        <f>IF(N342="zákl. přenesená",J342,0)</f>
        <v>0</v>
      </c>
      <c r="BH342" s="119">
        <f>IF(N342="sníž. přenesená",J342,0)</f>
        <v>0</v>
      </c>
      <c r="BI342" s="119">
        <f>IF(N342="nulová",J342,0)</f>
        <v>0</v>
      </c>
      <c r="BJ342" s="17" t="s">
        <v>87</v>
      </c>
      <c r="BK342" s="119">
        <f>ROUND(I342*H342,2)</f>
        <v>0</v>
      </c>
      <c r="BL342" s="17" t="s">
        <v>426</v>
      </c>
      <c r="BM342" s="213" t="s">
        <v>593</v>
      </c>
    </row>
    <row r="343" spans="1:65" s="13" customFormat="1" ht="10.199999999999999">
      <c r="B343" s="214"/>
      <c r="C343" s="215"/>
      <c r="D343" s="216" t="s">
        <v>184</v>
      </c>
      <c r="E343" s="217" t="s">
        <v>1</v>
      </c>
      <c r="F343" s="218" t="s">
        <v>594</v>
      </c>
      <c r="G343" s="215"/>
      <c r="H343" s="217" t="s">
        <v>1</v>
      </c>
      <c r="I343" s="219"/>
      <c r="J343" s="215"/>
      <c r="K343" s="215"/>
      <c r="L343" s="220"/>
      <c r="M343" s="221"/>
      <c r="N343" s="222"/>
      <c r="O343" s="222"/>
      <c r="P343" s="222"/>
      <c r="Q343" s="222"/>
      <c r="R343" s="222"/>
      <c r="S343" s="222"/>
      <c r="T343" s="223"/>
      <c r="AT343" s="224" t="s">
        <v>184</v>
      </c>
      <c r="AU343" s="224" t="s">
        <v>182</v>
      </c>
      <c r="AV343" s="13" t="s">
        <v>87</v>
      </c>
      <c r="AW343" s="13" t="s">
        <v>33</v>
      </c>
      <c r="AX343" s="13" t="s">
        <v>79</v>
      </c>
      <c r="AY343" s="224" t="s">
        <v>173</v>
      </c>
    </row>
    <row r="344" spans="1:65" s="13" customFormat="1" ht="10.199999999999999">
      <c r="B344" s="214"/>
      <c r="C344" s="215"/>
      <c r="D344" s="216" t="s">
        <v>184</v>
      </c>
      <c r="E344" s="217" t="s">
        <v>1</v>
      </c>
      <c r="F344" s="218" t="s">
        <v>595</v>
      </c>
      <c r="G344" s="215"/>
      <c r="H344" s="217" t="s">
        <v>1</v>
      </c>
      <c r="I344" s="219"/>
      <c r="J344" s="215"/>
      <c r="K344" s="215"/>
      <c r="L344" s="220"/>
      <c r="M344" s="221"/>
      <c r="N344" s="222"/>
      <c r="O344" s="222"/>
      <c r="P344" s="222"/>
      <c r="Q344" s="222"/>
      <c r="R344" s="222"/>
      <c r="S344" s="222"/>
      <c r="T344" s="223"/>
      <c r="AT344" s="224" t="s">
        <v>184</v>
      </c>
      <c r="AU344" s="224" t="s">
        <v>182</v>
      </c>
      <c r="AV344" s="13" t="s">
        <v>87</v>
      </c>
      <c r="AW344" s="13" t="s">
        <v>33</v>
      </c>
      <c r="AX344" s="13" t="s">
        <v>79</v>
      </c>
      <c r="AY344" s="224" t="s">
        <v>173</v>
      </c>
    </row>
    <row r="345" spans="1:65" s="14" customFormat="1" ht="10.199999999999999">
      <c r="B345" s="225"/>
      <c r="C345" s="226"/>
      <c r="D345" s="216" t="s">
        <v>184</v>
      </c>
      <c r="E345" s="227" t="s">
        <v>1</v>
      </c>
      <c r="F345" s="228" t="s">
        <v>596</v>
      </c>
      <c r="G345" s="226"/>
      <c r="H345" s="229">
        <v>1.4</v>
      </c>
      <c r="I345" s="230"/>
      <c r="J345" s="226"/>
      <c r="K345" s="226"/>
      <c r="L345" s="231"/>
      <c r="M345" s="232"/>
      <c r="N345" s="233"/>
      <c r="O345" s="233"/>
      <c r="P345" s="233"/>
      <c r="Q345" s="233"/>
      <c r="R345" s="233"/>
      <c r="S345" s="233"/>
      <c r="T345" s="234"/>
      <c r="AT345" s="235" t="s">
        <v>184</v>
      </c>
      <c r="AU345" s="235" t="s">
        <v>182</v>
      </c>
      <c r="AV345" s="14" t="s">
        <v>89</v>
      </c>
      <c r="AW345" s="14" t="s">
        <v>33</v>
      </c>
      <c r="AX345" s="14" t="s">
        <v>87</v>
      </c>
      <c r="AY345" s="235" t="s">
        <v>173</v>
      </c>
    </row>
    <row r="346" spans="1:65" s="2" customFormat="1" ht="16.5" customHeight="1">
      <c r="A346" s="35"/>
      <c r="B346" s="36"/>
      <c r="C346" s="247" t="s">
        <v>597</v>
      </c>
      <c r="D346" s="247" t="s">
        <v>291</v>
      </c>
      <c r="E346" s="248" t="s">
        <v>562</v>
      </c>
      <c r="F346" s="249" t="s">
        <v>563</v>
      </c>
      <c r="G346" s="250" t="s">
        <v>564</v>
      </c>
      <c r="H346" s="251">
        <v>1</v>
      </c>
      <c r="I346" s="252"/>
      <c r="J346" s="253">
        <f>ROUND(I346*H346,2)</f>
        <v>0</v>
      </c>
      <c r="K346" s="254"/>
      <c r="L346" s="255"/>
      <c r="M346" s="256" t="s">
        <v>1</v>
      </c>
      <c r="N346" s="257" t="s">
        <v>44</v>
      </c>
      <c r="O346" s="72"/>
      <c r="P346" s="211">
        <f>O346*H346</f>
        <v>0</v>
      </c>
      <c r="Q346" s="211">
        <v>0</v>
      </c>
      <c r="R346" s="211">
        <f>Q346*H346</f>
        <v>0</v>
      </c>
      <c r="S346" s="211">
        <v>0</v>
      </c>
      <c r="T346" s="212">
        <f>S346*H346</f>
        <v>0</v>
      </c>
      <c r="U346" s="35"/>
      <c r="V346" s="35"/>
      <c r="W346" s="35"/>
      <c r="X346" s="35"/>
      <c r="Y346" s="35"/>
      <c r="Z346" s="35"/>
      <c r="AA346" s="35"/>
      <c r="AB346" s="35"/>
      <c r="AC346" s="35"/>
      <c r="AD346" s="35"/>
      <c r="AE346" s="35"/>
      <c r="AR346" s="213" t="s">
        <v>436</v>
      </c>
      <c r="AT346" s="213" t="s">
        <v>291</v>
      </c>
      <c r="AU346" s="213" t="s">
        <v>182</v>
      </c>
      <c r="AY346" s="17" t="s">
        <v>173</v>
      </c>
      <c r="BE346" s="119">
        <f>IF(N346="základní",J346,0)</f>
        <v>0</v>
      </c>
      <c r="BF346" s="119">
        <f>IF(N346="snížená",J346,0)</f>
        <v>0</v>
      </c>
      <c r="BG346" s="119">
        <f>IF(N346="zákl. přenesená",J346,0)</f>
        <v>0</v>
      </c>
      <c r="BH346" s="119">
        <f>IF(N346="sníž. přenesená",J346,0)</f>
        <v>0</v>
      </c>
      <c r="BI346" s="119">
        <f>IF(N346="nulová",J346,0)</f>
        <v>0</v>
      </c>
      <c r="BJ346" s="17" t="s">
        <v>87</v>
      </c>
      <c r="BK346" s="119">
        <f>ROUND(I346*H346,2)</f>
        <v>0</v>
      </c>
      <c r="BL346" s="17" t="s">
        <v>426</v>
      </c>
      <c r="BM346" s="213" t="s">
        <v>598</v>
      </c>
    </row>
    <row r="347" spans="1:65" s="2" customFormat="1" ht="16.5" customHeight="1">
      <c r="A347" s="35"/>
      <c r="B347" s="36"/>
      <c r="C347" s="201" t="s">
        <v>599</v>
      </c>
      <c r="D347" s="201" t="s">
        <v>177</v>
      </c>
      <c r="E347" s="202" t="s">
        <v>526</v>
      </c>
      <c r="F347" s="203" t="s">
        <v>527</v>
      </c>
      <c r="G347" s="204" t="s">
        <v>528</v>
      </c>
      <c r="H347" s="258"/>
      <c r="I347" s="206"/>
      <c r="J347" s="207">
        <f>ROUND(I347*H347,2)</f>
        <v>0</v>
      </c>
      <c r="K347" s="208"/>
      <c r="L347" s="38"/>
      <c r="M347" s="209" t="s">
        <v>1</v>
      </c>
      <c r="N347" s="210" t="s">
        <v>44</v>
      </c>
      <c r="O347" s="72"/>
      <c r="P347" s="211">
        <f>O347*H347</f>
        <v>0</v>
      </c>
      <c r="Q347" s="211">
        <v>0</v>
      </c>
      <c r="R347" s="211">
        <f>Q347*H347</f>
        <v>0</v>
      </c>
      <c r="S347" s="211">
        <v>0</v>
      </c>
      <c r="T347" s="212">
        <f>S347*H347</f>
        <v>0</v>
      </c>
      <c r="U347" s="35"/>
      <c r="V347" s="35"/>
      <c r="W347" s="35"/>
      <c r="X347" s="35"/>
      <c r="Y347" s="35"/>
      <c r="Z347" s="35"/>
      <c r="AA347" s="35"/>
      <c r="AB347" s="35"/>
      <c r="AC347" s="35"/>
      <c r="AD347" s="35"/>
      <c r="AE347" s="35"/>
      <c r="AR347" s="213" t="s">
        <v>426</v>
      </c>
      <c r="AT347" s="213" t="s">
        <v>177</v>
      </c>
      <c r="AU347" s="213" t="s">
        <v>182</v>
      </c>
      <c r="AY347" s="17" t="s">
        <v>173</v>
      </c>
      <c r="BE347" s="119">
        <f>IF(N347="základní",J347,0)</f>
        <v>0</v>
      </c>
      <c r="BF347" s="119">
        <f>IF(N347="snížená",J347,0)</f>
        <v>0</v>
      </c>
      <c r="BG347" s="119">
        <f>IF(N347="zákl. přenesená",J347,0)</f>
        <v>0</v>
      </c>
      <c r="BH347" s="119">
        <f>IF(N347="sníž. přenesená",J347,0)</f>
        <v>0</v>
      </c>
      <c r="BI347" s="119">
        <f>IF(N347="nulová",J347,0)</f>
        <v>0</v>
      </c>
      <c r="BJ347" s="17" t="s">
        <v>87</v>
      </c>
      <c r="BK347" s="119">
        <f>ROUND(I347*H347,2)</f>
        <v>0</v>
      </c>
      <c r="BL347" s="17" t="s">
        <v>426</v>
      </c>
      <c r="BM347" s="213" t="s">
        <v>600</v>
      </c>
    </row>
    <row r="348" spans="1:65" s="2" customFormat="1" ht="16.5" customHeight="1">
      <c r="A348" s="35"/>
      <c r="B348" s="36"/>
      <c r="C348" s="201" t="s">
        <v>601</v>
      </c>
      <c r="D348" s="201" t="s">
        <v>177</v>
      </c>
      <c r="E348" s="202" t="s">
        <v>602</v>
      </c>
      <c r="F348" s="203" t="s">
        <v>603</v>
      </c>
      <c r="G348" s="204" t="s">
        <v>180</v>
      </c>
      <c r="H348" s="205">
        <v>10</v>
      </c>
      <c r="I348" s="206"/>
      <c r="J348" s="207">
        <f>ROUND(I348*H348,2)</f>
        <v>0</v>
      </c>
      <c r="K348" s="208"/>
      <c r="L348" s="38"/>
      <c r="M348" s="209" t="s">
        <v>1</v>
      </c>
      <c r="N348" s="210" t="s">
        <v>44</v>
      </c>
      <c r="O348" s="72"/>
      <c r="P348" s="211">
        <f>O348*H348</f>
        <v>0</v>
      </c>
      <c r="Q348" s="211">
        <v>0</v>
      </c>
      <c r="R348" s="211">
        <f>Q348*H348</f>
        <v>0</v>
      </c>
      <c r="S348" s="211">
        <v>0</v>
      </c>
      <c r="T348" s="212">
        <f>S348*H348</f>
        <v>0</v>
      </c>
      <c r="U348" s="35"/>
      <c r="V348" s="35"/>
      <c r="W348" s="35"/>
      <c r="X348" s="35"/>
      <c r="Y348" s="35"/>
      <c r="Z348" s="35"/>
      <c r="AA348" s="35"/>
      <c r="AB348" s="35"/>
      <c r="AC348" s="35"/>
      <c r="AD348" s="35"/>
      <c r="AE348" s="35"/>
      <c r="AR348" s="213" t="s">
        <v>426</v>
      </c>
      <c r="AT348" s="213" t="s">
        <v>177</v>
      </c>
      <c r="AU348" s="213" t="s">
        <v>182</v>
      </c>
      <c r="AY348" s="17" t="s">
        <v>173</v>
      </c>
      <c r="BE348" s="119">
        <f>IF(N348="základní",J348,0)</f>
        <v>0</v>
      </c>
      <c r="BF348" s="119">
        <f>IF(N348="snížená",J348,0)</f>
        <v>0</v>
      </c>
      <c r="BG348" s="119">
        <f>IF(N348="zákl. přenesená",J348,0)</f>
        <v>0</v>
      </c>
      <c r="BH348" s="119">
        <f>IF(N348="sníž. přenesená",J348,0)</f>
        <v>0</v>
      </c>
      <c r="BI348" s="119">
        <f>IF(N348="nulová",J348,0)</f>
        <v>0</v>
      </c>
      <c r="BJ348" s="17" t="s">
        <v>87</v>
      </c>
      <c r="BK348" s="119">
        <f>ROUND(I348*H348,2)</f>
        <v>0</v>
      </c>
      <c r="BL348" s="17" t="s">
        <v>426</v>
      </c>
      <c r="BM348" s="213" t="s">
        <v>604</v>
      </c>
    </row>
    <row r="349" spans="1:65" s="12" customFormat="1" ht="20.85" customHeight="1">
      <c r="B349" s="185"/>
      <c r="C349" s="186"/>
      <c r="D349" s="187" t="s">
        <v>78</v>
      </c>
      <c r="E349" s="199" t="s">
        <v>605</v>
      </c>
      <c r="F349" s="199" t="s">
        <v>606</v>
      </c>
      <c r="G349" s="186"/>
      <c r="H349" s="186"/>
      <c r="I349" s="189"/>
      <c r="J349" s="200">
        <f>BK349</f>
        <v>0</v>
      </c>
      <c r="K349" s="186"/>
      <c r="L349" s="191"/>
      <c r="M349" s="192"/>
      <c r="N349" s="193"/>
      <c r="O349" s="193"/>
      <c r="P349" s="194">
        <f>SUM(P350:P353)</f>
        <v>0</v>
      </c>
      <c r="Q349" s="193"/>
      <c r="R349" s="194">
        <f>SUM(R350:R353)</f>
        <v>0</v>
      </c>
      <c r="S349" s="193"/>
      <c r="T349" s="195">
        <f>SUM(T350:T353)</f>
        <v>0</v>
      </c>
      <c r="AR349" s="196" t="s">
        <v>182</v>
      </c>
      <c r="AT349" s="197" t="s">
        <v>78</v>
      </c>
      <c r="AU349" s="197" t="s">
        <v>89</v>
      </c>
      <c r="AY349" s="196" t="s">
        <v>173</v>
      </c>
      <c r="BK349" s="198">
        <f>SUM(BK350:BK353)</f>
        <v>0</v>
      </c>
    </row>
    <row r="350" spans="1:65" s="2" customFormat="1" ht="24.15" customHeight="1">
      <c r="A350" s="35"/>
      <c r="B350" s="36"/>
      <c r="C350" s="201" t="s">
        <v>607</v>
      </c>
      <c r="D350" s="201" t="s">
        <v>177</v>
      </c>
      <c r="E350" s="202" t="s">
        <v>567</v>
      </c>
      <c r="F350" s="203" t="s">
        <v>568</v>
      </c>
      <c r="G350" s="204" t="s">
        <v>261</v>
      </c>
      <c r="H350" s="205">
        <v>1</v>
      </c>
      <c r="I350" s="206"/>
      <c r="J350" s="207">
        <f>ROUND(I350*H350,2)</f>
        <v>0</v>
      </c>
      <c r="K350" s="208"/>
      <c r="L350" s="38"/>
      <c r="M350" s="209" t="s">
        <v>1</v>
      </c>
      <c r="N350" s="210" t="s">
        <v>44</v>
      </c>
      <c r="O350" s="72"/>
      <c r="P350" s="211">
        <f>O350*H350</f>
        <v>0</v>
      </c>
      <c r="Q350" s="211">
        <v>0</v>
      </c>
      <c r="R350" s="211">
        <f>Q350*H350</f>
        <v>0</v>
      </c>
      <c r="S350" s="211">
        <v>0</v>
      </c>
      <c r="T350" s="212">
        <f>S350*H350</f>
        <v>0</v>
      </c>
      <c r="U350" s="35"/>
      <c r="V350" s="35"/>
      <c r="W350" s="35"/>
      <c r="X350" s="35"/>
      <c r="Y350" s="35"/>
      <c r="Z350" s="35"/>
      <c r="AA350" s="35"/>
      <c r="AB350" s="35"/>
      <c r="AC350" s="35"/>
      <c r="AD350" s="35"/>
      <c r="AE350" s="35"/>
      <c r="AR350" s="213" t="s">
        <v>426</v>
      </c>
      <c r="AT350" s="213" t="s">
        <v>177</v>
      </c>
      <c r="AU350" s="213" t="s">
        <v>182</v>
      </c>
      <c r="AY350" s="17" t="s">
        <v>173</v>
      </c>
      <c r="BE350" s="119">
        <f>IF(N350="základní",J350,0)</f>
        <v>0</v>
      </c>
      <c r="BF350" s="119">
        <f>IF(N350="snížená",J350,0)</f>
        <v>0</v>
      </c>
      <c r="BG350" s="119">
        <f>IF(N350="zákl. přenesená",J350,0)</f>
        <v>0</v>
      </c>
      <c r="BH350" s="119">
        <f>IF(N350="sníž. přenesená",J350,0)</f>
        <v>0</v>
      </c>
      <c r="BI350" s="119">
        <f>IF(N350="nulová",J350,0)</f>
        <v>0</v>
      </c>
      <c r="BJ350" s="17" t="s">
        <v>87</v>
      </c>
      <c r="BK350" s="119">
        <f>ROUND(I350*H350,2)</f>
        <v>0</v>
      </c>
      <c r="BL350" s="17" t="s">
        <v>426</v>
      </c>
      <c r="BM350" s="213" t="s">
        <v>608</v>
      </c>
    </row>
    <row r="351" spans="1:65" s="14" customFormat="1" ht="10.199999999999999">
      <c r="B351" s="225"/>
      <c r="C351" s="226"/>
      <c r="D351" s="216" t="s">
        <v>184</v>
      </c>
      <c r="E351" s="227" t="s">
        <v>1</v>
      </c>
      <c r="F351" s="228" t="s">
        <v>87</v>
      </c>
      <c r="G351" s="226"/>
      <c r="H351" s="229">
        <v>1</v>
      </c>
      <c r="I351" s="230"/>
      <c r="J351" s="226"/>
      <c r="K351" s="226"/>
      <c r="L351" s="231"/>
      <c r="M351" s="232"/>
      <c r="N351" s="233"/>
      <c r="O351" s="233"/>
      <c r="P351" s="233"/>
      <c r="Q351" s="233"/>
      <c r="R351" s="233"/>
      <c r="S351" s="233"/>
      <c r="T351" s="234"/>
      <c r="AT351" s="235" t="s">
        <v>184</v>
      </c>
      <c r="AU351" s="235" t="s">
        <v>182</v>
      </c>
      <c r="AV351" s="14" t="s">
        <v>89</v>
      </c>
      <c r="AW351" s="14" t="s">
        <v>33</v>
      </c>
      <c r="AX351" s="14" t="s">
        <v>87</v>
      </c>
      <c r="AY351" s="235" t="s">
        <v>173</v>
      </c>
    </row>
    <row r="352" spans="1:65" s="2" customFormat="1" ht="24.15" customHeight="1">
      <c r="A352" s="35"/>
      <c r="B352" s="36"/>
      <c r="C352" s="247" t="s">
        <v>609</v>
      </c>
      <c r="D352" s="247" t="s">
        <v>291</v>
      </c>
      <c r="E352" s="248" t="s">
        <v>610</v>
      </c>
      <c r="F352" s="249" t="s">
        <v>611</v>
      </c>
      <c r="G352" s="250" t="s">
        <v>373</v>
      </c>
      <c r="H352" s="251">
        <v>1</v>
      </c>
      <c r="I352" s="252"/>
      <c r="J352" s="253">
        <f>ROUND(I352*H352,2)</f>
        <v>0</v>
      </c>
      <c r="K352" s="254"/>
      <c r="L352" s="255"/>
      <c r="M352" s="256" t="s">
        <v>1</v>
      </c>
      <c r="N352" s="257" t="s">
        <v>44</v>
      </c>
      <c r="O352" s="72"/>
      <c r="P352" s="211">
        <f>O352*H352</f>
        <v>0</v>
      </c>
      <c r="Q352" s="211">
        <v>0</v>
      </c>
      <c r="R352" s="211">
        <f>Q352*H352</f>
        <v>0</v>
      </c>
      <c r="S352" s="211">
        <v>0</v>
      </c>
      <c r="T352" s="212">
        <f>S352*H352</f>
        <v>0</v>
      </c>
      <c r="U352" s="35"/>
      <c r="V352" s="35"/>
      <c r="W352" s="35"/>
      <c r="X352" s="35"/>
      <c r="Y352" s="35"/>
      <c r="Z352" s="35"/>
      <c r="AA352" s="35"/>
      <c r="AB352" s="35"/>
      <c r="AC352" s="35"/>
      <c r="AD352" s="35"/>
      <c r="AE352" s="35"/>
      <c r="AR352" s="213" t="s">
        <v>294</v>
      </c>
      <c r="AT352" s="213" t="s">
        <v>291</v>
      </c>
      <c r="AU352" s="213" t="s">
        <v>182</v>
      </c>
      <c r="AY352" s="17" t="s">
        <v>173</v>
      </c>
      <c r="BE352" s="119">
        <f>IF(N352="základní",J352,0)</f>
        <v>0</v>
      </c>
      <c r="BF352" s="119">
        <f>IF(N352="snížená",J352,0)</f>
        <v>0</v>
      </c>
      <c r="BG352" s="119">
        <f>IF(N352="zákl. přenesená",J352,0)</f>
        <v>0</v>
      </c>
      <c r="BH352" s="119">
        <f>IF(N352="sníž. přenesená",J352,0)</f>
        <v>0</v>
      </c>
      <c r="BI352" s="119">
        <f>IF(N352="nulová",J352,0)</f>
        <v>0</v>
      </c>
      <c r="BJ352" s="17" t="s">
        <v>87</v>
      </c>
      <c r="BK352" s="119">
        <f>ROUND(I352*H352,2)</f>
        <v>0</v>
      </c>
      <c r="BL352" s="17" t="s">
        <v>294</v>
      </c>
      <c r="BM352" s="213" t="s">
        <v>612</v>
      </c>
    </row>
    <row r="353" spans="1:65" s="2" customFormat="1" ht="24.15" customHeight="1">
      <c r="A353" s="35"/>
      <c r="B353" s="36"/>
      <c r="C353" s="247" t="s">
        <v>613</v>
      </c>
      <c r="D353" s="247" t="s">
        <v>291</v>
      </c>
      <c r="E353" s="248" t="s">
        <v>614</v>
      </c>
      <c r="F353" s="249" t="s">
        <v>615</v>
      </c>
      <c r="G353" s="250" t="s">
        <v>373</v>
      </c>
      <c r="H353" s="251">
        <v>1</v>
      </c>
      <c r="I353" s="252"/>
      <c r="J353" s="253">
        <f>ROUND(I353*H353,2)</f>
        <v>0</v>
      </c>
      <c r="K353" s="254"/>
      <c r="L353" s="255"/>
      <c r="M353" s="256" t="s">
        <v>1</v>
      </c>
      <c r="N353" s="257" t="s">
        <v>44</v>
      </c>
      <c r="O353" s="72"/>
      <c r="P353" s="211">
        <f>O353*H353</f>
        <v>0</v>
      </c>
      <c r="Q353" s="211">
        <v>0</v>
      </c>
      <c r="R353" s="211">
        <f>Q353*H353</f>
        <v>0</v>
      </c>
      <c r="S353" s="211">
        <v>0</v>
      </c>
      <c r="T353" s="212">
        <f>S353*H353</f>
        <v>0</v>
      </c>
      <c r="U353" s="35"/>
      <c r="V353" s="35"/>
      <c r="W353" s="35"/>
      <c r="X353" s="35"/>
      <c r="Y353" s="35"/>
      <c r="Z353" s="35"/>
      <c r="AA353" s="35"/>
      <c r="AB353" s="35"/>
      <c r="AC353" s="35"/>
      <c r="AD353" s="35"/>
      <c r="AE353" s="35"/>
      <c r="AR353" s="213" t="s">
        <v>294</v>
      </c>
      <c r="AT353" s="213" t="s">
        <v>291</v>
      </c>
      <c r="AU353" s="213" t="s">
        <v>182</v>
      </c>
      <c r="AY353" s="17" t="s">
        <v>173</v>
      </c>
      <c r="BE353" s="119">
        <f>IF(N353="základní",J353,0)</f>
        <v>0</v>
      </c>
      <c r="BF353" s="119">
        <f>IF(N353="snížená",J353,0)</f>
        <v>0</v>
      </c>
      <c r="BG353" s="119">
        <f>IF(N353="zákl. přenesená",J353,0)</f>
        <v>0</v>
      </c>
      <c r="BH353" s="119">
        <f>IF(N353="sníž. přenesená",J353,0)</f>
        <v>0</v>
      </c>
      <c r="BI353" s="119">
        <f>IF(N353="nulová",J353,0)</f>
        <v>0</v>
      </c>
      <c r="BJ353" s="17" t="s">
        <v>87</v>
      </c>
      <c r="BK353" s="119">
        <f>ROUND(I353*H353,2)</f>
        <v>0</v>
      </c>
      <c r="BL353" s="17" t="s">
        <v>294</v>
      </c>
      <c r="BM353" s="213" t="s">
        <v>616</v>
      </c>
    </row>
    <row r="354" spans="1:65" s="12" customFormat="1" ht="22.8" customHeight="1">
      <c r="B354" s="185"/>
      <c r="C354" s="186"/>
      <c r="D354" s="187" t="s">
        <v>78</v>
      </c>
      <c r="E354" s="199" t="s">
        <v>617</v>
      </c>
      <c r="F354" s="199" t="s">
        <v>618</v>
      </c>
      <c r="G354" s="186"/>
      <c r="H354" s="186"/>
      <c r="I354" s="189"/>
      <c r="J354" s="200">
        <f>BK354</f>
        <v>0</v>
      </c>
      <c r="K354" s="186"/>
      <c r="L354" s="191"/>
      <c r="M354" s="192"/>
      <c r="N354" s="193"/>
      <c r="O354" s="193"/>
      <c r="P354" s="194">
        <f>SUM(P355:P370)</f>
        <v>0</v>
      </c>
      <c r="Q354" s="193"/>
      <c r="R354" s="194">
        <f>SUM(R355:R370)</f>
        <v>0.48688000000000003</v>
      </c>
      <c r="S354" s="193"/>
      <c r="T354" s="195">
        <f>SUM(T355:T370)</f>
        <v>0</v>
      </c>
      <c r="AR354" s="196" t="s">
        <v>182</v>
      </c>
      <c r="AT354" s="197" t="s">
        <v>78</v>
      </c>
      <c r="AU354" s="197" t="s">
        <v>87</v>
      </c>
      <c r="AY354" s="196" t="s">
        <v>173</v>
      </c>
      <c r="BK354" s="198">
        <f>SUM(BK355:BK370)</f>
        <v>0</v>
      </c>
    </row>
    <row r="355" spans="1:65" s="2" customFormat="1" ht="16.5" customHeight="1">
      <c r="A355" s="35"/>
      <c r="B355" s="36"/>
      <c r="C355" s="201" t="s">
        <v>619</v>
      </c>
      <c r="D355" s="201" t="s">
        <v>177</v>
      </c>
      <c r="E355" s="202" t="s">
        <v>620</v>
      </c>
      <c r="F355" s="203" t="s">
        <v>621</v>
      </c>
      <c r="G355" s="204" t="s">
        <v>193</v>
      </c>
      <c r="H355" s="205">
        <v>1270</v>
      </c>
      <c r="I355" s="206"/>
      <c r="J355" s="207">
        <f>ROUND(I355*H355,2)</f>
        <v>0</v>
      </c>
      <c r="K355" s="208"/>
      <c r="L355" s="38"/>
      <c r="M355" s="209" t="s">
        <v>1</v>
      </c>
      <c r="N355" s="210" t="s">
        <v>44</v>
      </c>
      <c r="O355" s="72"/>
      <c r="P355" s="211">
        <f>O355*H355</f>
        <v>0</v>
      </c>
      <c r="Q355" s="211">
        <v>6.9999999999999994E-5</v>
      </c>
      <c r="R355" s="211">
        <f>Q355*H355</f>
        <v>8.8899999999999993E-2</v>
      </c>
      <c r="S355" s="211">
        <v>0</v>
      </c>
      <c r="T355" s="212">
        <f>S355*H355</f>
        <v>0</v>
      </c>
      <c r="U355" s="35"/>
      <c r="V355" s="35"/>
      <c r="W355" s="35"/>
      <c r="X355" s="35"/>
      <c r="Y355" s="35"/>
      <c r="Z355" s="35"/>
      <c r="AA355" s="35"/>
      <c r="AB355" s="35"/>
      <c r="AC355" s="35"/>
      <c r="AD355" s="35"/>
      <c r="AE355" s="35"/>
      <c r="AR355" s="213" t="s">
        <v>426</v>
      </c>
      <c r="AT355" s="213" t="s">
        <v>177</v>
      </c>
      <c r="AU355" s="213" t="s">
        <v>89</v>
      </c>
      <c r="AY355" s="17" t="s">
        <v>173</v>
      </c>
      <c r="BE355" s="119">
        <f>IF(N355="základní",J355,0)</f>
        <v>0</v>
      </c>
      <c r="BF355" s="119">
        <f>IF(N355="snížená",J355,0)</f>
        <v>0</v>
      </c>
      <c r="BG355" s="119">
        <f>IF(N355="zákl. přenesená",J355,0)</f>
        <v>0</v>
      </c>
      <c r="BH355" s="119">
        <f>IF(N355="sníž. přenesená",J355,0)</f>
        <v>0</v>
      </c>
      <c r="BI355" s="119">
        <f>IF(N355="nulová",J355,0)</f>
        <v>0</v>
      </c>
      <c r="BJ355" s="17" t="s">
        <v>87</v>
      </c>
      <c r="BK355" s="119">
        <f>ROUND(I355*H355,2)</f>
        <v>0</v>
      </c>
      <c r="BL355" s="17" t="s">
        <v>426</v>
      </c>
      <c r="BM355" s="213" t="s">
        <v>622</v>
      </c>
    </row>
    <row r="356" spans="1:65" s="14" customFormat="1" ht="10.199999999999999">
      <c r="B356" s="225"/>
      <c r="C356" s="226"/>
      <c r="D356" s="216" t="s">
        <v>184</v>
      </c>
      <c r="E356" s="227" t="s">
        <v>1</v>
      </c>
      <c r="F356" s="228" t="s">
        <v>623</v>
      </c>
      <c r="G356" s="226"/>
      <c r="H356" s="229">
        <v>1270</v>
      </c>
      <c r="I356" s="230"/>
      <c r="J356" s="226"/>
      <c r="K356" s="226"/>
      <c r="L356" s="231"/>
      <c r="M356" s="232"/>
      <c r="N356" s="233"/>
      <c r="O356" s="233"/>
      <c r="P356" s="233"/>
      <c r="Q356" s="233"/>
      <c r="R356" s="233"/>
      <c r="S356" s="233"/>
      <c r="T356" s="234"/>
      <c r="AT356" s="235" t="s">
        <v>184</v>
      </c>
      <c r="AU356" s="235" t="s">
        <v>89</v>
      </c>
      <c r="AV356" s="14" t="s">
        <v>89</v>
      </c>
      <c r="AW356" s="14" t="s">
        <v>33</v>
      </c>
      <c r="AX356" s="14" t="s">
        <v>87</v>
      </c>
      <c r="AY356" s="235" t="s">
        <v>173</v>
      </c>
    </row>
    <row r="357" spans="1:65" s="2" customFormat="1" ht="24.15" customHeight="1">
      <c r="A357" s="35"/>
      <c r="B357" s="36"/>
      <c r="C357" s="247" t="s">
        <v>624</v>
      </c>
      <c r="D357" s="247" t="s">
        <v>291</v>
      </c>
      <c r="E357" s="248" t="s">
        <v>625</v>
      </c>
      <c r="F357" s="249" t="s">
        <v>626</v>
      </c>
      <c r="G357" s="250" t="s">
        <v>193</v>
      </c>
      <c r="H357" s="251">
        <v>1295.4000000000001</v>
      </c>
      <c r="I357" s="252"/>
      <c r="J357" s="253">
        <f>ROUND(I357*H357,2)</f>
        <v>0</v>
      </c>
      <c r="K357" s="254"/>
      <c r="L357" s="255"/>
      <c r="M357" s="256" t="s">
        <v>1</v>
      </c>
      <c r="N357" s="257" t="s">
        <v>44</v>
      </c>
      <c r="O357" s="72"/>
      <c r="P357" s="211">
        <f>O357*H357</f>
        <v>0</v>
      </c>
      <c r="Q357" s="211">
        <v>0</v>
      </c>
      <c r="R357" s="211">
        <f>Q357*H357</f>
        <v>0</v>
      </c>
      <c r="S357" s="211">
        <v>0</v>
      </c>
      <c r="T357" s="212">
        <f>S357*H357</f>
        <v>0</v>
      </c>
      <c r="U357" s="35"/>
      <c r="V357" s="35"/>
      <c r="W357" s="35"/>
      <c r="X357" s="35"/>
      <c r="Y357" s="35"/>
      <c r="Z357" s="35"/>
      <c r="AA357" s="35"/>
      <c r="AB357" s="35"/>
      <c r="AC357" s="35"/>
      <c r="AD357" s="35"/>
      <c r="AE357" s="35"/>
      <c r="AR357" s="213" t="s">
        <v>294</v>
      </c>
      <c r="AT357" s="213" t="s">
        <v>291</v>
      </c>
      <c r="AU357" s="213" t="s">
        <v>89</v>
      </c>
      <c r="AY357" s="17" t="s">
        <v>173</v>
      </c>
      <c r="BE357" s="119">
        <f>IF(N357="základní",J357,0)</f>
        <v>0</v>
      </c>
      <c r="BF357" s="119">
        <f>IF(N357="snížená",J357,0)</f>
        <v>0</v>
      </c>
      <c r="BG357" s="119">
        <f>IF(N357="zákl. přenesená",J357,0)</f>
        <v>0</v>
      </c>
      <c r="BH357" s="119">
        <f>IF(N357="sníž. přenesená",J357,0)</f>
        <v>0</v>
      </c>
      <c r="BI357" s="119">
        <f>IF(N357="nulová",J357,0)</f>
        <v>0</v>
      </c>
      <c r="BJ357" s="17" t="s">
        <v>87</v>
      </c>
      <c r="BK357" s="119">
        <f>ROUND(I357*H357,2)</f>
        <v>0</v>
      </c>
      <c r="BL357" s="17" t="s">
        <v>294</v>
      </c>
      <c r="BM357" s="213" t="s">
        <v>627</v>
      </c>
    </row>
    <row r="358" spans="1:65" s="13" customFormat="1" ht="10.199999999999999">
      <c r="B358" s="214"/>
      <c r="C358" s="215"/>
      <c r="D358" s="216" t="s">
        <v>184</v>
      </c>
      <c r="E358" s="217" t="s">
        <v>1</v>
      </c>
      <c r="F358" s="218" t="s">
        <v>628</v>
      </c>
      <c r="G358" s="215"/>
      <c r="H358" s="217" t="s">
        <v>1</v>
      </c>
      <c r="I358" s="219"/>
      <c r="J358" s="215"/>
      <c r="K358" s="215"/>
      <c r="L358" s="220"/>
      <c r="M358" s="221"/>
      <c r="N358" s="222"/>
      <c r="O358" s="222"/>
      <c r="P358" s="222"/>
      <c r="Q358" s="222"/>
      <c r="R358" s="222"/>
      <c r="S358" s="222"/>
      <c r="T358" s="223"/>
      <c r="AT358" s="224" t="s">
        <v>184</v>
      </c>
      <c r="AU358" s="224" t="s">
        <v>89</v>
      </c>
      <c r="AV358" s="13" t="s">
        <v>87</v>
      </c>
      <c r="AW358" s="13" t="s">
        <v>33</v>
      </c>
      <c r="AX358" s="13" t="s">
        <v>79</v>
      </c>
      <c r="AY358" s="224" t="s">
        <v>173</v>
      </c>
    </row>
    <row r="359" spans="1:65" s="14" customFormat="1" ht="10.199999999999999">
      <c r="B359" s="225"/>
      <c r="C359" s="226"/>
      <c r="D359" s="216" t="s">
        <v>184</v>
      </c>
      <c r="E359" s="227" t="s">
        <v>1</v>
      </c>
      <c r="F359" s="228" t="s">
        <v>629</v>
      </c>
      <c r="G359" s="226"/>
      <c r="H359" s="229">
        <v>1295.4000000000001</v>
      </c>
      <c r="I359" s="230"/>
      <c r="J359" s="226"/>
      <c r="K359" s="226"/>
      <c r="L359" s="231"/>
      <c r="M359" s="232"/>
      <c r="N359" s="233"/>
      <c r="O359" s="233"/>
      <c r="P359" s="233"/>
      <c r="Q359" s="233"/>
      <c r="R359" s="233"/>
      <c r="S359" s="233"/>
      <c r="T359" s="234"/>
      <c r="AT359" s="235" t="s">
        <v>184</v>
      </c>
      <c r="AU359" s="235" t="s">
        <v>89</v>
      </c>
      <c r="AV359" s="14" t="s">
        <v>89</v>
      </c>
      <c r="AW359" s="14" t="s">
        <v>33</v>
      </c>
      <c r="AX359" s="14" t="s">
        <v>87</v>
      </c>
      <c r="AY359" s="235" t="s">
        <v>173</v>
      </c>
    </row>
    <row r="360" spans="1:65" s="2" customFormat="1" ht="16.5" customHeight="1">
      <c r="A360" s="35"/>
      <c r="B360" s="36"/>
      <c r="C360" s="201" t="s">
        <v>630</v>
      </c>
      <c r="D360" s="201" t="s">
        <v>177</v>
      </c>
      <c r="E360" s="202" t="s">
        <v>631</v>
      </c>
      <c r="F360" s="203" t="s">
        <v>632</v>
      </c>
      <c r="G360" s="204" t="s">
        <v>193</v>
      </c>
      <c r="H360" s="205">
        <v>22</v>
      </c>
      <c r="I360" s="206"/>
      <c r="J360" s="207">
        <f>ROUND(I360*H360,2)</f>
        <v>0</v>
      </c>
      <c r="K360" s="208"/>
      <c r="L360" s="38"/>
      <c r="M360" s="209" t="s">
        <v>1</v>
      </c>
      <c r="N360" s="210" t="s">
        <v>44</v>
      </c>
      <c r="O360" s="72"/>
      <c r="P360" s="211">
        <f>O360*H360</f>
        <v>0</v>
      </c>
      <c r="Q360" s="211">
        <v>9.0000000000000006E-5</v>
      </c>
      <c r="R360" s="211">
        <f>Q360*H360</f>
        <v>1.98E-3</v>
      </c>
      <c r="S360" s="211">
        <v>0</v>
      </c>
      <c r="T360" s="212">
        <f>S360*H360</f>
        <v>0</v>
      </c>
      <c r="U360" s="35"/>
      <c r="V360" s="35"/>
      <c r="W360" s="35"/>
      <c r="X360" s="35"/>
      <c r="Y360" s="35"/>
      <c r="Z360" s="35"/>
      <c r="AA360" s="35"/>
      <c r="AB360" s="35"/>
      <c r="AC360" s="35"/>
      <c r="AD360" s="35"/>
      <c r="AE360" s="35"/>
      <c r="AR360" s="213" t="s">
        <v>426</v>
      </c>
      <c r="AT360" s="213" t="s">
        <v>177</v>
      </c>
      <c r="AU360" s="213" t="s">
        <v>89</v>
      </c>
      <c r="AY360" s="17" t="s">
        <v>173</v>
      </c>
      <c r="BE360" s="119">
        <f>IF(N360="základní",J360,0)</f>
        <v>0</v>
      </c>
      <c r="BF360" s="119">
        <f>IF(N360="snížená",J360,0)</f>
        <v>0</v>
      </c>
      <c r="BG360" s="119">
        <f>IF(N360="zákl. přenesená",J360,0)</f>
        <v>0</v>
      </c>
      <c r="BH360" s="119">
        <f>IF(N360="sníž. přenesená",J360,0)</f>
        <v>0</v>
      </c>
      <c r="BI360" s="119">
        <f>IF(N360="nulová",J360,0)</f>
        <v>0</v>
      </c>
      <c r="BJ360" s="17" t="s">
        <v>87</v>
      </c>
      <c r="BK360" s="119">
        <f>ROUND(I360*H360,2)</f>
        <v>0</v>
      </c>
      <c r="BL360" s="17" t="s">
        <v>426</v>
      </c>
      <c r="BM360" s="213" t="s">
        <v>633</v>
      </c>
    </row>
    <row r="361" spans="1:65" s="14" customFormat="1" ht="20.399999999999999">
      <c r="B361" s="225"/>
      <c r="C361" s="226"/>
      <c r="D361" s="216" t="s">
        <v>184</v>
      </c>
      <c r="E361" s="227" t="s">
        <v>1</v>
      </c>
      <c r="F361" s="228" t="s">
        <v>634</v>
      </c>
      <c r="G361" s="226"/>
      <c r="H361" s="229">
        <v>22</v>
      </c>
      <c r="I361" s="230"/>
      <c r="J361" s="226"/>
      <c r="K361" s="226"/>
      <c r="L361" s="231"/>
      <c r="M361" s="232"/>
      <c r="N361" s="233"/>
      <c r="O361" s="233"/>
      <c r="P361" s="233"/>
      <c r="Q361" s="233"/>
      <c r="R361" s="233"/>
      <c r="S361" s="233"/>
      <c r="T361" s="234"/>
      <c r="AT361" s="235" t="s">
        <v>184</v>
      </c>
      <c r="AU361" s="235" t="s">
        <v>89</v>
      </c>
      <c r="AV361" s="14" t="s">
        <v>89</v>
      </c>
      <c r="AW361" s="14" t="s">
        <v>33</v>
      </c>
      <c r="AX361" s="14" t="s">
        <v>87</v>
      </c>
      <c r="AY361" s="235" t="s">
        <v>173</v>
      </c>
    </row>
    <row r="362" spans="1:65" s="2" customFormat="1" ht="16.5" customHeight="1">
      <c r="A362" s="35"/>
      <c r="B362" s="36"/>
      <c r="C362" s="247" t="s">
        <v>635</v>
      </c>
      <c r="D362" s="247" t="s">
        <v>291</v>
      </c>
      <c r="E362" s="248" t="s">
        <v>620</v>
      </c>
      <c r="F362" s="249" t="s">
        <v>636</v>
      </c>
      <c r="G362" s="250" t="s">
        <v>193</v>
      </c>
      <c r="H362" s="251">
        <v>22.44</v>
      </c>
      <c r="I362" s="252"/>
      <c r="J362" s="253">
        <f>ROUND(I362*H362,2)</f>
        <v>0</v>
      </c>
      <c r="K362" s="254"/>
      <c r="L362" s="255"/>
      <c r="M362" s="256" t="s">
        <v>1</v>
      </c>
      <c r="N362" s="257" t="s">
        <v>44</v>
      </c>
      <c r="O362" s="72"/>
      <c r="P362" s="211">
        <f>O362*H362</f>
        <v>0</v>
      </c>
      <c r="Q362" s="211">
        <v>0</v>
      </c>
      <c r="R362" s="211">
        <f>Q362*H362</f>
        <v>0</v>
      </c>
      <c r="S362" s="211">
        <v>0</v>
      </c>
      <c r="T362" s="212">
        <f>S362*H362</f>
        <v>0</v>
      </c>
      <c r="U362" s="35"/>
      <c r="V362" s="35"/>
      <c r="W362" s="35"/>
      <c r="X362" s="35"/>
      <c r="Y362" s="35"/>
      <c r="Z362" s="35"/>
      <c r="AA362" s="35"/>
      <c r="AB362" s="35"/>
      <c r="AC362" s="35"/>
      <c r="AD362" s="35"/>
      <c r="AE362" s="35"/>
      <c r="AR362" s="213" t="s">
        <v>294</v>
      </c>
      <c r="AT362" s="213" t="s">
        <v>291</v>
      </c>
      <c r="AU362" s="213" t="s">
        <v>89</v>
      </c>
      <c r="AY362" s="17" t="s">
        <v>173</v>
      </c>
      <c r="BE362" s="119">
        <f>IF(N362="základní",J362,0)</f>
        <v>0</v>
      </c>
      <c r="BF362" s="119">
        <f>IF(N362="snížená",J362,0)</f>
        <v>0</v>
      </c>
      <c r="BG362" s="119">
        <f>IF(N362="zákl. přenesená",J362,0)</f>
        <v>0</v>
      </c>
      <c r="BH362" s="119">
        <f>IF(N362="sníž. přenesená",J362,0)</f>
        <v>0</v>
      </c>
      <c r="BI362" s="119">
        <f>IF(N362="nulová",J362,0)</f>
        <v>0</v>
      </c>
      <c r="BJ362" s="17" t="s">
        <v>87</v>
      </c>
      <c r="BK362" s="119">
        <f>ROUND(I362*H362,2)</f>
        <v>0</v>
      </c>
      <c r="BL362" s="17" t="s">
        <v>294</v>
      </c>
      <c r="BM362" s="213" t="s">
        <v>637</v>
      </c>
    </row>
    <row r="363" spans="1:65" s="13" customFormat="1" ht="10.199999999999999">
      <c r="B363" s="214"/>
      <c r="C363" s="215"/>
      <c r="D363" s="216" t="s">
        <v>184</v>
      </c>
      <c r="E363" s="217" t="s">
        <v>1</v>
      </c>
      <c r="F363" s="218" t="s">
        <v>628</v>
      </c>
      <c r="G363" s="215"/>
      <c r="H363" s="217" t="s">
        <v>1</v>
      </c>
      <c r="I363" s="219"/>
      <c r="J363" s="215"/>
      <c r="K363" s="215"/>
      <c r="L363" s="220"/>
      <c r="M363" s="221"/>
      <c r="N363" s="222"/>
      <c r="O363" s="222"/>
      <c r="P363" s="222"/>
      <c r="Q363" s="222"/>
      <c r="R363" s="222"/>
      <c r="S363" s="222"/>
      <c r="T363" s="223"/>
      <c r="AT363" s="224" t="s">
        <v>184</v>
      </c>
      <c r="AU363" s="224" t="s">
        <v>89</v>
      </c>
      <c r="AV363" s="13" t="s">
        <v>87</v>
      </c>
      <c r="AW363" s="13" t="s">
        <v>33</v>
      </c>
      <c r="AX363" s="13" t="s">
        <v>79</v>
      </c>
      <c r="AY363" s="224" t="s">
        <v>173</v>
      </c>
    </row>
    <row r="364" spans="1:65" s="14" customFormat="1" ht="10.199999999999999">
      <c r="B364" s="225"/>
      <c r="C364" s="226"/>
      <c r="D364" s="216" t="s">
        <v>184</v>
      </c>
      <c r="E364" s="227" t="s">
        <v>1</v>
      </c>
      <c r="F364" s="228" t="s">
        <v>638</v>
      </c>
      <c r="G364" s="226"/>
      <c r="H364" s="229">
        <v>22.44</v>
      </c>
      <c r="I364" s="230"/>
      <c r="J364" s="226"/>
      <c r="K364" s="226"/>
      <c r="L364" s="231"/>
      <c r="M364" s="232"/>
      <c r="N364" s="233"/>
      <c r="O364" s="233"/>
      <c r="P364" s="233"/>
      <c r="Q364" s="233"/>
      <c r="R364" s="233"/>
      <c r="S364" s="233"/>
      <c r="T364" s="234"/>
      <c r="AT364" s="235" t="s">
        <v>184</v>
      </c>
      <c r="AU364" s="235" t="s">
        <v>89</v>
      </c>
      <c r="AV364" s="14" t="s">
        <v>89</v>
      </c>
      <c r="AW364" s="14" t="s">
        <v>33</v>
      </c>
      <c r="AX364" s="14" t="s">
        <v>87</v>
      </c>
      <c r="AY364" s="235" t="s">
        <v>173</v>
      </c>
    </row>
    <row r="365" spans="1:65" s="2" customFormat="1" ht="33" customHeight="1">
      <c r="A365" s="35"/>
      <c r="B365" s="36"/>
      <c r="C365" s="201" t="s">
        <v>639</v>
      </c>
      <c r="D365" s="201" t="s">
        <v>177</v>
      </c>
      <c r="E365" s="202" t="s">
        <v>640</v>
      </c>
      <c r="F365" s="203" t="s">
        <v>641</v>
      </c>
      <c r="G365" s="204" t="s">
        <v>193</v>
      </c>
      <c r="H365" s="205">
        <v>6</v>
      </c>
      <c r="I365" s="206"/>
      <c r="J365" s="207">
        <f>ROUND(I365*H365,2)</f>
        <v>0</v>
      </c>
      <c r="K365" s="208"/>
      <c r="L365" s="38"/>
      <c r="M365" s="209" t="s">
        <v>1</v>
      </c>
      <c r="N365" s="210" t="s">
        <v>44</v>
      </c>
      <c r="O365" s="72"/>
      <c r="P365" s="211">
        <f>O365*H365</f>
        <v>0</v>
      </c>
      <c r="Q365" s="211">
        <v>0</v>
      </c>
      <c r="R365" s="211">
        <f>Q365*H365</f>
        <v>0</v>
      </c>
      <c r="S365" s="211">
        <v>0</v>
      </c>
      <c r="T365" s="212">
        <f>S365*H365</f>
        <v>0</v>
      </c>
      <c r="U365" s="35"/>
      <c r="V365" s="35"/>
      <c r="W365" s="35"/>
      <c r="X365" s="35"/>
      <c r="Y365" s="35"/>
      <c r="Z365" s="35"/>
      <c r="AA365" s="35"/>
      <c r="AB365" s="35"/>
      <c r="AC365" s="35"/>
      <c r="AD365" s="35"/>
      <c r="AE365" s="35"/>
      <c r="AR365" s="213" t="s">
        <v>426</v>
      </c>
      <c r="AT365" s="213" t="s">
        <v>177</v>
      </c>
      <c r="AU365" s="213" t="s">
        <v>89</v>
      </c>
      <c r="AY365" s="17" t="s">
        <v>173</v>
      </c>
      <c r="BE365" s="119">
        <f>IF(N365="základní",J365,0)</f>
        <v>0</v>
      </c>
      <c r="BF365" s="119">
        <f>IF(N365="snížená",J365,0)</f>
        <v>0</v>
      </c>
      <c r="BG365" s="119">
        <f>IF(N365="zákl. přenesená",J365,0)</f>
        <v>0</v>
      </c>
      <c r="BH365" s="119">
        <f>IF(N365="sníž. přenesená",J365,0)</f>
        <v>0</v>
      </c>
      <c r="BI365" s="119">
        <f>IF(N365="nulová",J365,0)</f>
        <v>0</v>
      </c>
      <c r="BJ365" s="17" t="s">
        <v>87</v>
      </c>
      <c r="BK365" s="119">
        <f>ROUND(I365*H365,2)</f>
        <v>0</v>
      </c>
      <c r="BL365" s="17" t="s">
        <v>426</v>
      </c>
      <c r="BM365" s="213" t="s">
        <v>642</v>
      </c>
    </row>
    <row r="366" spans="1:65" s="2" customFormat="1" ht="16.5" customHeight="1">
      <c r="A366" s="35"/>
      <c r="B366" s="36"/>
      <c r="C366" s="247" t="s">
        <v>643</v>
      </c>
      <c r="D366" s="247" t="s">
        <v>291</v>
      </c>
      <c r="E366" s="248" t="s">
        <v>644</v>
      </c>
      <c r="F366" s="249" t="s">
        <v>645</v>
      </c>
      <c r="G366" s="250" t="s">
        <v>193</v>
      </c>
      <c r="H366" s="251">
        <v>6</v>
      </c>
      <c r="I366" s="252"/>
      <c r="J366" s="253">
        <f>ROUND(I366*H366,2)</f>
        <v>0</v>
      </c>
      <c r="K366" s="254"/>
      <c r="L366" s="255"/>
      <c r="M366" s="256" t="s">
        <v>1</v>
      </c>
      <c r="N366" s="257" t="s">
        <v>44</v>
      </c>
      <c r="O366" s="72"/>
      <c r="P366" s="211">
        <f>O366*H366</f>
        <v>0</v>
      </c>
      <c r="Q366" s="211">
        <v>3.2000000000000001E-2</v>
      </c>
      <c r="R366" s="211">
        <f>Q366*H366</f>
        <v>0.192</v>
      </c>
      <c r="S366" s="211">
        <v>0</v>
      </c>
      <c r="T366" s="212">
        <f>S366*H366</f>
        <v>0</v>
      </c>
      <c r="U366" s="35"/>
      <c r="V366" s="35"/>
      <c r="W366" s="35"/>
      <c r="X366" s="35"/>
      <c r="Y366" s="35"/>
      <c r="Z366" s="35"/>
      <c r="AA366" s="35"/>
      <c r="AB366" s="35"/>
      <c r="AC366" s="35"/>
      <c r="AD366" s="35"/>
      <c r="AE366" s="35"/>
      <c r="AR366" s="213" t="s">
        <v>294</v>
      </c>
      <c r="AT366" s="213" t="s">
        <v>291</v>
      </c>
      <c r="AU366" s="213" t="s">
        <v>89</v>
      </c>
      <c r="AY366" s="17" t="s">
        <v>173</v>
      </c>
      <c r="BE366" s="119">
        <f>IF(N366="základní",J366,0)</f>
        <v>0</v>
      </c>
      <c r="BF366" s="119">
        <f>IF(N366="snížená",J366,0)</f>
        <v>0</v>
      </c>
      <c r="BG366" s="119">
        <f>IF(N366="zákl. přenesená",J366,0)</f>
        <v>0</v>
      </c>
      <c r="BH366" s="119">
        <f>IF(N366="sníž. přenesená",J366,0)</f>
        <v>0</v>
      </c>
      <c r="BI366" s="119">
        <f>IF(N366="nulová",J366,0)</f>
        <v>0</v>
      </c>
      <c r="BJ366" s="17" t="s">
        <v>87</v>
      </c>
      <c r="BK366" s="119">
        <f>ROUND(I366*H366,2)</f>
        <v>0</v>
      </c>
      <c r="BL366" s="17" t="s">
        <v>294</v>
      </c>
      <c r="BM366" s="213" t="s">
        <v>646</v>
      </c>
    </row>
    <row r="367" spans="1:65" s="2" customFormat="1" ht="21.75" customHeight="1">
      <c r="A367" s="35"/>
      <c r="B367" s="36"/>
      <c r="C367" s="247" t="s">
        <v>647</v>
      </c>
      <c r="D367" s="247" t="s">
        <v>291</v>
      </c>
      <c r="E367" s="248" t="s">
        <v>648</v>
      </c>
      <c r="F367" s="249" t="s">
        <v>649</v>
      </c>
      <c r="G367" s="250" t="s">
        <v>373</v>
      </c>
      <c r="H367" s="251">
        <v>12</v>
      </c>
      <c r="I367" s="252"/>
      <c r="J367" s="253">
        <f>ROUND(I367*H367,2)</f>
        <v>0</v>
      </c>
      <c r="K367" s="254"/>
      <c r="L367" s="255"/>
      <c r="M367" s="256" t="s">
        <v>1</v>
      </c>
      <c r="N367" s="257" t="s">
        <v>44</v>
      </c>
      <c r="O367" s="72"/>
      <c r="P367" s="211">
        <f>O367*H367</f>
        <v>0</v>
      </c>
      <c r="Q367" s="211">
        <v>1.7000000000000001E-2</v>
      </c>
      <c r="R367" s="211">
        <f>Q367*H367</f>
        <v>0.20400000000000001</v>
      </c>
      <c r="S367" s="211">
        <v>0</v>
      </c>
      <c r="T367" s="212">
        <f>S367*H367</f>
        <v>0</v>
      </c>
      <c r="U367" s="35"/>
      <c r="V367" s="35"/>
      <c r="W367" s="35"/>
      <c r="X367" s="35"/>
      <c r="Y367" s="35"/>
      <c r="Z367" s="35"/>
      <c r="AA367" s="35"/>
      <c r="AB367" s="35"/>
      <c r="AC367" s="35"/>
      <c r="AD367" s="35"/>
      <c r="AE367" s="35"/>
      <c r="AR367" s="213" t="s">
        <v>294</v>
      </c>
      <c r="AT367" s="213" t="s">
        <v>291</v>
      </c>
      <c r="AU367" s="213" t="s">
        <v>89</v>
      </c>
      <c r="AY367" s="17" t="s">
        <v>173</v>
      </c>
      <c r="BE367" s="119">
        <f>IF(N367="základní",J367,0)</f>
        <v>0</v>
      </c>
      <c r="BF367" s="119">
        <f>IF(N367="snížená",J367,0)</f>
        <v>0</v>
      </c>
      <c r="BG367" s="119">
        <f>IF(N367="zákl. přenesená",J367,0)</f>
        <v>0</v>
      </c>
      <c r="BH367" s="119">
        <f>IF(N367="sníž. přenesená",J367,0)</f>
        <v>0</v>
      </c>
      <c r="BI367" s="119">
        <f>IF(N367="nulová",J367,0)</f>
        <v>0</v>
      </c>
      <c r="BJ367" s="17" t="s">
        <v>87</v>
      </c>
      <c r="BK367" s="119">
        <f>ROUND(I367*H367,2)</f>
        <v>0</v>
      </c>
      <c r="BL367" s="17" t="s">
        <v>294</v>
      </c>
      <c r="BM367" s="213" t="s">
        <v>650</v>
      </c>
    </row>
    <row r="368" spans="1:65" s="13" customFormat="1" ht="10.199999999999999">
      <c r="B368" s="214"/>
      <c r="C368" s="215"/>
      <c r="D368" s="216" t="s">
        <v>184</v>
      </c>
      <c r="E368" s="217" t="s">
        <v>1</v>
      </c>
      <c r="F368" s="218" t="s">
        <v>651</v>
      </c>
      <c r="G368" s="215"/>
      <c r="H368" s="217" t="s">
        <v>1</v>
      </c>
      <c r="I368" s="219"/>
      <c r="J368" s="215"/>
      <c r="K368" s="215"/>
      <c r="L368" s="220"/>
      <c r="M368" s="221"/>
      <c r="N368" s="222"/>
      <c r="O368" s="222"/>
      <c r="P368" s="222"/>
      <c r="Q368" s="222"/>
      <c r="R368" s="222"/>
      <c r="S368" s="222"/>
      <c r="T368" s="223"/>
      <c r="AT368" s="224" t="s">
        <v>184</v>
      </c>
      <c r="AU368" s="224" t="s">
        <v>89</v>
      </c>
      <c r="AV368" s="13" t="s">
        <v>87</v>
      </c>
      <c r="AW368" s="13" t="s">
        <v>33</v>
      </c>
      <c r="AX368" s="13" t="s">
        <v>79</v>
      </c>
      <c r="AY368" s="224" t="s">
        <v>173</v>
      </c>
    </row>
    <row r="369" spans="1:65" s="14" customFormat="1" ht="10.199999999999999">
      <c r="B369" s="225"/>
      <c r="C369" s="226"/>
      <c r="D369" s="216" t="s">
        <v>184</v>
      </c>
      <c r="E369" s="227" t="s">
        <v>1</v>
      </c>
      <c r="F369" s="228" t="s">
        <v>652</v>
      </c>
      <c r="G369" s="226"/>
      <c r="H369" s="229">
        <v>12</v>
      </c>
      <c r="I369" s="230"/>
      <c r="J369" s="226"/>
      <c r="K369" s="226"/>
      <c r="L369" s="231"/>
      <c r="M369" s="232"/>
      <c r="N369" s="233"/>
      <c r="O369" s="233"/>
      <c r="P369" s="233"/>
      <c r="Q369" s="233"/>
      <c r="R369" s="233"/>
      <c r="S369" s="233"/>
      <c r="T369" s="234"/>
      <c r="AT369" s="235" t="s">
        <v>184</v>
      </c>
      <c r="AU369" s="235" t="s">
        <v>89</v>
      </c>
      <c r="AV369" s="14" t="s">
        <v>89</v>
      </c>
      <c r="AW369" s="14" t="s">
        <v>33</v>
      </c>
      <c r="AX369" s="14" t="s">
        <v>87</v>
      </c>
      <c r="AY369" s="235" t="s">
        <v>173</v>
      </c>
    </row>
    <row r="370" spans="1:65" s="2" customFormat="1" ht="16.5" customHeight="1">
      <c r="A370" s="35"/>
      <c r="B370" s="36"/>
      <c r="C370" s="201" t="s">
        <v>653</v>
      </c>
      <c r="D370" s="201" t="s">
        <v>177</v>
      </c>
      <c r="E370" s="202" t="s">
        <v>530</v>
      </c>
      <c r="F370" s="203" t="s">
        <v>531</v>
      </c>
      <c r="G370" s="204" t="s">
        <v>528</v>
      </c>
      <c r="H370" s="258"/>
      <c r="I370" s="206"/>
      <c r="J370" s="207">
        <f>ROUND(I370*H370,2)</f>
        <v>0</v>
      </c>
      <c r="K370" s="208"/>
      <c r="L370" s="38"/>
      <c r="M370" s="209" t="s">
        <v>1</v>
      </c>
      <c r="N370" s="210" t="s">
        <v>44</v>
      </c>
      <c r="O370" s="72"/>
      <c r="P370" s="211">
        <f>O370*H370</f>
        <v>0</v>
      </c>
      <c r="Q370" s="211">
        <v>0</v>
      </c>
      <c r="R370" s="211">
        <f>Q370*H370</f>
        <v>0</v>
      </c>
      <c r="S370" s="211">
        <v>0</v>
      </c>
      <c r="T370" s="212">
        <f>S370*H370</f>
        <v>0</v>
      </c>
      <c r="U370" s="35"/>
      <c r="V370" s="35"/>
      <c r="W370" s="35"/>
      <c r="X370" s="35"/>
      <c r="Y370" s="35"/>
      <c r="Z370" s="35"/>
      <c r="AA370" s="35"/>
      <c r="AB370" s="35"/>
      <c r="AC370" s="35"/>
      <c r="AD370" s="35"/>
      <c r="AE370" s="35"/>
      <c r="AR370" s="213" t="s">
        <v>426</v>
      </c>
      <c r="AT370" s="213" t="s">
        <v>177</v>
      </c>
      <c r="AU370" s="213" t="s">
        <v>89</v>
      </c>
      <c r="AY370" s="17" t="s">
        <v>173</v>
      </c>
      <c r="BE370" s="119">
        <f>IF(N370="základní",J370,0)</f>
        <v>0</v>
      </c>
      <c r="BF370" s="119">
        <f>IF(N370="snížená",J370,0)</f>
        <v>0</v>
      </c>
      <c r="BG370" s="119">
        <f>IF(N370="zákl. přenesená",J370,0)</f>
        <v>0</v>
      </c>
      <c r="BH370" s="119">
        <f>IF(N370="sníž. přenesená",J370,0)</f>
        <v>0</v>
      </c>
      <c r="BI370" s="119">
        <f>IF(N370="nulová",J370,0)</f>
        <v>0</v>
      </c>
      <c r="BJ370" s="17" t="s">
        <v>87</v>
      </c>
      <c r="BK370" s="119">
        <f>ROUND(I370*H370,2)</f>
        <v>0</v>
      </c>
      <c r="BL370" s="17" t="s">
        <v>426</v>
      </c>
      <c r="BM370" s="213" t="s">
        <v>654</v>
      </c>
    </row>
    <row r="371" spans="1:65" s="12" customFormat="1" ht="25.95" customHeight="1">
      <c r="B371" s="185"/>
      <c r="C371" s="186"/>
      <c r="D371" s="187" t="s">
        <v>78</v>
      </c>
      <c r="E371" s="188" t="s">
        <v>655</v>
      </c>
      <c r="F371" s="188" t="s">
        <v>656</v>
      </c>
      <c r="G371" s="186"/>
      <c r="H371" s="186"/>
      <c r="I371" s="189"/>
      <c r="J371" s="190">
        <f>BK371</f>
        <v>0</v>
      </c>
      <c r="K371" s="186"/>
      <c r="L371" s="191"/>
      <c r="M371" s="192"/>
      <c r="N371" s="193"/>
      <c r="O371" s="193"/>
      <c r="P371" s="194">
        <f>SUM(P372:P374)</f>
        <v>0</v>
      </c>
      <c r="Q371" s="193"/>
      <c r="R371" s="194">
        <f>SUM(R372:R374)</f>
        <v>0</v>
      </c>
      <c r="S371" s="193"/>
      <c r="T371" s="195">
        <f>SUM(T372:T374)</f>
        <v>0</v>
      </c>
      <c r="AR371" s="196" t="s">
        <v>181</v>
      </c>
      <c r="AT371" s="197" t="s">
        <v>78</v>
      </c>
      <c r="AU371" s="197" t="s">
        <v>79</v>
      </c>
      <c r="AY371" s="196" t="s">
        <v>173</v>
      </c>
      <c r="BK371" s="198">
        <f>SUM(BK372:BK374)</f>
        <v>0</v>
      </c>
    </row>
    <row r="372" spans="1:65" s="2" customFormat="1" ht="21.75" customHeight="1">
      <c r="A372" s="35"/>
      <c r="B372" s="36"/>
      <c r="C372" s="201" t="s">
        <v>657</v>
      </c>
      <c r="D372" s="201" t="s">
        <v>177</v>
      </c>
      <c r="E372" s="202" t="s">
        <v>658</v>
      </c>
      <c r="F372" s="203" t="s">
        <v>659</v>
      </c>
      <c r="G372" s="204" t="s">
        <v>180</v>
      </c>
      <c r="H372" s="205">
        <v>8</v>
      </c>
      <c r="I372" s="206"/>
      <c r="J372" s="207">
        <f>ROUND(I372*H372,2)</f>
        <v>0</v>
      </c>
      <c r="K372" s="208"/>
      <c r="L372" s="38"/>
      <c r="M372" s="209" t="s">
        <v>1</v>
      </c>
      <c r="N372" s="210" t="s">
        <v>44</v>
      </c>
      <c r="O372" s="72"/>
      <c r="P372" s="211">
        <f>O372*H372</f>
        <v>0</v>
      </c>
      <c r="Q372" s="211">
        <v>0</v>
      </c>
      <c r="R372" s="211">
        <f>Q372*H372</f>
        <v>0</v>
      </c>
      <c r="S372" s="211">
        <v>0</v>
      </c>
      <c r="T372" s="212">
        <f>S372*H372</f>
        <v>0</v>
      </c>
      <c r="U372" s="35"/>
      <c r="V372" s="35"/>
      <c r="W372" s="35"/>
      <c r="X372" s="35"/>
      <c r="Y372" s="35"/>
      <c r="Z372" s="35"/>
      <c r="AA372" s="35"/>
      <c r="AB372" s="35"/>
      <c r="AC372" s="35"/>
      <c r="AD372" s="35"/>
      <c r="AE372" s="35"/>
      <c r="AR372" s="213" t="s">
        <v>397</v>
      </c>
      <c r="AT372" s="213" t="s">
        <v>177</v>
      </c>
      <c r="AU372" s="213" t="s">
        <v>87</v>
      </c>
      <c r="AY372" s="17" t="s">
        <v>173</v>
      </c>
      <c r="BE372" s="119">
        <f>IF(N372="základní",J372,0)</f>
        <v>0</v>
      </c>
      <c r="BF372" s="119">
        <f>IF(N372="snížená",J372,0)</f>
        <v>0</v>
      </c>
      <c r="BG372" s="119">
        <f>IF(N372="zákl. přenesená",J372,0)</f>
        <v>0</v>
      </c>
      <c r="BH372" s="119">
        <f>IF(N372="sníž. přenesená",J372,0)</f>
        <v>0</v>
      </c>
      <c r="BI372" s="119">
        <f>IF(N372="nulová",J372,0)</f>
        <v>0</v>
      </c>
      <c r="BJ372" s="17" t="s">
        <v>87</v>
      </c>
      <c r="BK372" s="119">
        <f>ROUND(I372*H372,2)</f>
        <v>0</v>
      </c>
      <c r="BL372" s="17" t="s">
        <v>397</v>
      </c>
      <c r="BM372" s="213" t="s">
        <v>660</v>
      </c>
    </row>
    <row r="373" spans="1:65" s="2" customFormat="1" ht="24.15" customHeight="1">
      <c r="A373" s="35"/>
      <c r="B373" s="36"/>
      <c r="C373" s="201" t="s">
        <v>661</v>
      </c>
      <c r="D373" s="201" t="s">
        <v>177</v>
      </c>
      <c r="E373" s="202" t="s">
        <v>662</v>
      </c>
      <c r="F373" s="203" t="s">
        <v>663</v>
      </c>
      <c r="G373" s="204" t="s">
        <v>180</v>
      </c>
      <c r="H373" s="205">
        <v>3</v>
      </c>
      <c r="I373" s="206"/>
      <c r="J373" s="207">
        <f>ROUND(I373*H373,2)</f>
        <v>0</v>
      </c>
      <c r="K373" s="208"/>
      <c r="L373" s="38"/>
      <c r="M373" s="209" t="s">
        <v>1</v>
      </c>
      <c r="N373" s="210" t="s">
        <v>44</v>
      </c>
      <c r="O373" s="72"/>
      <c r="P373" s="211">
        <f>O373*H373</f>
        <v>0</v>
      </c>
      <c r="Q373" s="211">
        <v>0</v>
      </c>
      <c r="R373" s="211">
        <f>Q373*H373</f>
        <v>0</v>
      </c>
      <c r="S373" s="211">
        <v>0</v>
      </c>
      <c r="T373" s="212">
        <f>S373*H373</f>
        <v>0</v>
      </c>
      <c r="U373" s="35"/>
      <c r="V373" s="35"/>
      <c r="W373" s="35"/>
      <c r="X373" s="35"/>
      <c r="Y373" s="35"/>
      <c r="Z373" s="35"/>
      <c r="AA373" s="35"/>
      <c r="AB373" s="35"/>
      <c r="AC373" s="35"/>
      <c r="AD373" s="35"/>
      <c r="AE373" s="35"/>
      <c r="AR373" s="213" t="s">
        <v>397</v>
      </c>
      <c r="AT373" s="213" t="s">
        <v>177</v>
      </c>
      <c r="AU373" s="213" t="s">
        <v>87</v>
      </c>
      <c r="AY373" s="17" t="s">
        <v>173</v>
      </c>
      <c r="BE373" s="119">
        <f>IF(N373="základní",J373,0)</f>
        <v>0</v>
      </c>
      <c r="BF373" s="119">
        <f>IF(N373="snížená",J373,0)</f>
        <v>0</v>
      </c>
      <c r="BG373" s="119">
        <f>IF(N373="zákl. přenesená",J373,0)</f>
        <v>0</v>
      </c>
      <c r="BH373" s="119">
        <f>IF(N373="sníž. přenesená",J373,0)</f>
        <v>0</v>
      </c>
      <c r="BI373" s="119">
        <f>IF(N373="nulová",J373,0)</f>
        <v>0</v>
      </c>
      <c r="BJ373" s="17" t="s">
        <v>87</v>
      </c>
      <c r="BK373" s="119">
        <f>ROUND(I373*H373,2)</f>
        <v>0</v>
      </c>
      <c r="BL373" s="17" t="s">
        <v>397</v>
      </c>
      <c r="BM373" s="213" t="s">
        <v>664</v>
      </c>
    </row>
    <row r="374" spans="1:65" s="2" customFormat="1" ht="16.5" customHeight="1">
      <c r="A374" s="35"/>
      <c r="B374" s="36"/>
      <c r="C374" s="201" t="s">
        <v>665</v>
      </c>
      <c r="D374" s="201" t="s">
        <v>177</v>
      </c>
      <c r="E374" s="202" t="s">
        <v>666</v>
      </c>
      <c r="F374" s="203" t="s">
        <v>667</v>
      </c>
      <c r="G374" s="204" t="s">
        <v>180</v>
      </c>
      <c r="H374" s="205">
        <v>4</v>
      </c>
      <c r="I374" s="206"/>
      <c r="J374" s="207">
        <f>ROUND(I374*H374,2)</f>
        <v>0</v>
      </c>
      <c r="K374" s="208"/>
      <c r="L374" s="38"/>
      <c r="M374" s="209" t="s">
        <v>1</v>
      </c>
      <c r="N374" s="210" t="s">
        <v>44</v>
      </c>
      <c r="O374" s="72"/>
      <c r="P374" s="211">
        <f>O374*H374</f>
        <v>0</v>
      </c>
      <c r="Q374" s="211">
        <v>0</v>
      </c>
      <c r="R374" s="211">
        <f>Q374*H374</f>
        <v>0</v>
      </c>
      <c r="S374" s="211">
        <v>0</v>
      </c>
      <c r="T374" s="212">
        <f>S374*H374</f>
        <v>0</v>
      </c>
      <c r="U374" s="35"/>
      <c r="V374" s="35"/>
      <c r="W374" s="35"/>
      <c r="X374" s="35"/>
      <c r="Y374" s="35"/>
      <c r="Z374" s="35"/>
      <c r="AA374" s="35"/>
      <c r="AB374" s="35"/>
      <c r="AC374" s="35"/>
      <c r="AD374" s="35"/>
      <c r="AE374" s="35"/>
      <c r="AR374" s="213" t="s">
        <v>397</v>
      </c>
      <c r="AT374" s="213" t="s">
        <v>177</v>
      </c>
      <c r="AU374" s="213" t="s">
        <v>87</v>
      </c>
      <c r="AY374" s="17" t="s">
        <v>173</v>
      </c>
      <c r="BE374" s="119">
        <f>IF(N374="základní",J374,0)</f>
        <v>0</v>
      </c>
      <c r="BF374" s="119">
        <f>IF(N374="snížená",J374,0)</f>
        <v>0</v>
      </c>
      <c r="BG374" s="119">
        <f>IF(N374="zákl. přenesená",J374,0)</f>
        <v>0</v>
      </c>
      <c r="BH374" s="119">
        <f>IF(N374="sníž. přenesená",J374,0)</f>
        <v>0</v>
      </c>
      <c r="BI374" s="119">
        <f>IF(N374="nulová",J374,0)</f>
        <v>0</v>
      </c>
      <c r="BJ374" s="17" t="s">
        <v>87</v>
      </c>
      <c r="BK374" s="119">
        <f>ROUND(I374*H374,2)</f>
        <v>0</v>
      </c>
      <c r="BL374" s="17" t="s">
        <v>397</v>
      </c>
      <c r="BM374" s="213" t="s">
        <v>668</v>
      </c>
    </row>
    <row r="375" spans="1:65" s="12" customFormat="1" ht="25.95" customHeight="1">
      <c r="B375" s="185"/>
      <c r="C375" s="186"/>
      <c r="D375" s="187" t="s">
        <v>78</v>
      </c>
      <c r="E375" s="188" t="s">
        <v>669</v>
      </c>
      <c r="F375" s="188" t="s">
        <v>670</v>
      </c>
      <c r="G375" s="186"/>
      <c r="H375" s="186"/>
      <c r="I375" s="189"/>
      <c r="J375" s="190">
        <f>BK375</f>
        <v>0</v>
      </c>
      <c r="K375" s="186"/>
      <c r="L375" s="191"/>
      <c r="M375" s="192"/>
      <c r="N375" s="193"/>
      <c r="O375" s="193"/>
      <c r="P375" s="194">
        <f>P376+P381+P383</f>
        <v>0</v>
      </c>
      <c r="Q375" s="193"/>
      <c r="R375" s="194">
        <f>R376+R381+R383</f>
        <v>0</v>
      </c>
      <c r="S375" s="193"/>
      <c r="T375" s="195">
        <f>T376+T381+T383</f>
        <v>0</v>
      </c>
      <c r="AR375" s="196" t="s">
        <v>202</v>
      </c>
      <c r="AT375" s="197" t="s">
        <v>78</v>
      </c>
      <c r="AU375" s="197" t="s">
        <v>79</v>
      </c>
      <c r="AY375" s="196" t="s">
        <v>173</v>
      </c>
      <c r="BK375" s="198">
        <f>BK376+BK381+BK383</f>
        <v>0</v>
      </c>
    </row>
    <row r="376" spans="1:65" s="12" customFormat="1" ht="22.8" customHeight="1">
      <c r="B376" s="185"/>
      <c r="C376" s="186"/>
      <c r="D376" s="187" t="s">
        <v>78</v>
      </c>
      <c r="E376" s="199" t="s">
        <v>671</v>
      </c>
      <c r="F376" s="199" t="s">
        <v>672</v>
      </c>
      <c r="G376" s="186"/>
      <c r="H376" s="186"/>
      <c r="I376" s="189"/>
      <c r="J376" s="200">
        <f>BK376</f>
        <v>0</v>
      </c>
      <c r="K376" s="186"/>
      <c r="L376" s="191"/>
      <c r="M376" s="192"/>
      <c r="N376" s="193"/>
      <c r="O376" s="193"/>
      <c r="P376" s="194">
        <f>SUM(P377:P380)</f>
        <v>0</v>
      </c>
      <c r="Q376" s="193"/>
      <c r="R376" s="194">
        <f>SUM(R377:R380)</f>
        <v>0</v>
      </c>
      <c r="S376" s="193"/>
      <c r="T376" s="195">
        <f>SUM(T377:T380)</f>
        <v>0</v>
      </c>
      <c r="AR376" s="196" t="s">
        <v>202</v>
      </c>
      <c r="AT376" s="197" t="s">
        <v>78</v>
      </c>
      <c r="AU376" s="197" t="s">
        <v>87</v>
      </c>
      <c r="AY376" s="196" t="s">
        <v>173</v>
      </c>
      <c r="BK376" s="198">
        <f>SUM(BK377:BK380)</f>
        <v>0</v>
      </c>
    </row>
    <row r="377" spans="1:65" s="2" customFormat="1" ht="24.15" customHeight="1">
      <c r="A377" s="35"/>
      <c r="B377" s="36"/>
      <c r="C377" s="201" t="s">
        <v>673</v>
      </c>
      <c r="D377" s="201" t="s">
        <v>177</v>
      </c>
      <c r="E377" s="202" t="s">
        <v>674</v>
      </c>
      <c r="F377" s="203" t="s">
        <v>675</v>
      </c>
      <c r="G377" s="204" t="s">
        <v>373</v>
      </c>
      <c r="H377" s="205">
        <v>27</v>
      </c>
      <c r="I377" s="206"/>
      <c r="J377" s="207">
        <f>ROUND(I377*H377,2)</f>
        <v>0</v>
      </c>
      <c r="K377" s="208"/>
      <c r="L377" s="38"/>
      <c r="M377" s="209" t="s">
        <v>1</v>
      </c>
      <c r="N377" s="210" t="s">
        <v>44</v>
      </c>
      <c r="O377" s="72"/>
      <c r="P377" s="211">
        <f>O377*H377</f>
        <v>0</v>
      </c>
      <c r="Q377" s="211">
        <v>0</v>
      </c>
      <c r="R377" s="211">
        <f>Q377*H377</f>
        <v>0</v>
      </c>
      <c r="S377" s="211">
        <v>0</v>
      </c>
      <c r="T377" s="212">
        <f>S377*H377</f>
        <v>0</v>
      </c>
      <c r="U377" s="35"/>
      <c r="V377" s="35"/>
      <c r="W377" s="35"/>
      <c r="X377" s="35"/>
      <c r="Y377" s="35"/>
      <c r="Z377" s="35"/>
      <c r="AA377" s="35"/>
      <c r="AB377" s="35"/>
      <c r="AC377" s="35"/>
      <c r="AD377" s="35"/>
      <c r="AE377" s="35"/>
      <c r="AR377" s="213" t="s">
        <v>676</v>
      </c>
      <c r="AT377" s="213" t="s">
        <v>177</v>
      </c>
      <c r="AU377" s="213" t="s">
        <v>89</v>
      </c>
      <c r="AY377" s="17" t="s">
        <v>173</v>
      </c>
      <c r="BE377" s="119">
        <f>IF(N377="základní",J377,0)</f>
        <v>0</v>
      </c>
      <c r="BF377" s="119">
        <f>IF(N377="snížená",J377,0)</f>
        <v>0</v>
      </c>
      <c r="BG377" s="119">
        <f>IF(N377="zákl. přenesená",J377,0)</f>
        <v>0</v>
      </c>
      <c r="BH377" s="119">
        <f>IF(N377="sníž. přenesená",J377,0)</f>
        <v>0</v>
      </c>
      <c r="BI377" s="119">
        <f>IF(N377="nulová",J377,0)</f>
        <v>0</v>
      </c>
      <c r="BJ377" s="17" t="s">
        <v>87</v>
      </c>
      <c r="BK377" s="119">
        <f>ROUND(I377*H377,2)</f>
        <v>0</v>
      </c>
      <c r="BL377" s="17" t="s">
        <v>676</v>
      </c>
      <c r="BM377" s="213" t="s">
        <v>677</v>
      </c>
    </row>
    <row r="378" spans="1:65" s="2" customFormat="1" ht="16.5" customHeight="1">
      <c r="A378" s="35"/>
      <c r="B378" s="36"/>
      <c r="C378" s="201" t="s">
        <v>678</v>
      </c>
      <c r="D378" s="201" t="s">
        <v>177</v>
      </c>
      <c r="E378" s="202" t="s">
        <v>679</v>
      </c>
      <c r="F378" s="203" t="s">
        <v>680</v>
      </c>
      <c r="G378" s="204" t="s">
        <v>681</v>
      </c>
      <c r="H378" s="205">
        <v>13</v>
      </c>
      <c r="I378" s="206"/>
      <c r="J378" s="207">
        <f>ROUND(I378*H378,2)</f>
        <v>0</v>
      </c>
      <c r="K378" s="208"/>
      <c r="L378" s="38"/>
      <c r="M378" s="209" t="s">
        <v>1</v>
      </c>
      <c r="N378" s="210" t="s">
        <v>44</v>
      </c>
      <c r="O378" s="72"/>
      <c r="P378" s="211">
        <f>O378*H378</f>
        <v>0</v>
      </c>
      <c r="Q378" s="211">
        <v>0</v>
      </c>
      <c r="R378" s="211">
        <f>Q378*H378</f>
        <v>0</v>
      </c>
      <c r="S378" s="211">
        <v>0</v>
      </c>
      <c r="T378" s="212">
        <f>S378*H378</f>
        <v>0</v>
      </c>
      <c r="U378" s="35"/>
      <c r="V378" s="35"/>
      <c r="W378" s="35"/>
      <c r="X378" s="35"/>
      <c r="Y378" s="35"/>
      <c r="Z378" s="35"/>
      <c r="AA378" s="35"/>
      <c r="AB378" s="35"/>
      <c r="AC378" s="35"/>
      <c r="AD378" s="35"/>
      <c r="AE378" s="35"/>
      <c r="AR378" s="213" t="s">
        <v>676</v>
      </c>
      <c r="AT378" s="213" t="s">
        <v>177</v>
      </c>
      <c r="AU378" s="213" t="s">
        <v>89</v>
      </c>
      <c r="AY378" s="17" t="s">
        <v>173</v>
      </c>
      <c r="BE378" s="119">
        <f>IF(N378="základní",J378,0)</f>
        <v>0</v>
      </c>
      <c r="BF378" s="119">
        <f>IF(N378="snížená",J378,0)</f>
        <v>0</v>
      </c>
      <c r="BG378" s="119">
        <f>IF(N378="zákl. přenesená",J378,0)</f>
        <v>0</v>
      </c>
      <c r="BH378" s="119">
        <f>IF(N378="sníž. přenesená",J378,0)</f>
        <v>0</v>
      </c>
      <c r="BI378" s="119">
        <f>IF(N378="nulová",J378,0)</f>
        <v>0</v>
      </c>
      <c r="BJ378" s="17" t="s">
        <v>87</v>
      </c>
      <c r="BK378" s="119">
        <f>ROUND(I378*H378,2)</f>
        <v>0</v>
      </c>
      <c r="BL378" s="17" t="s">
        <v>676</v>
      </c>
      <c r="BM378" s="213" t="s">
        <v>682</v>
      </c>
    </row>
    <row r="379" spans="1:65" s="14" customFormat="1" ht="10.199999999999999">
      <c r="B379" s="225"/>
      <c r="C379" s="226"/>
      <c r="D379" s="216" t="s">
        <v>184</v>
      </c>
      <c r="E379" s="227" t="s">
        <v>1</v>
      </c>
      <c r="F379" s="228" t="s">
        <v>683</v>
      </c>
      <c r="G379" s="226"/>
      <c r="H379" s="229">
        <v>12.75</v>
      </c>
      <c r="I379" s="230"/>
      <c r="J379" s="226"/>
      <c r="K379" s="226"/>
      <c r="L379" s="231"/>
      <c r="M379" s="232"/>
      <c r="N379" s="233"/>
      <c r="O379" s="233"/>
      <c r="P379" s="233"/>
      <c r="Q379" s="233"/>
      <c r="R379" s="233"/>
      <c r="S379" s="233"/>
      <c r="T379" s="234"/>
      <c r="AT379" s="235" t="s">
        <v>184</v>
      </c>
      <c r="AU379" s="235" t="s">
        <v>89</v>
      </c>
      <c r="AV379" s="14" t="s">
        <v>89</v>
      </c>
      <c r="AW379" s="14" t="s">
        <v>33</v>
      </c>
      <c r="AX379" s="14" t="s">
        <v>79</v>
      </c>
      <c r="AY379" s="235" t="s">
        <v>173</v>
      </c>
    </row>
    <row r="380" spans="1:65" s="14" customFormat="1" ht="10.199999999999999">
      <c r="B380" s="225"/>
      <c r="C380" s="226"/>
      <c r="D380" s="216" t="s">
        <v>184</v>
      </c>
      <c r="E380" s="227" t="s">
        <v>1</v>
      </c>
      <c r="F380" s="228" t="s">
        <v>684</v>
      </c>
      <c r="G380" s="226"/>
      <c r="H380" s="229">
        <v>13</v>
      </c>
      <c r="I380" s="230"/>
      <c r="J380" s="226"/>
      <c r="K380" s="226"/>
      <c r="L380" s="231"/>
      <c r="M380" s="232"/>
      <c r="N380" s="233"/>
      <c r="O380" s="233"/>
      <c r="P380" s="233"/>
      <c r="Q380" s="233"/>
      <c r="R380" s="233"/>
      <c r="S380" s="233"/>
      <c r="T380" s="234"/>
      <c r="AT380" s="235" t="s">
        <v>184</v>
      </c>
      <c r="AU380" s="235" t="s">
        <v>89</v>
      </c>
      <c r="AV380" s="14" t="s">
        <v>89</v>
      </c>
      <c r="AW380" s="14" t="s">
        <v>33</v>
      </c>
      <c r="AX380" s="14" t="s">
        <v>87</v>
      </c>
      <c r="AY380" s="235" t="s">
        <v>173</v>
      </c>
    </row>
    <row r="381" spans="1:65" s="12" customFormat="1" ht="22.8" customHeight="1">
      <c r="B381" s="185"/>
      <c r="C381" s="186"/>
      <c r="D381" s="187" t="s">
        <v>78</v>
      </c>
      <c r="E381" s="199" t="s">
        <v>685</v>
      </c>
      <c r="F381" s="199" t="s">
        <v>686</v>
      </c>
      <c r="G381" s="186"/>
      <c r="H381" s="186"/>
      <c r="I381" s="189"/>
      <c r="J381" s="200">
        <f>BK381</f>
        <v>0</v>
      </c>
      <c r="K381" s="186"/>
      <c r="L381" s="191"/>
      <c r="M381" s="192"/>
      <c r="N381" s="193"/>
      <c r="O381" s="193"/>
      <c r="P381" s="194">
        <f>P382</f>
        <v>0</v>
      </c>
      <c r="Q381" s="193"/>
      <c r="R381" s="194">
        <f>R382</f>
        <v>0</v>
      </c>
      <c r="S381" s="193"/>
      <c r="T381" s="195">
        <f>T382</f>
        <v>0</v>
      </c>
      <c r="AR381" s="196" t="s">
        <v>202</v>
      </c>
      <c r="AT381" s="197" t="s">
        <v>78</v>
      </c>
      <c r="AU381" s="197" t="s">
        <v>87</v>
      </c>
      <c r="AY381" s="196" t="s">
        <v>173</v>
      </c>
      <c r="BK381" s="198">
        <f>BK382</f>
        <v>0</v>
      </c>
    </row>
    <row r="382" spans="1:65" s="2" customFormat="1" ht="16.5" customHeight="1">
      <c r="A382" s="35"/>
      <c r="B382" s="36"/>
      <c r="C382" s="201" t="s">
        <v>687</v>
      </c>
      <c r="D382" s="201" t="s">
        <v>177</v>
      </c>
      <c r="E382" s="202" t="s">
        <v>688</v>
      </c>
      <c r="F382" s="203" t="s">
        <v>689</v>
      </c>
      <c r="G382" s="204" t="s">
        <v>528</v>
      </c>
      <c r="H382" s="258"/>
      <c r="I382" s="206"/>
      <c r="J382" s="207">
        <f>ROUND(I382*H382,2)</f>
        <v>0</v>
      </c>
      <c r="K382" s="208"/>
      <c r="L382" s="38"/>
      <c r="M382" s="209" t="s">
        <v>1</v>
      </c>
      <c r="N382" s="210" t="s">
        <v>44</v>
      </c>
      <c r="O382" s="72"/>
      <c r="P382" s="211">
        <f>O382*H382</f>
        <v>0</v>
      </c>
      <c r="Q382" s="211">
        <v>0</v>
      </c>
      <c r="R382" s="211">
        <f>Q382*H382</f>
        <v>0</v>
      </c>
      <c r="S382" s="211">
        <v>0</v>
      </c>
      <c r="T382" s="212">
        <f>S382*H382</f>
        <v>0</v>
      </c>
      <c r="U382" s="35"/>
      <c r="V382" s="35"/>
      <c r="W382" s="35"/>
      <c r="X382" s="35"/>
      <c r="Y382" s="35"/>
      <c r="Z382" s="35"/>
      <c r="AA382" s="35"/>
      <c r="AB382" s="35"/>
      <c r="AC382" s="35"/>
      <c r="AD382" s="35"/>
      <c r="AE382" s="35"/>
      <c r="AR382" s="213" t="s">
        <v>676</v>
      </c>
      <c r="AT382" s="213" t="s">
        <v>177</v>
      </c>
      <c r="AU382" s="213" t="s">
        <v>89</v>
      </c>
      <c r="AY382" s="17" t="s">
        <v>173</v>
      </c>
      <c r="BE382" s="119">
        <f>IF(N382="základní",J382,0)</f>
        <v>0</v>
      </c>
      <c r="BF382" s="119">
        <f>IF(N382="snížená",J382,0)</f>
        <v>0</v>
      </c>
      <c r="BG382" s="119">
        <f>IF(N382="zákl. přenesená",J382,0)</f>
        <v>0</v>
      </c>
      <c r="BH382" s="119">
        <f>IF(N382="sníž. přenesená",J382,0)</f>
        <v>0</v>
      </c>
      <c r="BI382" s="119">
        <f>IF(N382="nulová",J382,0)</f>
        <v>0</v>
      </c>
      <c r="BJ382" s="17" t="s">
        <v>87</v>
      </c>
      <c r="BK382" s="119">
        <f>ROUND(I382*H382,2)</f>
        <v>0</v>
      </c>
      <c r="BL382" s="17" t="s">
        <v>676</v>
      </c>
      <c r="BM382" s="213" t="s">
        <v>690</v>
      </c>
    </row>
    <row r="383" spans="1:65" s="12" customFormat="1" ht="22.8" customHeight="1">
      <c r="B383" s="185"/>
      <c r="C383" s="186"/>
      <c r="D383" s="187" t="s">
        <v>78</v>
      </c>
      <c r="E383" s="199" t="s">
        <v>691</v>
      </c>
      <c r="F383" s="199" t="s">
        <v>692</v>
      </c>
      <c r="G383" s="186"/>
      <c r="H383" s="186"/>
      <c r="I383" s="189"/>
      <c r="J383" s="200">
        <f>BK383</f>
        <v>0</v>
      </c>
      <c r="K383" s="186"/>
      <c r="L383" s="191"/>
      <c r="M383" s="192"/>
      <c r="N383" s="193"/>
      <c r="O383" s="193"/>
      <c r="P383" s="194">
        <f>SUM(P384:P386)</f>
        <v>0</v>
      </c>
      <c r="Q383" s="193"/>
      <c r="R383" s="194">
        <f>SUM(R384:R386)</f>
        <v>0</v>
      </c>
      <c r="S383" s="193"/>
      <c r="T383" s="195">
        <f>SUM(T384:T386)</f>
        <v>0</v>
      </c>
      <c r="AR383" s="196" t="s">
        <v>202</v>
      </c>
      <c r="AT383" s="197" t="s">
        <v>78</v>
      </c>
      <c r="AU383" s="197" t="s">
        <v>87</v>
      </c>
      <c r="AY383" s="196" t="s">
        <v>173</v>
      </c>
      <c r="BK383" s="198">
        <f>SUM(BK384:BK386)</f>
        <v>0</v>
      </c>
    </row>
    <row r="384" spans="1:65" s="2" customFormat="1" ht="16.5" customHeight="1">
      <c r="A384" s="35"/>
      <c r="B384" s="36"/>
      <c r="C384" s="201" t="s">
        <v>693</v>
      </c>
      <c r="D384" s="201" t="s">
        <v>177</v>
      </c>
      <c r="E384" s="202" t="s">
        <v>694</v>
      </c>
      <c r="F384" s="203" t="s">
        <v>695</v>
      </c>
      <c r="G384" s="204" t="s">
        <v>528</v>
      </c>
      <c r="H384" s="258"/>
      <c r="I384" s="206"/>
      <c r="J384" s="207">
        <f>ROUND(I384*H384,2)</f>
        <v>0</v>
      </c>
      <c r="K384" s="208"/>
      <c r="L384" s="38"/>
      <c r="M384" s="209" t="s">
        <v>1</v>
      </c>
      <c r="N384" s="210" t="s">
        <v>44</v>
      </c>
      <c r="O384" s="72"/>
      <c r="P384" s="211">
        <f>O384*H384</f>
        <v>0</v>
      </c>
      <c r="Q384" s="211">
        <v>0</v>
      </c>
      <c r="R384" s="211">
        <f>Q384*H384</f>
        <v>0</v>
      </c>
      <c r="S384" s="211">
        <v>0</v>
      </c>
      <c r="T384" s="212">
        <f>S384*H384</f>
        <v>0</v>
      </c>
      <c r="U384" s="35"/>
      <c r="V384" s="35"/>
      <c r="W384" s="35"/>
      <c r="X384" s="35"/>
      <c r="Y384" s="35"/>
      <c r="Z384" s="35"/>
      <c r="AA384" s="35"/>
      <c r="AB384" s="35"/>
      <c r="AC384" s="35"/>
      <c r="AD384" s="35"/>
      <c r="AE384" s="35"/>
      <c r="AR384" s="213" t="s">
        <v>676</v>
      </c>
      <c r="AT384" s="213" t="s">
        <v>177</v>
      </c>
      <c r="AU384" s="213" t="s">
        <v>89</v>
      </c>
      <c r="AY384" s="17" t="s">
        <v>173</v>
      </c>
      <c r="BE384" s="119">
        <f>IF(N384="základní",J384,0)</f>
        <v>0</v>
      </c>
      <c r="BF384" s="119">
        <f>IF(N384="snížená",J384,0)</f>
        <v>0</v>
      </c>
      <c r="BG384" s="119">
        <f>IF(N384="zákl. přenesená",J384,0)</f>
        <v>0</v>
      </c>
      <c r="BH384" s="119">
        <f>IF(N384="sníž. přenesená",J384,0)</f>
        <v>0</v>
      </c>
      <c r="BI384" s="119">
        <f>IF(N384="nulová",J384,0)</f>
        <v>0</v>
      </c>
      <c r="BJ384" s="17" t="s">
        <v>87</v>
      </c>
      <c r="BK384" s="119">
        <f>ROUND(I384*H384,2)</f>
        <v>0</v>
      </c>
      <c r="BL384" s="17" t="s">
        <v>676</v>
      </c>
      <c r="BM384" s="213" t="s">
        <v>696</v>
      </c>
    </row>
    <row r="385" spans="1:51" s="13" customFormat="1" ht="10.199999999999999">
      <c r="B385" s="214"/>
      <c r="C385" s="215"/>
      <c r="D385" s="216" t="s">
        <v>184</v>
      </c>
      <c r="E385" s="217" t="s">
        <v>1</v>
      </c>
      <c r="F385" s="218" t="s">
        <v>697</v>
      </c>
      <c r="G385" s="215"/>
      <c r="H385" s="217" t="s">
        <v>1</v>
      </c>
      <c r="I385" s="219"/>
      <c r="J385" s="215"/>
      <c r="K385" s="215"/>
      <c r="L385" s="220"/>
      <c r="M385" s="221"/>
      <c r="N385" s="222"/>
      <c r="O385" s="222"/>
      <c r="P385" s="222"/>
      <c r="Q385" s="222"/>
      <c r="R385" s="222"/>
      <c r="S385" s="222"/>
      <c r="T385" s="223"/>
      <c r="AT385" s="224" t="s">
        <v>184</v>
      </c>
      <c r="AU385" s="224" t="s">
        <v>89</v>
      </c>
      <c r="AV385" s="13" t="s">
        <v>87</v>
      </c>
      <c r="AW385" s="13" t="s">
        <v>33</v>
      </c>
      <c r="AX385" s="13" t="s">
        <v>79</v>
      </c>
      <c r="AY385" s="224" t="s">
        <v>173</v>
      </c>
    </row>
    <row r="386" spans="1:51" s="14" customFormat="1" ht="10.199999999999999">
      <c r="B386" s="225"/>
      <c r="C386" s="226"/>
      <c r="D386" s="216" t="s">
        <v>184</v>
      </c>
      <c r="E386" s="227" t="s">
        <v>1</v>
      </c>
      <c r="F386" s="228" t="s">
        <v>698</v>
      </c>
      <c r="G386" s="226"/>
      <c r="H386" s="229">
        <v>3.0000000000000001E-3</v>
      </c>
      <c r="I386" s="230"/>
      <c r="J386" s="226"/>
      <c r="K386" s="226"/>
      <c r="L386" s="231"/>
      <c r="M386" s="259"/>
      <c r="N386" s="260"/>
      <c r="O386" s="260"/>
      <c r="P386" s="260"/>
      <c r="Q386" s="260"/>
      <c r="R386" s="260"/>
      <c r="S386" s="260"/>
      <c r="T386" s="261"/>
      <c r="AT386" s="235" t="s">
        <v>184</v>
      </c>
      <c r="AU386" s="235" t="s">
        <v>89</v>
      </c>
      <c r="AV386" s="14" t="s">
        <v>89</v>
      </c>
      <c r="AW386" s="14" t="s">
        <v>33</v>
      </c>
      <c r="AX386" s="14" t="s">
        <v>87</v>
      </c>
      <c r="AY386" s="235" t="s">
        <v>173</v>
      </c>
    </row>
    <row r="387" spans="1:51" s="2" customFormat="1" ht="6.9" customHeight="1">
      <c r="A387" s="35"/>
      <c r="B387" s="55"/>
      <c r="C387" s="56"/>
      <c r="D387" s="56"/>
      <c r="E387" s="56"/>
      <c r="F387" s="56"/>
      <c r="G387" s="56"/>
      <c r="H387" s="56"/>
      <c r="I387" s="56"/>
      <c r="J387" s="56"/>
      <c r="K387" s="56"/>
      <c r="L387" s="38"/>
      <c r="M387" s="35"/>
      <c r="O387" s="35"/>
      <c r="P387" s="35"/>
      <c r="Q387" s="35"/>
      <c r="R387" s="35"/>
      <c r="S387" s="35"/>
      <c r="T387" s="35"/>
      <c r="U387" s="35"/>
      <c r="V387" s="35"/>
      <c r="W387" s="35"/>
      <c r="X387" s="35"/>
      <c r="Y387" s="35"/>
      <c r="Z387" s="35"/>
      <c r="AA387" s="35"/>
      <c r="AB387" s="35"/>
      <c r="AC387" s="35"/>
      <c r="AD387" s="35"/>
      <c r="AE387" s="35"/>
    </row>
  </sheetData>
  <sheetProtection algorithmName="SHA-512" hashValue="t4pXazEC9+JZeCvN33x84t/a5XhhkLAktp7LG0HUORa+3FE4FKqdRBnXkO3CRvTU2s1p7gUcxklJNiEeSj9ZLQ==" saltValue="tgh5fiE0DV+5kR68teXSE6N0qvH4XolVrpf37sJA78XGilPP67lFibsqyRcSFhDDwdPV85Yt0aio4RsX0HtE5Q==" spinCount="100000" sheet="1" objects="1" scenarios="1" formatColumns="0" formatRows="0" autoFilter="0"/>
  <autoFilter ref="C140:K386" xr:uid="{00000000-0009-0000-0000-000001000000}"/>
  <mergeCells count="9">
    <mergeCell ref="E87:H87"/>
    <mergeCell ref="E131:H131"/>
    <mergeCell ref="E133:H133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2:BM211"/>
  <sheetViews>
    <sheetView showGridLines="0" workbookViewId="0"/>
  </sheetViews>
  <sheetFormatPr defaultRowHeight="14.4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8" style="1" customWidth="1"/>
    <col min="7" max="7" width="7.42578125" style="1" customWidth="1"/>
    <col min="8" max="8" width="14" style="1" customWidth="1"/>
    <col min="9" max="9" width="15.85546875" style="1" customWidth="1"/>
    <col min="10" max="10" width="22.28515625" style="1" customWidth="1"/>
    <col min="11" max="11" width="22.28515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303"/>
      <c r="M2" s="303"/>
      <c r="N2" s="303"/>
      <c r="O2" s="303"/>
      <c r="P2" s="303"/>
      <c r="Q2" s="303"/>
      <c r="R2" s="303"/>
      <c r="S2" s="303"/>
      <c r="T2" s="303"/>
      <c r="U2" s="303"/>
      <c r="V2" s="303"/>
      <c r="AT2" s="17" t="s">
        <v>92</v>
      </c>
    </row>
    <row r="3" spans="1:46" s="1" customFormat="1" ht="6.9" customHeight="1">
      <c r="B3" s="125"/>
      <c r="C3" s="126"/>
      <c r="D3" s="126"/>
      <c r="E3" s="126"/>
      <c r="F3" s="126"/>
      <c r="G3" s="126"/>
      <c r="H3" s="126"/>
      <c r="I3" s="126"/>
      <c r="J3" s="126"/>
      <c r="K3" s="126"/>
      <c r="L3" s="20"/>
      <c r="AT3" s="17" t="s">
        <v>89</v>
      </c>
    </row>
    <row r="4" spans="1:46" s="1" customFormat="1" ht="24.9" customHeight="1">
      <c r="B4" s="20"/>
      <c r="D4" s="127" t="s">
        <v>125</v>
      </c>
      <c r="L4" s="20"/>
      <c r="M4" s="128" t="s">
        <v>10</v>
      </c>
      <c r="AT4" s="17" t="s">
        <v>4</v>
      </c>
    </row>
    <row r="5" spans="1:46" s="1" customFormat="1" ht="6.9" customHeight="1">
      <c r="B5" s="20"/>
      <c r="L5" s="20"/>
    </row>
    <row r="6" spans="1:46" s="1" customFormat="1" ht="12" customHeight="1">
      <c r="B6" s="20"/>
      <c r="D6" s="129" t="s">
        <v>16</v>
      </c>
      <c r="L6" s="20"/>
    </row>
    <row r="7" spans="1:46" s="1" customFormat="1" ht="16.5" customHeight="1">
      <c r="B7" s="20"/>
      <c r="E7" s="319" t="str">
        <f>'Rekapitulace stavby'!K6</f>
        <v>VTL plynovodní přípojka pro teplárnu Tábor</v>
      </c>
      <c r="F7" s="320"/>
      <c r="G7" s="320"/>
      <c r="H7" s="320"/>
      <c r="L7" s="20"/>
    </row>
    <row r="8" spans="1:46" s="2" customFormat="1" ht="12" customHeight="1">
      <c r="A8" s="35"/>
      <c r="B8" s="38"/>
      <c r="C8" s="35"/>
      <c r="D8" s="129" t="s">
        <v>126</v>
      </c>
      <c r="E8" s="35"/>
      <c r="F8" s="35"/>
      <c r="G8" s="35"/>
      <c r="H8" s="35"/>
      <c r="I8" s="35"/>
      <c r="J8" s="35"/>
      <c r="K8" s="35"/>
      <c r="L8" s="52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38"/>
      <c r="C9" s="35"/>
      <c r="D9" s="35"/>
      <c r="E9" s="321" t="s">
        <v>699</v>
      </c>
      <c r="F9" s="322"/>
      <c r="G9" s="322"/>
      <c r="H9" s="322"/>
      <c r="I9" s="35"/>
      <c r="J9" s="35"/>
      <c r="K9" s="35"/>
      <c r="L9" s="52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0.199999999999999">
      <c r="A10" s="35"/>
      <c r="B10" s="38"/>
      <c r="C10" s="35"/>
      <c r="D10" s="35"/>
      <c r="E10" s="35"/>
      <c r="F10" s="35"/>
      <c r="G10" s="35"/>
      <c r="H10" s="35"/>
      <c r="I10" s="35"/>
      <c r="J10" s="35"/>
      <c r="K10" s="35"/>
      <c r="L10" s="52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38"/>
      <c r="C11" s="35"/>
      <c r="D11" s="129" t="s">
        <v>18</v>
      </c>
      <c r="E11" s="35"/>
      <c r="F11" s="111" t="s">
        <v>19</v>
      </c>
      <c r="G11" s="35"/>
      <c r="H11" s="35"/>
      <c r="I11" s="129" t="s">
        <v>20</v>
      </c>
      <c r="J11" s="111" t="s">
        <v>1</v>
      </c>
      <c r="K11" s="35"/>
      <c r="L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38"/>
      <c r="C12" s="35"/>
      <c r="D12" s="129" t="s">
        <v>21</v>
      </c>
      <c r="E12" s="35"/>
      <c r="F12" s="111" t="s">
        <v>22</v>
      </c>
      <c r="G12" s="35"/>
      <c r="H12" s="35"/>
      <c r="I12" s="129" t="s">
        <v>23</v>
      </c>
      <c r="J12" s="130" t="str">
        <f>'Rekapitulace stavby'!AN8</f>
        <v>25. 8. 2021</v>
      </c>
      <c r="K12" s="35"/>
      <c r="L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8" customHeight="1">
      <c r="A13" s="35"/>
      <c r="B13" s="38"/>
      <c r="C13" s="35"/>
      <c r="D13" s="35"/>
      <c r="E13" s="35"/>
      <c r="F13" s="35"/>
      <c r="G13" s="35"/>
      <c r="H13" s="35"/>
      <c r="I13" s="35"/>
      <c r="J13" s="35"/>
      <c r="K13" s="35"/>
      <c r="L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38"/>
      <c r="C14" s="35"/>
      <c r="D14" s="129" t="s">
        <v>25</v>
      </c>
      <c r="E14" s="35"/>
      <c r="F14" s="35"/>
      <c r="G14" s="35"/>
      <c r="H14" s="35"/>
      <c r="I14" s="129" t="s">
        <v>26</v>
      </c>
      <c r="J14" s="111" t="s">
        <v>1</v>
      </c>
      <c r="K14" s="35"/>
      <c r="L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38"/>
      <c r="C15" s="35"/>
      <c r="D15" s="35"/>
      <c r="E15" s="111" t="s">
        <v>27</v>
      </c>
      <c r="F15" s="35"/>
      <c r="G15" s="35"/>
      <c r="H15" s="35"/>
      <c r="I15" s="129" t="s">
        <v>28</v>
      </c>
      <c r="J15" s="111" t="s">
        <v>1</v>
      </c>
      <c r="K15" s="35"/>
      <c r="L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" customHeight="1">
      <c r="A16" s="35"/>
      <c r="B16" s="38"/>
      <c r="C16" s="35"/>
      <c r="D16" s="35"/>
      <c r="E16" s="35"/>
      <c r="F16" s="35"/>
      <c r="G16" s="35"/>
      <c r="H16" s="35"/>
      <c r="I16" s="35"/>
      <c r="J16" s="35"/>
      <c r="K16" s="35"/>
      <c r="L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38"/>
      <c r="C17" s="35"/>
      <c r="D17" s="129" t="s">
        <v>29</v>
      </c>
      <c r="E17" s="35"/>
      <c r="F17" s="35"/>
      <c r="G17" s="35"/>
      <c r="H17" s="35"/>
      <c r="I17" s="129" t="s">
        <v>26</v>
      </c>
      <c r="J17" s="30" t="str">
        <f>'Rekapitulace stavby'!AN13</f>
        <v>Vyplň údaj</v>
      </c>
      <c r="K17" s="35"/>
      <c r="L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38"/>
      <c r="C18" s="35"/>
      <c r="D18" s="35"/>
      <c r="E18" s="323" t="str">
        <f>'Rekapitulace stavby'!E14</f>
        <v>Vyplň údaj</v>
      </c>
      <c r="F18" s="324"/>
      <c r="G18" s="324"/>
      <c r="H18" s="324"/>
      <c r="I18" s="129" t="s">
        <v>28</v>
      </c>
      <c r="J18" s="30" t="str">
        <f>'Rekapitulace stavby'!AN14</f>
        <v>Vyplň údaj</v>
      </c>
      <c r="K18" s="35"/>
      <c r="L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" customHeight="1">
      <c r="A19" s="35"/>
      <c r="B19" s="38"/>
      <c r="C19" s="35"/>
      <c r="D19" s="35"/>
      <c r="E19" s="35"/>
      <c r="F19" s="35"/>
      <c r="G19" s="35"/>
      <c r="H19" s="35"/>
      <c r="I19" s="35"/>
      <c r="J19" s="35"/>
      <c r="K19" s="35"/>
      <c r="L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38"/>
      <c r="C20" s="35"/>
      <c r="D20" s="129" t="s">
        <v>31</v>
      </c>
      <c r="E20" s="35"/>
      <c r="F20" s="35"/>
      <c r="G20" s="35"/>
      <c r="H20" s="35"/>
      <c r="I20" s="129" t="s">
        <v>26</v>
      </c>
      <c r="J20" s="111" t="s">
        <v>1</v>
      </c>
      <c r="K20" s="35"/>
      <c r="L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38"/>
      <c r="C21" s="35"/>
      <c r="D21" s="35"/>
      <c r="E21" s="111" t="s">
        <v>32</v>
      </c>
      <c r="F21" s="35"/>
      <c r="G21" s="35"/>
      <c r="H21" s="35"/>
      <c r="I21" s="129" t="s">
        <v>28</v>
      </c>
      <c r="J21" s="111" t="s">
        <v>1</v>
      </c>
      <c r="K21" s="35"/>
      <c r="L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" customHeight="1">
      <c r="A22" s="35"/>
      <c r="B22" s="38"/>
      <c r="C22" s="35"/>
      <c r="D22" s="35"/>
      <c r="E22" s="35"/>
      <c r="F22" s="35"/>
      <c r="G22" s="35"/>
      <c r="H22" s="35"/>
      <c r="I22" s="35"/>
      <c r="J22" s="35"/>
      <c r="K22" s="35"/>
      <c r="L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38"/>
      <c r="C23" s="35"/>
      <c r="D23" s="129" t="s">
        <v>34</v>
      </c>
      <c r="E23" s="35"/>
      <c r="F23" s="35"/>
      <c r="G23" s="35"/>
      <c r="H23" s="35"/>
      <c r="I23" s="129" t="s">
        <v>26</v>
      </c>
      <c r="J23" s="111" t="s">
        <v>1</v>
      </c>
      <c r="K23" s="35"/>
      <c r="L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38"/>
      <c r="C24" s="35"/>
      <c r="D24" s="35"/>
      <c r="E24" s="111" t="s">
        <v>700</v>
      </c>
      <c r="F24" s="35"/>
      <c r="G24" s="35"/>
      <c r="H24" s="35"/>
      <c r="I24" s="129" t="s">
        <v>28</v>
      </c>
      <c r="J24" s="111" t="s">
        <v>1</v>
      </c>
      <c r="K24" s="35"/>
      <c r="L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" customHeight="1">
      <c r="A25" s="35"/>
      <c r="B25" s="38"/>
      <c r="C25" s="35"/>
      <c r="D25" s="35"/>
      <c r="E25" s="35"/>
      <c r="F25" s="35"/>
      <c r="G25" s="35"/>
      <c r="H25" s="35"/>
      <c r="I25" s="35"/>
      <c r="J25" s="35"/>
      <c r="K25" s="35"/>
      <c r="L25" s="52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38"/>
      <c r="C26" s="35"/>
      <c r="D26" s="129" t="s">
        <v>36</v>
      </c>
      <c r="E26" s="35"/>
      <c r="F26" s="35"/>
      <c r="G26" s="35"/>
      <c r="H26" s="35"/>
      <c r="I26" s="35"/>
      <c r="J26" s="35"/>
      <c r="K26" s="35"/>
      <c r="L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31"/>
      <c r="B27" s="132"/>
      <c r="C27" s="131"/>
      <c r="D27" s="131"/>
      <c r="E27" s="325" t="s">
        <v>1</v>
      </c>
      <c r="F27" s="325"/>
      <c r="G27" s="325"/>
      <c r="H27" s="325"/>
      <c r="I27" s="131"/>
      <c r="J27" s="131"/>
      <c r="K27" s="131"/>
      <c r="L27" s="133"/>
      <c r="S27" s="131"/>
      <c r="T27" s="131"/>
      <c r="U27" s="131"/>
      <c r="V27" s="131"/>
      <c r="W27" s="131"/>
      <c r="X27" s="131"/>
      <c r="Y27" s="131"/>
      <c r="Z27" s="131"/>
      <c r="AA27" s="131"/>
      <c r="AB27" s="131"/>
      <c r="AC27" s="131"/>
      <c r="AD27" s="131"/>
      <c r="AE27" s="131"/>
    </row>
    <row r="28" spans="1:31" s="2" customFormat="1" ht="6.9" customHeight="1">
      <c r="A28" s="35"/>
      <c r="B28" s="38"/>
      <c r="C28" s="35"/>
      <c r="D28" s="35"/>
      <c r="E28" s="35"/>
      <c r="F28" s="35"/>
      <c r="G28" s="35"/>
      <c r="H28" s="35"/>
      <c r="I28" s="35"/>
      <c r="J28" s="35"/>
      <c r="K28" s="35"/>
      <c r="L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" customHeight="1">
      <c r="A29" s="35"/>
      <c r="B29" s="38"/>
      <c r="C29" s="35"/>
      <c r="D29" s="134"/>
      <c r="E29" s="134"/>
      <c r="F29" s="134"/>
      <c r="G29" s="134"/>
      <c r="H29" s="134"/>
      <c r="I29" s="134"/>
      <c r="J29" s="134"/>
      <c r="K29" s="134"/>
      <c r="L29" s="52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38"/>
      <c r="C30" s="35"/>
      <c r="D30" s="135" t="s">
        <v>39</v>
      </c>
      <c r="E30" s="35"/>
      <c r="F30" s="35"/>
      <c r="G30" s="35"/>
      <c r="H30" s="35"/>
      <c r="I30" s="35"/>
      <c r="J30" s="136">
        <f>ROUND(J128, 2)</f>
        <v>0</v>
      </c>
      <c r="K30" s="35"/>
      <c r="L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" customHeight="1">
      <c r="A31" s="35"/>
      <c r="B31" s="38"/>
      <c r="C31" s="35"/>
      <c r="D31" s="134"/>
      <c r="E31" s="134"/>
      <c r="F31" s="134"/>
      <c r="G31" s="134"/>
      <c r="H31" s="134"/>
      <c r="I31" s="134"/>
      <c r="J31" s="134"/>
      <c r="K31" s="134"/>
      <c r="L31" s="52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" customHeight="1">
      <c r="A32" s="35"/>
      <c r="B32" s="38"/>
      <c r="C32" s="35"/>
      <c r="D32" s="35"/>
      <c r="E32" s="35"/>
      <c r="F32" s="137" t="s">
        <v>41</v>
      </c>
      <c r="G32" s="35"/>
      <c r="H32" s="35"/>
      <c r="I32" s="137" t="s">
        <v>40</v>
      </c>
      <c r="J32" s="137" t="s">
        <v>42</v>
      </c>
      <c r="K32" s="35"/>
      <c r="L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" customHeight="1">
      <c r="A33" s="35"/>
      <c r="B33" s="38"/>
      <c r="C33" s="35"/>
      <c r="D33" s="138" t="s">
        <v>43</v>
      </c>
      <c r="E33" s="129" t="s">
        <v>44</v>
      </c>
      <c r="F33" s="139">
        <f>ROUND((SUM(BE128:BE210)),  2)</f>
        <v>0</v>
      </c>
      <c r="G33" s="35"/>
      <c r="H33" s="35"/>
      <c r="I33" s="140">
        <v>0.21</v>
      </c>
      <c r="J33" s="139">
        <f>ROUND(((SUM(BE128:BE210))*I33),  2)</f>
        <v>0</v>
      </c>
      <c r="K33" s="35"/>
      <c r="L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" customHeight="1">
      <c r="A34" s="35"/>
      <c r="B34" s="38"/>
      <c r="C34" s="35"/>
      <c r="D34" s="35"/>
      <c r="E34" s="129" t="s">
        <v>45</v>
      </c>
      <c r="F34" s="139">
        <f>ROUND((SUM(BF128:BF210)),  2)</f>
        <v>0</v>
      </c>
      <c r="G34" s="35"/>
      <c r="H34" s="35"/>
      <c r="I34" s="140">
        <v>0.15</v>
      </c>
      <c r="J34" s="139">
        <f>ROUND(((SUM(BF128:BF210))*I34),  2)</f>
        <v>0</v>
      </c>
      <c r="K34" s="35"/>
      <c r="L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" hidden="1" customHeight="1">
      <c r="A35" s="35"/>
      <c r="B35" s="38"/>
      <c r="C35" s="35"/>
      <c r="D35" s="35"/>
      <c r="E35" s="129" t="s">
        <v>46</v>
      </c>
      <c r="F35" s="139">
        <f>ROUND((SUM(BG128:BG210)),  2)</f>
        <v>0</v>
      </c>
      <c r="G35" s="35"/>
      <c r="H35" s="35"/>
      <c r="I35" s="140">
        <v>0.21</v>
      </c>
      <c r="J35" s="139">
        <f>0</f>
        <v>0</v>
      </c>
      <c r="K35" s="35"/>
      <c r="L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" hidden="1" customHeight="1">
      <c r="A36" s="35"/>
      <c r="B36" s="38"/>
      <c r="C36" s="35"/>
      <c r="D36" s="35"/>
      <c r="E36" s="129" t="s">
        <v>47</v>
      </c>
      <c r="F36" s="139">
        <f>ROUND((SUM(BH128:BH210)),  2)</f>
        <v>0</v>
      </c>
      <c r="G36" s="35"/>
      <c r="H36" s="35"/>
      <c r="I36" s="140">
        <v>0.15</v>
      </c>
      <c r="J36" s="139">
        <f>0</f>
        <v>0</v>
      </c>
      <c r="K36" s="35"/>
      <c r="L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" hidden="1" customHeight="1">
      <c r="A37" s="35"/>
      <c r="B37" s="38"/>
      <c r="C37" s="35"/>
      <c r="D37" s="35"/>
      <c r="E37" s="129" t="s">
        <v>48</v>
      </c>
      <c r="F37" s="139">
        <f>ROUND((SUM(BI128:BI210)),  2)</f>
        <v>0</v>
      </c>
      <c r="G37" s="35"/>
      <c r="H37" s="35"/>
      <c r="I37" s="140">
        <v>0</v>
      </c>
      <c r="J37" s="139">
        <f>0</f>
        <v>0</v>
      </c>
      <c r="K37" s="35"/>
      <c r="L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" customHeight="1">
      <c r="A38" s="35"/>
      <c r="B38" s="38"/>
      <c r="C38" s="35"/>
      <c r="D38" s="35"/>
      <c r="E38" s="35"/>
      <c r="F38" s="35"/>
      <c r="G38" s="35"/>
      <c r="H38" s="35"/>
      <c r="I38" s="35"/>
      <c r="J38" s="35"/>
      <c r="K38" s="35"/>
      <c r="L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38"/>
      <c r="C39" s="141"/>
      <c r="D39" s="142" t="s">
        <v>49</v>
      </c>
      <c r="E39" s="143"/>
      <c r="F39" s="143"/>
      <c r="G39" s="144" t="s">
        <v>50</v>
      </c>
      <c r="H39" s="145" t="s">
        <v>51</v>
      </c>
      <c r="I39" s="143"/>
      <c r="J39" s="146">
        <f>SUM(J30:J37)</f>
        <v>0</v>
      </c>
      <c r="K39" s="147"/>
      <c r="L39" s="52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" customHeight="1">
      <c r="A40" s="35"/>
      <c r="B40" s="38"/>
      <c r="C40" s="35"/>
      <c r="D40" s="35"/>
      <c r="E40" s="35"/>
      <c r="F40" s="35"/>
      <c r="G40" s="35"/>
      <c r="H40" s="35"/>
      <c r="I40" s="35"/>
      <c r="J40" s="35"/>
      <c r="K40" s="35"/>
      <c r="L40" s="52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1" customFormat="1" ht="14.4" customHeight="1">
      <c r="B41" s="20"/>
      <c r="L41" s="20"/>
    </row>
    <row r="42" spans="1:31" s="1" customFormat="1" ht="14.4" customHeight="1">
      <c r="B42" s="20"/>
      <c r="L42" s="20"/>
    </row>
    <row r="43" spans="1:31" s="1" customFormat="1" ht="14.4" customHeight="1">
      <c r="B43" s="20"/>
      <c r="L43" s="20"/>
    </row>
    <row r="44" spans="1:31" s="1" customFormat="1" ht="14.4" customHeight="1">
      <c r="B44" s="20"/>
      <c r="L44" s="20"/>
    </row>
    <row r="45" spans="1:31" s="1" customFormat="1" ht="14.4" customHeight="1">
      <c r="B45" s="20"/>
      <c r="L45" s="20"/>
    </row>
    <row r="46" spans="1:31" s="1" customFormat="1" ht="14.4" customHeight="1">
      <c r="B46" s="20"/>
      <c r="L46" s="20"/>
    </row>
    <row r="47" spans="1:31" s="1" customFormat="1" ht="14.4" customHeight="1">
      <c r="B47" s="20"/>
      <c r="L47" s="20"/>
    </row>
    <row r="48" spans="1:31" s="1" customFormat="1" ht="14.4" customHeight="1">
      <c r="B48" s="20"/>
      <c r="L48" s="20"/>
    </row>
    <row r="49" spans="1:31" s="1" customFormat="1" ht="14.4" customHeight="1">
      <c r="B49" s="20"/>
      <c r="L49" s="20"/>
    </row>
    <row r="50" spans="1:31" s="2" customFormat="1" ht="14.4" customHeight="1">
      <c r="B50" s="52"/>
      <c r="D50" s="148" t="s">
        <v>52</v>
      </c>
      <c r="E50" s="149"/>
      <c r="F50" s="149"/>
      <c r="G50" s="148" t="s">
        <v>53</v>
      </c>
      <c r="H50" s="149"/>
      <c r="I50" s="149"/>
      <c r="J50" s="149"/>
      <c r="K50" s="149"/>
      <c r="L50" s="52"/>
    </row>
    <row r="51" spans="1:31" ht="10.199999999999999">
      <c r="B51" s="20"/>
      <c r="L51" s="20"/>
    </row>
    <row r="52" spans="1:31" ht="10.199999999999999">
      <c r="B52" s="20"/>
      <c r="L52" s="20"/>
    </row>
    <row r="53" spans="1:31" ht="10.199999999999999">
      <c r="B53" s="20"/>
      <c r="L53" s="20"/>
    </row>
    <row r="54" spans="1:31" ht="10.199999999999999">
      <c r="B54" s="20"/>
      <c r="L54" s="20"/>
    </row>
    <row r="55" spans="1:31" ht="10.199999999999999">
      <c r="B55" s="20"/>
      <c r="L55" s="20"/>
    </row>
    <row r="56" spans="1:31" ht="10.199999999999999">
      <c r="B56" s="20"/>
      <c r="L56" s="20"/>
    </row>
    <row r="57" spans="1:31" ht="10.199999999999999">
      <c r="B57" s="20"/>
      <c r="L57" s="20"/>
    </row>
    <row r="58" spans="1:31" ht="10.199999999999999">
      <c r="B58" s="20"/>
      <c r="L58" s="20"/>
    </row>
    <row r="59" spans="1:31" ht="10.199999999999999">
      <c r="B59" s="20"/>
      <c r="L59" s="20"/>
    </row>
    <row r="60" spans="1:31" ht="10.199999999999999">
      <c r="B60" s="20"/>
      <c r="L60" s="20"/>
    </row>
    <row r="61" spans="1:31" s="2" customFormat="1" ht="13.2">
      <c r="A61" s="35"/>
      <c r="B61" s="38"/>
      <c r="C61" s="35"/>
      <c r="D61" s="150" t="s">
        <v>54</v>
      </c>
      <c r="E61" s="151"/>
      <c r="F61" s="152" t="s">
        <v>55</v>
      </c>
      <c r="G61" s="150" t="s">
        <v>54</v>
      </c>
      <c r="H61" s="151"/>
      <c r="I61" s="151"/>
      <c r="J61" s="153" t="s">
        <v>55</v>
      </c>
      <c r="K61" s="151"/>
      <c r="L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31" ht="10.199999999999999">
      <c r="B62" s="20"/>
      <c r="L62" s="20"/>
    </row>
    <row r="63" spans="1:31" ht="10.199999999999999">
      <c r="B63" s="20"/>
      <c r="L63" s="20"/>
    </row>
    <row r="64" spans="1:31" ht="10.199999999999999">
      <c r="B64" s="20"/>
      <c r="L64" s="20"/>
    </row>
    <row r="65" spans="1:31" s="2" customFormat="1" ht="13.2">
      <c r="A65" s="35"/>
      <c r="B65" s="38"/>
      <c r="C65" s="35"/>
      <c r="D65" s="148" t="s">
        <v>56</v>
      </c>
      <c r="E65" s="154"/>
      <c r="F65" s="154"/>
      <c r="G65" s="148" t="s">
        <v>57</v>
      </c>
      <c r="H65" s="154"/>
      <c r="I65" s="154"/>
      <c r="J65" s="154"/>
      <c r="K65" s="154"/>
      <c r="L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 ht="10.199999999999999">
      <c r="B66" s="20"/>
      <c r="L66" s="20"/>
    </row>
    <row r="67" spans="1:31" ht="10.199999999999999">
      <c r="B67" s="20"/>
      <c r="L67" s="20"/>
    </row>
    <row r="68" spans="1:31" ht="10.199999999999999">
      <c r="B68" s="20"/>
      <c r="L68" s="20"/>
    </row>
    <row r="69" spans="1:31" ht="10.199999999999999">
      <c r="B69" s="20"/>
      <c r="L69" s="20"/>
    </row>
    <row r="70" spans="1:31" ht="10.199999999999999">
      <c r="B70" s="20"/>
      <c r="L70" s="20"/>
    </row>
    <row r="71" spans="1:31" ht="10.199999999999999">
      <c r="B71" s="20"/>
      <c r="L71" s="20"/>
    </row>
    <row r="72" spans="1:31" ht="10.199999999999999">
      <c r="B72" s="20"/>
      <c r="L72" s="20"/>
    </row>
    <row r="73" spans="1:31" ht="10.199999999999999">
      <c r="B73" s="20"/>
      <c r="L73" s="20"/>
    </row>
    <row r="74" spans="1:31" ht="10.199999999999999">
      <c r="B74" s="20"/>
      <c r="L74" s="20"/>
    </row>
    <row r="75" spans="1:31" ht="10.199999999999999">
      <c r="B75" s="20"/>
      <c r="L75" s="20"/>
    </row>
    <row r="76" spans="1:31" s="2" customFormat="1" ht="13.2">
      <c r="A76" s="35"/>
      <c r="B76" s="38"/>
      <c r="C76" s="35"/>
      <c r="D76" s="150" t="s">
        <v>54</v>
      </c>
      <c r="E76" s="151"/>
      <c r="F76" s="152" t="s">
        <v>55</v>
      </c>
      <c r="G76" s="150" t="s">
        <v>54</v>
      </c>
      <c r="H76" s="151"/>
      <c r="I76" s="151"/>
      <c r="J76" s="153" t="s">
        <v>55</v>
      </c>
      <c r="K76" s="151"/>
      <c r="L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4.4" customHeight="1">
      <c r="A77" s="35"/>
      <c r="B77" s="155"/>
      <c r="C77" s="156"/>
      <c r="D77" s="156"/>
      <c r="E77" s="156"/>
      <c r="F77" s="156"/>
      <c r="G77" s="156"/>
      <c r="H77" s="156"/>
      <c r="I77" s="156"/>
      <c r="J77" s="156"/>
      <c r="K77" s="156"/>
      <c r="L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pans="1:47" s="2" customFormat="1" ht="6.9" customHeight="1">
      <c r="A81" s="35"/>
      <c r="B81" s="157"/>
      <c r="C81" s="158"/>
      <c r="D81" s="158"/>
      <c r="E81" s="158"/>
      <c r="F81" s="158"/>
      <c r="G81" s="158"/>
      <c r="H81" s="158"/>
      <c r="I81" s="158"/>
      <c r="J81" s="158"/>
      <c r="K81" s="158"/>
      <c r="L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47" s="2" customFormat="1" ht="24.9" customHeight="1">
      <c r="A82" s="35"/>
      <c r="B82" s="36"/>
      <c r="C82" s="23" t="s">
        <v>128</v>
      </c>
      <c r="D82" s="37"/>
      <c r="E82" s="37"/>
      <c r="F82" s="37"/>
      <c r="G82" s="37"/>
      <c r="H82" s="37"/>
      <c r="I82" s="37"/>
      <c r="J82" s="37"/>
      <c r="K82" s="37"/>
      <c r="L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47" s="2" customFormat="1" ht="6.9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47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47" s="2" customFormat="1" ht="16.5" customHeight="1">
      <c r="A85" s="35"/>
      <c r="B85" s="36"/>
      <c r="C85" s="37"/>
      <c r="D85" s="37"/>
      <c r="E85" s="326" t="str">
        <f>E7</f>
        <v>VTL plynovodní přípojka pro teplárnu Tábor</v>
      </c>
      <c r="F85" s="327"/>
      <c r="G85" s="327"/>
      <c r="H85" s="327"/>
      <c r="I85" s="37"/>
      <c r="J85" s="37"/>
      <c r="K85" s="37"/>
      <c r="L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47" s="2" customFormat="1" ht="12" customHeight="1">
      <c r="A86" s="35"/>
      <c r="B86" s="36"/>
      <c r="C86" s="29" t="s">
        <v>126</v>
      </c>
      <c r="D86" s="37"/>
      <c r="E86" s="37"/>
      <c r="F86" s="37"/>
      <c r="G86" s="37"/>
      <c r="H86" s="37"/>
      <c r="I86" s="37"/>
      <c r="J86" s="37"/>
      <c r="K86" s="37"/>
      <c r="L86" s="52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47" s="2" customFormat="1" ht="16.5" customHeight="1">
      <c r="A87" s="35"/>
      <c r="B87" s="36"/>
      <c r="C87" s="37"/>
      <c r="D87" s="37"/>
      <c r="E87" s="275" t="str">
        <f>E9</f>
        <v>36-2/2021 - SO 02 - Protikorozní ochrana</v>
      </c>
      <c r="F87" s="328"/>
      <c r="G87" s="328"/>
      <c r="H87" s="328"/>
      <c r="I87" s="37"/>
      <c r="J87" s="37"/>
      <c r="K87" s="37"/>
      <c r="L87" s="52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47" s="2" customFormat="1" ht="6.9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52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47" s="2" customFormat="1" ht="12" customHeight="1">
      <c r="A89" s="35"/>
      <c r="B89" s="36"/>
      <c r="C89" s="29" t="s">
        <v>21</v>
      </c>
      <c r="D89" s="37"/>
      <c r="E89" s="37"/>
      <c r="F89" s="27" t="str">
        <f>F12</f>
        <v>Měšice u Tábora</v>
      </c>
      <c r="G89" s="37"/>
      <c r="H89" s="37"/>
      <c r="I89" s="29" t="s">
        <v>23</v>
      </c>
      <c r="J89" s="67" t="str">
        <f>IF(J12="","",J12)</f>
        <v>25. 8. 2021</v>
      </c>
      <c r="K89" s="37"/>
      <c r="L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47" s="2" customFormat="1" ht="6.9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47" s="2" customFormat="1" ht="40.049999999999997" customHeight="1">
      <c r="A91" s="35"/>
      <c r="B91" s="36"/>
      <c r="C91" s="29" t="s">
        <v>25</v>
      </c>
      <c r="D91" s="37"/>
      <c r="E91" s="37"/>
      <c r="F91" s="27" t="str">
        <f>E15</f>
        <v xml:space="preserve">C-Energy Planá s. r. o., Průmyslová 748, Planá </v>
      </c>
      <c r="G91" s="37"/>
      <c r="H91" s="37"/>
      <c r="I91" s="29" t="s">
        <v>31</v>
      </c>
      <c r="J91" s="32" t="str">
        <f>E21</f>
        <v>Jiří Veselý, Krasetín ev. č. 18, 382 03 Holubov</v>
      </c>
      <c r="K91" s="37"/>
      <c r="L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47" s="2" customFormat="1" ht="15.15" customHeight="1">
      <c r="A92" s="35"/>
      <c r="B92" s="36"/>
      <c r="C92" s="29" t="s">
        <v>29</v>
      </c>
      <c r="D92" s="37"/>
      <c r="E92" s="37"/>
      <c r="F92" s="27" t="str">
        <f>IF(E18="","",E18)</f>
        <v>Vyplň údaj</v>
      </c>
      <c r="G92" s="37"/>
      <c r="H92" s="37"/>
      <c r="I92" s="29" t="s">
        <v>34</v>
      </c>
      <c r="J92" s="32" t="str">
        <f>E24</f>
        <v>Zbyněk Janda</v>
      </c>
      <c r="K92" s="37"/>
      <c r="L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47" s="2" customFormat="1" ht="10.35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47" s="2" customFormat="1" ht="29.25" customHeight="1">
      <c r="A94" s="35"/>
      <c r="B94" s="36"/>
      <c r="C94" s="159" t="s">
        <v>129</v>
      </c>
      <c r="D94" s="124"/>
      <c r="E94" s="124"/>
      <c r="F94" s="124"/>
      <c r="G94" s="124"/>
      <c r="H94" s="124"/>
      <c r="I94" s="124"/>
      <c r="J94" s="160" t="s">
        <v>130</v>
      </c>
      <c r="K94" s="124"/>
      <c r="L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47" s="2" customFormat="1" ht="10.35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52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pans="1:47" s="2" customFormat="1" ht="22.8" customHeight="1">
      <c r="A96" s="35"/>
      <c r="B96" s="36"/>
      <c r="C96" s="161" t="s">
        <v>131</v>
      </c>
      <c r="D96" s="37"/>
      <c r="E96" s="37"/>
      <c r="F96" s="37"/>
      <c r="G96" s="37"/>
      <c r="H96" s="37"/>
      <c r="I96" s="37"/>
      <c r="J96" s="85">
        <f>J128</f>
        <v>0</v>
      </c>
      <c r="K96" s="37"/>
      <c r="L96" s="52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7" t="s">
        <v>132</v>
      </c>
    </row>
    <row r="97" spans="1:31" s="9" customFormat="1" ht="24.9" customHeight="1">
      <c r="B97" s="162"/>
      <c r="C97" s="163"/>
      <c r="D97" s="164" t="s">
        <v>701</v>
      </c>
      <c r="E97" s="165"/>
      <c r="F97" s="165"/>
      <c r="G97" s="165"/>
      <c r="H97" s="165"/>
      <c r="I97" s="165"/>
      <c r="J97" s="166">
        <f>J129</f>
        <v>0</v>
      </c>
      <c r="K97" s="163"/>
      <c r="L97" s="167"/>
    </row>
    <row r="98" spans="1:31" s="10" customFormat="1" ht="19.95" customHeight="1">
      <c r="B98" s="168"/>
      <c r="C98" s="105"/>
      <c r="D98" s="169" t="s">
        <v>702</v>
      </c>
      <c r="E98" s="170"/>
      <c r="F98" s="170"/>
      <c r="G98" s="170"/>
      <c r="H98" s="170"/>
      <c r="I98" s="170"/>
      <c r="J98" s="171">
        <f>J130</f>
        <v>0</v>
      </c>
      <c r="K98" s="105"/>
      <c r="L98" s="172"/>
    </row>
    <row r="99" spans="1:31" s="10" customFormat="1" ht="19.95" customHeight="1">
      <c r="B99" s="168"/>
      <c r="C99" s="105"/>
      <c r="D99" s="169" t="s">
        <v>703</v>
      </c>
      <c r="E99" s="170"/>
      <c r="F99" s="170"/>
      <c r="G99" s="170"/>
      <c r="H99" s="170"/>
      <c r="I99" s="170"/>
      <c r="J99" s="171">
        <f>J134</f>
        <v>0</v>
      </c>
      <c r="K99" s="105"/>
      <c r="L99" s="172"/>
    </row>
    <row r="100" spans="1:31" s="9" customFormat="1" ht="24.9" customHeight="1">
      <c r="B100" s="162"/>
      <c r="C100" s="163"/>
      <c r="D100" s="164" t="s">
        <v>704</v>
      </c>
      <c r="E100" s="165"/>
      <c r="F100" s="165"/>
      <c r="G100" s="165"/>
      <c r="H100" s="165"/>
      <c r="I100" s="165"/>
      <c r="J100" s="166">
        <f>J137</f>
        <v>0</v>
      </c>
      <c r="K100" s="163"/>
      <c r="L100" s="167"/>
    </row>
    <row r="101" spans="1:31" s="10" customFormat="1" ht="19.95" customHeight="1">
      <c r="B101" s="168"/>
      <c r="C101" s="105"/>
      <c r="D101" s="169" t="s">
        <v>705</v>
      </c>
      <c r="E101" s="170"/>
      <c r="F101" s="170"/>
      <c r="G101" s="170"/>
      <c r="H101" s="170"/>
      <c r="I101" s="170"/>
      <c r="J101" s="171">
        <f>J138</f>
        <v>0</v>
      </c>
      <c r="K101" s="105"/>
      <c r="L101" s="172"/>
    </row>
    <row r="102" spans="1:31" s="9" customFormat="1" ht="24.9" customHeight="1">
      <c r="B102" s="162"/>
      <c r="C102" s="163"/>
      <c r="D102" s="164" t="s">
        <v>706</v>
      </c>
      <c r="E102" s="165"/>
      <c r="F102" s="165"/>
      <c r="G102" s="165"/>
      <c r="H102" s="165"/>
      <c r="I102" s="165"/>
      <c r="J102" s="166">
        <f>J142</f>
        <v>0</v>
      </c>
      <c r="K102" s="163"/>
      <c r="L102" s="167"/>
    </row>
    <row r="103" spans="1:31" s="10" customFormat="1" ht="19.95" customHeight="1">
      <c r="B103" s="168"/>
      <c r="C103" s="105"/>
      <c r="D103" s="169" t="s">
        <v>707</v>
      </c>
      <c r="E103" s="170"/>
      <c r="F103" s="170"/>
      <c r="G103" s="170"/>
      <c r="H103" s="170"/>
      <c r="I103" s="170"/>
      <c r="J103" s="171">
        <f>J143</f>
        <v>0</v>
      </c>
      <c r="K103" s="105"/>
      <c r="L103" s="172"/>
    </row>
    <row r="104" spans="1:31" s="10" customFormat="1" ht="19.95" customHeight="1">
      <c r="B104" s="168"/>
      <c r="C104" s="105"/>
      <c r="D104" s="169" t="s">
        <v>708</v>
      </c>
      <c r="E104" s="170"/>
      <c r="F104" s="170"/>
      <c r="G104" s="170"/>
      <c r="H104" s="170"/>
      <c r="I104" s="170"/>
      <c r="J104" s="171">
        <f>J187</f>
        <v>0</v>
      </c>
      <c r="K104" s="105"/>
      <c r="L104" s="172"/>
    </row>
    <row r="105" spans="1:31" s="10" customFormat="1" ht="19.95" customHeight="1">
      <c r="B105" s="168"/>
      <c r="C105" s="105"/>
      <c r="D105" s="169" t="s">
        <v>709</v>
      </c>
      <c r="E105" s="170"/>
      <c r="F105" s="170"/>
      <c r="G105" s="170"/>
      <c r="H105" s="170"/>
      <c r="I105" s="170"/>
      <c r="J105" s="171">
        <f>J201</f>
        <v>0</v>
      </c>
      <c r="K105" s="105"/>
      <c r="L105" s="172"/>
    </row>
    <row r="106" spans="1:31" s="9" customFormat="1" ht="24.9" customHeight="1">
      <c r="B106" s="162"/>
      <c r="C106" s="163"/>
      <c r="D106" s="164" t="s">
        <v>710</v>
      </c>
      <c r="E106" s="165"/>
      <c r="F106" s="165"/>
      <c r="G106" s="165"/>
      <c r="H106" s="165"/>
      <c r="I106" s="165"/>
      <c r="J106" s="166">
        <f>J206</f>
        <v>0</v>
      </c>
      <c r="K106" s="163"/>
      <c r="L106" s="167"/>
    </row>
    <row r="107" spans="1:31" s="9" customFormat="1" ht="24.9" customHeight="1">
      <c r="B107" s="162"/>
      <c r="C107" s="163"/>
      <c r="D107" s="164" t="s">
        <v>711</v>
      </c>
      <c r="E107" s="165"/>
      <c r="F107" s="165"/>
      <c r="G107" s="165"/>
      <c r="H107" s="165"/>
      <c r="I107" s="165"/>
      <c r="J107" s="166">
        <f>J208</f>
        <v>0</v>
      </c>
      <c r="K107" s="163"/>
      <c r="L107" s="167"/>
    </row>
    <row r="108" spans="1:31" s="10" customFormat="1" ht="19.95" customHeight="1">
      <c r="B108" s="168"/>
      <c r="C108" s="105"/>
      <c r="D108" s="169" t="s">
        <v>712</v>
      </c>
      <c r="E108" s="170"/>
      <c r="F108" s="170"/>
      <c r="G108" s="170"/>
      <c r="H108" s="170"/>
      <c r="I108" s="170"/>
      <c r="J108" s="171">
        <f>J209</f>
        <v>0</v>
      </c>
      <c r="K108" s="105"/>
      <c r="L108" s="172"/>
    </row>
    <row r="109" spans="1:31" s="2" customFormat="1" ht="21.75" customHeight="1">
      <c r="A109" s="35"/>
      <c r="B109" s="36"/>
      <c r="C109" s="37"/>
      <c r="D109" s="37"/>
      <c r="E109" s="37"/>
      <c r="F109" s="37"/>
      <c r="G109" s="37"/>
      <c r="H109" s="37"/>
      <c r="I109" s="37"/>
      <c r="J109" s="37"/>
      <c r="K109" s="37"/>
      <c r="L109" s="52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pans="1:31" s="2" customFormat="1" ht="6.9" customHeight="1">
      <c r="A110" s="35"/>
      <c r="B110" s="55"/>
      <c r="C110" s="56"/>
      <c r="D110" s="56"/>
      <c r="E110" s="56"/>
      <c r="F110" s="56"/>
      <c r="G110" s="56"/>
      <c r="H110" s="56"/>
      <c r="I110" s="56"/>
      <c r="J110" s="56"/>
      <c r="K110" s="56"/>
      <c r="L110" s="52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4" spans="1:63" s="2" customFormat="1" ht="6.9" customHeight="1">
      <c r="A114" s="35"/>
      <c r="B114" s="57"/>
      <c r="C114" s="58"/>
      <c r="D114" s="58"/>
      <c r="E114" s="58"/>
      <c r="F114" s="58"/>
      <c r="G114" s="58"/>
      <c r="H114" s="58"/>
      <c r="I114" s="58"/>
      <c r="J114" s="58"/>
      <c r="K114" s="58"/>
      <c r="L114" s="52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pans="1:63" s="2" customFormat="1" ht="24.9" customHeight="1">
      <c r="A115" s="35"/>
      <c r="B115" s="36"/>
      <c r="C115" s="23" t="s">
        <v>158</v>
      </c>
      <c r="D115" s="37"/>
      <c r="E115" s="37"/>
      <c r="F115" s="37"/>
      <c r="G115" s="37"/>
      <c r="H115" s="37"/>
      <c r="I115" s="37"/>
      <c r="J115" s="37"/>
      <c r="K115" s="37"/>
      <c r="L115" s="52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pans="1:63" s="2" customFormat="1" ht="6.9" customHeight="1">
      <c r="A116" s="35"/>
      <c r="B116" s="36"/>
      <c r="C116" s="37"/>
      <c r="D116" s="37"/>
      <c r="E116" s="37"/>
      <c r="F116" s="37"/>
      <c r="G116" s="37"/>
      <c r="H116" s="37"/>
      <c r="I116" s="37"/>
      <c r="J116" s="37"/>
      <c r="K116" s="37"/>
      <c r="L116" s="52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pans="1:63" s="2" customFormat="1" ht="12" customHeight="1">
      <c r="A117" s="35"/>
      <c r="B117" s="36"/>
      <c r="C117" s="29" t="s">
        <v>16</v>
      </c>
      <c r="D117" s="37"/>
      <c r="E117" s="37"/>
      <c r="F117" s="37"/>
      <c r="G117" s="37"/>
      <c r="H117" s="37"/>
      <c r="I117" s="37"/>
      <c r="J117" s="37"/>
      <c r="K117" s="37"/>
      <c r="L117" s="52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pans="1:63" s="2" customFormat="1" ht="16.5" customHeight="1">
      <c r="A118" s="35"/>
      <c r="B118" s="36"/>
      <c r="C118" s="37"/>
      <c r="D118" s="37"/>
      <c r="E118" s="326" t="str">
        <f>E7</f>
        <v>VTL plynovodní přípojka pro teplárnu Tábor</v>
      </c>
      <c r="F118" s="327"/>
      <c r="G118" s="327"/>
      <c r="H118" s="327"/>
      <c r="I118" s="37"/>
      <c r="J118" s="37"/>
      <c r="K118" s="37"/>
      <c r="L118" s="52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pans="1:63" s="2" customFormat="1" ht="12" customHeight="1">
      <c r="A119" s="35"/>
      <c r="B119" s="36"/>
      <c r="C119" s="29" t="s">
        <v>126</v>
      </c>
      <c r="D119" s="37"/>
      <c r="E119" s="37"/>
      <c r="F119" s="37"/>
      <c r="G119" s="37"/>
      <c r="H119" s="37"/>
      <c r="I119" s="37"/>
      <c r="J119" s="37"/>
      <c r="K119" s="37"/>
      <c r="L119" s="52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pans="1:63" s="2" customFormat="1" ht="16.5" customHeight="1">
      <c r="A120" s="35"/>
      <c r="B120" s="36"/>
      <c r="C120" s="37"/>
      <c r="D120" s="37"/>
      <c r="E120" s="275" t="str">
        <f>E9</f>
        <v>36-2/2021 - SO 02 - Protikorozní ochrana</v>
      </c>
      <c r="F120" s="328"/>
      <c r="G120" s="328"/>
      <c r="H120" s="328"/>
      <c r="I120" s="37"/>
      <c r="J120" s="37"/>
      <c r="K120" s="37"/>
      <c r="L120" s="52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pans="1:63" s="2" customFormat="1" ht="6.9" customHeight="1">
      <c r="A121" s="35"/>
      <c r="B121" s="36"/>
      <c r="C121" s="37"/>
      <c r="D121" s="37"/>
      <c r="E121" s="37"/>
      <c r="F121" s="37"/>
      <c r="G121" s="37"/>
      <c r="H121" s="37"/>
      <c r="I121" s="37"/>
      <c r="J121" s="37"/>
      <c r="K121" s="37"/>
      <c r="L121" s="52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pans="1:63" s="2" customFormat="1" ht="12" customHeight="1">
      <c r="A122" s="35"/>
      <c r="B122" s="36"/>
      <c r="C122" s="29" t="s">
        <v>21</v>
      </c>
      <c r="D122" s="37"/>
      <c r="E122" s="37"/>
      <c r="F122" s="27" t="str">
        <f>F12</f>
        <v>Měšice u Tábora</v>
      </c>
      <c r="G122" s="37"/>
      <c r="H122" s="37"/>
      <c r="I122" s="29" t="s">
        <v>23</v>
      </c>
      <c r="J122" s="67" t="str">
        <f>IF(J12="","",J12)</f>
        <v>25. 8. 2021</v>
      </c>
      <c r="K122" s="37"/>
      <c r="L122" s="52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pans="1:63" s="2" customFormat="1" ht="6.9" customHeight="1">
      <c r="A123" s="35"/>
      <c r="B123" s="36"/>
      <c r="C123" s="37"/>
      <c r="D123" s="37"/>
      <c r="E123" s="37"/>
      <c r="F123" s="37"/>
      <c r="G123" s="37"/>
      <c r="H123" s="37"/>
      <c r="I123" s="37"/>
      <c r="J123" s="37"/>
      <c r="K123" s="37"/>
      <c r="L123" s="52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pans="1:63" s="2" customFormat="1" ht="40.049999999999997" customHeight="1">
      <c r="A124" s="35"/>
      <c r="B124" s="36"/>
      <c r="C124" s="29" t="s">
        <v>25</v>
      </c>
      <c r="D124" s="37"/>
      <c r="E124" s="37"/>
      <c r="F124" s="27" t="str">
        <f>E15</f>
        <v xml:space="preserve">C-Energy Planá s. r. o., Průmyslová 748, Planá </v>
      </c>
      <c r="G124" s="37"/>
      <c r="H124" s="37"/>
      <c r="I124" s="29" t="s">
        <v>31</v>
      </c>
      <c r="J124" s="32" t="str">
        <f>E21</f>
        <v>Jiří Veselý, Krasetín ev. č. 18, 382 03 Holubov</v>
      </c>
      <c r="K124" s="37"/>
      <c r="L124" s="52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</row>
    <row r="125" spans="1:63" s="2" customFormat="1" ht="15.15" customHeight="1">
      <c r="A125" s="35"/>
      <c r="B125" s="36"/>
      <c r="C125" s="29" t="s">
        <v>29</v>
      </c>
      <c r="D125" s="37"/>
      <c r="E125" s="37"/>
      <c r="F125" s="27" t="str">
        <f>IF(E18="","",E18)</f>
        <v>Vyplň údaj</v>
      </c>
      <c r="G125" s="37"/>
      <c r="H125" s="37"/>
      <c r="I125" s="29" t="s">
        <v>34</v>
      </c>
      <c r="J125" s="32" t="str">
        <f>E24</f>
        <v>Zbyněk Janda</v>
      </c>
      <c r="K125" s="37"/>
      <c r="L125" s="52"/>
      <c r="S125" s="35"/>
      <c r="T125" s="35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</row>
    <row r="126" spans="1:63" s="2" customFormat="1" ht="10.35" customHeight="1">
      <c r="A126" s="35"/>
      <c r="B126" s="36"/>
      <c r="C126" s="37"/>
      <c r="D126" s="37"/>
      <c r="E126" s="37"/>
      <c r="F126" s="37"/>
      <c r="G126" s="37"/>
      <c r="H126" s="37"/>
      <c r="I126" s="37"/>
      <c r="J126" s="37"/>
      <c r="K126" s="37"/>
      <c r="L126" s="52"/>
      <c r="S126" s="35"/>
      <c r="T126" s="35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</row>
    <row r="127" spans="1:63" s="11" customFormat="1" ht="29.25" customHeight="1">
      <c r="A127" s="173"/>
      <c r="B127" s="174"/>
      <c r="C127" s="175" t="s">
        <v>159</v>
      </c>
      <c r="D127" s="176" t="s">
        <v>64</v>
      </c>
      <c r="E127" s="176" t="s">
        <v>60</v>
      </c>
      <c r="F127" s="176" t="s">
        <v>61</v>
      </c>
      <c r="G127" s="176" t="s">
        <v>160</v>
      </c>
      <c r="H127" s="176" t="s">
        <v>161</v>
      </c>
      <c r="I127" s="176" t="s">
        <v>162</v>
      </c>
      <c r="J127" s="177" t="s">
        <v>130</v>
      </c>
      <c r="K127" s="178" t="s">
        <v>163</v>
      </c>
      <c r="L127" s="179"/>
      <c r="M127" s="76" t="s">
        <v>1</v>
      </c>
      <c r="N127" s="77" t="s">
        <v>43</v>
      </c>
      <c r="O127" s="77" t="s">
        <v>164</v>
      </c>
      <c r="P127" s="77" t="s">
        <v>165</v>
      </c>
      <c r="Q127" s="77" t="s">
        <v>166</v>
      </c>
      <c r="R127" s="77" t="s">
        <v>167</v>
      </c>
      <c r="S127" s="77" t="s">
        <v>168</v>
      </c>
      <c r="T127" s="78" t="s">
        <v>169</v>
      </c>
      <c r="U127" s="173"/>
      <c r="V127" s="173"/>
      <c r="W127" s="173"/>
      <c r="X127" s="173"/>
      <c r="Y127" s="173"/>
      <c r="Z127" s="173"/>
      <c r="AA127" s="173"/>
      <c r="AB127" s="173"/>
      <c r="AC127" s="173"/>
      <c r="AD127" s="173"/>
      <c r="AE127" s="173"/>
    </row>
    <row r="128" spans="1:63" s="2" customFormat="1" ht="22.8" customHeight="1">
      <c r="A128" s="35"/>
      <c r="B128" s="36"/>
      <c r="C128" s="83" t="s">
        <v>170</v>
      </c>
      <c r="D128" s="37"/>
      <c r="E128" s="37"/>
      <c r="F128" s="37"/>
      <c r="G128" s="37"/>
      <c r="H128" s="37"/>
      <c r="I128" s="37"/>
      <c r="J128" s="180">
        <f>BK128</f>
        <v>0</v>
      </c>
      <c r="K128" s="37"/>
      <c r="L128" s="38"/>
      <c r="M128" s="79"/>
      <c r="N128" s="181"/>
      <c r="O128" s="80"/>
      <c r="P128" s="182">
        <f>P129+P137+P142+P206+P208</f>
        <v>0</v>
      </c>
      <c r="Q128" s="80"/>
      <c r="R128" s="182">
        <f>R129+R137+R142+R206+R208</f>
        <v>4.3961800000000002</v>
      </c>
      <c r="S128" s="80"/>
      <c r="T128" s="183">
        <f>T129+T137+T142+T206+T208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T128" s="17" t="s">
        <v>78</v>
      </c>
      <c r="AU128" s="17" t="s">
        <v>132</v>
      </c>
      <c r="BK128" s="184">
        <f>BK129+BK137+BK142+BK206+BK208</f>
        <v>0</v>
      </c>
    </row>
    <row r="129" spans="1:65" s="12" customFormat="1" ht="25.95" customHeight="1">
      <c r="B129" s="185"/>
      <c r="C129" s="186"/>
      <c r="D129" s="187" t="s">
        <v>78</v>
      </c>
      <c r="E129" s="188" t="s">
        <v>171</v>
      </c>
      <c r="F129" s="188" t="s">
        <v>713</v>
      </c>
      <c r="G129" s="186"/>
      <c r="H129" s="186"/>
      <c r="I129" s="189"/>
      <c r="J129" s="190">
        <f>BK129</f>
        <v>0</v>
      </c>
      <c r="K129" s="186"/>
      <c r="L129" s="191"/>
      <c r="M129" s="192"/>
      <c r="N129" s="193"/>
      <c r="O129" s="193"/>
      <c r="P129" s="194">
        <f>P130+P134</f>
        <v>0</v>
      </c>
      <c r="Q129" s="193"/>
      <c r="R129" s="194">
        <f>R130+R134</f>
        <v>0.16666</v>
      </c>
      <c r="S129" s="193"/>
      <c r="T129" s="195">
        <f>T130+T134</f>
        <v>0</v>
      </c>
      <c r="AR129" s="196" t="s">
        <v>87</v>
      </c>
      <c r="AT129" s="197" t="s">
        <v>78</v>
      </c>
      <c r="AU129" s="197" t="s">
        <v>79</v>
      </c>
      <c r="AY129" s="196" t="s">
        <v>173</v>
      </c>
      <c r="BK129" s="198">
        <f>BK130+BK134</f>
        <v>0</v>
      </c>
    </row>
    <row r="130" spans="1:65" s="12" customFormat="1" ht="22.8" customHeight="1">
      <c r="B130" s="185"/>
      <c r="C130" s="186"/>
      <c r="D130" s="187" t="s">
        <v>78</v>
      </c>
      <c r="E130" s="199" t="s">
        <v>87</v>
      </c>
      <c r="F130" s="199" t="s">
        <v>714</v>
      </c>
      <c r="G130" s="186"/>
      <c r="H130" s="186"/>
      <c r="I130" s="189"/>
      <c r="J130" s="200">
        <f>BK130</f>
        <v>0</v>
      </c>
      <c r="K130" s="186"/>
      <c r="L130" s="191"/>
      <c r="M130" s="192"/>
      <c r="N130" s="193"/>
      <c r="O130" s="193"/>
      <c r="P130" s="194">
        <f>SUM(P131:P133)</f>
        <v>0</v>
      </c>
      <c r="Q130" s="193"/>
      <c r="R130" s="194">
        <f>SUM(R131:R133)</f>
        <v>0</v>
      </c>
      <c r="S130" s="193"/>
      <c r="T130" s="195">
        <f>SUM(T131:T133)</f>
        <v>0</v>
      </c>
      <c r="AR130" s="196" t="s">
        <v>87</v>
      </c>
      <c r="AT130" s="197" t="s">
        <v>78</v>
      </c>
      <c r="AU130" s="197" t="s">
        <v>87</v>
      </c>
      <c r="AY130" s="196" t="s">
        <v>173</v>
      </c>
      <c r="BK130" s="198">
        <f>SUM(BK131:BK133)</f>
        <v>0</v>
      </c>
    </row>
    <row r="131" spans="1:65" s="2" customFormat="1" ht="24.15" customHeight="1">
      <c r="A131" s="35"/>
      <c r="B131" s="36"/>
      <c r="C131" s="201" t="s">
        <v>87</v>
      </c>
      <c r="D131" s="201" t="s">
        <v>177</v>
      </c>
      <c r="E131" s="202" t="s">
        <v>715</v>
      </c>
      <c r="F131" s="203" t="s">
        <v>716</v>
      </c>
      <c r="G131" s="204" t="s">
        <v>255</v>
      </c>
      <c r="H131" s="205">
        <v>5</v>
      </c>
      <c r="I131" s="206"/>
      <c r="J131" s="207">
        <f>ROUND(I131*H131,2)</f>
        <v>0</v>
      </c>
      <c r="K131" s="208"/>
      <c r="L131" s="38"/>
      <c r="M131" s="209" t="s">
        <v>1</v>
      </c>
      <c r="N131" s="210" t="s">
        <v>44</v>
      </c>
      <c r="O131" s="72"/>
      <c r="P131" s="211">
        <f>O131*H131</f>
        <v>0</v>
      </c>
      <c r="Q131" s="211">
        <v>0</v>
      </c>
      <c r="R131" s="211">
        <f>Q131*H131</f>
        <v>0</v>
      </c>
      <c r="S131" s="211">
        <v>0</v>
      </c>
      <c r="T131" s="212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13" t="s">
        <v>181</v>
      </c>
      <c r="AT131" s="213" t="s">
        <v>177</v>
      </c>
      <c r="AU131" s="213" t="s">
        <v>89</v>
      </c>
      <c r="AY131" s="17" t="s">
        <v>173</v>
      </c>
      <c r="BE131" s="119">
        <f>IF(N131="základní",J131,0)</f>
        <v>0</v>
      </c>
      <c r="BF131" s="119">
        <f>IF(N131="snížená",J131,0)</f>
        <v>0</v>
      </c>
      <c r="BG131" s="119">
        <f>IF(N131="zákl. přenesená",J131,0)</f>
        <v>0</v>
      </c>
      <c r="BH131" s="119">
        <f>IF(N131="sníž. přenesená",J131,0)</f>
        <v>0</v>
      </c>
      <c r="BI131" s="119">
        <f>IF(N131="nulová",J131,0)</f>
        <v>0</v>
      </c>
      <c r="BJ131" s="17" t="s">
        <v>87</v>
      </c>
      <c r="BK131" s="119">
        <f>ROUND(I131*H131,2)</f>
        <v>0</v>
      </c>
      <c r="BL131" s="17" t="s">
        <v>181</v>
      </c>
      <c r="BM131" s="213" t="s">
        <v>717</v>
      </c>
    </row>
    <row r="132" spans="1:65" s="2" customFormat="1" ht="33" customHeight="1">
      <c r="A132" s="35"/>
      <c r="B132" s="36"/>
      <c r="C132" s="201" t="s">
        <v>89</v>
      </c>
      <c r="D132" s="201" t="s">
        <v>177</v>
      </c>
      <c r="E132" s="202" t="s">
        <v>718</v>
      </c>
      <c r="F132" s="203" t="s">
        <v>719</v>
      </c>
      <c r="G132" s="204" t="s">
        <v>255</v>
      </c>
      <c r="H132" s="205">
        <v>588.70000000000005</v>
      </c>
      <c r="I132" s="206"/>
      <c r="J132" s="207">
        <f>ROUND(I132*H132,2)</f>
        <v>0</v>
      </c>
      <c r="K132" s="208"/>
      <c r="L132" s="38"/>
      <c r="M132" s="209" t="s">
        <v>1</v>
      </c>
      <c r="N132" s="210" t="s">
        <v>44</v>
      </c>
      <c r="O132" s="72"/>
      <c r="P132" s="211">
        <f>O132*H132</f>
        <v>0</v>
      </c>
      <c r="Q132" s="211">
        <v>0</v>
      </c>
      <c r="R132" s="211">
        <f>Q132*H132</f>
        <v>0</v>
      </c>
      <c r="S132" s="211">
        <v>0</v>
      </c>
      <c r="T132" s="212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13" t="s">
        <v>181</v>
      </c>
      <c r="AT132" s="213" t="s">
        <v>177</v>
      </c>
      <c r="AU132" s="213" t="s">
        <v>89</v>
      </c>
      <c r="AY132" s="17" t="s">
        <v>173</v>
      </c>
      <c r="BE132" s="119">
        <f>IF(N132="základní",J132,0)</f>
        <v>0</v>
      </c>
      <c r="BF132" s="119">
        <f>IF(N132="snížená",J132,0)</f>
        <v>0</v>
      </c>
      <c r="BG132" s="119">
        <f>IF(N132="zákl. přenesená",J132,0)</f>
        <v>0</v>
      </c>
      <c r="BH132" s="119">
        <f>IF(N132="sníž. přenesená",J132,0)</f>
        <v>0</v>
      </c>
      <c r="BI132" s="119">
        <f>IF(N132="nulová",J132,0)</f>
        <v>0</v>
      </c>
      <c r="BJ132" s="17" t="s">
        <v>87</v>
      </c>
      <c r="BK132" s="119">
        <f>ROUND(I132*H132,2)</f>
        <v>0</v>
      </c>
      <c r="BL132" s="17" t="s">
        <v>181</v>
      </c>
      <c r="BM132" s="213" t="s">
        <v>720</v>
      </c>
    </row>
    <row r="133" spans="1:65" s="2" customFormat="1" ht="24.15" customHeight="1">
      <c r="A133" s="35"/>
      <c r="B133" s="36"/>
      <c r="C133" s="201" t="s">
        <v>182</v>
      </c>
      <c r="D133" s="201" t="s">
        <v>177</v>
      </c>
      <c r="E133" s="202" t="s">
        <v>346</v>
      </c>
      <c r="F133" s="203" t="s">
        <v>347</v>
      </c>
      <c r="G133" s="204" t="s">
        <v>255</v>
      </c>
      <c r="H133" s="205">
        <v>593.70000000000005</v>
      </c>
      <c r="I133" s="206"/>
      <c r="J133" s="207">
        <f>ROUND(I133*H133,2)</f>
        <v>0</v>
      </c>
      <c r="K133" s="208"/>
      <c r="L133" s="38"/>
      <c r="M133" s="209" t="s">
        <v>1</v>
      </c>
      <c r="N133" s="210" t="s">
        <v>44</v>
      </c>
      <c r="O133" s="72"/>
      <c r="P133" s="211">
        <f>O133*H133</f>
        <v>0</v>
      </c>
      <c r="Q133" s="211">
        <v>0</v>
      </c>
      <c r="R133" s="211">
        <f>Q133*H133</f>
        <v>0</v>
      </c>
      <c r="S133" s="211">
        <v>0</v>
      </c>
      <c r="T133" s="212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13" t="s">
        <v>181</v>
      </c>
      <c r="AT133" s="213" t="s">
        <v>177</v>
      </c>
      <c r="AU133" s="213" t="s">
        <v>89</v>
      </c>
      <c r="AY133" s="17" t="s">
        <v>173</v>
      </c>
      <c r="BE133" s="119">
        <f>IF(N133="základní",J133,0)</f>
        <v>0</v>
      </c>
      <c r="BF133" s="119">
        <f>IF(N133="snížená",J133,0)</f>
        <v>0</v>
      </c>
      <c r="BG133" s="119">
        <f>IF(N133="zákl. přenesená",J133,0)</f>
        <v>0</v>
      </c>
      <c r="BH133" s="119">
        <f>IF(N133="sníž. přenesená",J133,0)</f>
        <v>0</v>
      </c>
      <c r="BI133" s="119">
        <f>IF(N133="nulová",J133,0)</f>
        <v>0</v>
      </c>
      <c r="BJ133" s="17" t="s">
        <v>87</v>
      </c>
      <c r="BK133" s="119">
        <f>ROUND(I133*H133,2)</f>
        <v>0</v>
      </c>
      <c r="BL133" s="17" t="s">
        <v>181</v>
      </c>
      <c r="BM133" s="213" t="s">
        <v>721</v>
      </c>
    </row>
    <row r="134" spans="1:65" s="12" customFormat="1" ht="22.8" customHeight="1">
      <c r="B134" s="185"/>
      <c r="C134" s="186"/>
      <c r="D134" s="187" t="s">
        <v>78</v>
      </c>
      <c r="E134" s="199" t="s">
        <v>182</v>
      </c>
      <c r="F134" s="199" t="s">
        <v>722</v>
      </c>
      <c r="G134" s="186"/>
      <c r="H134" s="186"/>
      <c r="I134" s="189"/>
      <c r="J134" s="200">
        <f>BK134</f>
        <v>0</v>
      </c>
      <c r="K134" s="186"/>
      <c r="L134" s="191"/>
      <c r="M134" s="192"/>
      <c r="N134" s="193"/>
      <c r="O134" s="193"/>
      <c r="P134" s="194">
        <f>SUM(P135:P136)</f>
        <v>0</v>
      </c>
      <c r="Q134" s="193"/>
      <c r="R134" s="194">
        <f>SUM(R135:R136)</f>
        <v>0.16666</v>
      </c>
      <c r="S134" s="193"/>
      <c r="T134" s="195">
        <f>SUM(T135:T136)</f>
        <v>0</v>
      </c>
      <c r="AR134" s="196" t="s">
        <v>87</v>
      </c>
      <c r="AT134" s="197" t="s">
        <v>78</v>
      </c>
      <c r="AU134" s="197" t="s">
        <v>87</v>
      </c>
      <c r="AY134" s="196" t="s">
        <v>173</v>
      </c>
      <c r="BK134" s="198">
        <f>SUM(BK135:BK136)</f>
        <v>0</v>
      </c>
    </row>
    <row r="135" spans="1:65" s="2" customFormat="1" ht="24.15" customHeight="1">
      <c r="A135" s="35"/>
      <c r="B135" s="36"/>
      <c r="C135" s="201" t="s">
        <v>181</v>
      </c>
      <c r="D135" s="201" t="s">
        <v>177</v>
      </c>
      <c r="E135" s="202" t="s">
        <v>723</v>
      </c>
      <c r="F135" s="203" t="s">
        <v>724</v>
      </c>
      <c r="G135" s="204" t="s">
        <v>373</v>
      </c>
      <c r="H135" s="205">
        <v>26</v>
      </c>
      <c r="I135" s="206"/>
      <c r="J135" s="207">
        <f>ROUND(I135*H135,2)</f>
        <v>0</v>
      </c>
      <c r="K135" s="208"/>
      <c r="L135" s="38"/>
      <c r="M135" s="209" t="s">
        <v>1</v>
      </c>
      <c r="N135" s="210" t="s">
        <v>44</v>
      </c>
      <c r="O135" s="72"/>
      <c r="P135" s="211">
        <f>O135*H135</f>
        <v>0</v>
      </c>
      <c r="Q135" s="211">
        <v>6.4099999999999999E-3</v>
      </c>
      <c r="R135" s="211">
        <f>Q135*H135</f>
        <v>0.16666</v>
      </c>
      <c r="S135" s="211">
        <v>0</v>
      </c>
      <c r="T135" s="212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13" t="s">
        <v>181</v>
      </c>
      <c r="AT135" s="213" t="s">
        <v>177</v>
      </c>
      <c r="AU135" s="213" t="s">
        <v>89</v>
      </c>
      <c r="AY135" s="17" t="s">
        <v>173</v>
      </c>
      <c r="BE135" s="119">
        <f>IF(N135="základní",J135,0)</f>
        <v>0</v>
      </c>
      <c r="BF135" s="119">
        <f>IF(N135="snížená",J135,0)</f>
        <v>0</v>
      </c>
      <c r="BG135" s="119">
        <f>IF(N135="zákl. přenesená",J135,0)</f>
        <v>0</v>
      </c>
      <c r="BH135" s="119">
        <f>IF(N135="sníž. přenesená",J135,0)</f>
        <v>0</v>
      </c>
      <c r="BI135" s="119">
        <f>IF(N135="nulová",J135,0)</f>
        <v>0</v>
      </c>
      <c r="BJ135" s="17" t="s">
        <v>87</v>
      </c>
      <c r="BK135" s="119">
        <f>ROUND(I135*H135,2)</f>
        <v>0</v>
      </c>
      <c r="BL135" s="17" t="s">
        <v>181</v>
      </c>
      <c r="BM135" s="213" t="s">
        <v>725</v>
      </c>
    </row>
    <row r="136" spans="1:65" s="2" customFormat="1" ht="16.5" customHeight="1">
      <c r="A136" s="35"/>
      <c r="B136" s="36"/>
      <c r="C136" s="247" t="s">
        <v>202</v>
      </c>
      <c r="D136" s="247" t="s">
        <v>291</v>
      </c>
      <c r="E136" s="248" t="s">
        <v>726</v>
      </c>
      <c r="F136" s="249" t="s">
        <v>727</v>
      </c>
      <c r="G136" s="250" t="s">
        <v>728</v>
      </c>
      <c r="H136" s="251">
        <v>26</v>
      </c>
      <c r="I136" s="252"/>
      <c r="J136" s="253">
        <f>ROUND(I136*H136,2)</f>
        <v>0</v>
      </c>
      <c r="K136" s="254"/>
      <c r="L136" s="255"/>
      <c r="M136" s="256" t="s">
        <v>1</v>
      </c>
      <c r="N136" s="257" t="s">
        <v>44</v>
      </c>
      <c r="O136" s="72"/>
      <c r="P136" s="211">
        <f>O136*H136</f>
        <v>0</v>
      </c>
      <c r="Q136" s="211">
        <v>0</v>
      </c>
      <c r="R136" s="211">
        <f>Q136*H136</f>
        <v>0</v>
      </c>
      <c r="S136" s="211">
        <v>0</v>
      </c>
      <c r="T136" s="212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13" t="s">
        <v>227</v>
      </c>
      <c r="AT136" s="213" t="s">
        <v>291</v>
      </c>
      <c r="AU136" s="213" t="s">
        <v>89</v>
      </c>
      <c r="AY136" s="17" t="s">
        <v>173</v>
      </c>
      <c r="BE136" s="119">
        <f>IF(N136="základní",J136,0)</f>
        <v>0</v>
      </c>
      <c r="BF136" s="119">
        <f>IF(N136="snížená",J136,0)</f>
        <v>0</v>
      </c>
      <c r="BG136" s="119">
        <f>IF(N136="zákl. přenesená",J136,0)</f>
        <v>0</v>
      </c>
      <c r="BH136" s="119">
        <f>IF(N136="sníž. přenesená",J136,0)</f>
        <v>0</v>
      </c>
      <c r="BI136" s="119">
        <f>IF(N136="nulová",J136,0)</f>
        <v>0</v>
      </c>
      <c r="BJ136" s="17" t="s">
        <v>87</v>
      </c>
      <c r="BK136" s="119">
        <f>ROUND(I136*H136,2)</f>
        <v>0</v>
      </c>
      <c r="BL136" s="17" t="s">
        <v>181</v>
      </c>
      <c r="BM136" s="213" t="s">
        <v>729</v>
      </c>
    </row>
    <row r="137" spans="1:65" s="12" customFormat="1" ht="25.95" customHeight="1">
      <c r="B137" s="185"/>
      <c r="C137" s="186"/>
      <c r="D137" s="187" t="s">
        <v>78</v>
      </c>
      <c r="E137" s="188" t="s">
        <v>730</v>
      </c>
      <c r="F137" s="188" t="s">
        <v>731</v>
      </c>
      <c r="G137" s="186"/>
      <c r="H137" s="186"/>
      <c r="I137" s="189"/>
      <c r="J137" s="190">
        <f>BK137</f>
        <v>0</v>
      </c>
      <c r="K137" s="186"/>
      <c r="L137" s="191"/>
      <c r="M137" s="192"/>
      <c r="N137" s="193"/>
      <c r="O137" s="193"/>
      <c r="P137" s="194">
        <f>P138</f>
        <v>0</v>
      </c>
      <c r="Q137" s="193"/>
      <c r="R137" s="194">
        <f>R138</f>
        <v>1.8E-3</v>
      </c>
      <c r="S137" s="193"/>
      <c r="T137" s="195">
        <f>T138</f>
        <v>0</v>
      </c>
      <c r="AR137" s="196" t="s">
        <v>89</v>
      </c>
      <c r="AT137" s="197" t="s">
        <v>78</v>
      </c>
      <c r="AU137" s="197" t="s">
        <v>79</v>
      </c>
      <c r="AY137" s="196" t="s">
        <v>173</v>
      </c>
      <c r="BK137" s="198">
        <f>BK138</f>
        <v>0</v>
      </c>
    </row>
    <row r="138" spans="1:65" s="12" customFormat="1" ht="22.8" customHeight="1">
      <c r="B138" s="185"/>
      <c r="C138" s="186"/>
      <c r="D138" s="187" t="s">
        <v>78</v>
      </c>
      <c r="E138" s="199" t="s">
        <v>732</v>
      </c>
      <c r="F138" s="199" t="s">
        <v>733</v>
      </c>
      <c r="G138" s="186"/>
      <c r="H138" s="186"/>
      <c r="I138" s="189"/>
      <c r="J138" s="200">
        <f>BK138</f>
        <v>0</v>
      </c>
      <c r="K138" s="186"/>
      <c r="L138" s="191"/>
      <c r="M138" s="192"/>
      <c r="N138" s="193"/>
      <c r="O138" s="193"/>
      <c r="P138" s="194">
        <f>SUM(P139:P141)</f>
        <v>0</v>
      </c>
      <c r="Q138" s="193"/>
      <c r="R138" s="194">
        <f>SUM(R139:R141)</f>
        <v>1.8E-3</v>
      </c>
      <c r="S138" s="193"/>
      <c r="T138" s="195">
        <f>SUM(T139:T141)</f>
        <v>0</v>
      </c>
      <c r="AR138" s="196" t="s">
        <v>89</v>
      </c>
      <c r="AT138" s="197" t="s">
        <v>78</v>
      </c>
      <c r="AU138" s="197" t="s">
        <v>87</v>
      </c>
      <c r="AY138" s="196" t="s">
        <v>173</v>
      </c>
      <c r="BK138" s="198">
        <f>SUM(BK139:BK141)</f>
        <v>0</v>
      </c>
    </row>
    <row r="139" spans="1:65" s="2" customFormat="1" ht="24.15" customHeight="1">
      <c r="A139" s="35"/>
      <c r="B139" s="36"/>
      <c r="C139" s="201" t="s">
        <v>207</v>
      </c>
      <c r="D139" s="201" t="s">
        <v>177</v>
      </c>
      <c r="E139" s="202" t="s">
        <v>734</v>
      </c>
      <c r="F139" s="203" t="s">
        <v>735</v>
      </c>
      <c r="G139" s="204" t="s">
        <v>373</v>
      </c>
      <c r="H139" s="205">
        <v>3</v>
      </c>
      <c r="I139" s="206"/>
      <c r="J139" s="207">
        <f>ROUND(I139*H139,2)</f>
        <v>0</v>
      </c>
      <c r="K139" s="208"/>
      <c r="L139" s="38"/>
      <c r="M139" s="209" t="s">
        <v>1</v>
      </c>
      <c r="N139" s="210" t="s">
        <v>44</v>
      </c>
      <c r="O139" s="72"/>
      <c r="P139" s="211">
        <f>O139*H139</f>
        <v>0</v>
      </c>
      <c r="Q139" s="211">
        <v>0</v>
      </c>
      <c r="R139" s="211">
        <f>Q139*H139</f>
        <v>0</v>
      </c>
      <c r="S139" s="211">
        <v>0</v>
      </c>
      <c r="T139" s="212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13" t="s">
        <v>272</v>
      </c>
      <c r="AT139" s="213" t="s">
        <v>177</v>
      </c>
      <c r="AU139" s="213" t="s">
        <v>89</v>
      </c>
      <c r="AY139" s="17" t="s">
        <v>173</v>
      </c>
      <c r="BE139" s="119">
        <f>IF(N139="základní",J139,0)</f>
        <v>0</v>
      </c>
      <c r="BF139" s="119">
        <f>IF(N139="snížená",J139,0)</f>
        <v>0</v>
      </c>
      <c r="BG139" s="119">
        <f>IF(N139="zákl. přenesená",J139,0)</f>
        <v>0</v>
      </c>
      <c r="BH139" s="119">
        <f>IF(N139="sníž. přenesená",J139,0)</f>
        <v>0</v>
      </c>
      <c r="BI139" s="119">
        <f>IF(N139="nulová",J139,0)</f>
        <v>0</v>
      </c>
      <c r="BJ139" s="17" t="s">
        <v>87</v>
      </c>
      <c r="BK139" s="119">
        <f>ROUND(I139*H139,2)</f>
        <v>0</v>
      </c>
      <c r="BL139" s="17" t="s">
        <v>272</v>
      </c>
      <c r="BM139" s="213" t="s">
        <v>736</v>
      </c>
    </row>
    <row r="140" spans="1:65" s="2" customFormat="1" ht="21.75" customHeight="1">
      <c r="A140" s="35"/>
      <c r="B140" s="36"/>
      <c r="C140" s="247" t="s">
        <v>214</v>
      </c>
      <c r="D140" s="247" t="s">
        <v>291</v>
      </c>
      <c r="E140" s="248" t="s">
        <v>737</v>
      </c>
      <c r="F140" s="249" t="s">
        <v>738</v>
      </c>
      <c r="G140" s="250" t="s">
        <v>193</v>
      </c>
      <c r="H140" s="251">
        <v>3</v>
      </c>
      <c r="I140" s="252"/>
      <c r="J140" s="253">
        <f>ROUND(I140*H140,2)</f>
        <v>0</v>
      </c>
      <c r="K140" s="254"/>
      <c r="L140" s="255"/>
      <c r="M140" s="256" t="s">
        <v>1</v>
      </c>
      <c r="N140" s="257" t="s">
        <v>44</v>
      </c>
      <c r="O140" s="72"/>
      <c r="P140" s="211">
        <f>O140*H140</f>
        <v>0</v>
      </c>
      <c r="Q140" s="211">
        <v>5.9999999999999995E-4</v>
      </c>
      <c r="R140" s="211">
        <f>Q140*H140</f>
        <v>1.8E-3</v>
      </c>
      <c r="S140" s="211">
        <v>0</v>
      </c>
      <c r="T140" s="212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13" t="s">
        <v>376</v>
      </c>
      <c r="AT140" s="213" t="s">
        <v>291</v>
      </c>
      <c r="AU140" s="213" t="s">
        <v>89</v>
      </c>
      <c r="AY140" s="17" t="s">
        <v>173</v>
      </c>
      <c r="BE140" s="119">
        <f>IF(N140="základní",J140,0)</f>
        <v>0</v>
      </c>
      <c r="BF140" s="119">
        <f>IF(N140="snížená",J140,0)</f>
        <v>0</v>
      </c>
      <c r="BG140" s="119">
        <f>IF(N140="zákl. přenesená",J140,0)</f>
        <v>0</v>
      </c>
      <c r="BH140" s="119">
        <f>IF(N140="sníž. přenesená",J140,0)</f>
        <v>0</v>
      </c>
      <c r="BI140" s="119">
        <f>IF(N140="nulová",J140,0)</f>
        <v>0</v>
      </c>
      <c r="BJ140" s="17" t="s">
        <v>87</v>
      </c>
      <c r="BK140" s="119">
        <f>ROUND(I140*H140,2)</f>
        <v>0</v>
      </c>
      <c r="BL140" s="17" t="s">
        <v>272</v>
      </c>
      <c r="BM140" s="213" t="s">
        <v>739</v>
      </c>
    </row>
    <row r="141" spans="1:65" s="2" customFormat="1" ht="16.5" customHeight="1">
      <c r="A141" s="35"/>
      <c r="B141" s="36"/>
      <c r="C141" s="247" t="s">
        <v>227</v>
      </c>
      <c r="D141" s="247" t="s">
        <v>291</v>
      </c>
      <c r="E141" s="248" t="s">
        <v>740</v>
      </c>
      <c r="F141" s="249" t="s">
        <v>741</v>
      </c>
      <c r="G141" s="250" t="s">
        <v>373</v>
      </c>
      <c r="H141" s="251">
        <v>1</v>
      </c>
      <c r="I141" s="252"/>
      <c r="J141" s="253">
        <f>ROUND(I141*H141,2)</f>
        <v>0</v>
      </c>
      <c r="K141" s="254"/>
      <c r="L141" s="255"/>
      <c r="M141" s="256" t="s">
        <v>1</v>
      </c>
      <c r="N141" s="257" t="s">
        <v>44</v>
      </c>
      <c r="O141" s="72"/>
      <c r="P141" s="211">
        <f>O141*H141</f>
        <v>0</v>
      </c>
      <c r="Q141" s="211">
        <v>0</v>
      </c>
      <c r="R141" s="211">
        <f>Q141*H141</f>
        <v>0</v>
      </c>
      <c r="S141" s="211">
        <v>0</v>
      </c>
      <c r="T141" s="212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13" t="s">
        <v>376</v>
      </c>
      <c r="AT141" s="213" t="s">
        <v>291</v>
      </c>
      <c r="AU141" s="213" t="s">
        <v>89</v>
      </c>
      <c r="AY141" s="17" t="s">
        <v>173</v>
      </c>
      <c r="BE141" s="119">
        <f>IF(N141="základní",J141,0)</f>
        <v>0</v>
      </c>
      <c r="BF141" s="119">
        <f>IF(N141="snížená",J141,0)</f>
        <v>0</v>
      </c>
      <c r="BG141" s="119">
        <f>IF(N141="zákl. přenesená",J141,0)</f>
        <v>0</v>
      </c>
      <c r="BH141" s="119">
        <f>IF(N141="sníž. přenesená",J141,0)</f>
        <v>0</v>
      </c>
      <c r="BI141" s="119">
        <f>IF(N141="nulová",J141,0)</f>
        <v>0</v>
      </c>
      <c r="BJ141" s="17" t="s">
        <v>87</v>
      </c>
      <c r="BK141" s="119">
        <f>ROUND(I141*H141,2)</f>
        <v>0</v>
      </c>
      <c r="BL141" s="17" t="s">
        <v>272</v>
      </c>
      <c r="BM141" s="213" t="s">
        <v>742</v>
      </c>
    </row>
    <row r="142" spans="1:65" s="12" customFormat="1" ht="25.95" customHeight="1">
      <c r="B142" s="185"/>
      <c r="C142" s="186"/>
      <c r="D142" s="187" t="s">
        <v>78</v>
      </c>
      <c r="E142" s="188" t="s">
        <v>291</v>
      </c>
      <c r="F142" s="188" t="s">
        <v>743</v>
      </c>
      <c r="G142" s="186"/>
      <c r="H142" s="186"/>
      <c r="I142" s="189"/>
      <c r="J142" s="190">
        <f>BK142</f>
        <v>0</v>
      </c>
      <c r="K142" s="186"/>
      <c r="L142" s="191"/>
      <c r="M142" s="192"/>
      <c r="N142" s="193"/>
      <c r="O142" s="193"/>
      <c r="P142" s="194">
        <f>P143+P187+P201</f>
        <v>0</v>
      </c>
      <c r="Q142" s="193"/>
      <c r="R142" s="194">
        <f>R143+R187+R201</f>
        <v>4.2277200000000006</v>
      </c>
      <c r="S142" s="193"/>
      <c r="T142" s="195">
        <f>T143+T187+T201</f>
        <v>0</v>
      </c>
      <c r="AR142" s="196" t="s">
        <v>182</v>
      </c>
      <c r="AT142" s="197" t="s">
        <v>78</v>
      </c>
      <c r="AU142" s="197" t="s">
        <v>79</v>
      </c>
      <c r="AY142" s="196" t="s">
        <v>173</v>
      </c>
      <c r="BK142" s="198">
        <f>BK143+BK187+BK201</f>
        <v>0</v>
      </c>
    </row>
    <row r="143" spans="1:65" s="12" customFormat="1" ht="22.8" customHeight="1">
      <c r="B143" s="185"/>
      <c r="C143" s="186"/>
      <c r="D143" s="187" t="s">
        <v>78</v>
      </c>
      <c r="E143" s="199" t="s">
        <v>744</v>
      </c>
      <c r="F143" s="199" t="s">
        <v>745</v>
      </c>
      <c r="G143" s="186"/>
      <c r="H143" s="186"/>
      <c r="I143" s="189"/>
      <c r="J143" s="200">
        <f>BK143</f>
        <v>0</v>
      </c>
      <c r="K143" s="186"/>
      <c r="L143" s="191"/>
      <c r="M143" s="192"/>
      <c r="N143" s="193"/>
      <c r="O143" s="193"/>
      <c r="P143" s="194">
        <f>SUM(P144:P186)</f>
        <v>0</v>
      </c>
      <c r="Q143" s="193"/>
      <c r="R143" s="194">
        <f>SUM(R144:R186)</f>
        <v>1.9345800000000004</v>
      </c>
      <c r="S143" s="193"/>
      <c r="T143" s="195">
        <f>SUM(T144:T186)</f>
        <v>0</v>
      </c>
      <c r="AR143" s="196" t="s">
        <v>182</v>
      </c>
      <c r="AT143" s="197" t="s">
        <v>78</v>
      </c>
      <c r="AU143" s="197" t="s">
        <v>87</v>
      </c>
      <c r="AY143" s="196" t="s">
        <v>173</v>
      </c>
      <c r="BK143" s="198">
        <f>SUM(BK144:BK186)</f>
        <v>0</v>
      </c>
    </row>
    <row r="144" spans="1:65" s="2" customFormat="1" ht="24.15" customHeight="1">
      <c r="A144" s="35"/>
      <c r="B144" s="36"/>
      <c r="C144" s="201" t="s">
        <v>231</v>
      </c>
      <c r="D144" s="201" t="s">
        <v>177</v>
      </c>
      <c r="E144" s="202" t="s">
        <v>746</v>
      </c>
      <c r="F144" s="203" t="s">
        <v>747</v>
      </c>
      <c r="G144" s="204" t="s">
        <v>373</v>
      </c>
      <c r="H144" s="205">
        <v>8</v>
      </c>
      <c r="I144" s="206"/>
      <c r="J144" s="207">
        <f t="shared" ref="J144:J186" si="0">ROUND(I144*H144,2)</f>
        <v>0</v>
      </c>
      <c r="K144" s="208"/>
      <c r="L144" s="38"/>
      <c r="M144" s="209" t="s">
        <v>1</v>
      </c>
      <c r="N144" s="210" t="s">
        <v>44</v>
      </c>
      <c r="O144" s="72"/>
      <c r="P144" s="211">
        <f t="shared" ref="P144:P186" si="1">O144*H144</f>
        <v>0</v>
      </c>
      <c r="Q144" s="211">
        <v>0</v>
      </c>
      <c r="R144" s="211">
        <f t="shared" ref="R144:R186" si="2">Q144*H144</f>
        <v>0</v>
      </c>
      <c r="S144" s="211">
        <v>0</v>
      </c>
      <c r="T144" s="212">
        <f t="shared" ref="T144:T186" si="3"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13" t="s">
        <v>426</v>
      </c>
      <c r="AT144" s="213" t="s">
        <v>177</v>
      </c>
      <c r="AU144" s="213" t="s">
        <v>89</v>
      </c>
      <c r="AY144" s="17" t="s">
        <v>173</v>
      </c>
      <c r="BE144" s="119">
        <f t="shared" ref="BE144:BE186" si="4">IF(N144="základní",J144,0)</f>
        <v>0</v>
      </c>
      <c r="BF144" s="119">
        <f t="shared" ref="BF144:BF186" si="5">IF(N144="snížená",J144,0)</f>
        <v>0</v>
      </c>
      <c r="BG144" s="119">
        <f t="shared" ref="BG144:BG186" si="6">IF(N144="zákl. přenesená",J144,0)</f>
        <v>0</v>
      </c>
      <c r="BH144" s="119">
        <f t="shared" ref="BH144:BH186" si="7">IF(N144="sníž. přenesená",J144,0)</f>
        <v>0</v>
      </c>
      <c r="BI144" s="119">
        <f t="shared" ref="BI144:BI186" si="8">IF(N144="nulová",J144,0)</f>
        <v>0</v>
      </c>
      <c r="BJ144" s="17" t="s">
        <v>87</v>
      </c>
      <c r="BK144" s="119">
        <f t="shared" ref="BK144:BK186" si="9">ROUND(I144*H144,2)</f>
        <v>0</v>
      </c>
      <c r="BL144" s="17" t="s">
        <v>426</v>
      </c>
      <c r="BM144" s="213" t="s">
        <v>748</v>
      </c>
    </row>
    <row r="145" spans="1:65" s="2" customFormat="1" ht="33" customHeight="1">
      <c r="A145" s="35"/>
      <c r="B145" s="36"/>
      <c r="C145" s="201" t="s">
        <v>238</v>
      </c>
      <c r="D145" s="201" t="s">
        <v>177</v>
      </c>
      <c r="E145" s="202" t="s">
        <v>749</v>
      </c>
      <c r="F145" s="203" t="s">
        <v>750</v>
      </c>
      <c r="G145" s="204" t="s">
        <v>373</v>
      </c>
      <c r="H145" s="205">
        <v>12</v>
      </c>
      <c r="I145" s="206"/>
      <c r="J145" s="207">
        <f t="shared" si="0"/>
        <v>0</v>
      </c>
      <c r="K145" s="208"/>
      <c r="L145" s="38"/>
      <c r="M145" s="209" t="s">
        <v>1</v>
      </c>
      <c r="N145" s="210" t="s">
        <v>44</v>
      </c>
      <c r="O145" s="72"/>
      <c r="P145" s="211">
        <f t="shared" si="1"/>
        <v>0</v>
      </c>
      <c r="Q145" s="211">
        <v>0</v>
      </c>
      <c r="R145" s="211">
        <f t="shared" si="2"/>
        <v>0</v>
      </c>
      <c r="S145" s="211">
        <v>0</v>
      </c>
      <c r="T145" s="212">
        <f t="shared" si="3"/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13" t="s">
        <v>426</v>
      </c>
      <c r="AT145" s="213" t="s">
        <v>177</v>
      </c>
      <c r="AU145" s="213" t="s">
        <v>89</v>
      </c>
      <c r="AY145" s="17" t="s">
        <v>173</v>
      </c>
      <c r="BE145" s="119">
        <f t="shared" si="4"/>
        <v>0</v>
      </c>
      <c r="BF145" s="119">
        <f t="shared" si="5"/>
        <v>0</v>
      </c>
      <c r="BG145" s="119">
        <f t="shared" si="6"/>
        <v>0</v>
      </c>
      <c r="BH145" s="119">
        <f t="shared" si="7"/>
        <v>0</v>
      </c>
      <c r="BI145" s="119">
        <f t="shared" si="8"/>
        <v>0</v>
      </c>
      <c r="BJ145" s="17" t="s">
        <v>87</v>
      </c>
      <c r="BK145" s="119">
        <f t="shared" si="9"/>
        <v>0</v>
      </c>
      <c r="BL145" s="17" t="s">
        <v>426</v>
      </c>
      <c r="BM145" s="213" t="s">
        <v>751</v>
      </c>
    </row>
    <row r="146" spans="1:65" s="2" customFormat="1" ht="33" customHeight="1">
      <c r="A146" s="35"/>
      <c r="B146" s="36"/>
      <c r="C146" s="201" t="s">
        <v>175</v>
      </c>
      <c r="D146" s="201" t="s">
        <v>177</v>
      </c>
      <c r="E146" s="202" t="s">
        <v>752</v>
      </c>
      <c r="F146" s="203" t="s">
        <v>753</v>
      </c>
      <c r="G146" s="204" t="s">
        <v>373</v>
      </c>
      <c r="H146" s="205">
        <v>12</v>
      </c>
      <c r="I146" s="206"/>
      <c r="J146" s="207">
        <f t="shared" si="0"/>
        <v>0</v>
      </c>
      <c r="K146" s="208"/>
      <c r="L146" s="38"/>
      <c r="M146" s="209" t="s">
        <v>1</v>
      </c>
      <c r="N146" s="210" t="s">
        <v>44</v>
      </c>
      <c r="O146" s="72"/>
      <c r="P146" s="211">
        <f t="shared" si="1"/>
        <v>0</v>
      </c>
      <c r="Q146" s="211">
        <v>0</v>
      </c>
      <c r="R146" s="211">
        <f t="shared" si="2"/>
        <v>0</v>
      </c>
      <c r="S146" s="211">
        <v>0</v>
      </c>
      <c r="T146" s="212">
        <f t="shared" si="3"/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13" t="s">
        <v>426</v>
      </c>
      <c r="AT146" s="213" t="s">
        <v>177</v>
      </c>
      <c r="AU146" s="213" t="s">
        <v>89</v>
      </c>
      <c r="AY146" s="17" t="s">
        <v>173</v>
      </c>
      <c r="BE146" s="119">
        <f t="shared" si="4"/>
        <v>0</v>
      </c>
      <c r="BF146" s="119">
        <f t="shared" si="5"/>
        <v>0</v>
      </c>
      <c r="BG146" s="119">
        <f t="shared" si="6"/>
        <v>0</v>
      </c>
      <c r="BH146" s="119">
        <f t="shared" si="7"/>
        <v>0</v>
      </c>
      <c r="BI146" s="119">
        <f t="shared" si="8"/>
        <v>0</v>
      </c>
      <c r="BJ146" s="17" t="s">
        <v>87</v>
      </c>
      <c r="BK146" s="119">
        <f t="shared" si="9"/>
        <v>0</v>
      </c>
      <c r="BL146" s="17" t="s">
        <v>426</v>
      </c>
      <c r="BM146" s="213" t="s">
        <v>754</v>
      </c>
    </row>
    <row r="147" spans="1:65" s="2" customFormat="1" ht="37.799999999999997" customHeight="1">
      <c r="A147" s="35"/>
      <c r="B147" s="36"/>
      <c r="C147" s="201" t="s">
        <v>247</v>
      </c>
      <c r="D147" s="201" t="s">
        <v>177</v>
      </c>
      <c r="E147" s="202" t="s">
        <v>755</v>
      </c>
      <c r="F147" s="203" t="s">
        <v>756</v>
      </c>
      <c r="G147" s="204" t="s">
        <v>373</v>
      </c>
      <c r="H147" s="205">
        <v>12</v>
      </c>
      <c r="I147" s="206"/>
      <c r="J147" s="207">
        <f t="shared" si="0"/>
        <v>0</v>
      </c>
      <c r="K147" s="208"/>
      <c r="L147" s="38"/>
      <c r="M147" s="209" t="s">
        <v>1</v>
      </c>
      <c r="N147" s="210" t="s">
        <v>44</v>
      </c>
      <c r="O147" s="72"/>
      <c r="P147" s="211">
        <f t="shared" si="1"/>
        <v>0</v>
      </c>
      <c r="Q147" s="211">
        <v>0</v>
      </c>
      <c r="R147" s="211">
        <f t="shared" si="2"/>
        <v>0</v>
      </c>
      <c r="S147" s="211">
        <v>0</v>
      </c>
      <c r="T147" s="212">
        <f t="shared" si="3"/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13" t="s">
        <v>426</v>
      </c>
      <c r="AT147" s="213" t="s">
        <v>177</v>
      </c>
      <c r="AU147" s="213" t="s">
        <v>89</v>
      </c>
      <c r="AY147" s="17" t="s">
        <v>173</v>
      </c>
      <c r="BE147" s="119">
        <f t="shared" si="4"/>
        <v>0</v>
      </c>
      <c r="BF147" s="119">
        <f t="shared" si="5"/>
        <v>0</v>
      </c>
      <c r="BG147" s="119">
        <f t="shared" si="6"/>
        <v>0</v>
      </c>
      <c r="BH147" s="119">
        <f t="shared" si="7"/>
        <v>0</v>
      </c>
      <c r="BI147" s="119">
        <f t="shared" si="8"/>
        <v>0</v>
      </c>
      <c r="BJ147" s="17" t="s">
        <v>87</v>
      </c>
      <c r="BK147" s="119">
        <f t="shared" si="9"/>
        <v>0</v>
      </c>
      <c r="BL147" s="17" t="s">
        <v>426</v>
      </c>
      <c r="BM147" s="213" t="s">
        <v>757</v>
      </c>
    </row>
    <row r="148" spans="1:65" s="2" customFormat="1" ht="33" customHeight="1">
      <c r="A148" s="35"/>
      <c r="B148" s="36"/>
      <c r="C148" s="201" t="s">
        <v>252</v>
      </c>
      <c r="D148" s="201" t="s">
        <v>177</v>
      </c>
      <c r="E148" s="202" t="s">
        <v>758</v>
      </c>
      <c r="F148" s="203" t="s">
        <v>759</v>
      </c>
      <c r="G148" s="204" t="s">
        <v>373</v>
      </c>
      <c r="H148" s="205">
        <v>12</v>
      </c>
      <c r="I148" s="206"/>
      <c r="J148" s="207">
        <f t="shared" si="0"/>
        <v>0</v>
      </c>
      <c r="K148" s="208"/>
      <c r="L148" s="38"/>
      <c r="M148" s="209" t="s">
        <v>1</v>
      </c>
      <c r="N148" s="210" t="s">
        <v>44</v>
      </c>
      <c r="O148" s="72"/>
      <c r="P148" s="211">
        <f t="shared" si="1"/>
        <v>0</v>
      </c>
      <c r="Q148" s="211">
        <v>0</v>
      </c>
      <c r="R148" s="211">
        <f t="shared" si="2"/>
        <v>0</v>
      </c>
      <c r="S148" s="211">
        <v>0</v>
      </c>
      <c r="T148" s="212">
        <f t="shared" si="3"/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13" t="s">
        <v>426</v>
      </c>
      <c r="AT148" s="213" t="s">
        <v>177</v>
      </c>
      <c r="AU148" s="213" t="s">
        <v>89</v>
      </c>
      <c r="AY148" s="17" t="s">
        <v>173</v>
      </c>
      <c r="BE148" s="119">
        <f t="shared" si="4"/>
        <v>0</v>
      </c>
      <c r="BF148" s="119">
        <f t="shared" si="5"/>
        <v>0</v>
      </c>
      <c r="BG148" s="119">
        <f t="shared" si="6"/>
        <v>0</v>
      </c>
      <c r="BH148" s="119">
        <f t="shared" si="7"/>
        <v>0</v>
      </c>
      <c r="BI148" s="119">
        <f t="shared" si="8"/>
        <v>0</v>
      </c>
      <c r="BJ148" s="17" t="s">
        <v>87</v>
      </c>
      <c r="BK148" s="119">
        <f t="shared" si="9"/>
        <v>0</v>
      </c>
      <c r="BL148" s="17" t="s">
        <v>426</v>
      </c>
      <c r="BM148" s="213" t="s">
        <v>760</v>
      </c>
    </row>
    <row r="149" spans="1:65" s="2" customFormat="1" ht="21.75" customHeight="1">
      <c r="A149" s="35"/>
      <c r="B149" s="36"/>
      <c r="C149" s="201" t="s">
        <v>258</v>
      </c>
      <c r="D149" s="201" t="s">
        <v>177</v>
      </c>
      <c r="E149" s="202" t="s">
        <v>761</v>
      </c>
      <c r="F149" s="203" t="s">
        <v>762</v>
      </c>
      <c r="G149" s="204" t="s">
        <v>373</v>
      </c>
      <c r="H149" s="205">
        <v>16</v>
      </c>
      <c r="I149" s="206"/>
      <c r="J149" s="207">
        <f t="shared" si="0"/>
        <v>0</v>
      </c>
      <c r="K149" s="208"/>
      <c r="L149" s="38"/>
      <c r="M149" s="209" t="s">
        <v>1</v>
      </c>
      <c r="N149" s="210" t="s">
        <v>44</v>
      </c>
      <c r="O149" s="72"/>
      <c r="P149" s="211">
        <f t="shared" si="1"/>
        <v>0</v>
      </c>
      <c r="Q149" s="211">
        <v>0</v>
      </c>
      <c r="R149" s="211">
        <f t="shared" si="2"/>
        <v>0</v>
      </c>
      <c r="S149" s="211">
        <v>0</v>
      </c>
      <c r="T149" s="212">
        <f t="shared" si="3"/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13" t="s">
        <v>426</v>
      </c>
      <c r="AT149" s="213" t="s">
        <v>177</v>
      </c>
      <c r="AU149" s="213" t="s">
        <v>89</v>
      </c>
      <c r="AY149" s="17" t="s">
        <v>173</v>
      </c>
      <c r="BE149" s="119">
        <f t="shared" si="4"/>
        <v>0</v>
      </c>
      <c r="BF149" s="119">
        <f t="shared" si="5"/>
        <v>0</v>
      </c>
      <c r="BG149" s="119">
        <f t="shared" si="6"/>
        <v>0</v>
      </c>
      <c r="BH149" s="119">
        <f t="shared" si="7"/>
        <v>0</v>
      </c>
      <c r="BI149" s="119">
        <f t="shared" si="8"/>
        <v>0</v>
      </c>
      <c r="BJ149" s="17" t="s">
        <v>87</v>
      </c>
      <c r="BK149" s="119">
        <f t="shared" si="9"/>
        <v>0</v>
      </c>
      <c r="BL149" s="17" t="s">
        <v>426</v>
      </c>
      <c r="BM149" s="213" t="s">
        <v>763</v>
      </c>
    </row>
    <row r="150" spans="1:65" s="2" customFormat="1" ht="24.15" customHeight="1">
      <c r="A150" s="35"/>
      <c r="B150" s="36"/>
      <c r="C150" s="201" t="s">
        <v>8</v>
      </c>
      <c r="D150" s="201" t="s">
        <v>177</v>
      </c>
      <c r="E150" s="202" t="s">
        <v>764</v>
      </c>
      <c r="F150" s="203" t="s">
        <v>765</v>
      </c>
      <c r="G150" s="204" t="s">
        <v>373</v>
      </c>
      <c r="H150" s="205">
        <v>3</v>
      </c>
      <c r="I150" s="206"/>
      <c r="J150" s="207">
        <f t="shared" si="0"/>
        <v>0</v>
      </c>
      <c r="K150" s="208"/>
      <c r="L150" s="38"/>
      <c r="M150" s="209" t="s">
        <v>1</v>
      </c>
      <c r="N150" s="210" t="s">
        <v>44</v>
      </c>
      <c r="O150" s="72"/>
      <c r="P150" s="211">
        <f t="shared" si="1"/>
        <v>0</v>
      </c>
      <c r="Q150" s="211">
        <v>0</v>
      </c>
      <c r="R150" s="211">
        <f t="shared" si="2"/>
        <v>0</v>
      </c>
      <c r="S150" s="211">
        <v>0</v>
      </c>
      <c r="T150" s="212">
        <f t="shared" si="3"/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13" t="s">
        <v>426</v>
      </c>
      <c r="AT150" s="213" t="s">
        <v>177</v>
      </c>
      <c r="AU150" s="213" t="s">
        <v>89</v>
      </c>
      <c r="AY150" s="17" t="s">
        <v>173</v>
      </c>
      <c r="BE150" s="119">
        <f t="shared" si="4"/>
        <v>0</v>
      </c>
      <c r="BF150" s="119">
        <f t="shared" si="5"/>
        <v>0</v>
      </c>
      <c r="BG150" s="119">
        <f t="shared" si="6"/>
        <v>0</v>
      </c>
      <c r="BH150" s="119">
        <f t="shared" si="7"/>
        <v>0</v>
      </c>
      <c r="BI150" s="119">
        <f t="shared" si="8"/>
        <v>0</v>
      </c>
      <c r="BJ150" s="17" t="s">
        <v>87</v>
      </c>
      <c r="BK150" s="119">
        <f t="shared" si="9"/>
        <v>0</v>
      </c>
      <c r="BL150" s="17" t="s">
        <v>426</v>
      </c>
      <c r="BM150" s="213" t="s">
        <v>766</v>
      </c>
    </row>
    <row r="151" spans="1:65" s="2" customFormat="1" ht="16.5" customHeight="1">
      <c r="A151" s="35"/>
      <c r="B151" s="36"/>
      <c r="C151" s="247" t="s">
        <v>272</v>
      </c>
      <c r="D151" s="247" t="s">
        <v>291</v>
      </c>
      <c r="E151" s="248" t="s">
        <v>767</v>
      </c>
      <c r="F151" s="249" t="s">
        <v>768</v>
      </c>
      <c r="G151" s="250" t="s">
        <v>373</v>
      </c>
      <c r="H151" s="251">
        <v>3</v>
      </c>
      <c r="I151" s="252"/>
      <c r="J151" s="253">
        <f t="shared" si="0"/>
        <v>0</v>
      </c>
      <c r="K151" s="254"/>
      <c r="L151" s="255"/>
      <c r="M151" s="256" t="s">
        <v>1</v>
      </c>
      <c r="N151" s="257" t="s">
        <v>44</v>
      </c>
      <c r="O151" s="72"/>
      <c r="P151" s="211">
        <f t="shared" si="1"/>
        <v>0</v>
      </c>
      <c r="Q151" s="211">
        <v>0</v>
      </c>
      <c r="R151" s="211">
        <f t="shared" si="2"/>
        <v>0</v>
      </c>
      <c r="S151" s="211">
        <v>0</v>
      </c>
      <c r="T151" s="212">
        <f t="shared" si="3"/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13" t="s">
        <v>436</v>
      </c>
      <c r="AT151" s="213" t="s">
        <v>291</v>
      </c>
      <c r="AU151" s="213" t="s">
        <v>89</v>
      </c>
      <c r="AY151" s="17" t="s">
        <v>173</v>
      </c>
      <c r="BE151" s="119">
        <f t="shared" si="4"/>
        <v>0</v>
      </c>
      <c r="BF151" s="119">
        <f t="shared" si="5"/>
        <v>0</v>
      </c>
      <c r="BG151" s="119">
        <f t="shared" si="6"/>
        <v>0</v>
      </c>
      <c r="BH151" s="119">
        <f t="shared" si="7"/>
        <v>0</v>
      </c>
      <c r="BI151" s="119">
        <f t="shared" si="8"/>
        <v>0</v>
      </c>
      <c r="BJ151" s="17" t="s">
        <v>87</v>
      </c>
      <c r="BK151" s="119">
        <f t="shared" si="9"/>
        <v>0</v>
      </c>
      <c r="BL151" s="17" t="s">
        <v>426</v>
      </c>
      <c r="BM151" s="213" t="s">
        <v>769</v>
      </c>
    </row>
    <row r="152" spans="1:65" s="2" customFormat="1" ht="33" customHeight="1">
      <c r="A152" s="35"/>
      <c r="B152" s="36"/>
      <c r="C152" s="201" t="s">
        <v>284</v>
      </c>
      <c r="D152" s="201" t="s">
        <v>177</v>
      </c>
      <c r="E152" s="202" t="s">
        <v>770</v>
      </c>
      <c r="F152" s="203" t="s">
        <v>771</v>
      </c>
      <c r="G152" s="204" t="s">
        <v>193</v>
      </c>
      <c r="H152" s="205">
        <v>30</v>
      </c>
      <c r="I152" s="206"/>
      <c r="J152" s="207">
        <f t="shared" si="0"/>
        <v>0</v>
      </c>
      <c r="K152" s="208"/>
      <c r="L152" s="38"/>
      <c r="M152" s="209" t="s">
        <v>1</v>
      </c>
      <c r="N152" s="210" t="s">
        <v>44</v>
      </c>
      <c r="O152" s="72"/>
      <c r="P152" s="211">
        <f t="shared" si="1"/>
        <v>0</v>
      </c>
      <c r="Q152" s="211">
        <v>0</v>
      </c>
      <c r="R152" s="211">
        <f t="shared" si="2"/>
        <v>0</v>
      </c>
      <c r="S152" s="211">
        <v>0</v>
      </c>
      <c r="T152" s="212">
        <f t="shared" si="3"/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13" t="s">
        <v>426</v>
      </c>
      <c r="AT152" s="213" t="s">
        <v>177</v>
      </c>
      <c r="AU152" s="213" t="s">
        <v>89</v>
      </c>
      <c r="AY152" s="17" t="s">
        <v>173</v>
      </c>
      <c r="BE152" s="119">
        <f t="shared" si="4"/>
        <v>0</v>
      </c>
      <c r="BF152" s="119">
        <f t="shared" si="5"/>
        <v>0</v>
      </c>
      <c r="BG152" s="119">
        <f t="shared" si="6"/>
        <v>0</v>
      </c>
      <c r="BH152" s="119">
        <f t="shared" si="7"/>
        <v>0</v>
      </c>
      <c r="BI152" s="119">
        <f t="shared" si="8"/>
        <v>0</v>
      </c>
      <c r="BJ152" s="17" t="s">
        <v>87</v>
      </c>
      <c r="BK152" s="119">
        <f t="shared" si="9"/>
        <v>0</v>
      </c>
      <c r="BL152" s="17" t="s">
        <v>426</v>
      </c>
      <c r="BM152" s="213" t="s">
        <v>772</v>
      </c>
    </row>
    <row r="153" spans="1:65" s="2" customFormat="1" ht="16.5" customHeight="1">
      <c r="A153" s="35"/>
      <c r="B153" s="36"/>
      <c r="C153" s="247" t="s">
        <v>290</v>
      </c>
      <c r="D153" s="247" t="s">
        <v>291</v>
      </c>
      <c r="E153" s="248" t="s">
        <v>773</v>
      </c>
      <c r="F153" s="249" t="s">
        <v>774</v>
      </c>
      <c r="G153" s="250" t="s">
        <v>775</v>
      </c>
      <c r="H153" s="251">
        <v>30</v>
      </c>
      <c r="I153" s="252"/>
      <c r="J153" s="253">
        <f t="shared" si="0"/>
        <v>0</v>
      </c>
      <c r="K153" s="254"/>
      <c r="L153" s="255"/>
      <c r="M153" s="256" t="s">
        <v>1</v>
      </c>
      <c r="N153" s="257" t="s">
        <v>44</v>
      </c>
      <c r="O153" s="72"/>
      <c r="P153" s="211">
        <f t="shared" si="1"/>
        <v>0</v>
      </c>
      <c r="Q153" s="211">
        <v>1E-3</v>
      </c>
      <c r="R153" s="211">
        <f t="shared" si="2"/>
        <v>0.03</v>
      </c>
      <c r="S153" s="211">
        <v>0</v>
      </c>
      <c r="T153" s="212">
        <f t="shared" si="3"/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13" t="s">
        <v>436</v>
      </c>
      <c r="AT153" s="213" t="s">
        <v>291</v>
      </c>
      <c r="AU153" s="213" t="s">
        <v>89</v>
      </c>
      <c r="AY153" s="17" t="s">
        <v>173</v>
      </c>
      <c r="BE153" s="119">
        <f t="shared" si="4"/>
        <v>0</v>
      </c>
      <c r="BF153" s="119">
        <f t="shared" si="5"/>
        <v>0</v>
      </c>
      <c r="BG153" s="119">
        <f t="shared" si="6"/>
        <v>0</v>
      </c>
      <c r="BH153" s="119">
        <f t="shared" si="7"/>
        <v>0</v>
      </c>
      <c r="BI153" s="119">
        <f t="shared" si="8"/>
        <v>0</v>
      </c>
      <c r="BJ153" s="17" t="s">
        <v>87</v>
      </c>
      <c r="BK153" s="119">
        <f t="shared" si="9"/>
        <v>0</v>
      </c>
      <c r="BL153" s="17" t="s">
        <v>426</v>
      </c>
      <c r="BM153" s="213" t="s">
        <v>776</v>
      </c>
    </row>
    <row r="154" spans="1:65" s="2" customFormat="1" ht="24.15" customHeight="1">
      <c r="A154" s="35"/>
      <c r="B154" s="36"/>
      <c r="C154" s="247" t="s">
        <v>299</v>
      </c>
      <c r="D154" s="247" t="s">
        <v>291</v>
      </c>
      <c r="E154" s="248" t="s">
        <v>777</v>
      </c>
      <c r="F154" s="249" t="s">
        <v>778</v>
      </c>
      <c r="G154" s="250" t="s">
        <v>373</v>
      </c>
      <c r="H154" s="251">
        <v>15</v>
      </c>
      <c r="I154" s="252"/>
      <c r="J154" s="253">
        <f t="shared" si="0"/>
        <v>0</v>
      </c>
      <c r="K154" s="254"/>
      <c r="L154" s="255"/>
      <c r="M154" s="256" t="s">
        <v>1</v>
      </c>
      <c r="N154" s="257" t="s">
        <v>44</v>
      </c>
      <c r="O154" s="72"/>
      <c r="P154" s="211">
        <f t="shared" si="1"/>
        <v>0</v>
      </c>
      <c r="Q154" s="211">
        <v>6.9999999999999999E-4</v>
      </c>
      <c r="R154" s="211">
        <f t="shared" si="2"/>
        <v>1.0500000000000001E-2</v>
      </c>
      <c r="S154" s="211">
        <v>0</v>
      </c>
      <c r="T154" s="212">
        <f t="shared" si="3"/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13" t="s">
        <v>436</v>
      </c>
      <c r="AT154" s="213" t="s">
        <v>291</v>
      </c>
      <c r="AU154" s="213" t="s">
        <v>89</v>
      </c>
      <c r="AY154" s="17" t="s">
        <v>173</v>
      </c>
      <c r="BE154" s="119">
        <f t="shared" si="4"/>
        <v>0</v>
      </c>
      <c r="BF154" s="119">
        <f t="shared" si="5"/>
        <v>0</v>
      </c>
      <c r="BG154" s="119">
        <f t="shared" si="6"/>
        <v>0</v>
      </c>
      <c r="BH154" s="119">
        <f t="shared" si="7"/>
        <v>0</v>
      </c>
      <c r="BI154" s="119">
        <f t="shared" si="8"/>
        <v>0</v>
      </c>
      <c r="BJ154" s="17" t="s">
        <v>87</v>
      </c>
      <c r="BK154" s="119">
        <f t="shared" si="9"/>
        <v>0</v>
      </c>
      <c r="BL154" s="17" t="s">
        <v>426</v>
      </c>
      <c r="BM154" s="213" t="s">
        <v>779</v>
      </c>
    </row>
    <row r="155" spans="1:65" s="2" customFormat="1" ht="16.5" customHeight="1">
      <c r="A155" s="35"/>
      <c r="B155" s="36"/>
      <c r="C155" s="247" t="s">
        <v>307</v>
      </c>
      <c r="D155" s="247" t="s">
        <v>291</v>
      </c>
      <c r="E155" s="248" t="s">
        <v>780</v>
      </c>
      <c r="F155" s="249" t="s">
        <v>781</v>
      </c>
      <c r="G155" s="250" t="s">
        <v>373</v>
      </c>
      <c r="H155" s="251">
        <v>18</v>
      </c>
      <c r="I155" s="252"/>
      <c r="J155" s="253">
        <f t="shared" si="0"/>
        <v>0</v>
      </c>
      <c r="K155" s="254"/>
      <c r="L155" s="255"/>
      <c r="M155" s="256" t="s">
        <v>1</v>
      </c>
      <c r="N155" s="257" t="s">
        <v>44</v>
      </c>
      <c r="O155" s="72"/>
      <c r="P155" s="211">
        <f t="shared" si="1"/>
        <v>0</v>
      </c>
      <c r="Q155" s="211">
        <v>1.6000000000000001E-4</v>
      </c>
      <c r="R155" s="211">
        <f t="shared" si="2"/>
        <v>2.8800000000000002E-3</v>
      </c>
      <c r="S155" s="211">
        <v>0</v>
      </c>
      <c r="T155" s="212">
        <f t="shared" si="3"/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13" t="s">
        <v>436</v>
      </c>
      <c r="AT155" s="213" t="s">
        <v>291</v>
      </c>
      <c r="AU155" s="213" t="s">
        <v>89</v>
      </c>
      <c r="AY155" s="17" t="s">
        <v>173</v>
      </c>
      <c r="BE155" s="119">
        <f t="shared" si="4"/>
        <v>0</v>
      </c>
      <c r="BF155" s="119">
        <f t="shared" si="5"/>
        <v>0</v>
      </c>
      <c r="BG155" s="119">
        <f t="shared" si="6"/>
        <v>0</v>
      </c>
      <c r="BH155" s="119">
        <f t="shared" si="7"/>
        <v>0</v>
      </c>
      <c r="BI155" s="119">
        <f t="shared" si="8"/>
        <v>0</v>
      </c>
      <c r="BJ155" s="17" t="s">
        <v>87</v>
      </c>
      <c r="BK155" s="119">
        <f t="shared" si="9"/>
        <v>0</v>
      </c>
      <c r="BL155" s="17" t="s">
        <v>426</v>
      </c>
      <c r="BM155" s="213" t="s">
        <v>782</v>
      </c>
    </row>
    <row r="156" spans="1:65" s="2" customFormat="1" ht="16.5" customHeight="1">
      <c r="A156" s="35"/>
      <c r="B156" s="36"/>
      <c r="C156" s="247" t="s">
        <v>7</v>
      </c>
      <c r="D156" s="247" t="s">
        <v>291</v>
      </c>
      <c r="E156" s="248" t="s">
        <v>783</v>
      </c>
      <c r="F156" s="249" t="s">
        <v>784</v>
      </c>
      <c r="G156" s="250" t="s">
        <v>373</v>
      </c>
      <c r="H156" s="251">
        <v>9</v>
      </c>
      <c r="I156" s="252"/>
      <c r="J156" s="253">
        <f t="shared" si="0"/>
        <v>0</v>
      </c>
      <c r="K156" s="254"/>
      <c r="L156" s="255"/>
      <c r="M156" s="256" t="s">
        <v>1</v>
      </c>
      <c r="N156" s="257" t="s">
        <v>44</v>
      </c>
      <c r="O156" s="72"/>
      <c r="P156" s="211">
        <f t="shared" si="1"/>
        <v>0</v>
      </c>
      <c r="Q156" s="211">
        <v>1E-4</v>
      </c>
      <c r="R156" s="211">
        <f t="shared" si="2"/>
        <v>9.0000000000000008E-4</v>
      </c>
      <c r="S156" s="211">
        <v>0</v>
      </c>
      <c r="T156" s="212">
        <f t="shared" si="3"/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13" t="s">
        <v>436</v>
      </c>
      <c r="AT156" s="213" t="s">
        <v>291</v>
      </c>
      <c r="AU156" s="213" t="s">
        <v>89</v>
      </c>
      <c r="AY156" s="17" t="s">
        <v>173</v>
      </c>
      <c r="BE156" s="119">
        <f t="shared" si="4"/>
        <v>0</v>
      </c>
      <c r="BF156" s="119">
        <f t="shared" si="5"/>
        <v>0</v>
      </c>
      <c r="BG156" s="119">
        <f t="shared" si="6"/>
        <v>0</v>
      </c>
      <c r="BH156" s="119">
        <f t="shared" si="7"/>
        <v>0</v>
      </c>
      <c r="BI156" s="119">
        <f t="shared" si="8"/>
        <v>0</v>
      </c>
      <c r="BJ156" s="17" t="s">
        <v>87</v>
      </c>
      <c r="BK156" s="119">
        <f t="shared" si="9"/>
        <v>0</v>
      </c>
      <c r="BL156" s="17" t="s">
        <v>426</v>
      </c>
      <c r="BM156" s="213" t="s">
        <v>785</v>
      </c>
    </row>
    <row r="157" spans="1:65" s="2" customFormat="1" ht="37.799999999999997" customHeight="1">
      <c r="A157" s="35"/>
      <c r="B157" s="36"/>
      <c r="C157" s="201" t="s">
        <v>317</v>
      </c>
      <c r="D157" s="201" t="s">
        <v>177</v>
      </c>
      <c r="E157" s="202" t="s">
        <v>786</v>
      </c>
      <c r="F157" s="203" t="s">
        <v>787</v>
      </c>
      <c r="G157" s="204" t="s">
        <v>193</v>
      </c>
      <c r="H157" s="205">
        <v>1860</v>
      </c>
      <c r="I157" s="206"/>
      <c r="J157" s="207">
        <f t="shared" si="0"/>
        <v>0</v>
      </c>
      <c r="K157" s="208"/>
      <c r="L157" s="38"/>
      <c r="M157" s="209" t="s">
        <v>1</v>
      </c>
      <c r="N157" s="210" t="s">
        <v>44</v>
      </c>
      <c r="O157" s="72"/>
      <c r="P157" s="211">
        <f t="shared" si="1"/>
        <v>0</v>
      </c>
      <c r="Q157" s="211">
        <v>0</v>
      </c>
      <c r="R157" s="211">
        <f t="shared" si="2"/>
        <v>0</v>
      </c>
      <c r="S157" s="211">
        <v>0</v>
      </c>
      <c r="T157" s="212">
        <f t="shared" si="3"/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13" t="s">
        <v>426</v>
      </c>
      <c r="AT157" s="213" t="s">
        <v>177</v>
      </c>
      <c r="AU157" s="213" t="s">
        <v>89</v>
      </c>
      <c r="AY157" s="17" t="s">
        <v>173</v>
      </c>
      <c r="BE157" s="119">
        <f t="shared" si="4"/>
        <v>0</v>
      </c>
      <c r="BF157" s="119">
        <f t="shared" si="5"/>
        <v>0</v>
      </c>
      <c r="BG157" s="119">
        <f t="shared" si="6"/>
        <v>0</v>
      </c>
      <c r="BH157" s="119">
        <f t="shared" si="7"/>
        <v>0</v>
      </c>
      <c r="BI157" s="119">
        <f t="shared" si="8"/>
        <v>0</v>
      </c>
      <c r="BJ157" s="17" t="s">
        <v>87</v>
      </c>
      <c r="BK157" s="119">
        <f t="shared" si="9"/>
        <v>0</v>
      </c>
      <c r="BL157" s="17" t="s">
        <v>426</v>
      </c>
      <c r="BM157" s="213" t="s">
        <v>788</v>
      </c>
    </row>
    <row r="158" spans="1:65" s="2" customFormat="1" ht="16.5" customHeight="1">
      <c r="A158" s="35"/>
      <c r="B158" s="36"/>
      <c r="C158" s="247" t="s">
        <v>322</v>
      </c>
      <c r="D158" s="247" t="s">
        <v>291</v>
      </c>
      <c r="E158" s="248" t="s">
        <v>789</v>
      </c>
      <c r="F158" s="249" t="s">
        <v>790</v>
      </c>
      <c r="G158" s="250" t="s">
        <v>775</v>
      </c>
      <c r="H158" s="251">
        <v>1770</v>
      </c>
      <c r="I158" s="252"/>
      <c r="J158" s="253">
        <f t="shared" si="0"/>
        <v>0</v>
      </c>
      <c r="K158" s="254"/>
      <c r="L158" s="255"/>
      <c r="M158" s="256" t="s">
        <v>1</v>
      </c>
      <c r="N158" s="257" t="s">
        <v>44</v>
      </c>
      <c r="O158" s="72"/>
      <c r="P158" s="211">
        <f t="shared" si="1"/>
        <v>0</v>
      </c>
      <c r="Q158" s="211">
        <v>1E-3</v>
      </c>
      <c r="R158" s="211">
        <f t="shared" si="2"/>
        <v>1.77</v>
      </c>
      <c r="S158" s="211">
        <v>0</v>
      </c>
      <c r="T158" s="212">
        <f t="shared" si="3"/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13" t="s">
        <v>436</v>
      </c>
      <c r="AT158" s="213" t="s">
        <v>291</v>
      </c>
      <c r="AU158" s="213" t="s">
        <v>89</v>
      </c>
      <c r="AY158" s="17" t="s">
        <v>173</v>
      </c>
      <c r="BE158" s="119">
        <f t="shared" si="4"/>
        <v>0</v>
      </c>
      <c r="BF158" s="119">
        <f t="shared" si="5"/>
        <v>0</v>
      </c>
      <c r="BG158" s="119">
        <f t="shared" si="6"/>
        <v>0</v>
      </c>
      <c r="BH158" s="119">
        <f t="shared" si="7"/>
        <v>0</v>
      </c>
      <c r="BI158" s="119">
        <f t="shared" si="8"/>
        <v>0</v>
      </c>
      <c r="BJ158" s="17" t="s">
        <v>87</v>
      </c>
      <c r="BK158" s="119">
        <f t="shared" si="9"/>
        <v>0</v>
      </c>
      <c r="BL158" s="17" t="s">
        <v>426</v>
      </c>
      <c r="BM158" s="213" t="s">
        <v>791</v>
      </c>
    </row>
    <row r="159" spans="1:65" s="2" customFormat="1" ht="24.15" customHeight="1">
      <c r="A159" s="35"/>
      <c r="B159" s="36"/>
      <c r="C159" s="247" t="s">
        <v>329</v>
      </c>
      <c r="D159" s="247" t="s">
        <v>291</v>
      </c>
      <c r="E159" s="248" t="s">
        <v>792</v>
      </c>
      <c r="F159" s="249" t="s">
        <v>793</v>
      </c>
      <c r="G159" s="250" t="s">
        <v>373</v>
      </c>
      <c r="H159" s="251">
        <v>222</v>
      </c>
      <c r="I159" s="252"/>
      <c r="J159" s="253">
        <f t="shared" si="0"/>
        <v>0</v>
      </c>
      <c r="K159" s="254"/>
      <c r="L159" s="255"/>
      <c r="M159" s="256" t="s">
        <v>1</v>
      </c>
      <c r="N159" s="257" t="s">
        <v>44</v>
      </c>
      <c r="O159" s="72"/>
      <c r="P159" s="211">
        <f t="shared" si="1"/>
        <v>0</v>
      </c>
      <c r="Q159" s="211">
        <v>2.5999999999999998E-4</v>
      </c>
      <c r="R159" s="211">
        <f t="shared" si="2"/>
        <v>5.7719999999999994E-2</v>
      </c>
      <c r="S159" s="211">
        <v>0</v>
      </c>
      <c r="T159" s="212">
        <f t="shared" si="3"/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13" t="s">
        <v>436</v>
      </c>
      <c r="AT159" s="213" t="s">
        <v>291</v>
      </c>
      <c r="AU159" s="213" t="s">
        <v>89</v>
      </c>
      <c r="AY159" s="17" t="s">
        <v>173</v>
      </c>
      <c r="BE159" s="119">
        <f t="shared" si="4"/>
        <v>0</v>
      </c>
      <c r="BF159" s="119">
        <f t="shared" si="5"/>
        <v>0</v>
      </c>
      <c r="BG159" s="119">
        <f t="shared" si="6"/>
        <v>0</v>
      </c>
      <c r="BH159" s="119">
        <f t="shared" si="7"/>
        <v>0</v>
      </c>
      <c r="BI159" s="119">
        <f t="shared" si="8"/>
        <v>0</v>
      </c>
      <c r="BJ159" s="17" t="s">
        <v>87</v>
      </c>
      <c r="BK159" s="119">
        <f t="shared" si="9"/>
        <v>0</v>
      </c>
      <c r="BL159" s="17" t="s">
        <v>426</v>
      </c>
      <c r="BM159" s="213" t="s">
        <v>794</v>
      </c>
    </row>
    <row r="160" spans="1:65" s="2" customFormat="1" ht="16.5" customHeight="1">
      <c r="A160" s="35"/>
      <c r="B160" s="36"/>
      <c r="C160" s="247" t="s">
        <v>335</v>
      </c>
      <c r="D160" s="247" t="s">
        <v>291</v>
      </c>
      <c r="E160" s="248" t="s">
        <v>795</v>
      </c>
      <c r="F160" s="249" t="s">
        <v>796</v>
      </c>
      <c r="G160" s="250" t="s">
        <v>728</v>
      </c>
      <c r="H160" s="251">
        <v>37</v>
      </c>
      <c r="I160" s="252"/>
      <c r="J160" s="253">
        <f t="shared" si="0"/>
        <v>0</v>
      </c>
      <c r="K160" s="254"/>
      <c r="L160" s="255"/>
      <c r="M160" s="256" t="s">
        <v>1</v>
      </c>
      <c r="N160" s="257" t="s">
        <v>44</v>
      </c>
      <c r="O160" s="72"/>
      <c r="P160" s="211">
        <f t="shared" si="1"/>
        <v>0</v>
      </c>
      <c r="Q160" s="211">
        <v>0</v>
      </c>
      <c r="R160" s="211">
        <f t="shared" si="2"/>
        <v>0</v>
      </c>
      <c r="S160" s="211">
        <v>0</v>
      </c>
      <c r="T160" s="212">
        <f t="shared" si="3"/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13" t="s">
        <v>436</v>
      </c>
      <c r="AT160" s="213" t="s">
        <v>291</v>
      </c>
      <c r="AU160" s="213" t="s">
        <v>89</v>
      </c>
      <c r="AY160" s="17" t="s">
        <v>173</v>
      </c>
      <c r="BE160" s="119">
        <f t="shared" si="4"/>
        <v>0</v>
      </c>
      <c r="BF160" s="119">
        <f t="shared" si="5"/>
        <v>0</v>
      </c>
      <c r="BG160" s="119">
        <f t="shared" si="6"/>
        <v>0</v>
      </c>
      <c r="BH160" s="119">
        <f t="shared" si="7"/>
        <v>0</v>
      </c>
      <c r="BI160" s="119">
        <f t="shared" si="8"/>
        <v>0</v>
      </c>
      <c r="BJ160" s="17" t="s">
        <v>87</v>
      </c>
      <c r="BK160" s="119">
        <f t="shared" si="9"/>
        <v>0</v>
      </c>
      <c r="BL160" s="17" t="s">
        <v>426</v>
      </c>
      <c r="BM160" s="213" t="s">
        <v>797</v>
      </c>
    </row>
    <row r="161" spans="1:65" s="2" customFormat="1" ht="16.5" customHeight="1">
      <c r="A161" s="35"/>
      <c r="B161" s="36"/>
      <c r="C161" s="201" t="s">
        <v>339</v>
      </c>
      <c r="D161" s="201" t="s">
        <v>177</v>
      </c>
      <c r="E161" s="202" t="s">
        <v>798</v>
      </c>
      <c r="F161" s="203" t="s">
        <v>799</v>
      </c>
      <c r="G161" s="204" t="s">
        <v>373</v>
      </c>
      <c r="H161" s="205">
        <v>4</v>
      </c>
      <c r="I161" s="206"/>
      <c r="J161" s="207">
        <f t="shared" si="0"/>
        <v>0</v>
      </c>
      <c r="K161" s="208"/>
      <c r="L161" s="38"/>
      <c r="M161" s="209" t="s">
        <v>1</v>
      </c>
      <c r="N161" s="210" t="s">
        <v>44</v>
      </c>
      <c r="O161" s="72"/>
      <c r="P161" s="211">
        <f t="shared" si="1"/>
        <v>0</v>
      </c>
      <c r="Q161" s="211">
        <v>0</v>
      </c>
      <c r="R161" s="211">
        <f t="shared" si="2"/>
        <v>0</v>
      </c>
      <c r="S161" s="211">
        <v>0</v>
      </c>
      <c r="T161" s="212">
        <f t="shared" si="3"/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13" t="s">
        <v>426</v>
      </c>
      <c r="AT161" s="213" t="s">
        <v>177</v>
      </c>
      <c r="AU161" s="213" t="s">
        <v>89</v>
      </c>
      <c r="AY161" s="17" t="s">
        <v>173</v>
      </c>
      <c r="BE161" s="119">
        <f t="shared" si="4"/>
        <v>0</v>
      </c>
      <c r="BF161" s="119">
        <f t="shared" si="5"/>
        <v>0</v>
      </c>
      <c r="BG161" s="119">
        <f t="shared" si="6"/>
        <v>0</v>
      </c>
      <c r="BH161" s="119">
        <f t="shared" si="7"/>
        <v>0</v>
      </c>
      <c r="BI161" s="119">
        <f t="shared" si="8"/>
        <v>0</v>
      </c>
      <c r="BJ161" s="17" t="s">
        <v>87</v>
      </c>
      <c r="BK161" s="119">
        <f t="shared" si="9"/>
        <v>0</v>
      </c>
      <c r="BL161" s="17" t="s">
        <v>426</v>
      </c>
      <c r="BM161" s="213" t="s">
        <v>800</v>
      </c>
    </row>
    <row r="162" spans="1:65" s="2" customFormat="1" ht="16.5" customHeight="1">
      <c r="A162" s="35"/>
      <c r="B162" s="36"/>
      <c r="C162" s="247" t="s">
        <v>345</v>
      </c>
      <c r="D162" s="247" t="s">
        <v>291</v>
      </c>
      <c r="E162" s="248" t="s">
        <v>801</v>
      </c>
      <c r="F162" s="249" t="s">
        <v>802</v>
      </c>
      <c r="G162" s="250" t="s">
        <v>373</v>
      </c>
      <c r="H162" s="251">
        <v>4</v>
      </c>
      <c r="I162" s="252"/>
      <c r="J162" s="253">
        <f t="shared" si="0"/>
        <v>0</v>
      </c>
      <c r="K162" s="254"/>
      <c r="L162" s="255"/>
      <c r="M162" s="256" t="s">
        <v>1</v>
      </c>
      <c r="N162" s="257" t="s">
        <v>44</v>
      </c>
      <c r="O162" s="72"/>
      <c r="P162" s="211">
        <f t="shared" si="1"/>
        <v>0</v>
      </c>
      <c r="Q162" s="211">
        <v>4.1000000000000003E-3</v>
      </c>
      <c r="R162" s="211">
        <f t="shared" si="2"/>
        <v>1.6400000000000001E-2</v>
      </c>
      <c r="S162" s="211">
        <v>0</v>
      </c>
      <c r="T162" s="212">
        <f t="shared" si="3"/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13" t="s">
        <v>436</v>
      </c>
      <c r="AT162" s="213" t="s">
        <v>291</v>
      </c>
      <c r="AU162" s="213" t="s">
        <v>89</v>
      </c>
      <c r="AY162" s="17" t="s">
        <v>173</v>
      </c>
      <c r="BE162" s="119">
        <f t="shared" si="4"/>
        <v>0</v>
      </c>
      <c r="BF162" s="119">
        <f t="shared" si="5"/>
        <v>0</v>
      </c>
      <c r="BG162" s="119">
        <f t="shared" si="6"/>
        <v>0</v>
      </c>
      <c r="BH162" s="119">
        <f t="shared" si="7"/>
        <v>0</v>
      </c>
      <c r="BI162" s="119">
        <f t="shared" si="8"/>
        <v>0</v>
      </c>
      <c r="BJ162" s="17" t="s">
        <v>87</v>
      </c>
      <c r="BK162" s="119">
        <f t="shared" si="9"/>
        <v>0</v>
      </c>
      <c r="BL162" s="17" t="s">
        <v>426</v>
      </c>
      <c r="BM162" s="213" t="s">
        <v>803</v>
      </c>
    </row>
    <row r="163" spans="1:65" s="2" customFormat="1" ht="16.5" customHeight="1">
      <c r="A163" s="35"/>
      <c r="B163" s="36"/>
      <c r="C163" s="247" t="s">
        <v>351</v>
      </c>
      <c r="D163" s="247" t="s">
        <v>291</v>
      </c>
      <c r="E163" s="248" t="s">
        <v>804</v>
      </c>
      <c r="F163" s="249" t="s">
        <v>805</v>
      </c>
      <c r="G163" s="250" t="s">
        <v>373</v>
      </c>
      <c r="H163" s="251">
        <v>4</v>
      </c>
      <c r="I163" s="252"/>
      <c r="J163" s="253">
        <f t="shared" si="0"/>
        <v>0</v>
      </c>
      <c r="K163" s="254"/>
      <c r="L163" s="255"/>
      <c r="M163" s="256" t="s">
        <v>1</v>
      </c>
      <c r="N163" s="257" t="s">
        <v>44</v>
      </c>
      <c r="O163" s="72"/>
      <c r="P163" s="211">
        <f t="shared" si="1"/>
        <v>0</v>
      </c>
      <c r="Q163" s="211">
        <v>4.4999999999999999E-4</v>
      </c>
      <c r="R163" s="211">
        <f t="shared" si="2"/>
        <v>1.8E-3</v>
      </c>
      <c r="S163" s="211">
        <v>0</v>
      </c>
      <c r="T163" s="212">
        <f t="shared" si="3"/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13" t="s">
        <v>436</v>
      </c>
      <c r="AT163" s="213" t="s">
        <v>291</v>
      </c>
      <c r="AU163" s="213" t="s">
        <v>89</v>
      </c>
      <c r="AY163" s="17" t="s">
        <v>173</v>
      </c>
      <c r="BE163" s="119">
        <f t="shared" si="4"/>
        <v>0</v>
      </c>
      <c r="BF163" s="119">
        <f t="shared" si="5"/>
        <v>0</v>
      </c>
      <c r="BG163" s="119">
        <f t="shared" si="6"/>
        <v>0</v>
      </c>
      <c r="BH163" s="119">
        <f t="shared" si="7"/>
        <v>0</v>
      </c>
      <c r="BI163" s="119">
        <f t="shared" si="8"/>
        <v>0</v>
      </c>
      <c r="BJ163" s="17" t="s">
        <v>87</v>
      </c>
      <c r="BK163" s="119">
        <f t="shared" si="9"/>
        <v>0</v>
      </c>
      <c r="BL163" s="17" t="s">
        <v>426</v>
      </c>
      <c r="BM163" s="213" t="s">
        <v>806</v>
      </c>
    </row>
    <row r="164" spans="1:65" s="2" customFormat="1" ht="16.5" customHeight="1">
      <c r="A164" s="35"/>
      <c r="B164" s="36"/>
      <c r="C164" s="247" t="s">
        <v>357</v>
      </c>
      <c r="D164" s="247" t="s">
        <v>291</v>
      </c>
      <c r="E164" s="248" t="s">
        <v>807</v>
      </c>
      <c r="F164" s="249" t="s">
        <v>808</v>
      </c>
      <c r="G164" s="250" t="s">
        <v>373</v>
      </c>
      <c r="H164" s="251">
        <v>8</v>
      </c>
      <c r="I164" s="252"/>
      <c r="J164" s="253">
        <f t="shared" si="0"/>
        <v>0</v>
      </c>
      <c r="K164" s="254"/>
      <c r="L164" s="255"/>
      <c r="M164" s="256" t="s">
        <v>1</v>
      </c>
      <c r="N164" s="257" t="s">
        <v>44</v>
      </c>
      <c r="O164" s="72"/>
      <c r="P164" s="211">
        <f t="shared" si="1"/>
        <v>0</v>
      </c>
      <c r="Q164" s="211">
        <v>1.2E-4</v>
      </c>
      <c r="R164" s="211">
        <f t="shared" si="2"/>
        <v>9.6000000000000002E-4</v>
      </c>
      <c r="S164" s="211">
        <v>0</v>
      </c>
      <c r="T164" s="212">
        <f t="shared" si="3"/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13" t="s">
        <v>436</v>
      </c>
      <c r="AT164" s="213" t="s">
        <v>291</v>
      </c>
      <c r="AU164" s="213" t="s">
        <v>89</v>
      </c>
      <c r="AY164" s="17" t="s">
        <v>173</v>
      </c>
      <c r="BE164" s="119">
        <f t="shared" si="4"/>
        <v>0</v>
      </c>
      <c r="BF164" s="119">
        <f t="shared" si="5"/>
        <v>0</v>
      </c>
      <c r="BG164" s="119">
        <f t="shared" si="6"/>
        <v>0</v>
      </c>
      <c r="BH164" s="119">
        <f t="shared" si="7"/>
        <v>0</v>
      </c>
      <c r="BI164" s="119">
        <f t="shared" si="8"/>
        <v>0</v>
      </c>
      <c r="BJ164" s="17" t="s">
        <v>87</v>
      </c>
      <c r="BK164" s="119">
        <f t="shared" si="9"/>
        <v>0</v>
      </c>
      <c r="BL164" s="17" t="s">
        <v>426</v>
      </c>
      <c r="BM164" s="213" t="s">
        <v>809</v>
      </c>
    </row>
    <row r="165" spans="1:65" s="2" customFormat="1" ht="21.75" customHeight="1">
      <c r="A165" s="35"/>
      <c r="B165" s="36"/>
      <c r="C165" s="247" t="s">
        <v>364</v>
      </c>
      <c r="D165" s="247" t="s">
        <v>291</v>
      </c>
      <c r="E165" s="248" t="s">
        <v>810</v>
      </c>
      <c r="F165" s="249" t="s">
        <v>811</v>
      </c>
      <c r="G165" s="250" t="s">
        <v>373</v>
      </c>
      <c r="H165" s="251">
        <v>4</v>
      </c>
      <c r="I165" s="252"/>
      <c r="J165" s="253">
        <f t="shared" si="0"/>
        <v>0</v>
      </c>
      <c r="K165" s="254"/>
      <c r="L165" s="255"/>
      <c r="M165" s="256" t="s">
        <v>1</v>
      </c>
      <c r="N165" s="257" t="s">
        <v>44</v>
      </c>
      <c r="O165" s="72"/>
      <c r="P165" s="211">
        <f t="shared" si="1"/>
        <v>0</v>
      </c>
      <c r="Q165" s="211">
        <v>0</v>
      </c>
      <c r="R165" s="211">
        <f t="shared" si="2"/>
        <v>0</v>
      </c>
      <c r="S165" s="211">
        <v>0</v>
      </c>
      <c r="T165" s="212">
        <f t="shared" si="3"/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13" t="s">
        <v>436</v>
      </c>
      <c r="AT165" s="213" t="s">
        <v>291</v>
      </c>
      <c r="AU165" s="213" t="s">
        <v>89</v>
      </c>
      <c r="AY165" s="17" t="s">
        <v>173</v>
      </c>
      <c r="BE165" s="119">
        <f t="shared" si="4"/>
        <v>0</v>
      </c>
      <c r="BF165" s="119">
        <f t="shared" si="5"/>
        <v>0</v>
      </c>
      <c r="BG165" s="119">
        <f t="shared" si="6"/>
        <v>0</v>
      </c>
      <c r="BH165" s="119">
        <f t="shared" si="7"/>
        <v>0</v>
      </c>
      <c r="BI165" s="119">
        <f t="shared" si="8"/>
        <v>0</v>
      </c>
      <c r="BJ165" s="17" t="s">
        <v>87</v>
      </c>
      <c r="BK165" s="119">
        <f t="shared" si="9"/>
        <v>0</v>
      </c>
      <c r="BL165" s="17" t="s">
        <v>426</v>
      </c>
      <c r="BM165" s="213" t="s">
        <v>812</v>
      </c>
    </row>
    <row r="166" spans="1:65" s="2" customFormat="1" ht="24.15" customHeight="1">
      <c r="A166" s="35"/>
      <c r="B166" s="36"/>
      <c r="C166" s="201" t="s">
        <v>370</v>
      </c>
      <c r="D166" s="201" t="s">
        <v>177</v>
      </c>
      <c r="E166" s="202" t="s">
        <v>813</v>
      </c>
      <c r="F166" s="203" t="s">
        <v>814</v>
      </c>
      <c r="G166" s="204" t="s">
        <v>373</v>
      </c>
      <c r="H166" s="205">
        <v>1</v>
      </c>
      <c r="I166" s="206"/>
      <c r="J166" s="207">
        <f t="shared" si="0"/>
        <v>0</v>
      </c>
      <c r="K166" s="208"/>
      <c r="L166" s="38"/>
      <c r="M166" s="209" t="s">
        <v>1</v>
      </c>
      <c r="N166" s="210" t="s">
        <v>44</v>
      </c>
      <c r="O166" s="72"/>
      <c r="P166" s="211">
        <f t="shared" si="1"/>
        <v>0</v>
      </c>
      <c r="Q166" s="211">
        <v>0</v>
      </c>
      <c r="R166" s="211">
        <f t="shared" si="2"/>
        <v>0</v>
      </c>
      <c r="S166" s="211">
        <v>0</v>
      </c>
      <c r="T166" s="212">
        <f t="shared" si="3"/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213" t="s">
        <v>426</v>
      </c>
      <c r="AT166" s="213" t="s">
        <v>177</v>
      </c>
      <c r="AU166" s="213" t="s">
        <v>89</v>
      </c>
      <c r="AY166" s="17" t="s">
        <v>173</v>
      </c>
      <c r="BE166" s="119">
        <f t="shared" si="4"/>
        <v>0</v>
      </c>
      <c r="BF166" s="119">
        <f t="shared" si="5"/>
        <v>0</v>
      </c>
      <c r="BG166" s="119">
        <f t="shared" si="6"/>
        <v>0</v>
      </c>
      <c r="BH166" s="119">
        <f t="shared" si="7"/>
        <v>0</v>
      </c>
      <c r="BI166" s="119">
        <f t="shared" si="8"/>
        <v>0</v>
      </c>
      <c r="BJ166" s="17" t="s">
        <v>87</v>
      </c>
      <c r="BK166" s="119">
        <f t="shared" si="9"/>
        <v>0</v>
      </c>
      <c r="BL166" s="17" t="s">
        <v>426</v>
      </c>
      <c r="BM166" s="213" t="s">
        <v>815</v>
      </c>
    </row>
    <row r="167" spans="1:65" s="2" customFormat="1" ht="24.15" customHeight="1">
      <c r="A167" s="35"/>
      <c r="B167" s="36"/>
      <c r="C167" s="201" t="s">
        <v>376</v>
      </c>
      <c r="D167" s="201" t="s">
        <v>177</v>
      </c>
      <c r="E167" s="202" t="s">
        <v>816</v>
      </c>
      <c r="F167" s="203" t="s">
        <v>817</v>
      </c>
      <c r="G167" s="204" t="s">
        <v>373</v>
      </c>
      <c r="H167" s="205">
        <v>4</v>
      </c>
      <c r="I167" s="206"/>
      <c r="J167" s="207">
        <f t="shared" si="0"/>
        <v>0</v>
      </c>
      <c r="K167" s="208"/>
      <c r="L167" s="38"/>
      <c r="M167" s="209" t="s">
        <v>1</v>
      </c>
      <c r="N167" s="210" t="s">
        <v>44</v>
      </c>
      <c r="O167" s="72"/>
      <c r="P167" s="211">
        <f t="shared" si="1"/>
        <v>0</v>
      </c>
      <c r="Q167" s="211">
        <v>0</v>
      </c>
      <c r="R167" s="211">
        <f t="shared" si="2"/>
        <v>0</v>
      </c>
      <c r="S167" s="211">
        <v>0</v>
      </c>
      <c r="T167" s="212">
        <f t="shared" si="3"/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213" t="s">
        <v>426</v>
      </c>
      <c r="AT167" s="213" t="s">
        <v>177</v>
      </c>
      <c r="AU167" s="213" t="s">
        <v>89</v>
      </c>
      <c r="AY167" s="17" t="s">
        <v>173</v>
      </c>
      <c r="BE167" s="119">
        <f t="shared" si="4"/>
        <v>0</v>
      </c>
      <c r="BF167" s="119">
        <f t="shared" si="5"/>
        <v>0</v>
      </c>
      <c r="BG167" s="119">
        <f t="shared" si="6"/>
        <v>0</v>
      </c>
      <c r="BH167" s="119">
        <f t="shared" si="7"/>
        <v>0</v>
      </c>
      <c r="BI167" s="119">
        <f t="shared" si="8"/>
        <v>0</v>
      </c>
      <c r="BJ167" s="17" t="s">
        <v>87</v>
      </c>
      <c r="BK167" s="119">
        <f t="shared" si="9"/>
        <v>0</v>
      </c>
      <c r="BL167" s="17" t="s">
        <v>426</v>
      </c>
      <c r="BM167" s="213" t="s">
        <v>818</v>
      </c>
    </row>
    <row r="168" spans="1:65" s="2" customFormat="1" ht="16.5" customHeight="1">
      <c r="A168" s="35"/>
      <c r="B168" s="36"/>
      <c r="C168" s="201" t="s">
        <v>383</v>
      </c>
      <c r="D168" s="201" t="s">
        <v>177</v>
      </c>
      <c r="E168" s="202" t="s">
        <v>819</v>
      </c>
      <c r="F168" s="203" t="s">
        <v>820</v>
      </c>
      <c r="G168" s="204" t="s">
        <v>373</v>
      </c>
      <c r="H168" s="205">
        <v>77</v>
      </c>
      <c r="I168" s="206"/>
      <c r="J168" s="207">
        <f t="shared" si="0"/>
        <v>0</v>
      </c>
      <c r="K168" s="208"/>
      <c r="L168" s="38"/>
      <c r="M168" s="209" t="s">
        <v>1</v>
      </c>
      <c r="N168" s="210" t="s">
        <v>44</v>
      </c>
      <c r="O168" s="72"/>
      <c r="P168" s="211">
        <f t="shared" si="1"/>
        <v>0</v>
      </c>
      <c r="Q168" s="211">
        <v>0</v>
      </c>
      <c r="R168" s="211">
        <f t="shared" si="2"/>
        <v>0</v>
      </c>
      <c r="S168" s="211">
        <v>0</v>
      </c>
      <c r="T168" s="212">
        <f t="shared" si="3"/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13" t="s">
        <v>426</v>
      </c>
      <c r="AT168" s="213" t="s">
        <v>177</v>
      </c>
      <c r="AU168" s="213" t="s">
        <v>89</v>
      </c>
      <c r="AY168" s="17" t="s">
        <v>173</v>
      </c>
      <c r="BE168" s="119">
        <f t="shared" si="4"/>
        <v>0</v>
      </c>
      <c r="BF168" s="119">
        <f t="shared" si="5"/>
        <v>0</v>
      </c>
      <c r="BG168" s="119">
        <f t="shared" si="6"/>
        <v>0</v>
      </c>
      <c r="BH168" s="119">
        <f t="shared" si="7"/>
        <v>0</v>
      </c>
      <c r="BI168" s="119">
        <f t="shared" si="8"/>
        <v>0</v>
      </c>
      <c r="BJ168" s="17" t="s">
        <v>87</v>
      </c>
      <c r="BK168" s="119">
        <f t="shared" si="9"/>
        <v>0</v>
      </c>
      <c r="BL168" s="17" t="s">
        <v>426</v>
      </c>
      <c r="BM168" s="213" t="s">
        <v>821</v>
      </c>
    </row>
    <row r="169" spans="1:65" s="2" customFormat="1" ht="24.15" customHeight="1">
      <c r="A169" s="35"/>
      <c r="B169" s="36"/>
      <c r="C169" s="247" t="s">
        <v>388</v>
      </c>
      <c r="D169" s="247" t="s">
        <v>291</v>
      </c>
      <c r="E169" s="248" t="s">
        <v>822</v>
      </c>
      <c r="F169" s="249" t="s">
        <v>823</v>
      </c>
      <c r="G169" s="250" t="s">
        <v>373</v>
      </c>
      <c r="H169" s="251">
        <v>37</v>
      </c>
      <c r="I169" s="252"/>
      <c r="J169" s="253">
        <f t="shared" si="0"/>
        <v>0</v>
      </c>
      <c r="K169" s="254"/>
      <c r="L169" s="255"/>
      <c r="M169" s="256" t="s">
        <v>1</v>
      </c>
      <c r="N169" s="257" t="s">
        <v>44</v>
      </c>
      <c r="O169" s="72"/>
      <c r="P169" s="211">
        <f t="shared" si="1"/>
        <v>0</v>
      </c>
      <c r="Q169" s="211">
        <v>0</v>
      </c>
      <c r="R169" s="211">
        <f t="shared" si="2"/>
        <v>0</v>
      </c>
      <c r="S169" s="211">
        <v>0</v>
      </c>
      <c r="T169" s="212">
        <f t="shared" si="3"/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213" t="s">
        <v>436</v>
      </c>
      <c r="AT169" s="213" t="s">
        <v>291</v>
      </c>
      <c r="AU169" s="213" t="s">
        <v>89</v>
      </c>
      <c r="AY169" s="17" t="s">
        <v>173</v>
      </c>
      <c r="BE169" s="119">
        <f t="shared" si="4"/>
        <v>0</v>
      </c>
      <c r="BF169" s="119">
        <f t="shared" si="5"/>
        <v>0</v>
      </c>
      <c r="BG169" s="119">
        <f t="shared" si="6"/>
        <v>0</v>
      </c>
      <c r="BH169" s="119">
        <f t="shared" si="7"/>
        <v>0</v>
      </c>
      <c r="BI169" s="119">
        <f t="shared" si="8"/>
        <v>0</v>
      </c>
      <c r="BJ169" s="17" t="s">
        <v>87</v>
      </c>
      <c r="BK169" s="119">
        <f t="shared" si="9"/>
        <v>0</v>
      </c>
      <c r="BL169" s="17" t="s">
        <v>426</v>
      </c>
      <c r="BM169" s="213" t="s">
        <v>824</v>
      </c>
    </row>
    <row r="170" spans="1:65" s="2" customFormat="1" ht="16.5" customHeight="1">
      <c r="A170" s="35"/>
      <c r="B170" s="36"/>
      <c r="C170" s="247" t="s">
        <v>394</v>
      </c>
      <c r="D170" s="247" t="s">
        <v>291</v>
      </c>
      <c r="E170" s="248" t="s">
        <v>825</v>
      </c>
      <c r="F170" s="249" t="s">
        <v>826</v>
      </c>
      <c r="G170" s="250" t="s">
        <v>373</v>
      </c>
      <c r="H170" s="251">
        <v>40</v>
      </c>
      <c r="I170" s="252"/>
      <c r="J170" s="253">
        <f t="shared" si="0"/>
        <v>0</v>
      </c>
      <c r="K170" s="254"/>
      <c r="L170" s="255"/>
      <c r="M170" s="256" t="s">
        <v>1</v>
      </c>
      <c r="N170" s="257" t="s">
        <v>44</v>
      </c>
      <c r="O170" s="72"/>
      <c r="P170" s="211">
        <f t="shared" si="1"/>
        <v>0</v>
      </c>
      <c r="Q170" s="211">
        <v>0</v>
      </c>
      <c r="R170" s="211">
        <f t="shared" si="2"/>
        <v>0</v>
      </c>
      <c r="S170" s="211">
        <v>0</v>
      </c>
      <c r="T170" s="212">
        <f t="shared" si="3"/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213" t="s">
        <v>436</v>
      </c>
      <c r="AT170" s="213" t="s">
        <v>291</v>
      </c>
      <c r="AU170" s="213" t="s">
        <v>89</v>
      </c>
      <c r="AY170" s="17" t="s">
        <v>173</v>
      </c>
      <c r="BE170" s="119">
        <f t="shared" si="4"/>
        <v>0</v>
      </c>
      <c r="BF170" s="119">
        <f t="shared" si="5"/>
        <v>0</v>
      </c>
      <c r="BG170" s="119">
        <f t="shared" si="6"/>
        <v>0</v>
      </c>
      <c r="BH170" s="119">
        <f t="shared" si="7"/>
        <v>0</v>
      </c>
      <c r="BI170" s="119">
        <f t="shared" si="8"/>
        <v>0</v>
      </c>
      <c r="BJ170" s="17" t="s">
        <v>87</v>
      </c>
      <c r="BK170" s="119">
        <f t="shared" si="9"/>
        <v>0</v>
      </c>
      <c r="BL170" s="17" t="s">
        <v>426</v>
      </c>
      <c r="BM170" s="213" t="s">
        <v>827</v>
      </c>
    </row>
    <row r="171" spans="1:65" s="2" customFormat="1" ht="16.5" customHeight="1">
      <c r="A171" s="35"/>
      <c r="B171" s="36"/>
      <c r="C171" s="201" t="s">
        <v>399</v>
      </c>
      <c r="D171" s="201" t="s">
        <v>177</v>
      </c>
      <c r="E171" s="202" t="s">
        <v>828</v>
      </c>
      <c r="F171" s="203" t="s">
        <v>829</v>
      </c>
      <c r="G171" s="204" t="s">
        <v>373</v>
      </c>
      <c r="H171" s="205">
        <v>4</v>
      </c>
      <c r="I171" s="206"/>
      <c r="J171" s="207">
        <f t="shared" si="0"/>
        <v>0</v>
      </c>
      <c r="K171" s="208"/>
      <c r="L171" s="38"/>
      <c r="M171" s="209" t="s">
        <v>1</v>
      </c>
      <c r="N171" s="210" t="s">
        <v>44</v>
      </c>
      <c r="O171" s="72"/>
      <c r="P171" s="211">
        <f t="shared" si="1"/>
        <v>0</v>
      </c>
      <c r="Q171" s="211">
        <v>0</v>
      </c>
      <c r="R171" s="211">
        <f t="shared" si="2"/>
        <v>0</v>
      </c>
      <c r="S171" s="211">
        <v>0</v>
      </c>
      <c r="T171" s="212">
        <f t="shared" si="3"/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213" t="s">
        <v>426</v>
      </c>
      <c r="AT171" s="213" t="s">
        <v>177</v>
      </c>
      <c r="AU171" s="213" t="s">
        <v>89</v>
      </c>
      <c r="AY171" s="17" t="s">
        <v>173</v>
      </c>
      <c r="BE171" s="119">
        <f t="shared" si="4"/>
        <v>0</v>
      </c>
      <c r="BF171" s="119">
        <f t="shared" si="5"/>
        <v>0</v>
      </c>
      <c r="BG171" s="119">
        <f t="shared" si="6"/>
        <v>0</v>
      </c>
      <c r="BH171" s="119">
        <f t="shared" si="7"/>
        <v>0</v>
      </c>
      <c r="BI171" s="119">
        <f t="shared" si="8"/>
        <v>0</v>
      </c>
      <c r="BJ171" s="17" t="s">
        <v>87</v>
      </c>
      <c r="BK171" s="119">
        <f t="shared" si="9"/>
        <v>0</v>
      </c>
      <c r="BL171" s="17" t="s">
        <v>426</v>
      </c>
      <c r="BM171" s="213" t="s">
        <v>830</v>
      </c>
    </row>
    <row r="172" spans="1:65" s="2" customFormat="1" ht="37.799999999999997" customHeight="1">
      <c r="A172" s="35"/>
      <c r="B172" s="36"/>
      <c r="C172" s="201" t="s">
        <v>404</v>
      </c>
      <c r="D172" s="201" t="s">
        <v>177</v>
      </c>
      <c r="E172" s="202" t="s">
        <v>831</v>
      </c>
      <c r="F172" s="203" t="s">
        <v>832</v>
      </c>
      <c r="G172" s="204" t="s">
        <v>193</v>
      </c>
      <c r="H172" s="205">
        <v>20</v>
      </c>
      <c r="I172" s="206"/>
      <c r="J172" s="207">
        <f t="shared" si="0"/>
        <v>0</v>
      </c>
      <c r="K172" s="208"/>
      <c r="L172" s="38"/>
      <c r="M172" s="209" t="s">
        <v>1</v>
      </c>
      <c r="N172" s="210" t="s">
        <v>44</v>
      </c>
      <c r="O172" s="72"/>
      <c r="P172" s="211">
        <f t="shared" si="1"/>
        <v>0</v>
      </c>
      <c r="Q172" s="211">
        <v>0</v>
      </c>
      <c r="R172" s="211">
        <f t="shared" si="2"/>
        <v>0</v>
      </c>
      <c r="S172" s="211">
        <v>0</v>
      </c>
      <c r="T172" s="212">
        <f t="shared" si="3"/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213" t="s">
        <v>426</v>
      </c>
      <c r="AT172" s="213" t="s">
        <v>177</v>
      </c>
      <c r="AU172" s="213" t="s">
        <v>89</v>
      </c>
      <c r="AY172" s="17" t="s">
        <v>173</v>
      </c>
      <c r="BE172" s="119">
        <f t="shared" si="4"/>
        <v>0</v>
      </c>
      <c r="BF172" s="119">
        <f t="shared" si="5"/>
        <v>0</v>
      </c>
      <c r="BG172" s="119">
        <f t="shared" si="6"/>
        <v>0</v>
      </c>
      <c r="BH172" s="119">
        <f t="shared" si="7"/>
        <v>0</v>
      </c>
      <c r="BI172" s="119">
        <f t="shared" si="8"/>
        <v>0</v>
      </c>
      <c r="BJ172" s="17" t="s">
        <v>87</v>
      </c>
      <c r="BK172" s="119">
        <f t="shared" si="9"/>
        <v>0</v>
      </c>
      <c r="BL172" s="17" t="s">
        <v>426</v>
      </c>
      <c r="BM172" s="213" t="s">
        <v>833</v>
      </c>
    </row>
    <row r="173" spans="1:65" s="2" customFormat="1" ht="24.15" customHeight="1">
      <c r="A173" s="35"/>
      <c r="B173" s="36"/>
      <c r="C173" s="247" t="s">
        <v>408</v>
      </c>
      <c r="D173" s="247" t="s">
        <v>291</v>
      </c>
      <c r="E173" s="248" t="s">
        <v>834</v>
      </c>
      <c r="F173" s="249" t="s">
        <v>835</v>
      </c>
      <c r="G173" s="250" t="s">
        <v>193</v>
      </c>
      <c r="H173" s="251">
        <v>20</v>
      </c>
      <c r="I173" s="252"/>
      <c r="J173" s="253">
        <f t="shared" si="0"/>
        <v>0</v>
      </c>
      <c r="K173" s="254"/>
      <c r="L173" s="255"/>
      <c r="M173" s="256" t="s">
        <v>1</v>
      </c>
      <c r="N173" s="257" t="s">
        <v>44</v>
      </c>
      <c r="O173" s="72"/>
      <c r="P173" s="211">
        <f t="shared" si="1"/>
        <v>0</v>
      </c>
      <c r="Q173" s="211">
        <v>2.2000000000000001E-4</v>
      </c>
      <c r="R173" s="211">
        <f t="shared" si="2"/>
        <v>4.4000000000000003E-3</v>
      </c>
      <c r="S173" s="211">
        <v>0</v>
      </c>
      <c r="T173" s="212">
        <f t="shared" si="3"/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213" t="s">
        <v>436</v>
      </c>
      <c r="AT173" s="213" t="s">
        <v>291</v>
      </c>
      <c r="AU173" s="213" t="s">
        <v>89</v>
      </c>
      <c r="AY173" s="17" t="s">
        <v>173</v>
      </c>
      <c r="BE173" s="119">
        <f t="shared" si="4"/>
        <v>0</v>
      </c>
      <c r="BF173" s="119">
        <f t="shared" si="5"/>
        <v>0</v>
      </c>
      <c r="BG173" s="119">
        <f t="shared" si="6"/>
        <v>0</v>
      </c>
      <c r="BH173" s="119">
        <f t="shared" si="7"/>
        <v>0</v>
      </c>
      <c r="BI173" s="119">
        <f t="shared" si="8"/>
        <v>0</v>
      </c>
      <c r="BJ173" s="17" t="s">
        <v>87</v>
      </c>
      <c r="BK173" s="119">
        <f t="shared" si="9"/>
        <v>0</v>
      </c>
      <c r="BL173" s="17" t="s">
        <v>426</v>
      </c>
      <c r="BM173" s="213" t="s">
        <v>836</v>
      </c>
    </row>
    <row r="174" spans="1:65" s="2" customFormat="1" ht="37.799999999999997" customHeight="1">
      <c r="A174" s="35"/>
      <c r="B174" s="36"/>
      <c r="C174" s="201" t="s">
        <v>415</v>
      </c>
      <c r="D174" s="201" t="s">
        <v>177</v>
      </c>
      <c r="E174" s="202" t="s">
        <v>837</v>
      </c>
      <c r="F174" s="203" t="s">
        <v>838</v>
      </c>
      <c r="G174" s="204" t="s">
        <v>193</v>
      </c>
      <c r="H174" s="205">
        <v>36</v>
      </c>
      <c r="I174" s="206"/>
      <c r="J174" s="207">
        <f t="shared" si="0"/>
        <v>0</v>
      </c>
      <c r="K174" s="208"/>
      <c r="L174" s="38"/>
      <c r="M174" s="209" t="s">
        <v>1</v>
      </c>
      <c r="N174" s="210" t="s">
        <v>44</v>
      </c>
      <c r="O174" s="72"/>
      <c r="P174" s="211">
        <f t="shared" si="1"/>
        <v>0</v>
      </c>
      <c r="Q174" s="211">
        <v>0</v>
      </c>
      <c r="R174" s="211">
        <f t="shared" si="2"/>
        <v>0</v>
      </c>
      <c r="S174" s="211">
        <v>0</v>
      </c>
      <c r="T174" s="212">
        <f t="shared" si="3"/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213" t="s">
        <v>426</v>
      </c>
      <c r="AT174" s="213" t="s">
        <v>177</v>
      </c>
      <c r="AU174" s="213" t="s">
        <v>89</v>
      </c>
      <c r="AY174" s="17" t="s">
        <v>173</v>
      </c>
      <c r="BE174" s="119">
        <f t="shared" si="4"/>
        <v>0</v>
      </c>
      <c r="BF174" s="119">
        <f t="shared" si="5"/>
        <v>0</v>
      </c>
      <c r="BG174" s="119">
        <f t="shared" si="6"/>
        <v>0</v>
      </c>
      <c r="BH174" s="119">
        <f t="shared" si="7"/>
        <v>0</v>
      </c>
      <c r="BI174" s="119">
        <f t="shared" si="8"/>
        <v>0</v>
      </c>
      <c r="BJ174" s="17" t="s">
        <v>87</v>
      </c>
      <c r="BK174" s="119">
        <f t="shared" si="9"/>
        <v>0</v>
      </c>
      <c r="BL174" s="17" t="s">
        <v>426</v>
      </c>
      <c r="BM174" s="213" t="s">
        <v>839</v>
      </c>
    </row>
    <row r="175" spans="1:65" s="2" customFormat="1" ht="16.5" customHeight="1">
      <c r="A175" s="35"/>
      <c r="B175" s="36"/>
      <c r="C175" s="247" t="s">
        <v>422</v>
      </c>
      <c r="D175" s="247" t="s">
        <v>291</v>
      </c>
      <c r="E175" s="248" t="s">
        <v>840</v>
      </c>
      <c r="F175" s="249" t="s">
        <v>841</v>
      </c>
      <c r="G175" s="250" t="s">
        <v>193</v>
      </c>
      <c r="H175" s="251">
        <v>36</v>
      </c>
      <c r="I175" s="252"/>
      <c r="J175" s="253">
        <f t="shared" si="0"/>
        <v>0</v>
      </c>
      <c r="K175" s="254"/>
      <c r="L175" s="255"/>
      <c r="M175" s="256" t="s">
        <v>1</v>
      </c>
      <c r="N175" s="257" t="s">
        <v>44</v>
      </c>
      <c r="O175" s="72"/>
      <c r="P175" s="211">
        <f t="shared" si="1"/>
        <v>0</v>
      </c>
      <c r="Q175" s="211">
        <v>3.4000000000000002E-4</v>
      </c>
      <c r="R175" s="211">
        <f t="shared" si="2"/>
        <v>1.2240000000000001E-2</v>
      </c>
      <c r="S175" s="211">
        <v>0</v>
      </c>
      <c r="T175" s="212">
        <f t="shared" si="3"/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213" t="s">
        <v>436</v>
      </c>
      <c r="AT175" s="213" t="s">
        <v>291</v>
      </c>
      <c r="AU175" s="213" t="s">
        <v>89</v>
      </c>
      <c r="AY175" s="17" t="s">
        <v>173</v>
      </c>
      <c r="BE175" s="119">
        <f t="shared" si="4"/>
        <v>0</v>
      </c>
      <c r="BF175" s="119">
        <f t="shared" si="5"/>
        <v>0</v>
      </c>
      <c r="BG175" s="119">
        <f t="shared" si="6"/>
        <v>0</v>
      </c>
      <c r="BH175" s="119">
        <f t="shared" si="7"/>
        <v>0</v>
      </c>
      <c r="BI175" s="119">
        <f t="shared" si="8"/>
        <v>0</v>
      </c>
      <c r="BJ175" s="17" t="s">
        <v>87</v>
      </c>
      <c r="BK175" s="119">
        <f t="shared" si="9"/>
        <v>0</v>
      </c>
      <c r="BL175" s="17" t="s">
        <v>426</v>
      </c>
      <c r="BM175" s="213" t="s">
        <v>842</v>
      </c>
    </row>
    <row r="176" spans="1:65" s="2" customFormat="1" ht="16.5" customHeight="1">
      <c r="A176" s="35"/>
      <c r="B176" s="36"/>
      <c r="C176" s="247" t="s">
        <v>428</v>
      </c>
      <c r="D176" s="247" t="s">
        <v>291</v>
      </c>
      <c r="E176" s="248" t="s">
        <v>843</v>
      </c>
      <c r="F176" s="249" t="s">
        <v>844</v>
      </c>
      <c r="G176" s="250" t="s">
        <v>373</v>
      </c>
      <c r="H176" s="251">
        <v>4</v>
      </c>
      <c r="I176" s="252"/>
      <c r="J176" s="253">
        <f t="shared" si="0"/>
        <v>0</v>
      </c>
      <c r="K176" s="254"/>
      <c r="L176" s="255"/>
      <c r="M176" s="256" t="s">
        <v>1</v>
      </c>
      <c r="N176" s="257" t="s">
        <v>44</v>
      </c>
      <c r="O176" s="72"/>
      <c r="P176" s="211">
        <f t="shared" si="1"/>
        <v>0</v>
      </c>
      <c r="Q176" s="211">
        <v>0</v>
      </c>
      <c r="R176" s="211">
        <f t="shared" si="2"/>
        <v>0</v>
      </c>
      <c r="S176" s="211">
        <v>0</v>
      </c>
      <c r="T176" s="212">
        <f t="shared" si="3"/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213" t="s">
        <v>436</v>
      </c>
      <c r="AT176" s="213" t="s">
        <v>291</v>
      </c>
      <c r="AU176" s="213" t="s">
        <v>89</v>
      </c>
      <c r="AY176" s="17" t="s">
        <v>173</v>
      </c>
      <c r="BE176" s="119">
        <f t="shared" si="4"/>
        <v>0</v>
      </c>
      <c r="BF176" s="119">
        <f t="shared" si="5"/>
        <v>0</v>
      </c>
      <c r="BG176" s="119">
        <f t="shared" si="6"/>
        <v>0</v>
      </c>
      <c r="BH176" s="119">
        <f t="shared" si="7"/>
        <v>0</v>
      </c>
      <c r="BI176" s="119">
        <f t="shared" si="8"/>
        <v>0</v>
      </c>
      <c r="BJ176" s="17" t="s">
        <v>87</v>
      </c>
      <c r="BK176" s="119">
        <f t="shared" si="9"/>
        <v>0</v>
      </c>
      <c r="BL176" s="17" t="s">
        <v>426</v>
      </c>
      <c r="BM176" s="213" t="s">
        <v>845</v>
      </c>
    </row>
    <row r="177" spans="1:65" s="2" customFormat="1" ht="16.5" customHeight="1">
      <c r="A177" s="35"/>
      <c r="B177" s="36"/>
      <c r="C177" s="247" t="s">
        <v>433</v>
      </c>
      <c r="D177" s="247" t="s">
        <v>291</v>
      </c>
      <c r="E177" s="248" t="s">
        <v>846</v>
      </c>
      <c r="F177" s="249" t="s">
        <v>847</v>
      </c>
      <c r="G177" s="250" t="s">
        <v>373</v>
      </c>
      <c r="H177" s="251">
        <v>4</v>
      </c>
      <c r="I177" s="252"/>
      <c r="J177" s="253">
        <f t="shared" si="0"/>
        <v>0</v>
      </c>
      <c r="K177" s="254"/>
      <c r="L177" s="255"/>
      <c r="M177" s="256" t="s">
        <v>1</v>
      </c>
      <c r="N177" s="257" t="s">
        <v>44</v>
      </c>
      <c r="O177" s="72"/>
      <c r="P177" s="211">
        <f t="shared" si="1"/>
        <v>0</v>
      </c>
      <c r="Q177" s="211">
        <v>1.0000000000000001E-5</v>
      </c>
      <c r="R177" s="211">
        <f t="shared" si="2"/>
        <v>4.0000000000000003E-5</v>
      </c>
      <c r="S177" s="211">
        <v>0</v>
      </c>
      <c r="T177" s="212">
        <f t="shared" si="3"/>
        <v>0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213" t="s">
        <v>436</v>
      </c>
      <c r="AT177" s="213" t="s">
        <v>291</v>
      </c>
      <c r="AU177" s="213" t="s">
        <v>89</v>
      </c>
      <c r="AY177" s="17" t="s">
        <v>173</v>
      </c>
      <c r="BE177" s="119">
        <f t="shared" si="4"/>
        <v>0</v>
      </c>
      <c r="BF177" s="119">
        <f t="shared" si="5"/>
        <v>0</v>
      </c>
      <c r="BG177" s="119">
        <f t="shared" si="6"/>
        <v>0</v>
      </c>
      <c r="BH177" s="119">
        <f t="shared" si="7"/>
        <v>0</v>
      </c>
      <c r="BI177" s="119">
        <f t="shared" si="8"/>
        <v>0</v>
      </c>
      <c r="BJ177" s="17" t="s">
        <v>87</v>
      </c>
      <c r="BK177" s="119">
        <f t="shared" si="9"/>
        <v>0</v>
      </c>
      <c r="BL177" s="17" t="s">
        <v>426</v>
      </c>
      <c r="BM177" s="213" t="s">
        <v>848</v>
      </c>
    </row>
    <row r="178" spans="1:65" s="2" customFormat="1" ht="37.799999999999997" customHeight="1">
      <c r="A178" s="35"/>
      <c r="B178" s="36"/>
      <c r="C178" s="201" t="s">
        <v>438</v>
      </c>
      <c r="D178" s="201" t="s">
        <v>177</v>
      </c>
      <c r="E178" s="202" t="s">
        <v>849</v>
      </c>
      <c r="F178" s="203" t="s">
        <v>850</v>
      </c>
      <c r="G178" s="204" t="s">
        <v>193</v>
      </c>
      <c r="H178" s="205">
        <v>37</v>
      </c>
      <c r="I178" s="206"/>
      <c r="J178" s="207">
        <f t="shared" si="0"/>
        <v>0</v>
      </c>
      <c r="K178" s="208"/>
      <c r="L178" s="38"/>
      <c r="M178" s="209" t="s">
        <v>1</v>
      </c>
      <c r="N178" s="210" t="s">
        <v>44</v>
      </c>
      <c r="O178" s="72"/>
      <c r="P178" s="211">
        <f t="shared" si="1"/>
        <v>0</v>
      </c>
      <c r="Q178" s="211">
        <v>0</v>
      </c>
      <c r="R178" s="211">
        <f t="shared" si="2"/>
        <v>0</v>
      </c>
      <c r="S178" s="211">
        <v>0</v>
      </c>
      <c r="T178" s="212">
        <f t="shared" si="3"/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213" t="s">
        <v>426</v>
      </c>
      <c r="AT178" s="213" t="s">
        <v>177</v>
      </c>
      <c r="AU178" s="213" t="s">
        <v>89</v>
      </c>
      <c r="AY178" s="17" t="s">
        <v>173</v>
      </c>
      <c r="BE178" s="119">
        <f t="shared" si="4"/>
        <v>0</v>
      </c>
      <c r="BF178" s="119">
        <f t="shared" si="5"/>
        <v>0</v>
      </c>
      <c r="BG178" s="119">
        <f t="shared" si="6"/>
        <v>0</v>
      </c>
      <c r="BH178" s="119">
        <f t="shared" si="7"/>
        <v>0</v>
      </c>
      <c r="BI178" s="119">
        <f t="shared" si="8"/>
        <v>0</v>
      </c>
      <c r="BJ178" s="17" t="s">
        <v>87</v>
      </c>
      <c r="BK178" s="119">
        <f t="shared" si="9"/>
        <v>0</v>
      </c>
      <c r="BL178" s="17" t="s">
        <v>426</v>
      </c>
      <c r="BM178" s="213" t="s">
        <v>851</v>
      </c>
    </row>
    <row r="179" spans="1:65" s="2" customFormat="1" ht="24.15" customHeight="1">
      <c r="A179" s="35"/>
      <c r="B179" s="36"/>
      <c r="C179" s="247" t="s">
        <v>444</v>
      </c>
      <c r="D179" s="247" t="s">
        <v>291</v>
      </c>
      <c r="E179" s="248" t="s">
        <v>852</v>
      </c>
      <c r="F179" s="249" t="s">
        <v>853</v>
      </c>
      <c r="G179" s="250" t="s">
        <v>193</v>
      </c>
      <c r="H179" s="251">
        <v>37</v>
      </c>
      <c r="I179" s="252"/>
      <c r="J179" s="253">
        <f t="shared" si="0"/>
        <v>0</v>
      </c>
      <c r="K179" s="254"/>
      <c r="L179" s="255"/>
      <c r="M179" s="256" t="s">
        <v>1</v>
      </c>
      <c r="N179" s="257" t="s">
        <v>44</v>
      </c>
      <c r="O179" s="72"/>
      <c r="P179" s="211">
        <f t="shared" si="1"/>
        <v>0</v>
      </c>
      <c r="Q179" s="211">
        <v>1.8000000000000001E-4</v>
      </c>
      <c r="R179" s="211">
        <f t="shared" si="2"/>
        <v>6.6600000000000001E-3</v>
      </c>
      <c r="S179" s="211">
        <v>0</v>
      </c>
      <c r="T179" s="212">
        <f t="shared" si="3"/>
        <v>0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213" t="s">
        <v>436</v>
      </c>
      <c r="AT179" s="213" t="s">
        <v>291</v>
      </c>
      <c r="AU179" s="213" t="s">
        <v>89</v>
      </c>
      <c r="AY179" s="17" t="s">
        <v>173</v>
      </c>
      <c r="BE179" s="119">
        <f t="shared" si="4"/>
        <v>0</v>
      </c>
      <c r="BF179" s="119">
        <f t="shared" si="5"/>
        <v>0</v>
      </c>
      <c r="BG179" s="119">
        <f t="shared" si="6"/>
        <v>0</v>
      </c>
      <c r="BH179" s="119">
        <f t="shared" si="7"/>
        <v>0</v>
      </c>
      <c r="BI179" s="119">
        <f t="shared" si="8"/>
        <v>0</v>
      </c>
      <c r="BJ179" s="17" t="s">
        <v>87</v>
      </c>
      <c r="BK179" s="119">
        <f t="shared" si="9"/>
        <v>0</v>
      </c>
      <c r="BL179" s="17" t="s">
        <v>426</v>
      </c>
      <c r="BM179" s="213" t="s">
        <v>854</v>
      </c>
    </row>
    <row r="180" spans="1:65" s="2" customFormat="1" ht="24.15" customHeight="1">
      <c r="A180" s="35"/>
      <c r="B180" s="36"/>
      <c r="C180" s="201" t="s">
        <v>449</v>
      </c>
      <c r="D180" s="201" t="s">
        <v>177</v>
      </c>
      <c r="E180" s="202" t="s">
        <v>855</v>
      </c>
      <c r="F180" s="203" t="s">
        <v>856</v>
      </c>
      <c r="G180" s="204" t="s">
        <v>193</v>
      </c>
      <c r="H180" s="205">
        <v>20</v>
      </c>
      <c r="I180" s="206"/>
      <c r="J180" s="207">
        <f t="shared" si="0"/>
        <v>0</v>
      </c>
      <c r="K180" s="208"/>
      <c r="L180" s="38"/>
      <c r="M180" s="209" t="s">
        <v>1</v>
      </c>
      <c r="N180" s="210" t="s">
        <v>44</v>
      </c>
      <c r="O180" s="72"/>
      <c r="P180" s="211">
        <f t="shared" si="1"/>
        <v>0</v>
      </c>
      <c r="Q180" s="211">
        <v>0</v>
      </c>
      <c r="R180" s="211">
        <f t="shared" si="2"/>
        <v>0</v>
      </c>
      <c r="S180" s="211">
        <v>0</v>
      </c>
      <c r="T180" s="212">
        <f t="shared" si="3"/>
        <v>0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213" t="s">
        <v>426</v>
      </c>
      <c r="AT180" s="213" t="s">
        <v>177</v>
      </c>
      <c r="AU180" s="213" t="s">
        <v>89</v>
      </c>
      <c r="AY180" s="17" t="s">
        <v>173</v>
      </c>
      <c r="BE180" s="119">
        <f t="shared" si="4"/>
        <v>0</v>
      </c>
      <c r="BF180" s="119">
        <f t="shared" si="5"/>
        <v>0</v>
      </c>
      <c r="BG180" s="119">
        <f t="shared" si="6"/>
        <v>0</v>
      </c>
      <c r="BH180" s="119">
        <f t="shared" si="7"/>
        <v>0</v>
      </c>
      <c r="BI180" s="119">
        <f t="shared" si="8"/>
        <v>0</v>
      </c>
      <c r="BJ180" s="17" t="s">
        <v>87</v>
      </c>
      <c r="BK180" s="119">
        <f t="shared" si="9"/>
        <v>0</v>
      </c>
      <c r="BL180" s="17" t="s">
        <v>426</v>
      </c>
      <c r="BM180" s="213" t="s">
        <v>857</v>
      </c>
    </row>
    <row r="181" spans="1:65" s="2" customFormat="1" ht="16.5" customHeight="1">
      <c r="A181" s="35"/>
      <c r="B181" s="36"/>
      <c r="C181" s="247" t="s">
        <v>454</v>
      </c>
      <c r="D181" s="247" t="s">
        <v>291</v>
      </c>
      <c r="E181" s="248" t="s">
        <v>858</v>
      </c>
      <c r="F181" s="249" t="s">
        <v>859</v>
      </c>
      <c r="G181" s="250" t="s">
        <v>193</v>
      </c>
      <c r="H181" s="251">
        <v>20</v>
      </c>
      <c r="I181" s="252"/>
      <c r="J181" s="253">
        <f t="shared" si="0"/>
        <v>0</v>
      </c>
      <c r="K181" s="254"/>
      <c r="L181" s="255"/>
      <c r="M181" s="256" t="s">
        <v>1</v>
      </c>
      <c r="N181" s="257" t="s">
        <v>44</v>
      </c>
      <c r="O181" s="72"/>
      <c r="P181" s="211">
        <f t="shared" si="1"/>
        <v>0</v>
      </c>
      <c r="Q181" s="211">
        <v>2.9E-4</v>
      </c>
      <c r="R181" s="211">
        <f t="shared" si="2"/>
        <v>5.7999999999999996E-3</v>
      </c>
      <c r="S181" s="211">
        <v>0</v>
      </c>
      <c r="T181" s="212">
        <f t="shared" si="3"/>
        <v>0</v>
      </c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213" t="s">
        <v>436</v>
      </c>
      <c r="AT181" s="213" t="s">
        <v>291</v>
      </c>
      <c r="AU181" s="213" t="s">
        <v>89</v>
      </c>
      <c r="AY181" s="17" t="s">
        <v>173</v>
      </c>
      <c r="BE181" s="119">
        <f t="shared" si="4"/>
        <v>0</v>
      </c>
      <c r="BF181" s="119">
        <f t="shared" si="5"/>
        <v>0</v>
      </c>
      <c r="BG181" s="119">
        <f t="shared" si="6"/>
        <v>0</v>
      </c>
      <c r="BH181" s="119">
        <f t="shared" si="7"/>
        <v>0</v>
      </c>
      <c r="BI181" s="119">
        <f t="shared" si="8"/>
        <v>0</v>
      </c>
      <c r="BJ181" s="17" t="s">
        <v>87</v>
      </c>
      <c r="BK181" s="119">
        <f t="shared" si="9"/>
        <v>0</v>
      </c>
      <c r="BL181" s="17" t="s">
        <v>426</v>
      </c>
      <c r="BM181" s="213" t="s">
        <v>860</v>
      </c>
    </row>
    <row r="182" spans="1:65" s="2" customFormat="1" ht="37.799999999999997" customHeight="1">
      <c r="A182" s="35"/>
      <c r="B182" s="36"/>
      <c r="C182" s="201" t="s">
        <v>460</v>
      </c>
      <c r="D182" s="201" t="s">
        <v>177</v>
      </c>
      <c r="E182" s="202" t="s">
        <v>861</v>
      </c>
      <c r="F182" s="203" t="s">
        <v>862</v>
      </c>
      <c r="G182" s="204" t="s">
        <v>193</v>
      </c>
      <c r="H182" s="205">
        <v>34</v>
      </c>
      <c r="I182" s="206"/>
      <c r="J182" s="207">
        <f t="shared" si="0"/>
        <v>0</v>
      </c>
      <c r="K182" s="208"/>
      <c r="L182" s="38"/>
      <c r="M182" s="209" t="s">
        <v>1</v>
      </c>
      <c r="N182" s="210" t="s">
        <v>44</v>
      </c>
      <c r="O182" s="72"/>
      <c r="P182" s="211">
        <f t="shared" si="1"/>
        <v>0</v>
      </c>
      <c r="Q182" s="211">
        <v>0</v>
      </c>
      <c r="R182" s="211">
        <f t="shared" si="2"/>
        <v>0</v>
      </c>
      <c r="S182" s="211">
        <v>0</v>
      </c>
      <c r="T182" s="212">
        <f t="shared" si="3"/>
        <v>0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213" t="s">
        <v>426</v>
      </c>
      <c r="AT182" s="213" t="s">
        <v>177</v>
      </c>
      <c r="AU182" s="213" t="s">
        <v>89</v>
      </c>
      <c r="AY182" s="17" t="s">
        <v>173</v>
      </c>
      <c r="BE182" s="119">
        <f t="shared" si="4"/>
        <v>0</v>
      </c>
      <c r="BF182" s="119">
        <f t="shared" si="5"/>
        <v>0</v>
      </c>
      <c r="BG182" s="119">
        <f t="shared" si="6"/>
        <v>0</v>
      </c>
      <c r="BH182" s="119">
        <f t="shared" si="7"/>
        <v>0</v>
      </c>
      <c r="BI182" s="119">
        <f t="shared" si="8"/>
        <v>0</v>
      </c>
      <c r="BJ182" s="17" t="s">
        <v>87</v>
      </c>
      <c r="BK182" s="119">
        <f t="shared" si="9"/>
        <v>0</v>
      </c>
      <c r="BL182" s="17" t="s">
        <v>426</v>
      </c>
      <c r="BM182" s="213" t="s">
        <v>863</v>
      </c>
    </row>
    <row r="183" spans="1:65" s="2" customFormat="1" ht="24.15" customHeight="1">
      <c r="A183" s="35"/>
      <c r="B183" s="36"/>
      <c r="C183" s="247" t="s">
        <v>464</v>
      </c>
      <c r="D183" s="247" t="s">
        <v>291</v>
      </c>
      <c r="E183" s="248" t="s">
        <v>864</v>
      </c>
      <c r="F183" s="249" t="s">
        <v>865</v>
      </c>
      <c r="G183" s="250" t="s">
        <v>193</v>
      </c>
      <c r="H183" s="251">
        <v>34</v>
      </c>
      <c r="I183" s="252"/>
      <c r="J183" s="253">
        <f t="shared" si="0"/>
        <v>0</v>
      </c>
      <c r="K183" s="254"/>
      <c r="L183" s="255"/>
      <c r="M183" s="256" t="s">
        <v>1</v>
      </c>
      <c r="N183" s="257" t="s">
        <v>44</v>
      </c>
      <c r="O183" s="72"/>
      <c r="P183" s="211">
        <f t="shared" si="1"/>
        <v>0</v>
      </c>
      <c r="Q183" s="211">
        <v>4.2000000000000002E-4</v>
      </c>
      <c r="R183" s="211">
        <f t="shared" si="2"/>
        <v>1.4280000000000001E-2</v>
      </c>
      <c r="S183" s="211">
        <v>0</v>
      </c>
      <c r="T183" s="212">
        <f t="shared" si="3"/>
        <v>0</v>
      </c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213" t="s">
        <v>436</v>
      </c>
      <c r="AT183" s="213" t="s">
        <v>291</v>
      </c>
      <c r="AU183" s="213" t="s">
        <v>89</v>
      </c>
      <c r="AY183" s="17" t="s">
        <v>173</v>
      </c>
      <c r="BE183" s="119">
        <f t="shared" si="4"/>
        <v>0</v>
      </c>
      <c r="BF183" s="119">
        <f t="shared" si="5"/>
        <v>0</v>
      </c>
      <c r="BG183" s="119">
        <f t="shared" si="6"/>
        <v>0</v>
      </c>
      <c r="BH183" s="119">
        <f t="shared" si="7"/>
        <v>0</v>
      </c>
      <c r="BI183" s="119">
        <f t="shared" si="8"/>
        <v>0</v>
      </c>
      <c r="BJ183" s="17" t="s">
        <v>87</v>
      </c>
      <c r="BK183" s="119">
        <f t="shared" si="9"/>
        <v>0</v>
      </c>
      <c r="BL183" s="17" t="s">
        <v>426</v>
      </c>
      <c r="BM183" s="213" t="s">
        <v>866</v>
      </c>
    </row>
    <row r="184" spans="1:65" s="2" customFormat="1" ht="37.799999999999997" customHeight="1">
      <c r="A184" s="35"/>
      <c r="B184" s="36"/>
      <c r="C184" s="201" t="s">
        <v>468</v>
      </c>
      <c r="D184" s="201" t="s">
        <v>177</v>
      </c>
      <c r="E184" s="202" t="s">
        <v>867</v>
      </c>
      <c r="F184" s="203" t="s">
        <v>868</v>
      </c>
      <c r="G184" s="204" t="s">
        <v>193</v>
      </c>
      <c r="H184" s="205">
        <v>2</v>
      </c>
      <c r="I184" s="206"/>
      <c r="J184" s="207">
        <f t="shared" si="0"/>
        <v>0</v>
      </c>
      <c r="K184" s="208"/>
      <c r="L184" s="38"/>
      <c r="M184" s="209" t="s">
        <v>1</v>
      </c>
      <c r="N184" s="210" t="s">
        <v>44</v>
      </c>
      <c r="O184" s="72"/>
      <c r="P184" s="211">
        <f t="shared" si="1"/>
        <v>0</v>
      </c>
      <c r="Q184" s="211">
        <v>0</v>
      </c>
      <c r="R184" s="211">
        <f t="shared" si="2"/>
        <v>0</v>
      </c>
      <c r="S184" s="211">
        <v>0</v>
      </c>
      <c r="T184" s="212">
        <f t="shared" si="3"/>
        <v>0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213" t="s">
        <v>426</v>
      </c>
      <c r="AT184" s="213" t="s">
        <v>177</v>
      </c>
      <c r="AU184" s="213" t="s">
        <v>89</v>
      </c>
      <c r="AY184" s="17" t="s">
        <v>173</v>
      </c>
      <c r="BE184" s="119">
        <f t="shared" si="4"/>
        <v>0</v>
      </c>
      <c r="BF184" s="119">
        <f t="shared" si="5"/>
        <v>0</v>
      </c>
      <c r="BG184" s="119">
        <f t="shared" si="6"/>
        <v>0</v>
      </c>
      <c r="BH184" s="119">
        <f t="shared" si="7"/>
        <v>0</v>
      </c>
      <c r="BI184" s="119">
        <f t="shared" si="8"/>
        <v>0</v>
      </c>
      <c r="BJ184" s="17" t="s">
        <v>87</v>
      </c>
      <c r="BK184" s="119">
        <f t="shared" si="9"/>
        <v>0</v>
      </c>
      <c r="BL184" s="17" t="s">
        <v>426</v>
      </c>
      <c r="BM184" s="213" t="s">
        <v>869</v>
      </c>
    </row>
    <row r="185" spans="1:65" s="2" customFormat="1" ht="24.15" customHeight="1">
      <c r="A185" s="35"/>
      <c r="B185" s="36"/>
      <c r="C185" s="201" t="s">
        <v>472</v>
      </c>
      <c r="D185" s="201" t="s">
        <v>177</v>
      </c>
      <c r="E185" s="202" t="s">
        <v>870</v>
      </c>
      <c r="F185" s="203" t="s">
        <v>871</v>
      </c>
      <c r="G185" s="204" t="s">
        <v>193</v>
      </c>
      <c r="H185" s="205">
        <v>2</v>
      </c>
      <c r="I185" s="206"/>
      <c r="J185" s="207">
        <f t="shared" si="0"/>
        <v>0</v>
      </c>
      <c r="K185" s="208"/>
      <c r="L185" s="38"/>
      <c r="M185" s="209" t="s">
        <v>1</v>
      </c>
      <c r="N185" s="210" t="s">
        <v>44</v>
      </c>
      <c r="O185" s="72"/>
      <c r="P185" s="211">
        <f t="shared" si="1"/>
        <v>0</v>
      </c>
      <c r="Q185" s="211">
        <v>0</v>
      </c>
      <c r="R185" s="211">
        <f t="shared" si="2"/>
        <v>0</v>
      </c>
      <c r="S185" s="211">
        <v>0</v>
      </c>
      <c r="T185" s="212">
        <f t="shared" si="3"/>
        <v>0</v>
      </c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R185" s="213" t="s">
        <v>426</v>
      </c>
      <c r="AT185" s="213" t="s">
        <v>177</v>
      </c>
      <c r="AU185" s="213" t="s">
        <v>89</v>
      </c>
      <c r="AY185" s="17" t="s">
        <v>173</v>
      </c>
      <c r="BE185" s="119">
        <f t="shared" si="4"/>
        <v>0</v>
      </c>
      <c r="BF185" s="119">
        <f t="shared" si="5"/>
        <v>0</v>
      </c>
      <c r="BG185" s="119">
        <f t="shared" si="6"/>
        <v>0</v>
      </c>
      <c r="BH185" s="119">
        <f t="shared" si="7"/>
        <v>0</v>
      </c>
      <c r="BI185" s="119">
        <f t="shared" si="8"/>
        <v>0</v>
      </c>
      <c r="BJ185" s="17" t="s">
        <v>87</v>
      </c>
      <c r="BK185" s="119">
        <f t="shared" si="9"/>
        <v>0</v>
      </c>
      <c r="BL185" s="17" t="s">
        <v>426</v>
      </c>
      <c r="BM185" s="213" t="s">
        <v>872</v>
      </c>
    </row>
    <row r="186" spans="1:65" s="2" customFormat="1" ht="37.799999999999997" customHeight="1">
      <c r="A186" s="35"/>
      <c r="B186" s="36"/>
      <c r="C186" s="201" t="s">
        <v>476</v>
      </c>
      <c r="D186" s="201" t="s">
        <v>177</v>
      </c>
      <c r="E186" s="202" t="s">
        <v>873</v>
      </c>
      <c r="F186" s="203" t="s">
        <v>874</v>
      </c>
      <c r="G186" s="204" t="s">
        <v>193</v>
      </c>
      <c r="H186" s="205">
        <v>2</v>
      </c>
      <c r="I186" s="206"/>
      <c r="J186" s="207">
        <f t="shared" si="0"/>
        <v>0</v>
      </c>
      <c r="K186" s="208"/>
      <c r="L186" s="38"/>
      <c r="M186" s="209" t="s">
        <v>1</v>
      </c>
      <c r="N186" s="210" t="s">
        <v>44</v>
      </c>
      <c r="O186" s="72"/>
      <c r="P186" s="211">
        <f t="shared" si="1"/>
        <v>0</v>
      </c>
      <c r="Q186" s="211">
        <v>0</v>
      </c>
      <c r="R186" s="211">
        <f t="shared" si="2"/>
        <v>0</v>
      </c>
      <c r="S186" s="211">
        <v>0</v>
      </c>
      <c r="T186" s="212">
        <f t="shared" si="3"/>
        <v>0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213" t="s">
        <v>426</v>
      </c>
      <c r="AT186" s="213" t="s">
        <v>177</v>
      </c>
      <c r="AU186" s="213" t="s">
        <v>89</v>
      </c>
      <c r="AY186" s="17" t="s">
        <v>173</v>
      </c>
      <c r="BE186" s="119">
        <f t="shared" si="4"/>
        <v>0</v>
      </c>
      <c r="BF186" s="119">
        <f t="shared" si="5"/>
        <v>0</v>
      </c>
      <c r="BG186" s="119">
        <f t="shared" si="6"/>
        <v>0</v>
      </c>
      <c r="BH186" s="119">
        <f t="shared" si="7"/>
        <v>0</v>
      </c>
      <c r="BI186" s="119">
        <f t="shared" si="8"/>
        <v>0</v>
      </c>
      <c r="BJ186" s="17" t="s">
        <v>87</v>
      </c>
      <c r="BK186" s="119">
        <f t="shared" si="9"/>
        <v>0</v>
      </c>
      <c r="BL186" s="17" t="s">
        <v>426</v>
      </c>
      <c r="BM186" s="213" t="s">
        <v>875</v>
      </c>
    </row>
    <row r="187" spans="1:65" s="12" customFormat="1" ht="22.8" customHeight="1">
      <c r="B187" s="185"/>
      <c r="C187" s="186"/>
      <c r="D187" s="187" t="s">
        <v>78</v>
      </c>
      <c r="E187" s="199" t="s">
        <v>420</v>
      </c>
      <c r="F187" s="199" t="s">
        <v>876</v>
      </c>
      <c r="G187" s="186"/>
      <c r="H187" s="186"/>
      <c r="I187" s="189"/>
      <c r="J187" s="200">
        <f>BK187</f>
        <v>0</v>
      </c>
      <c r="K187" s="186"/>
      <c r="L187" s="191"/>
      <c r="M187" s="192"/>
      <c r="N187" s="193"/>
      <c r="O187" s="193"/>
      <c r="P187" s="194">
        <f>SUM(P188:P200)</f>
        <v>0</v>
      </c>
      <c r="Q187" s="193"/>
      <c r="R187" s="194">
        <f>SUM(R188:R200)</f>
        <v>2.1467199999999997</v>
      </c>
      <c r="S187" s="193"/>
      <c r="T187" s="195">
        <f>SUM(T188:T200)</f>
        <v>0</v>
      </c>
      <c r="AR187" s="196" t="s">
        <v>182</v>
      </c>
      <c r="AT187" s="197" t="s">
        <v>78</v>
      </c>
      <c r="AU187" s="197" t="s">
        <v>87</v>
      </c>
      <c r="AY187" s="196" t="s">
        <v>173</v>
      </c>
      <c r="BK187" s="198">
        <f>SUM(BK188:BK200)</f>
        <v>0</v>
      </c>
    </row>
    <row r="188" spans="1:65" s="2" customFormat="1" ht="21.75" customHeight="1">
      <c r="A188" s="35"/>
      <c r="B188" s="36"/>
      <c r="C188" s="201" t="s">
        <v>480</v>
      </c>
      <c r="D188" s="201" t="s">
        <v>177</v>
      </c>
      <c r="E188" s="202" t="s">
        <v>877</v>
      </c>
      <c r="F188" s="203" t="s">
        <v>878</v>
      </c>
      <c r="G188" s="204" t="s">
        <v>261</v>
      </c>
      <c r="H188" s="205">
        <v>6</v>
      </c>
      <c r="I188" s="206"/>
      <c r="J188" s="207">
        <f t="shared" ref="J188:J200" si="10">ROUND(I188*H188,2)</f>
        <v>0</v>
      </c>
      <c r="K188" s="208"/>
      <c r="L188" s="38"/>
      <c r="M188" s="209" t="s">
        <v>1</v>
      </c>
      <c r="N188" s="210" t="s">
        <v>44</v>
      </c>
      <c r="O188" s="72"/>
      <c r="P188" s="211">
        <f t="shared" ref="P188:P200" si="11">O188*H188</f>
        <v>0</v>
      </c>
      <c r="Q188" s="211">
        <v>1.82E-3</v>
      </c>
      <c r="R188" s="211">
        <f t="shared" ref="R188:R200" si="12">Q188*H188</f>
        <v>1.0919999999999999E-2</v>
      </c>
      <c r="S188" s="211">
        <v>0</v>
      </c>
      <c r="T188" s="212">
        <f t="shared" ref="T188:T200" si="13">S188*H188</f>
        <v>0</v>
      </c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R188" s="213" t="s">
        <v>426</v>
      </c>
      <c r="AT188" s="213" t="s">
        <v>177</v>
      </c>
      <c r="AU188" s="213" t="s">
        <v>89</v>
      </c>
      <c r="AY188" s="17" t="s">
        <v>173</v>
      </c>
      <c r="BE188" s="119">
        <f t="shared" ref="BE188:BE200" si="14">IF(N188="základní",J188,0)</f>
        <v>0</v>
      </c>
      <c r="BF188" s="119">
        <f t="shared" ref="BF188:BF200" si="15">IF(N188="snížená",J188,0)</f>
        <v>0</v>
      </c>
      <c r="BG188" s="119">
        <f t="shared" ref="BG188:BG200" si="16">IF(N188="zákl. přenesená",J188,0)</f>
        <v>0</v>
      </c>
      <c r="BH188" s="119">
        <f t="shared" ref="BH188:BH200" si="17">IF(N188="sníž. přenesená",J188,0)</f>
        <v>0</v>
      </c>
      <c r="BI188" s="119">
        <f t="shared" ref="BI188:BI200" si="18">IF(N188="nulová",J188,0)</f>
        <v>0</v>
      </c>
      <c r="BJ188" s="17" t="s">
        <v>87</v>
      </c>
      <c r="BK188" s="119">
        <f t="shared" ref="BK188:BK200" si="19">ROUND(I188*H188,2)</f>
        <v>0</v>
      </c>
      <c r="BL188" s="17" t="s">
        <v>426</v>
      </c>
      <c r="BM188" s="213" t="s">
        <v>879</v>
      </c>
    </row>
    <row r="189" spans="1:65" s="2" customFormat="1" ht="16.5" customHeight="1">
      <c r="A189" s="35"/>
      <c r="B189" s="36"/>
      <c r="C189" s="247" t="s">
        <v>484</v>
      </c>
      <c r="D189" s="247" t="s">
        <v>291</v>
      </c>
      <c r="E189" s="248" t="s">
        <v>880</v>
      </c>
      <c r="F189" s="249" t="s">
        <v>881</v>
      </c>
      <c r="G189" s="250" t="s">
        <v>342</v>
      </c>
      <c r="H189" s="251">
        <v>5.0000000000000001E-3</v>
      </c>
      <c r="I189" s="252"/>
      <c r="J189" s="253">
        <f t="shared" si="10"/>
        <v>0</v>
      </c>
      <c r="K189" s="254"/>
      <c r="L189" s="255"/>
      <c r="M189" s="256" t="s">
        <v>1</v>
      </c>
      <c r="N189" s="257" t="s">
        <v>44</v>
      </c>
      <c r="O189" s="72"/>
      <c r="P189" s="211">
        <f t="shared" si="11"/>
        <v>0</v>
      </c>
      <c r="Q189" s="211">
        <v>1</v>
      </c>
      <c r="R189" s="211">
        <f t="shared" si="12"/>
        <v>5.0000000000000001E-3</v>
      </c>
      <c r="S189" s="211">
        <v>0</v>
      </c>
      <c r="T189" s="212">
        <f t="shared" si="13"/>
        <v>0</v>
      </c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R189" s="213" t="s">
        <v>436</v>
      </c>
      <c r="AT189" s="213" t="s">
        <v>291</v>
      </c>
      <c r="AU189" s="213" t="s">
        <v>89</v>
      </c>
      <c r="AY189" s="17" t="s">
        <v>173</v>
      </c>
      <c r="BE189" s="119">
        <f t="shared" si="14"/>
        <v>0</v>
      </c>
      <c r="BF189" s="119">
        <f t="shared" si="15"/>
        <v>0</v>
      </c>
      <c r="BG189" s="119">
        <f t="shared" si="16"/>
        <v>0</v>
      </c>
      <c r="BH189" s="119">
        <f t="shared" si="17"/>
        <v>0</v>
      </c>
      <c r="BI189" s="119">
        <f t="shared" si="18"/>
        <v>0</v>
      </c>
      <c r="BJ189" s="17" t="s">
        <v>87</v>
      </c>
      <c r="BK189" s="119">
        <f t="shared" si="19"/>
        <v>0</v>
      </c>
      <c r="BL189" s="17" t="s">
        <v>426</v>
      </c>
      <c r="BM189" s="213" t="s">
        <v>882</v>
      </c>
    </row>
    <row r="190" spans="1:65" s="2" customFormat="1" ht="16.5" customHeight="1">
      <c r="A190" s="35"/>
      <c r="B190" s="36"/>
      <c r="C190" s="247" t="s">
        <v>488</v>
      </c>
      <c r="D190" s="247" t="s">
        <v>291</v>
      </c>
      <c r="E190" s="248" t="s">
        <v>883</v>
      </c>
      <c r="F190" s="249" t="s">
        <v>884</v>
      </c>
      <c r="G190" s="250" t="s">
        <v>373</v>
      </c>
      <c r="H190" s="251">
        <v>3</v>
      </c>
      <c r="I190" s="252"/>
      <c r="J190" s="253">
        <f t="shared" si="10"/>
        <v>0</v>
      </c>
      <c r="K190" s="254"/>
      <c r="L190" s="255"/>
      <c r="M190" s="256" t="s">
        <v>1</v>
      </c>
      <c r="N190" s="257" t="s">
        <v>44</v>
      </c>
      <c r="O190" s="72"/>
      <c r="P190" s="211">
        <f t="shared" si="11"/>
        <v>0</v>
      </c>
      <c r="Q190" s="211">
        <v>0</v>
      </c>
      <c r="R190" s="211">
        <f t="shared" si="12"/>
        <v>0</v>
      </c>
      <c r="S190" s="211">
        <v>0</v>
      </c>
      <c r="T190" s="212">
        <f t="shared" si="13"/>
        <v>0</v>
      </c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R190" s="213" t="s">
        <v>436</v>
      </c>
      <c r="AT190" s="213" t="s">
        <v>291</v>
      </c>
      <c r="AU190" s="213" t="s">
        <v>89</v>
      </c>
      <c r="AY190" s="17" t="s">
        <v>173</v>
      </c>
      <c r="BE190" s="119">
        <f t="shared" si="14"/>
        <v>0</v>
      </c>
      <c r="BF190" s="119">
        <f t="shared" si="15"/>
        <v>0</v>
      </c>
      <c r="BG190" s="119">
        <f t="shared" si="16"/>
        <v>0</v>
      </c>
      <c r="BH190" s="119">
        <f t="shared" si="17"/>
        <v>0</v>
      </c>
      <c r="BI190" s="119">
        <f t="shared" si="18"/>
        <v>0</v>
      </c>
      <c r="BJ190" s="17" t="s">
        <v>87</v>
      </c>
      <c r="BK190" s="119">
        <f t="shared" si="19"/>
        <v>0</v>
      </c>
      <c r="BL190" s="17" t="s">
        <v>426</v>
      </c>
      <c r="BM190" s="213" t="s">
        <v>885</v>
      </c>
    </row>
    <row r="191" spans="1:65" s="2" customFormat="1" ht="16.5" customHeight="1">
      <c r="A191" s="35"/>
      <c r="B191" s="36"/>
      <c r="C191" s="201" t="s">
        <v>492</v>
      </c>
      <c r="D191" s="201" t="s">
        <v>177</v>
      </c>
      <c r="E191" s="202" t="s">
        <v>886</v>
      </c>
      <c r="F191" s="203" t="s">
        <v>887</v>
      </c>
      <c r="G191" s="204" t="s">
        <v>373</v>
      </c>
      <c r="H191" s="205">
        <v>3</v>
      </c>
      <c r="I191" s="206"/>
      <c r="J191" s="207">
        <f t="shared" si="10"/>
        <v>0</v>
      </c>
      <c r="K191" s="208"/>
      <c r="L191" s="38"/>
      <c r="M191" s="209" t="s">
        <v>1</v>
      </c>
      <c r="N191" s="210" t="s">
        <v>44</v>
      </c>
      <c r="O191" s="72"/>
      <c r="P191" s="211">
        <f t="shared" si="11"/>
        <v>0</v>
      </c>
      <c r="Q191" s="211">
        <v>3.3600000000000001E-3</v>
      </c>
      <c r="R191" s="211">
        <f t="shared" si="12"/>
        <v>1.008E-2</v>
      </c>
      <c r="S191" s="211">
        <v>0</v>
      </c>
      <c r="T191" s="212">
        <f t="shared" si="13"/>
        <v>0</v>
      </c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R191" s="213" t="s">
        <v>426</v>
      </c>
      <c r="AT191" s="213" t="s">
        <v>177</v>
      </c>
      <c r="AU191" s="213" t="s">
        <v>89</v>
      </c>
      <c r="AY191" s="17" t="s">
        <v>173</v>
      </c>
      <c r="BE191" s="119">
        <f t="shared" si="14"/>
        <v>0</v>
      </c>
      <c r="BF191" s="119">
        <f t="shared" si="15"/>
        <v>0</v>
      </c>
      <c r="BG191" s="119">
        <f t="shared" si="16"/>
        <v>0</v>
      </c>
      <c r="BH191" s="119">
        <f t="shared" si="17"/>
        <v>0</v>
      </c>
      <c r="BI191" s="119">
        <f t="shared" si="18"/>
        <v>0</v>
      </c>
      <c r="BJ191" s="17" t="s">
        <v>87</v>
      </c>
      <c r="BK191" s="119">
        <f t="shared" si="19"/>
        <v>0</v>
      </c>
      <c r="BL191" s="17" t="s">
        <v>426</v>
      </c>
      <c r="BM191" s="213" t="s">
        <v>888</v>
      </c>
    </row>
    <row r="192" spans="1:65" s="2" customFormat="1" ht="16.5" customHeight="1">
      <c r="A192" s="35"/>
      <c r="B192" s="36"/>
      <c r="C192" s="201" t="s">
        <v>496</v>
      </c>
      <c r="D192" s="201" t="s">
        <v>177</v>
      </c>
      <c r="E192" s="202" t="s">
        <v>889</v>
      </c>
      <c r="F192" s="203" t="s">
        <v>890</v>
      </c>
      <c r="G192" s="204" t="s">
        <v>373</v>
      </c>
      <c r="H192" s="205">
        <v>1</v>
      </c>
      <c r="I192" s="206"/>
      <c r="J192" s="207">
        <f t="shared" si="10"/>
        <v>0</v>
      </c>
      <c r="K192" s="208"/>
      <c r="L192" s="38"/>
      <c r="M192" s="209" t="s">
        <v>1</v>
      </c>
      <c r="N192" s="210" t="s">
        <v>44</v>
      </c>
      <c r="O192" s="72"/>
      <c r="P192" s="211">
        <f t="shared" si="11"/>
        <v>0</v>
      </c>
      <c r="Q192" s="211">
        <v>3.3600000000000001E-3</v>
      </c>
      <c r="R192" s="211">
        <f t="shared" si="12"/>
        <v>3.3600000000000001E-3</v>
      </c>
      <c r="S192" s="211">
        <v>0</v>
      </c>
      <c r="T192" s="212">
        <f t="shared" si="13"/>
        <v>0</v>
      </c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R192" s="213" t="s">
        <v>426</v>
      </c>
      <c r="AT192" s="213" t="s">
        <v>177</v>
      </c>
      <c r="AU192" s="213" t="s">
        <v>89</v>
      </c>
      <c r="AY192" s="17" t="s">
        <v>173</v>
      </c>
      <c r="BE192" s="119">
        <f t="shared" si="14"/>
        <v>0</v>
      </c>
      <c r="BF192" s="119">
        <f t="shared" si="15"/>
        <v>0</v>
      </c>
      <c r="BG192" s="119">
        <f t="shared" si="16"/>
        <v>0</v>
      </c>
      <c r="BH192" s="119">
        <f t="shared" si="17"/>
        <v>0</v>
      </c>
      <c r="BI192" s="119">
        <f t="shared" si="18"/>
        <v>0</v>
      </c>
      <c r="BJ192" s="17" t="s">
        <v>87</v>
      </c>
      <c r="BK192" s="119">
        <f t="shared" si="19"/>
        <v>0</v>
      </c>
      <c r="BL192" s="17" t="s">
        <v>426</v>
      </c>
      <c r="BM192" s="213" t="s">
        <v>891</v>
      </c>
    </row>
    <row r="193" spans="1:65" s="2" customFormat="1" ht="16.5" customHeight="1">
      <c r="A193" s="35"/>
      <c r="B193" s="36"/>
      <c r="C193" s="201" t="s">
        <v>500</v>
      </c>
      <c r="D193" s="201" t="s">
        <v>177</v>
      </c>
      <c r="E193" s="202" t="s">
        <v>892</v>
      </c>
      <c r="F193" s="203" t="s">
        <v>893</v>
      </c>
      <c r="G193" s="204" t="s">
        <v>373</v>
      </c>
      <c r="H193" s="205">
        <v>1</v>
      </c>
      <c r="I193" s="206"/>
      <c r="J193" s="207">
        <f t="shared" si="10"/>
        <v>0</v>
      </c>
      <c r="K193" s="208"/>
      <c r="L193" s="38"/>
      <c r="M193" s="209" t="s">
        <v>1</v>
      </c>
      <c r="N193" s="210" t="s">
        <v>44</v>
      </c>
      <c r="O193" s="72"/>
      <c r="P193" s="211">
        <f t="shared" si="11"/>
        <v>0</v>
      </c>
      <c r="Q193" s="211">
        <v>5.3600000000000002E-3</v>
      </c>
      <c r="R193" s="211">
        <f t="shared" si="12"/>
        <v>5.3600000000000002E-3</v>
      </c>
      <c r="S193" s="211">
        <v>0</v>
      </c>
      <c r="T193" s="212">
        <f t="shared" si="13"/>
        <v>0</v>
      </c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R193" s="213" t="s">
        <v>426</v>
      </c>
      <c r="AT193" s="213" t="s">
        <v>177</v>
      </c>
      <c r="AU193" s="213" t="s">
        <v>89</v>
      </c>
      <c r="AY193" s="17" t="s">
        <v>173</v>
      </c>
      <c r="BE193" s="119">
        <f t="shared" si="14"/>
        <v>0</v>
      </c>
      <c r="BF193" s="119">
        <f t="shared" si="15"/>
        <v>0</v>
      </c>
      <c r="BG193" s="119">
        <f t="shared" si="16"/>
        <v>0</v>
      </c>
      <c r="BH193" s="119">
        <f t="shared" si="17"/>
        <v>0</v>
      </c>
      <c r="BI193" s="119">
        <f t="shared" si="18"/>
        <v>0</v>
      </c>
      <c r="BJ193" s="17" t="s">
        <v>87</v>
      </c>
      <c r="BK193" s="119">
        <f t="shared" si="19"/>
        <v>0</v>
      </c>
      <c r="BL193" s="17" t="s">
        <v>426</v>
      </c>
      <c r="BM193" s="213" t="s">
        <v>894</v>
      </c>
    </row>
    <row r="194" spans="1:65" s="2" customFormat="1" ht="16.5" customHeight="1">
      <c r="A194" s="35"/>
      <c r="B194" s="36"/>
      <c r="C194" s="247" t="s">
        <v>504</v>
      </c>
      <c r="D194" s="247" t="s">
        <v>291</v>
      </c>
      <c r="E194" s="248" t="s">
        <v>895</v>
      </c>
      <c r="F194" s="249" t="s">
        <v>896</v>
      </c>
      <c r="G194" s="250" t="s">
        <v>373</v>
      </c>
      <c r="H194" s="251">
        <v>5</v>
      </c>
      <c r="I194" s="252"/>
      <c r="J194" s="253">
        <f t="shared" si="10"/>
        <v>0</v>
      </c>
      <c r="K194" s="254"/>
      <c r="L194" s="255"/>
      <c r="M194" s="256" t="s">
        <v>1</v>
      </c>
      <c r="N194" s="257" t="s">
        <v>44</v>
      </c>
      <c r="O194" s="72"/>
      <c r="P194" s="211">
        <f t="shared" si="11"/>
        <v>0</v>
      </c>
      <c r="Q194" s="211">
        <v>0</v>
      </c>
      <c r="R194" s="211">
        <f t="shared" si="12"/>
        <v>0</v>
      </c>
      <c r="S194" s="211">
        <v>0</v>
      </c>
      <c r="T194" s="212">
        <f t="shared" si="13"/>
        <v>0</v>
      </c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R194" s="213" t="s">
        <v>436</v>
      </c>
      <c r="AT194" s="213" t="s">
        <v>291</v>
      </c>
      <c r="AU194" s="213" t="s">
        <v>89</v>
      </c>
      <c r="AY194" s="17" t="s">
        <v>173</v>
      </c>
      <c r="BE194" s="119">
        <f t="shared" si="14"/>
        <v>0</v>
      </c>
      <c r="BF194" s="119">
        <f t="shared" si="15"/>
        <v>0</v>
      </c>
      <c r="BG194" s="119">
        <f t="shared" si="16"/>
        <v>0</v>
      </c>
      <c r="BH194" s="119">
        <f t="shared" si="17"/>
        <v>0</v>
      </c>
      <c r="BI194" s="119">
        <f t="shared" si="18"/>
        <v>0</v>
      </c>
      <c r="BJ194" s="17" t="s">
        <v>87</v>
      </c>
      <c r="BK194" s="119">
        <f t="shared" si="19"/>
        <v>0</v>
      </c>
      <c r="BL194" s="17" t="s">
        <v>426</v>
      </c>
      <c r="BM194" s="213" t="s">
        <v>897</v>
      </c>
    </row>
    <row r="195" spans="1:65" s="2" customFormat="1" ht="16.5" customHeight="1">
      <c r="A195" s="35"/>
      <c r="B195" s="36"/>
      <c r="C195" s="247" t="s">
        <v>508</v>
      </c>
      <c r="D195" s="247" t="s">
        <v>291</v>
      </c>
      <c r="E195" s="248" t="s">
        <v>898</v>
      </c>
      <c r="F195" s="249" t="s">
        <v>899</v>
      </c>
      <c r="G195" s="250" t="s">
        <v>373</v>
      </c>
      <c r="H195" s="251">
        <v>4</v>
      </c>
      <c r="I195" s="252"/>
      <c r="J195" s="253">
        <f t="shared" si="10"/>
        <v>0</v>
      </c>
      <c r="K195" s="254"/>
      <c r="L195" s="255"/>
      <c r="M195" s="256" t="s">
        <v>1</v>
      </c>
      <c r="N195" s="257" t="s">
        <v>44</v>
      </c>
      <c r="O195" s="72"/>
      <c r="P195" s="211">
        <f t="shared" si="11"/>
        <v>0</v>
      </c>
      <c r="Q195" s="211">
        <v>0.26400000000000001</v>
      </c>
      <c r="R195" s="211">
        <f t="shared" si="12"/>
        <v>1.056</v>
      </c>
      <c r="S195" s="211">
        <v>0</v>
      </c>
      <c r="T195" s="212">
        <f t="shared" si="13"/>
        <v>0</v>
      </c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R195" s="213" t="s">
        <v>436</v>
      </c>
      <c r="AT195" s="213" t="s">
        <v>291</v>
      </c>
      <c r="AU195" s="213" t="s">
        <v>89</v>
      </c>
      <c r="AY195" s="17" t="s">
        <v>173</v>
      </c>
      <c r="BE195" s="119">
        <f t="shared" si="14"/>
        <v>0</v>
      </c>
      <c r="BF195" s="119">
        <f t="shared" si="15"/>
        <v>0</v>
      </c>
      <c r="BG195" s="119">
        <f t="shared" si="16"/>
        <v>0</v>
      </c>
      <c r="BH195" s="119">
        <f t="shared" si="17"/>
        <v>0</v>
      </c>
      <c r="BI195" s="119">
        <f t="shared" si="18"/>
        <v>0</v>
      </c>
      <c r="BJ195" s="17" t="s">
        <v>87</v>
      </c>
      <c r="BK195" s="119">
        <f t="shared" si="19"/>
        <v>0</v>
      </c>
      <c r="BL195" s="17" t="s">
        <v>426</v>
      </c>
      <c r="BM195" s="213" t="s">
        <v>900</v>
      </c>
    </row>
    <row r="196" spans="1:65" s="2" customFormat="1" ht="16.5" customHeight="1">
      <c r="A196" s="35"/>
      <c r="B196" s="36"/>
      <c r="C196" s="247" t="s">
        <v>512</v>
      </c>
      <c r="D196" s="247" t="s">
        <v>291</v>
      </c>
      <c r="E196" s="248" t="s">
        <v>901</v>
      </c>
      <c r="F196" s="249" t="s">
        <v>902</v>
      </c>
      <c r="G196" s="250" t="s">
        <v>342</v>
      </c>
      <c r="H196" s="251">
        <v>1.05</v>
      </c>
      <c r="I196" s="252"/>
      <c r="J196" s="253">
        <f t="shared" si="10"/>
        <v>0</v>
      </c>
      <c r="K196" s="254"/>
      <c r="L196" s="255"/>
      <c r="M196" s="256" t="s">
        <v>1</v>
      </c>
      <c r="N196" s="257" t="s">
        <v>44</v>
      </c>
      <c r="O196" s="72"/>
      <c r="P196" s="211">
        <f t="shared" si="11"/>
        <v>0</v>
      </c>
      <c r="Q196" s="211">
        <v>1</v>
      </c>
      <c r="R196" s="211">
        <f t="shared" si="12"/>
        <v>1.05</v>
      </c>
      <c r="S196" s="211">
        <v>0</v>
      </c>
      <c r="T196" s="212">
        <f t="shared" si="13"/>
        <v>0</v>
      </c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R196" s="213" t="s">
        <v>436</v>
      </c>
      <c r="AT196" s="213" t="s">
        <v>291</v>
      </c>
      <c r="AU196" s="213" t="s">
        <v>89</v>
      </c>
      <c r="AY196" s="17" t="s">
        <v>173</v>
      </c>
      <c r="BE196" s="119">
        <f t="shared" si="14"/>
        <v>0</v>
      </c>
      <c r="BF196" s="119">
        <f t="shared" si="15"/>
        <v>0</v>
      </c>
      <c r="BG196" s="119">
        <f t="shared" si="16"/>
        <v>0</v>
      </c>
      <c r="BH196" s="119">
        <f t="shared" si="17"/>
        <v>0</v>
      </c>
      <c r="BI196" s="119">
        <f t="shared" si="18"/>
        <v>0</v>
      </c>
      <c r="BJ196" s="17" t="s">
        <v>87</v>
      </c>
      <c r="BK196" s="119">
        <f t="shared" si="19"/>
        <v>0</v>
      </c>
      <c r="BL196" s="17" t="s">
        <v>426</v>
      </c>
      <c r="BM196" s="213" t="s">
        <v>903</v>
      </c>
    </row>
    <row r="197" spans="1:65" s="2" customFormat="1" ht="24.15" customHeight="1">
      <c r="A197" s="35"/>
      <c r="B197" s="36"/>
      <c r="C197" s="201" t="s">
        <v>516</v>
      </c>
      <c r="D197" s="201" t="s">
        <v>177</v>
      </c>
      <c r="E197" s="202" t="s">
        <v>904</v>
      </c>
      <c r="F197" s="203" t="s">
        <v>905</v>
      </c>
      <c r="G197" s="204" t="s">
        <v>373</v>
      </c>
      <c r="H197" s="205">
        <v>6</v>
      </c>
      <c r="I197" s="206"/>
      <c r="J197" s="207">
        <f t="shared" si="10"/>
        <v>0</v>
      </c>
      <c r="K197" s="208"/>
      <c r="L197" s="38"/>
      <c r="M197" s="209" t="s">
        <v>1</v>
      </c>
      <c r="N197" s="210" t="s">
        <v>44</v>
      </c>
      <c r="O197" s="72"/>
      <c r="P197" s="211">
        <f t="shared" si="11"/>
        <v>0</v>
      </c>
      <c r="Q197" s="211">
        <v>1E-3</v>
      </c>
      <c r="R197" s="211">
        <f t="shared" si="12"/>
        <v>6.0000000000000001E-3</v>
      </c>
      <c r="S197" s="211">
        <v>0</v>
      </c>
      <c r="T197" s="212">
        <f t="shared" si="13"/>
        <v>0</v>
      </c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R197" s="213" t="s">
        <v>426</v>
      </c>
      <c r="AT197" s="213" t="s">
        <v>177</v>
      </c>
      <c r="AU197" s="213" t="s">
        <v>89</v>
      </c>
      <c r="AY197" s="17" t="s">
        <v>173</v>
      </c>
      <c r="BE197" s="119">
        <f t="shared" si="14"/>
        <v>0</v>
      </c>
      <c r="BF197" s="119">
        <f t="shared" si="15"/>
        <v>0</v>
      </c>
      <c r="BG197" s="119">
        <f t="shared" si="16"/>
        <v>0</v>
      </c>
      <c r="BH197" s="119">
        <f t="shared" si="17"/>
        <v>0</v>
      </c>
      <c r="BI197" s="119">
        <f t="shared" si="18"/>
        <v>0</v>
      </c>
      <c r="BJ197" s="17" t="s">
        <v>87</v>
      </c>
      <c r="BK197" s="119">
        <f t="shared" si="19"/>
        <v>0</v>
      </c>
      <c r="BL197" s="17" t="s">
        <v>426</v>
      </c>
      <c r="BM197" s="213" t="s">
        <v>906</v>
      </c>
    </row>
    <row r="198" spans="1:65" s="2" customFormat="1" ht="16.5" customHeight="1">
      <c r="A198" s="35"/>
      <c r="B198" s="36"/>
      <c r="C198" s="201" t="s">
        <v>521</v>
      </c>
      <c r="D198" s="201" t="s">
        <v>177</v>
      </c>
      <c r="E198" s="202" t="s">
        <v>907</v>
      </c>
      <c r="F198" s="203" t="s">
        <v>908</v>
      </c>
      <c r="G198" s="204" t="s">
        <v>373</v>
      </c>
      <c r="H198" s="205">
        <v>5</v>
      </c>
      <c r="I198" s="206"/>
      <c r="J198" s="207">
        <f t="shared" si="10"/>
        <v>0</v>
      </c>
      <c r="K198" s="208"/>
      <c r="L198" s="38"/>
      <c r="M198" s="209" t="s">
        <v>1</v>
      </c>
      <c r="N198" s="210" t="s">
        <v>44</v>
      </c>
      <c r="O198" s="72"/>
      <c r="P198" s="211">
        <f t="shared" si="11"/>
        <v>0</v>
      </c>
      <c r="Q198" s="211">
        <v>0</v>
      </c>
      <c r="R198" s="211">
        <f t="shared" si="12"/>
        <v>0</v>
      </c>
      <c r="S198" s="211">
        <v>0</v>
      </c>
      <c r="T198" s="212">
        <f t="shared" si="13"/>
        <v>0</v>
      </c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R198" s="213" t="s">
        <v>426</v>
      </c>
      <c r="AT198" s="213" t="s">
        <v>177</v>
      </c>
      <c r="AU198" s="213" t="s">
        <v>89</v>
      </c>
      <c r="AY198" s="17" t="s">
        <v>173</v>
      </c>
      <c r="BE198" s="119">
        <f t="shared" si="14"/>
        <v>0</v>
      </c>
      <c r="BF198" s="119">
        <f t="shared" si="15"/>
        <v>0</v>
      </c>
      <c r="BG198" s="119">
        <f t="shared" si="16"/>
        <v>0</v>
      </c>
      <c r="BH198" s="119">
        <f t="shared" si="17"/>
        <v>0</v>
      </c>
      <c r="BI198" s="119">
        <f t="shared" si="18"/>
        <v>0</v>
      </c>
      <c r="BJ198" s="17" t="s">
        <v>87</v>
      </c>
      <c r="BK198" s="119">
        <f t="shared" si="19"/>
        <v>0</v>
      </c>
      <c r="BL198" s="17" t="s">
        <v>426</v>
      </c>
      <c r="BM198" s="213" t="s">
        <v>909</v>
      </c>
    </row>
    <row r="199" spans="1:65" s="2" customFormat="1" ht="16.5" customHeight="1">
      <c r="A199" s="35"/>
      <c r="B199" s="36"/>
      <c r="C199" s="247" t="s">
        <v>525</v>
      </c>
      <c r="D199" s="247" t="s">
        <v>291</v>
      </c>
      <c r="E199" s="248" t="s">
        <v>910</v>
      </c>
      <c r="F199" s="249" t="s">
        <v>911</v>
      </c>
      <c r="G199" s="250" t="s">
        <v>373</v>
      </c>
      <c r="H199" s="251">
        <v>5</v>
      </c>
      <c r="I199" s="252"/>
      <c r="J199" s="253">
        <f t="shared" si="10"/>
        <v>0</v>
      </c>
      <c r="K199" s="254"/>
      <c r="L199" s="255"/>
      <c r="M199" s="256" t="s">
        <v>1</v>
      </c>
      <c r="N199" s="257" t="s">
        <v>44</v>
      </c>
      <c r="O199" s="72"/>
      <c r="P199" s="211">
        <f t="shared" si="11"/>
        <v>0</v>
      </c>
      <c r="Q199" s="211">
        <v>0</v>
      </c>
      <c r="R199" s="211">
        <f t="shared" si="12"/>
        <v>0</v>
      </c>
      <c r="S199" s="211">
        <v>0</v>
      </c>
      <c r="T199" s="212">
        <f t="shared" si="13"/>
        <v>0</v>
      </c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R199" s="213" t="s">
        <v>436</v>
      </c>
      <c r="AT199" s="213" t="s">
        <v>291</v>
      </c>
      <c r="AU199" s="213" t="s">
        <v>89</v>
      </c>
      <c r="AY199" s="17" t="s">
        <v>173</v>
      </c>
      <c r="BE199" s="119">
        <f t="shared" si="14"/>
        <v>0</v>
      </c>
      <c r="BF199" s="119">
        <f t="shared" si="15"/>
        <v>0</v>
      </c>
      <c r="BG199" s="119">
        <f t="shared" si="16"/>
        <v>0</v>
      </c>
      <c r="BH199" s="119">
        <f t="shared" si="17"/>
        <v>0</v>
      </c>
      <c r="BI199" s="119">
        <f t="shared" si="18"/>
        <v>0</v>
      </c>
      <c r="BJ199" s="17" t="s">
        <v>87</v>
      </c>
      <c r="BK199" s="119">
        <f t="shared" si="19"/>
        <v>0</v>
      </c>
      <c r="BL199" s="17" t="s">
        <v>426</v>
      </c>
      <c r="BM199" s="213" t="s">
        <v>912</v>
      </c>
    </row>
    <row r="200" spans="1:65" s="2" customFormat="1" ht="16.5" customHeight="1">
      <c r="A200" s="35"/>
      <c r="B200" s="36"/>
      <c r="C200" s="201" t="s">
        <v>426</v>
      </c>
      <c r="D200" s="201" t="s">
        <v>177</v>
      </c>
      <c r="E200" s="202" t="s">
        <v>913</v>
      </c>
      <c r="F200" s="203" t="s">
        <v>914</v>
      </c>
      <c r="G200" s="204" t="s">
        <v>193</v>
      </c>
      <c r="H200" s="205">
        <v>18</v>
      </c>
      <c r="I200" s="206"/>
      <c r="J200" s="207">
        <f t="shared" si="10"/>
        <v>0</v>
      </c>
      <c r="K200" s="208"/>
      <c r="L200" s="38"/>
      <c r="M200" s="209" t="s">
        <v>1</v>
      </c>
      <c r="N200" s="210" t="s">
        <v>44</v>
      </c>
      <c r="O200" s="72"/>
      <c r="P200" s="211">
        <f t="shared" si="11"/>
        <v>0</v>
      </c>
      <c r="Q200" s="211">
        <v>0</v>
      </c>
      <c r="R200" s="211">
        <f t="shared" si="12"/>
        <v>0</v>
      </c>
      <c r="S200" s="211">
        <v>0</v>
      </c>
      <c r="T200" s="212">
        <f t="shared" si="13"/>
        <v>0</v>
      </c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R200" s="213" t="s">
        <v>426</v>
      </c>
      <c r="AT200" s="213" t="s">
        <v>177</v>
      </c>
      <c r="AU200" s="213" t="s">
        <v>89</v>
      </c>
      <c r="AY200" s="17" t="s">
        <v>173</v>
      </c>
      <c r="BE200" s="119">
        <f t="shared" si="14"/>
        <v>0</v>
      </c>
      <c r="BF200" s="119">
        <f t="shared" si="15"/>
        <v>0</v>
      </c>
      <c r="BG200" s="119">
        <f t="shared" si="16"/>
        <v>0</v>
      </c>
      <c r="BH200" s="119">
        <f t="shared" si="17"/>
        <v>0</v>
      </c>
      <c r="BI200" s="119">
        <f t="shared" si="18"/>
        <v>0</v>
      </c>
      <c r="BJ200" s="17" t="s">
        <v>87</v>
      </c>
      <c r="BK200" s="119">
        <f t="shared" si="19"/>
        <v>0</v>
      </c>
      <c r="BL200" s="17" t="s">
        <v>426</v>
      </c>
      <c r="BM200" s="213" t="s">
        <v>915</v>
      </c>
    </row>
    <row r="201" spans="1:65" s="12" customFormat="1" ht="22.8" customHeight="1">
      <c r="B201" s="185"/>
      <c r="C201" s="186"/>
      <c r="D201" s="187" t="s">
        <v>78</v>
      </c>
      <c r="E201" s="199" t="s">
        <v>617</v>
      </c>
      <c r="F201" s="199" t="s">
        <v>916</v>
      </c>
      <c r="G201" s="186"/>
      <c r="H201" s="186"/>
      <c r="I201" s="189"/>
      <c r="J201" s="200">
        <f>BK201</f>
        <v>0</v>
      </c>
      <c r="K201" s="186"/>
      <c r="L201" s="191"/>
      <c r="M201" s="192"/>
      <c r="N201" s="193"/>
      <c r="O201" s="193"/>
      <c r="P201" s="194">
        <f>SUM(P202:P205)</f>
        <v>0</v>
      </c>
      <c r="Q201" s="193"/>
      <c r="R201" s="194">
        <f>SUM(R202:R205)</f>
        <v>0.14641999999999999</v>
      </c>
      <c r="S201" s="193"/>
      <c r="T201" s="195">
        <f>SUM(T202:T205)</f>
        <v>0</v>
      </c>
      <c r="AR201" s="196" t="s">
        <v>182</v>
      </c>
      <c r="AT201" s="197" t="s">
        <v>78</v>
      </c>
      <c r="AU201" s="197" t="s">
        <v>87</v>
      </c>
      <c r="AY201" s="196" t="s">
        <v>173</v>
      </c>
      <c r="BK201" s="198">
        <f>SUM(BK202:BK205)</f>
        <v>0</v>
      </c>
    </row>
    <row r="202" spans="1:65" s="2" customFormat="1" ht="21.75" customHeight="1">
      <c r="A202" s="35"/>
      <c r="B202" s="36"/>
      <c r="C202" s="201" t="s">
        <v>535</v>
      </c>
      <c r="D202" s="201" t="s">
        <v>177</v>
      </c>
      <c r="E202" s="202" t="s">
        <v>917</v>
      </c>
      <c r="F202" s="203" t="s">
        <v>918</v>
      </c>
      <c r="G202" s="204" t="s">
        <v>193</v>
      </c>
      <c r="H202" s="205">
        <v>127</v>
      </c>
      <c r="I202" s="206"/>
      <c r="J202" s="207">
        <f>ROUND(I202*H202,2)</f>
        <v>0</v>
      </c>
      <c r="K202" s="208"/>
      <c r="L202" s="38"/>
      <c r="M202" s="209" t="s">
        <v>1</v>
      </c>
      <c r="N202" s="210" t="s">
        <v>44</v>
      </c>
      <c r="O202" s="72"/>
      <c r="P202" s="211">
        <f>O202*H202</f>
        <v>0</v>
      </c>
      <c r="Q202" s="211">
        <v>0</v>
      </c>
      <c r="R202" s="211">
        <f>Q202*H202</f>
        <v>0</v>
      </c>
      <c r="S202" s="211">
        <v>0</v>
      </c>
      <c r="T202" s="212">
        <f>S202*H202</f>
        <v>0</v>
      </c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R202" s="213" t="s">
        <v>426</v>
      </c>
      <c r="AT202" s="213" t="s">
        <v>177</v>
      </c>
      <c r="AU202" s="213" t="s">
        <v>89</v>
      </c>
      <c r="AY202" s="17" t="s">
        <v>173</v>
      </c>
      <c r="BE202" s="119">
        <f>IF(N202="základní",J202,0)</f>
        <v>0</v>
      </c>
      <c r="BF202" s="119">
        <f>IF(N202="snížená",J202,0)</f>
        <v>0</v>
      </c>
      <c r="BG202" s="119">
        <f>IF(N202="zákl. přenesená",J202,0)</f>
        <v>0</v>
      </c>
      <c r="BH202" s="119">
        <f>IF(N202="sníž. přenesená",J202,0)</f>
        <v>0</v>
      </c>
      <c r="BI202" s="119">
        <f>IF(N202="nulová",J202,0)</f>
        <v>0</v>
      </c>
      <c r="BJ202" s="17" t="s">
        <v>87</v>
      </c>
      <c r="BK202" s="119">
        <f>ROUND(I202*H202,2)</f>
        <v>0</v>
      </c>
      <c r="BL202" s="17" t="s">
        <v>426</v>
      </c>
      <c r="BM202" s="213" t="s">
        <v>919</v>
      </c>
    </row>
    <row r="203" spans="1:65" s="2" customFormat="1" ht="16.5" customHeight="1">
      <c r="A203" s="35"/>
      <c r="B203" s="36"/>
      <c r="C203" s="201" t="s">
        <v>541</v>
      </c>
      <c r="D203" s="201" t="s">
        <v>177</v>
      </c>
      <c r="E203" s="202" t="s">
        <v>920</v>
      </c>
      <c r="F203" s="203" t="s">
        <v>921</v>
      </c>
      <c r="G203" s="204" t="s">
        <v>193</v>
      </c>
      <c r="H203" s="205">
        <v>945</v>
      </c>
      <c r="I203" s="206"/>
      <c r="J203" s="207">
        <f>ROUND(I203*H203,2)</f>
        <v>0</v>
      </c>
      <c r="K203" s="208"/>
      <c r="L203" s="38"/>
      <c r="M203" s="209" t="s">
        <v>1</v>
      </c>
      <c r="N203" s="210" t="s">
        <v>44</v>
      </c>
      <c r="O203" s="72"/>
      <c r="P203" s="211">
        <f>O203*H203</f>
        <v>0</v>
      </c>
      <c r="Q203" s="211">
        <v>1.2E-4</v>
      </c>
      <c r="R203" s="211">
        <f>Q203*H203</f>
        <v>0.1134</v>
      </c>
      <c r="S203" s="211">
        <v>0</v>
      </c>
      <c r="T203" s="212">
        <f>S203*H203</f>
        <v>0</v>
      </c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R203" s="213" t="s">
        <v>426</v>
      </c>
      <c r="AT203" s="213" t="s">
        <v>177</v>
      </c>
      <c r="AU203" s="213" t="s">
        <v>89</v>
      </c>
      <c r="AY203" s="17" t="s">
        <v>173</v>
      </c>
      <c r="BE203" s="119">
        <f>IF(N203="základní",J203,0)</f>
        <v>0</v>
      </c>
      <c r="BF203" s="119">
        <f>IF(N203="snížená",J203,0)</f>
        <v>0</v>
      </c>
      <c r="BG203" s="119">
        <f>IF(N203="zákl. přenesená",J203,0)</f>
        <v>0</v>
      </c>
      <c r="BH203" s="119">
        <f>IF(N203="sníž. přenesená",J203,0)</f>
        <v>0</v>
      </c>
      <c r="BI203" s="119">
        <f>IF(N203="nulová",J203,0)</f>
        <v>0</v>
      </c>
      <c r="BJ203" s="17" t="s">
        <v>87</v>
      </c>
      <c r="BK203" s="119">
        <f>ROUND(I203*H203,2)</f>
        <v>0</v>
      </c>
      <c r="BL203" s="17" t="s">
        <v>426</v>
      </c>
      <c r="BM203" s="213" t="s">
        <v>922</v>
      </c>
    </row>
    <row r="204" spans="1:65" s="2" customFormat="1" ht="24.15" customHeight="1">
      <c r="A204" s="35"/>
      <c r="B204" s="36"/>
      <c r="C204" s="201" t="s">
        <v>545</v>
      </c>
      <c r="D204" s="201" t="s">
        <v>177</v>
      </c>
      <c r="E204" s="202" t="s">
        <v>923</v>
      </c>
      <c r="F204" s="203" t="s">
        <v>924</v>
      </c>
      <c r="G204" s="204" t="s">
        <v>193</v>
      </c>
      <c r="H204" s="205">
        <v>127</v>
      </c>
      <c r="I204" s="206"/>
      <c r="J204" s="207">
        <f>ROUND(I204*H204,2)</f>
        <v>0</v>
      </c>
      <c r="K204" s="208"/>
      <c r="L204" s="38"/>
      <c r="M204" s="209" t="s">
        <v>1</v>
      </c>
      <c r="N204" s="210" t="s">
        <v>44</v>
      </c>
      <c r="O204" s="72"/>
      <c r="P204" s="211">
        <f>O204*H204</f>
        <v>0</v>
      </c>
      <c r="Q204" s="211">
        <v>0</v>
      </c>
      <c r="R204" s="211">
        <f>Q204*H204</f>
        <v>0</v>
      </c>
      <c r="S204" s="211">
        <v>0</v>
      </c>
      <c r="T204" s="212">
        <f>S204*H204</f>
        <v>0</v>
      </c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R204" s="213" t="s">
        <v>426</v>
      </c>
      <c r="AT204" s="213" t="s">
        <v>177</v>
      </c>
      <c r="AU204" s="213" t="s">
        <v>89</v>
      </c>
      <c r="AY204" s="17" t="s">
        <v>173</v>
      </c>
      <c r="BE204" s="119">
        <f>IF(N204="základní",J204,0)</f>
        <v>0</v>
      </c>
      <c r="BF204" s="119">
        <f>IF(N204="snížená",J204,0)</f>
        <v>0</v>
      </c>
      <c r="BG204" s="119">
        <f>IF(N204="zákl. přenesená",J204,0)</f>
        <v>0</v>
      </c>
      <c r="BH204" s="119">
        <f>IF(N204="sníž. přenesená",J204,0)</f>
        <v>0</v>
      </c>
      <c r="BI204" s="119">
        <f>IF(N204="nulová",J204,0)</f>
        <v>0</v>
      </c>
      <c r="BJ204" s="17" t="s">
        <v>87</v>
      </c>
      <c r="BK204" s="119">
        <f>ROUND(I204*H204,2)</f>
        <v>0</v>
      </c>
      <c r="BL204" s="17" t="s">
        <v>426</v>
      </c>
      <c r="BM204" s="213" t="s">
        <v>925</v>
      </c>
    </row>
    <row r="205" spans="1:65" s="2" customFormat="1" ht="24.15" customHeight="1">
      <c r="A205" s="35"/>
      <c r="B205" s="36"/>
      <c r="C205" s="247" t="s">
        <v>549</v>
      </c>
      <c r="D205" s="247" t="s">
        <v>291</v>
      </c>
      <c r="E205" s="248" t="s">
        <v>926</v>
      </c>
      <c r="F205" s="249" t="s">
        <v>927</v>
      </c>
      <c r="G205" s="250" t="s">
        <v>193</v>
      </c>
      <c r="H205" s="251">
        <v>127</v>
      </c>
      <c r="I205" s="252"/>
      <c r="J205" s="253">
        <f>ROUND(I205*H205,2)</f>
        <v>0</v>
      </c>
      <c r="K205" s="254"/>
      <c r="L205" s="255"/>
      <c r="M205" s="256" t="s">
        <v>1</v>
      </c>
      <c r="N205" s="257" t="s">
        <v>44</v>
      </c>
      <c r="O205" s="72"/>
      <c r="P205" s="211">
        <f>O205*H205</f>
        <v>0</v>
      </c>
      <c r="Q205" s="211">
        <v>2.5999999999999998E-4</v>
      </c>
      <c r="R205" s="211">
        <f>Q205*H205</f>
        <v>3.3019999999999994E-2</v>
      </c>
      <c r="S205" s="211">
        <v>0</v>
      </c>
      <c r="T205" s="212">
        <f>S205*H205</f>
        <v>0</v>
      </c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R205" s="213" t="s">
        <v>436</v>
      </c>
      <c r="AT205" s="213" t="s">
        <v>291</v>
      </c>
      <c r="AU205" s="213" t="s">
        <v>89</v>
      </c>
      <c r="AY205" s="17" t="s">
        <v>173</v>
      </c>
      <c r="BE205" s="119">
        <f>IF(N205="základní",J205,0)</f>
        <v>0</v>
      </c>
      <c r="BF205" s="119">
        <f>IF(N205="snížená",J205,0)</f>
        <v>0</v>
      </c>
      <c r="BG205" s="119">
        <f>IF(N205="zákl. přenesená",J205,0)</f>
        <v>0</v>
      </c>
      <c r="BH205" s="119">
        <f>IF(N205="sníž. přenesená",J205,0)</f>
        <v>0</v>
      </c>
      <c r="BI205" s="119">
        <f>IF(N205="nulová",J205,0)</f>
        <v>0</v>
      </c>
      <c r="BJ205" s="17" t="s">
        <v>87</v>
      </c>
      <c r="BK205" s="119">
        <f>ROUND(I205*H205,2)</f>
        <v>0</v>
      </c>
      <c r="BL205" s="17" t="s">
        <v>426</v>
      </c>
      <c r="BM205" s="213" t="s">
        <v>928</v>
      </c>
    </row>
    <row r="206" spans="1:65" s="12" customFormat="1" ht="25.95" customHeight="1">
      <c r="B206" s="185"/>
      <c r="C206" s="186"/>
      <c r="D206" s="187" t="s">
        <v>78</v>
      </c>
      <c r="E206" s="188" t="s">
        <v>655</v>
      </c>
      <c r="F206" s="188" t="s">
        <v>929</v>
      </c>
      <c r="G206" s="186"/>
      <c r="H206" s="186"/>
      <c r="I206" s="189"/>
      <c r="J206" s="190">
        <f>BK206</f>
        <v>0</v>
      </c>
      <c r="K206" s="186"/>
      <c r="L206" s="191"/>
      <c r="M206" s="192"/>
      <c r="N206" s="193"/>
      <c r="O206" s="193"/>
      <c r="P206" s="194">
        <f>P207</f>
        <v>0</v>
      </c>
      <c r="Q206" s="193"/>
      <c r="R206" s="194">
        <f>R207</f>
        <v>0</v>
      </c>
      <c r="S206" s="193"/>
      <c r="T206" s="195">
        <f>T207</f>
        <v>0</v>
      </c>
      <c r="AR206" s="196" t="s">
        <v>181</v>
      </c>
      <c r="AT206" s="197" t="s">
        <v>78</v>
      </c>
      <c r="AU206" s="197" t="s">
        <v>79</v>
      </c>
      <c r="AY206" s="196" t="s">
        <v>173</v>
      </c>
      <c r="BK206" s="198">
        <f>BK207</f>
        <v>0</v>
      </c>
    </row>
    <row r="207" spans="1:65" s="2" customFormat="1" ht="16.5" customHeight="1">
      <c r="A207" s="35"/>
      <c r="B207" s="36"/>
      <c r="C207" s="201" t="s">
        <v>555</v>
      </c>
      <c r="D207" s="201" t="s">
        <v>177</v>
      </c>
      <c r="E207" s="202" t="s">
        <v>666</v>
      </c>
      <c r="F207" s="203" t="s">
        <v>930</v>
      </c>
      <c r="G207" s="204" t="s">
        <v>180</v>
      </c>
      <c r="H207" s="205">
        <v>32</v>
      </c>
      <c r="I207" s="206"/>
      <c r="J207" s="207">
        <f>ROUND(I207*H207,2)</f>
        <v>0</v>
      </c>
      <c r="K207" s="208"/>
      <c r="L207" s="38"/>
      <c r="M207" s="209" t="s">
        <v>1</v>
      </c>
      <c r="N207" s="210" t="s">
        <v>44</v>
      </c>
      <c r="O207" s="72"/>
      <c r="P207" s="211">
        <f>O207*H207</f>
        <v>0</v>
      </c>
      <c r="Q207" s="211">
        <v>0</v>
      </c>
      <c r="R207" s="211">
        <f>Q207*H207</f>
        <v>0</v>
      </c>
      <c r="S207" s="211">
        <v>0</v>
      </c>
      <c r="T207" s="212">
        <f>S207*H207</f>
        <v>0</v>
      </c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R207" s="213" t="s">
        <v>931</v>
      </c>
      <c r="AT207" s="213" t="s">
        <v>177</v>
      </c>
      <c r="AU207" s="213" t="s">
        <v>87</v>
      </c>
      <c r="AY207" s="17" t="s">
        <v>173</v>
      </c>
      <c r="BE207" s="119">
        <f>IF(N207="základní",J207,0)</f>
        <v>0</v>
      </c>
      <c r="BF207" s="119">
        <f>IF(N207="snížená",J207,0)</f>
        <v>0</v>
      </c>
      <c r="BG207" s="119">
        <f>IF(N207="zákl. přenesená",J207,0)</f>
        <v>0</v>
      </c>
      <c r="BH207" s="119">
        <f>IF(N207="sníž. přenesená",J207,0)</f>
        <v>0</v>
      </c>
      <c r="BI207" s="119">
        <f>IF(N207="nulová",J207,0)</f>
        <v>0</v>
      </c>
      <c r="BJ207" s="17" t="s">
        <v>87</v>
      </c>
      <c r="BK207" s="119">
        <f>ROUND(I207*H207,2)</f>
        <v>0</v>
      </c>
      <c r="BL207" s="17" t="s">
        <v>931</v>
      </c>
      <c r="BM207" s="213" t="s">
        <v>932</v>
      </c>
    </row>
    <row r="208" spans="1:65" s="12" customFormat="1" ht="25.95" customHeight="1">
      <c r="B208" s="185"/>
      <c r="C208" s="186"/>
      <c r="D208" s="187" t="s">
        <v>78</v>
      </c>
      <c r="E208" s="188" t="s">
        <v>669</v>
      </c>
      <c r="F208" s="188" t="s">
        <v>933</v>
      </c>
      <c r="G208" s="186"/>
      <c r="H208" s="186"/>
      <c r="I208" s="189"/>
      <c r="J208" s="190">
        <f>BK208</f>
        <v>0</v>
      </c>
      <c r="K208" s="186"/>
      <c r="L208" s="191"/>
      <c r="M208" s="192"/>
      <c r="N208" s="193"/>
      <c r="O208" s="193"/>
      <c r="P208" s="194">
        <f>P209</f>
        <v>0</v>
      </c>
      <c r="Q208" s="193"/>
      <c r="R208" s="194">
        <f>R209</f>
        <v>0</v>
      </c>
      <c r="S208" s="193"/>
      <c r="T208" s="195">
        <f>T209</f>
        <v>0</v>
      </c>
      <c r="AR208" s="196" t="s">
        <v>202</v>
      </c>
      <c r="AT208" s="197" t="s">
        <v>78</v>
      </c>
      <c r="AU208" s="197" t="s">
        <v>79</v>
      </c>
      <c r="AY208" s="196" t="s">
        <v>173</v>
      </c>
      <c r="BK208" s="198">
        <f>BK209</f>
        <v>0</v>
      </c>
    </row>
    <row r="209" spans="1:65" s="12" customFormat="1" ht="22.8" customHeight="1">
      <c r="B209" s="185"/>
      <c r="C209" s="186"/>
      <c r="D209" s="187" t="s">
        <v>78</v>
      </c>
      <c r="E209" s="199" t="s">
        <v>691</v>
      </c>
      <c r="F209" s="199" t="s">
        <v>934</v>
      </c>
      <c r="G209" s="186"/>
      <c r="H209" s="186"/>
      <c r="I209" s="189"/>
      <c r="J209" s="200">
        <f>BK209</f>
        <v>0</v>
      </c>
      <c r="K209" s="186"/>
      <c r="L209" s="191"/>
      <c r="M209" s="192"/>
      <c r="N209" s="193"/>
      <c r="O209" s="193"/>
      <c r="P209" s="194">
        <f>P210</f>
        <v>0</v>
      </c>
      <c r="Q209" s="193"/>
      <c r="R209" s="194">
        <f>R210</f>
        <v>0</v>
      </c>
      <c r="S209" s="193"/>
      <c r="T209" s="195">
        <f>T210</f>
        <v>0</v>
      </c>
      <c r="AR209" s="196" t="s">
        <v>202</v>
      </c>
      <c r="AT209" s="197" t="s">
        <v>78</v>
      </c>
      <c r="AU209" s="197" t="s">
        <v>87</v>
      </c>
      <c r="AY209" s="196" t="s">
        <v>173</v>
      </c>
      <c r="BK209" s="198">
        <f>BK210</f>
        <v>0</v>
      </c>
    </row>
    <row r="210" spans="1:65" s="2" customFormat="1" ht="24.15" customHeight="1">
      <c r="A210" s="35"/>
      <c r="B210" s="36"/>
      <c r="C210" s="201" t="s">
        <v>561</v>
      </c>
      <c r="D210" s="201" t="s">
        <v>177</v>
      </c>
      <c r="E210" s="202" t="s">
        <v>935</v>
      </c>
      <c r="F210" s="203" t="s">
        <v>936</v>
      </c>
      <c r="G210" s="204" t="s">
        <v>373</v>
      </c>
      <c r="H210" s="205">
        <v>10</v>
      </c>
      <c r="I210" s="206"/>
      <c r="J210" s="207">
        <f>ROUND(I210*H210,2)</f>
        <v>0</v>
      </c>
      <c r="K210" s="208"/>
      <c r="L210" s="38"/>
      <c r="M210" s="262" t="s">
        <v>1</v>
      </c>
      <c r="N210" s="263" t="s">
        <v>44</v>
      </c>
      <c r="O210" s="264"/>
      <c r="P210" s="265">
        <f>O210*H210</f>
        <v>0</v>
      </c>
      <c r="Q210" s="265">
        <v>0</v>
      </c>
      <c r="R210" s="265">
        <f>Q210*H210</f>
        <v>0</v>
      </c>
      <c r="S210" s="265">
        <v>0</v>
      </c>
      <c r="T210" s="266">
        <f>S210*H210</f>
        <v>0</v>
      </c>
      <c r="U210" s="35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  <c r="AR210" s="213" t="s">
        <v>181</v>
      </c>
      <c r="AT210" s="213" t="s">
        <v>177</v>
      </c>
      <c r="AU210" s="213" t="s">
        <v>89</v>
      </c>
      <c r="AY210" s="17" t="s">
        <v>173</v>
      </c>
      <c r="BE210" s="119">
        <f>IF(N210="základní",J210,0)</f>
        <v>0</v>
      </c>
      <c r="BF210" s="119">
        <f>IF(N210="snížená",J210,0)</f>
        <v>0</v>
      </c>
      <c r="BG210" s="119">
        <f>IF(N210="zákl. přenesená",J210,0)</f>
        <v>0</v>
      </c>
      <c r="BH210" s="119">
        <f>IF(N210="sníž. přenesená",J210,0)</f>
        <v>0</v>
      </c>
      <c r="BI210" s="119">
        <f>IF(N210="nulová",J210,0)</f>
        <v>0</v>
      </c>
      <c r="BJ210" s="17" t="s">
        <v>87</v>
      </c>
      <c r="BK210" s="119">
        <f>ROUND(I210*H210,2)</f>
        <v>0</v>
      </c>
      <c r="BL210" s="17" t="s">
        <v>181</v>
      </c>
      <c r="BM210" s="213" t="s">
        <v>937</v>
      </c>
    </row>
    <row r="211" spans="1:65" s="2" customFormat="1" ht="6.9" customHeight="1">
      <c r="A211" s="35"/>
      <c r="B211" s="55"/>
      <c r="C211" s="56"/>
      <c r="D211" s="56"/>
      <c r="E211" s="56"/>
      <c r="F211" s="56"/>
      <c r="G211" s="56"/>
      <c r="H211" s="56"/>
      <c r="I211" s="56"/>
      <c r="J211" s="56"/>
      <c r="K211" s="56"/>
      <c r="L211" s="38"/>
      <c r="M211" s="35"/>
      <c r="O211" s="35"/>
      <c r="P211" s="35"/>
      <c r="Q211" s="35"/>
      <c r="R211" s="35"/>
      <c r="S211" s="35"/>
      <c r="T211" s="35"/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</row>
  </sheetData>
  <sheetProtection algorithmName="SHA-512" hashValue="lSAVq7ZX4WVukMGL7P+2TS8FhKfn0z0S1o5swAKerqRjP43gdI23Fnj8qBn85LjuYLCwQ7geifgeAKIdxAwjbg==" saltValue="/dpudPG72nT2XhMO+EA034BxnZeJno78cWnhC5yYgLEiwZKmz5tA0Mte3H9IBPurU5sBwrbuVzE50Y0/niZuTg==" spinCount="100000" sheet="1" objects="1" scenarios="1" formatColumns="0" formatRows="0" autoFilter="0"/>
  <autoFilter ref="C127:K210" xr:uid="{00000000-0009-0000-0000-000002000000}"/>
  <mergeCells count="9">
    <mergeCell ref="E87:H87"/>
    <mergeCell ref="E118:H118"/>
    <mergeCell ref="E120:H120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2:BM232"/>
  <sheetViews>
    <sheetView showGridLines="0" workbookViewId="0"/>
  </sheetViews>
  <sheetFormatPr defaultRowHeight="14.4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8.28515625" style="1" customWidth="1"/>
    <col min="7" max="7" width="7.42578125" style="1" customWidth="1"/>
    <col min="8" max="8" width="14" style="1" customWidth="1"/>
    <col min="9" max="9" width="15.85546875" style="1" customWidth="1"/>
    <col min="10" max="10" width="22.28515625" style="1" customWidth="1"/>
    <col min="11" max="11" width="22.28515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303"/>
      <c r="M2" s="303"/>
      <c r="N2" s="303"/>
      <c r="O2" s="303"/>
      <c r="P2" s="303"/>
      <c r="Q2" s="303"/>
      <c r="R2" s="303"/>
      <c r="S2" s="303"/>
      <c r="T2" s="303"/>
      <c r="U2" s="303"/>
      <c r="V2" s="303"/>
      <c r="AT2" s="17" t="s">
        <v>99</v>
      </c>
    </row>
    <row r="3" spans="1:46" s="1" customFormat="1" ht="6.9" customHeight="1">
      <c r="B3" s="125"/>
      <c r="C3" s="126"/>
      <c r="D3" s="126"/>
      <c r="E3" s="126"/>
      <c r="F3" s="126"/>
      <c r="G3" s="126"/>
      <c r="H3" s="126"/>
      <c r="I3" s="126"/>
      <c r="J3" s="126"/>
      <c r="K3" s="126"/>
      <c r="L3" s="20"/>
      <c r="AT3" s="17" t="s">
        <v>89</v>
      </c>
    </row>
    <row r="4" spans="1:46" s="1" customFormat="1" ht="24.9" customHeight="1">
      <c r="B4" s="20"/>
      <c r="D4" s="127" t="s">
        <v>125</v>
      </c>
      <c r="L4" s="20"/>
      <c r="M4" s="128" t="s">
        <v>10</v>
      </c>
      <c r="AT4" s="17" t="s">
        <v>4</v>
      </c>
    </row>
    <row r="5" spans="1:46" s="1" customFormat="1" ht="6.9" customHeight="1">
      <c r="B5" s="20"/>
      <c r="L5" s="20"/>
    </row>
    <row r="6" spans="1:46" s="1" customFormat="1" ht="12" customHeight="1">
      <c r="B6" s="20"/>
      <c r="D6" s="129" t="s">
        <v>16</v>
      </c>
      <c r="L6" s="20"/>
    </row>
    <row r="7" spans="1:46" s="1" customFormat="1" ht="16.5" customHeight="1">
      <c r="B7" s="20"/>
      <c r="E7" s="319" t="str">
        <f>'Rekapitulace stavby'!K6</f>
        <v>VTL plynovodní přípojka pro teplárnu Tábor</v>
      </c>
      <c r="F7" s="320"/>
      <c r="G7" s="320"/>
      <c r="H7" s="320"/>
      <c r="L7" s="20"/>
    </row>
    <row r="8" spans="1:46" s="1" customFormat="1" ht="12" customHeight="1">
      <c r="B8" s="20"/>
      <c r="D8" s="129" t="s">
        <v>126</v>
      </c>
      <c r="L8" s="20"/>
    </row>
    <row r="9" spans="1:46" s="2" customFormat="1" ht="16.5" customHeight="1">
      <c r="A9" s="35"/>
      <c r="B9" s="38"/>
      <c r="C9" s="35"/>
      <c r="D9" s="35"/>
      <c r="E9" s="319" t="s">
        <v>938</v>
      </c>
      <c r="F9" s="322"/>
      <c r="G9" s="322"/>
      <c r="H9" s="322"/>
      <c r="I9" s="35"/>
      <c r="J9" s="35"/>
      <c r="K9" s="35"/>
      <c r="L9" s="52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2" customHeight="1">
      <c r="A10" s="35"/>
      <c r="B10" s="38"/>
      <c r="C10" s="35"/>
      <c r="D10" s="129" t="s">
        <v>939</v>
      </c>
      <c r="E10" s="35"/>
      <c r="F10" s="35"/>
      <c r="G10" s="35"/>
      <c r="H10" s="35"/>
      <c r="I10" s="35"/>
      <c r="J10" s="35"/>
      <c r="K10" s="35"/>
      <c r="L10" s="52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6.5" customHeight="1">
      <c r="A11" s="35"/>
      <c r="B11" s="38"/>
      <c r="C11" s="35"/>
      <c r="D11" s="35"/>
      <c r="E11" s="321" t="s">
        <v>940</v>
      </c>
      <c r="F11" s="322"/>
      <c r="G11" s="322"/>
      <c r="H11" s="322"/>
      <c r="I11" s="35"/>
      <c r="J11" s="35"/>
      <c r="K11" s="35"/>
      <c r="L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0.199999999999999">
      <c r="A12" s="35"/>
      <c r="B12" s="38"/>
      <c r="C12" s="35"/>
      <c r="D12" s="35"/>
      <c r="E12" s="35"/>
      <c r="F12" s="35"/>
      <c r="G12" s="35"/>
      <c r="H12" s="35"/>
      <c r="I12" s="35"/>
      <c r="J12" s="35"/>
      <c r="K12" s="35"/>
      <c r="L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2" customHeight="1">
      <c r="A13" s="35"/>
      <c r="B13" s="38"/>
      <c r="C13" s="35"/>
      <c r="D13" s="129" t="s">
        <v>18</v>
      </c>
      <c r="E13" s="35"/>
      <c r="F13" s="111" t="s">
        <v>19</v>
      </c>
      <c r="G13" s="35"/>
      <c r="H13" s="35"/>
      <c r="I13" s="129" t="s">
        <v>20</v>
      </c>
      <c r="J13" s="111" t="s">
        <v>1</v>
      </c>
      <c r="K13" s="35"/>
      <c r="L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38"/>
      <c r="C14" s="35"/>
      <c r="D14" s="129" t="s">
        <v>21</v>
      </c>
      <c r="E14" s="35"/>
      <c r="F14" s="111" t="s">
        <v>22</v>
      </c>
      <c r="G14" s="35"/>
      <c r="H14" s="35"/>
      <c r="I14" s="129" t="s">
        <v>23</v>
      </c>
      <c r="J14" s="130" t="str">
        <f>'Rekapitulace stavby'!AN8</f>
        <v>25. 8. 2021</v>
      </c>
      <c r="K14" s="35"/>
      <c r="L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0.8" customHeight="1">
      <c r="A15" s="35"/>
      <c r="B15" s="38"/>
      <c r="C15" s="35"/>
      <c r="D15" s="35"/>
      <c r="E15" s="35"/>
      <c r="F15" s="35"/>
      <c r="G15" s="35"/>
      <c r="H15" s="35"/>
      <c r="I15" s="35"/>
      <c r="J15" s="35"/>
      <c r="K15" s="35"/>
      <c r="L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12" customHeight="1">
      <c r="A16" s="35"/>
      <c r="B16" s="38"/>
      <c r="C16" s="35"/>
      <c r="D16" s="129" t="s">
        <v>25</v>
      </c>
      <c r="E16" s="35"/>
      <c r="F16" s="35"/>
      <c r="G16" s="35"/>
      <c r="H16" s="35"/>
      <c r="I16" s="129" t="s">
        <v>26</v>
      </c>
      <c r="J16" s="111" t="s">
        <v>1</v>
      </c>
      <c r="K16" s="35"/>
      <c r="L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8" customHeight="1">
      <c r="A17" s="35"/>
      <c r="B17" s="38"/>
      <c r="C17" s="35"/>
      <c r="D17" s="35"/>
      <c r="E17" s="111" t="s">
        <v>27</v>
      </c>
      <c r="F17" s="35"/>
      <c r="G17" s="35"/>
      <c r="H17" s="35"/>
      <c r="I17" s="129" t="s">
        <v>28</v>
      </c>
      <c r="J17" s="111" t="s">
        <v>1</v>
      </c>
      <c r="K17" s="35"/>
      <c r="L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6.9" customHeight="1">
      <c r="A18" s="35"/>
      <c r="B18" s="38"/>
      <c r="C18" s="35"/>
      <c r="D18" s="35"/>
      <c r="E18" s="35"/>
      <c r="F18" s="35"/>
      <c r="G18" s="35"/>
      <c r="H18" s="35"/>
      <c r="I18" s="35"/>
      <c r="J18" s="35"/>
      <c r="K18" s="35"/>
      <c r="L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12" customHeight="1">
      <c r="A19" s="35"/>
      <c r="B19" s="38"/>
      <c r="C19" s="35"/>
      <c r="D19" s="129" t="s">
        <v>29</v>
      </c>
      <c r="E19" s="35"/>
      <c r="F19" s="35"/>
      <c r="G19" s="35"/>
      <c r="H19" s="35"/>
      <c r="I19" s="129" t="s">
        <v>26</v>
      </c>
      <c r="J19" s="30" t="str">
        <f>'Rekapitulace stavby'!AN13</f>
        <v>Vyplň údaj</v>
      </c>
      <c r="K19" s="35"/>
      <c r="L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8" customHeight="1">
      <c r="A20" s="35"/>
      <c r="B20" s="38"/>
      <c r="C20" s="35"/>
      <c r="D20" s="35"/>
      <c r="E20" s="323" t="str">
        <f>'Rekapitulace stavby'!E14</f>
        <v>Vyplň údaj</v>
      </c>
      <c r="F20" s="324"/>
      <c r="G20" s="324"/>
      <c r="H20" s="324"/>
      <c r="I20" s="129" t="s">
        <v>28</v>
      </c>
      <c r="J20" s="30" t="str">
        <f>'Rekapitulace stavby'!AN14</f>
        <v>Vyplň údaj</v>
      </c>
      <c r="K20" s="35"/>
      <c r="L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6.9" customHeight="1">
      <c r="A21" s="35"/>
      <c r="B21" s="38"/>
      <c r="C21" s="35"/>
      <c r="D21" s="35"/>
      <c r="E21" s="35"/>
      <c r="F21" s="35"/>
      <c r="G21" s="35"/>
      <c r="H21" s="35"/>
      <c r="I21" s="35"/>
      <c r="J21" s="35"/>
      <c r="K21" s="35"/>
      <c r="L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12" customHeight="1">
      <c r="A22" s="35"/>
      <c r="B22" s="38"/>
      <c r="C22" s="35"/>
      <c r="D22" s="129" t="s">
        <v>31</v>
      </c>
      <c r="E22" s="35"/>
      <c r="F22" s="35"/>
      <c r="G22" s="35"/>
      <c r="H22" s="35"/>
      <c r="I22" s="129" t="s">
        <v>26</v>
      </c>
      <c r="J22" s="111" t="s">
        <v>1</v>
      </c>
      <c r="K22" s="35"/>
      <c r="L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8" customHeight="1">
      <c r="A23" s="35"/>
      <c r="B23" s="38"/>
      <c r="C23" s="35"/>
      <c r="D23" s="35"/>
      <c r="E23" s="111" t="s">
        <v>32</v>
      </c>
      <c r="F23" s="35"/>
      <c r="G23" s="35"/>
      <c r="H23" s="35"/>
      <c r="I23" s="129" t="s">
        <v>28</v>
      </c>
      <c r="J23" s="111" t="s">
        <v>1</v>
      </c>
      <c r="K23" s="35"/>
      <c r="L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6.9" customHeight="1">
      <c r="A24" s="35"/>
      <c r="B24" s="38"/>
      <c r="C24" s="35"/>
      <c r="D24" s="35"/>
      <c r="E24" s="35"/>
      <c r="F24" s="35"/>
      <c r="G24" s="35"/>
      <c r="H24" s="35"/>
      <c r="I24" s="35"/>
      <c r="J24" s="35"/>
      <c r="K24" s="35"/>
      <c r="L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12" customHeight="1">
      <c r="A25" s="35"/>
      <c r="B25" s="38"/>
      <c r="C25" s="35"/>
      <c r="D25" s="129" t="s">
        <v>34</v>
      </c>
      <c r="E25" s="35"/>
      <c r="F25" s="35"/>
      <c r="G25" s="35"/>
      <c r="H25" s="35"/>
      <c r="I25" s="129" t="s">
        <v>26</v>
      </c>
      <c r="J25" s="111" t="s">
        <v>1</v>
      </c>
      <c r="K25" s="35"/>
      <c r="L25" s="52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8" customHeight="1">
      <c r="A26" s="35"/>
      <c r="B26" s="38"/>
      <c r="C26" s="35"/>
      <c r="D26" s="35"/>
      <c r="E26" s="111" t="s">
        <v>941</v>
      </c>
      <c r="F26" s="35"/>
      <c r="G26" s="35"/>
      <c r="H26" s="35"/>
      <c r="I26" s="129" t="s">
        <v>28</v>
      </c>
      <c r="J26" s="111" t="s">
        <v>1</v>
      </c>
      <c r="K26" s="35"/>
      <c r="L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2" customFormat="1" ht="6.9" customHeight="1">
      <c r="A27" s="35"/>
      <c r="B27" s="38"/>
      <c r="C27" s="35"/>
      <c r="D27" s="35"/>
      <c r="E27" s="35"/>
      <c r="F27" s="35"/>
      <c r="G27" s="35"/>
      <c r="H27" s="35"/>
      <c r="I27" s="35"/>
      <c r="J27" s="35"/>
      <c r="K27" s="35"/>
      <c r="L27" s="52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pans="1:31" s="2" customFormat="1" ht="12" customHeight="1">
      <c r="A28" s="35"/>
      <c r="B28" s="38"/>
      <c r="C28" s="35"/>
      <c r="D28" s="129" t="s">
        <v>36</v>
      </c>
      <c r="E28" s="35"/>
      <c r="F28" s="35"/>
      <c r="G28" s="35"/>
      <c r="H28" s="35"/>
      <c r="I28" s="35"/>
      <c r="J28" s="35"/>
      <c r="K28" s="35"/>
      <c r="L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8" customFormat="1" ht="16.5" customHeight="1">
      <c r="A29" s="131"/>
      <c r="B29" s="132"/>
      <c r="C29" s="131"/>
      <c r="D29" s="131"/>
      <c r="E29" s="325" t="s">
        <v>1</v>
      </c>
      <c r="F29" s="325"/>
      <c r="G29" s="325"/>
      <c r="H29" s="325"/>
      <c r="I29" s="131"/>
      <c r="J29" s="131"/>
      <c r="K29" s="131"/>
      <c r="L29" s="133"/>
      <c r="S29" s="131"/>
      <c r="T29" s="131"/>
      <c r="U29" s="131"/>
      <c r="V29" s="131"/>
      <c r="W29" s="131"/>
      <c r="X29" s="131"/>
      <c r="Y29" s="131"/>
      <c r="Z29" s="131"/>
      <c r="AA29" s="131"/>
      <c r="AB29" s="131"/>
      <c r="AC29" s="131"/>
      <c r="AD29" s="131"/>
      <c r="AE29" s="131"/>
    </row>
    <row r="30" spans="1:31" s="2" customFormat="1" ht="6.9" customHeight="1">
      <c r="A30" s="35"/>
      <c r="B30" s="38"/>
      <c r="C30" s="35"/>
      <c r="D30" s="35"/>
      <c r="E30" s="35"/>
      <c r="F30" s="35"/>
      <c r="G30" s="35"/>
      <c r="H30" s="35"/>
      <c r="I30" s="35"/>
      <c r="J30" s="35"/>
      <c r="K30" s="35"/>
      <c r="L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" customHeight="1">
      <c r="A31" s="35"/>
      <c r="B31" s="38"/>
      <c r="C31" s="35"/>
      <c r="D31" s="134"/>
      <c r="E31" s="134"/>
      <c r="F31" s="134"/>
      <c r="G31" s="134"/>
      <c r="H31" s="134"/>
      <c r="I31" s="134"/>
      <c r="J31" s="134"/>
      <c r="K31" s="134"/>
      <c r="L31" s="52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25.35" customHeight="1">
      <c r="A32" s="35"/>
      <c r="B32" s="38"/>
      <c r="C32" s="35"/>
      <c r="D32" s="135" t="s">
        <v>39</v>
      </c>
      <c r="E32" s="35"/>
      <c r="F32" s="35"/>
      <c r="G32" s="35"/>
      <c r="H32" s="35"/>
      <c r="I32" s="35"/>
      <c r="J32" s="136">
        <f>ROUND(J136, 2)</f>
        <v>0</v>
      </c>
      <c r="K32" s="35"/>
      <c r="L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6.9" customHeight="1">
      <c r="A33" s="35"/>
      <c r="B33" s="38"/>
      <c r="C33" s="35"/>
      <c r="D33" s="134"/>
      <c r="E33" s="134"/>
      <c r="F33" s="134"/>
      <c r="G33" s="134"/>
      <c r="H33" s="134"/>
      <c r="I33" s="134"/>
      <c r="J33" s="134"/>
      <c r="K33" s="134"/>
      <c r="L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" customHeight="1">
      <c r="A34" s="35"/>
      <c r="B34" s="38"/>
      <c r="C34" s="35"/>
      <c r="D34" s="35"/>
      <c r="E34" s="35"/>
      <c r="F34" s="137" t="s">
        <v>41</v>
      </c>
      <c r="G34" s="35"/>
      <c r="H34" s="35"/>
      <c r="I34" s="137" t="s">
        <v>40</v>
      </c>
      <c r="J34" s="137" t="s">
        <v>42</v>
      </c>
      <c r="K34" s="35"/>
      <c r="L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" customHeight="1">
      <c r="A35" s="35"/>
      <c r="B35" s="38"/>
      <c r="C35" s="35"/>
      <c r="D35" s="138" t="s">
        <v>43</v>
      </c>
      <c r="E35" s="129" t="s">
        <v>44</v>
      </c>
      <c r="F35" s="139">
        <f>ROUND((SUM(BE136:BE231)),  2)</f>
        <v>0</v>
      </c>
      <c r="G35" s="35"/>
      <c r="H35" s="35"/>
      <c r="I35" s="140">
        <v>0.21</v>
      </c>
      <c r="J35" s="139">
        <f>ROUND(((SUM(BE136:BE231))*I35),  2)</f>
        <v>0</v>
      </c>
      <c r="K35" s="35"/>
      <c r="L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" customHeight="1">
      <c r="A36" s="35"/>
      <c r="B36" s="38"/>
      <c r="C36" s="35"/>
      <c r="D36" s="35"/>
      <c r="E36" s="129" t="s">
        <v>45</v>
      </c>
      <c r="F36" s="139">
        <f>ROUND((SUM(BF136:BF231)),  2)</f>
        <v>0</v>
      </c>
      <c r="G36" s="35"/>
      <c r="H36" s="35"/>
      <c r="I36" s="140">
        <v>0.15</v>
      </c>
      <c r="J36" s="139">
        <f>ROUND(((SUM(BF136:BF231))*I36),  2)</f>
        <v>0</v>
      </c>
      <c r="K36" s="35"/>
      <c r="L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" hidden="1" customHeight="1">
      <c r="A37" s="35"/>
      <c r="B37" s="38"/>
      <c r="C37" s="35"/>
      <c r="D37" s="35"/>
      <c r="E37" s="129" t="s">
        <v>46</v>
      </c>
      <c r="F37" s="139">
        <f>ROUND((SUM(BG136:BG231)),  2)</f>
        <v>0</v>
      </c>
      <c r="G37" s="35"/>
      <c r="H37" s="35"/>
      <c r="I37" s="140">
        <v>0.21</v>
      </c>
      <c r="J37" s="139">
        <f>0</f>
        <v>0</v>
      </c>
      <c r="K37" s="35"/>
      <c r="L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14.4" hidden="1" customHeight="1">
      <c r="A38" s="35"/>
      <c r="B38" s="38"/>
      <c r="C38" s="35"/>
      <c r="D38" s="35"/>
      <c r="E38" s="129" t="s">
        <v>47</v>
      </c>
      <c r="F38" s="139">
        <f>ROUND((SUM(BH136:BH231)),  2)</f>
        <v>0</v>
      </c>
      <c r="G38" s="35"/>
      <c r="H38" s="35"/>
      <c r="I38" s="140">
        <v>0.15</v>
      </c>
      <c r="J38" s="139">
        <f>0</f>
        <v>0</v>
      </c>
      <c r="K38" s="35"/>
      <c r="L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14.4" hidden="1" customHeight="1">
      <c r="A39" s="35"/>
      <c r="B39" s="38"/>
      <c r="C39" s="35"/>
      <c r="D39" s="35"/>
      <c r="E39" s="129" t="s">
        <v>48</v>
      </c>
      <c r="F39" s="139">
        <f>ROUND((SUM(BI136:BI231)),  2)</f>
        <v>0</v>
      </c>
      <c r="G39" s="35"/>
      <c r="H39" s="35"/>
      <c r="I39" s="140">
        <v>0</v>
      </c>
      <c r="J39" s="139">
        <f>0</f>
        <v>0</v>
      </c>
      <c r="K39" s="35"/>
      <c r="L39" s="52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6.9" customHeight="1">
      <c r="A40" s="35"/>
      <c r="B40" s="38"/>
      <c r="C40" s="35"/>
      <c r="D40" s="35"/>
      <c r="E40" s="35"/>
      <c r="F40" s="35"/>
      <c r="G40" s="35"/>
      <c r="H40" s="35"/>
      <c r="I40" s="35"/>
      <c r="J40" s="35"/>
      <c r="K40" s="35"/>
      <c r="L40" s="52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2" customFormat="1" ht="25.35" customHeight="1">
      <c r="A41" s="35"/>
      <c r="B41" s="38"/>
      <c r="C41" s="141"/>
      <c r="D41" s="142" t="s">
        <v>49</v>
      </c>
      <c r="E41" s="143"/>
      <c r="F41" s="143"/>
      <c r="G41" s="144" t="s">
        <v>50</v>
      </c>
      <c r="H41" s="145" t="s">
        <v>51</v>
      </c>
      <c r="I41" s="143"/>
      <c r="J41" s="146">
        <f>SUM(J32:J39)</f>
        <v>0</v>
      </c>
      <c r="K41" s="147"/>
      <c r="L41" s="52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pans="1:31" s="2" customFormat="1" ht="14.4" customHeight="1">
      <c r="A42" s="35"/>
      <c r="B42" s="38"/>
      <c r="C42" s="35"/>
      <c r="D42" s="35"/>
      <c r="E42" s="35"/>
      <c r="F42" s="35"/>
      <c r="G42" s="35"/>
      <c r="H42" s="35"/>
      <c r="I42" s="35"/>
      <c r="J42" s="35"/>
      <c r="K42" s="35"/>
      <c r="L42" s="52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3" spans="1:31" s="1" customFormat="1" ht="14.4" customHeight="1">
      <c r="B43" s="20"/>
      <c r="L43" s="20"/>
    </row>
    <row r="44" spans="1:31" s="1" customFormat="1" ht="14.4" customHeight="1">
      <c r="B44" s="20"/>
      <c r="L44" s="20"/>
    </row>
    <row r="45" spans="1:31" s="1" customFormat="1" ht="14.4" customHeight="1">
      <c r="B45" s="20"/>
      <c r="L45" s="20"/>
    </row>
    <row r="46" spans="1:31" s="1" customFormat="1" ht="14.4" customHeight="1">
      <c r="B46" s="20"/>
      <c r="L46" s="20"/>
    </row>
    <row r="47" spans="1:31" s="1" customFormat="1" ht="14.4" customHeight="1">
      <c r="B47" s="20"/>
      <c r="L47" s="20"/>
    </row>
    <row r="48" spans="1:31" s="1" customFormat="1" ht="14.4" customHeight="1">
      <c r="B48" s="20"/>
      <c r="L48" s="20"/>
    </row>
    <row r="49" spans="1:31" s="1" customFormat="1" ht="14.4" customHeight="1">
      <c r="B49" s="20"/>
      <c r="L49" s="20"/>
    </row>
    <row r="50" spans="1:31" s="2" customFormat="1" ht="14.4" customHeight="1">
      <c r="B50" s="52"/>
      <c r="D50" s="148" t="s">
        <v>52</v>
      </c>
      <c r="E50" s="149"/>
      <c r="F50" s="149"/>
      <c r="G50" s="148" t="s">
        <v>53</v>
      </c>
      <c r="H50" s="149"/>
      <c r="I50" s="149"/>
      <c r="J50" s="149"/>
      <c r="K50" s="149"/>
      <c r="L50" s="52"/>
    </row>
    <row r="51" spans="1:31" ht="10.199999999999999">
      <c r="B51" s="20"/>
      <c r="L51" s="20"/>
    </row>
    <row r="52" spans="1:31" ht="10.199999999999999">
      <c r="B52" s="20"/>
      <c r="L52" s="20"/>
    </row>
    <row r="53" spans="1:31" ht="10.199999999999999">
      <c r="B53" s="20"/>
      <c r="L53" s="20"/>
    </row>
    <row r="54" spans="1:31" ht="10.199999999999999">
      <c r="B54" s="20"/>
      <c r="L54" s="20"/>
    </row>
    <row r="55" spans="1:31" ht="10.199999999999999">
      <c r="B55" s="20"/>
      <c r="L55" s="20"/>
    </row>
    <row r="56" spans="1:31" ht="10.199999999999999">
      <c r="B56" s="20"/>
      <c r="L56" s="20"/>
    </row>
    <row r="57" spans="1:31" ht="10.199999999999999">
      <c r="B57" s="20"/>
      <c r="L57" s="20"/>
    </row>
    <row r="58" spans="1:31" ht="10.199999999999999">
      <c r="B58" s="20"/>
      <c r="L58" s="20"/>
    </row>
    <row r="59" spans="1:31" ht="10.199999999999999">
      <c r="B59" s="20"/>
      <c r="L59" s="20"/>
    </row>
    <row r="60" spans="1:31" ht="10.199999999999999">
      <c r="B60" s="20"/>
      <c r="L60" s="20"/>
    </row>
    <row r="61" spans="1:31" s="2" customFormat="1" ht="13.2">
      <c r="A61" s="35"/>
      <c r="B61" s="38"/>
      <c r="C61" s="35"/>
      <c r="D61" s="150" t="s">
        <v>54</v>
      </c>
      <c r="E61" s="151"/>
      <c r="F61" s="152" t="s">
        <v>55</v>
      </c>
      <c r="G61" s="150" t="s">
        <v>54</v>
      </c>
      <c r="H61" s="151"/>
      <c r="I61" s="151"/>
      <c r="J61" s="153" t="s">
        <v>55</v>
      </c>
      <c r="K61" s="151"/>
      <c r="L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31" ht="10.199999999999999">
      <c r="B62" s="20"/>
      <c r="L62" s="20"/>
    </row>
    <row r="63" spans="1:31" ht="10.199999999999999">
      <c r="B63" s="20"/>
      <c r="L63" s="20"/>
    </row>
    <row r="64" spans="1:31" ht="10.199999999999999">
      <c r="B64" s="20"/>
      <c r="L64" s="20"/>
    </row>
    <row r="65" spans="1:31" s="2" customFormat="1" ht="13.2">
      <c r="A65" s="35"/>
      <c r="B65" s="38"/>
      <c r="C65" s="35"/>
      <c r="D65" s="148" t="s">
        <v>56</v>
      </c>
      <c r="E65" s="154"/>
      <c r="F65" s="154"/>
      <c r="G65" s="148" t="s">
        <v>57</v>
      </c>
      <c r="H65" s="154"/>
      <c r="I65" s="154"/>
      <c r="J65" s="154"/>
      <c r="K65" s="154"/>
      <c r="L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 ht="10.199999999999999">
      <c r="B66" s="20"/>
      <c r="L66" s="20"/>
    </row>
    <row r="67" spans="1:31" ht="10.199999999999999">
      <c r="B67" s="20"/>
      <c r="L67" s="20"/>
    </row>
    <row r="68" spans="1:31" ht="10.199999999999999">
      <c r="B68" s="20"/>
      <c r="L68" s="20"/>
    </row>
    <row r="69" spans="1:31" ht="10.199999999999999">
      <c r="B69" s="20"/>
      <c r="L69" s="20"/>
    </row>
    <row r="70" spans="1:31" ht="10.199999999999999">
      <c r="B70" s="20"/>
      <c r="L70" s="20"/>
    </row>
    <row r="71" spans="1:31" ht="10.199999999999999">
      <c r="B71" s="20"/>
      <c r="L71" s="20"/>
    </row>
    <row r="72" spans="1:31" ht="10.199999999999999">
      <c r="B72" s="20"/>
      <c r="L72" s="20"/>
    </row>
    <row r="73" spans="1:31" ht="10.199999999999999">
      <c r="B73" s="20"/>
      <c r="L73" s="20"/>
    </row>
    <row r="74" spans="1:31" ht="10.199999999999999">
      <c r="B74" s="20"/>
      <c r="L74" s="20"/>
    </row>
    <row r="75" spans="1:31" ht="10.199999999999999">
      <c r="B75" s="20"/>
      <c r="L75" s="20"/>
    </row>
    <row r="76" spans="1:31" s="2" customFormat="1" ht="13.2">
      <c r="A76" s="35"/>
      <c r="B76" s="38"/>
      <c r="C76" s="35"/>
      <c r="D76" s="150" t="s">
        <v>54</v>
      </c>
      <c r="E76" s="151"/>
      <c r="F76" s="152" t="s">
        <v>55</v>
      </c>
      <c r="G76" s="150" t="s">
        <v>54</v>
      </c>
      <c r="H76" s="151"/>
      <c r="I76" s="151"/>
      <c r="J76" s="153" t="s">
        <v>55</v>
      </c>
      <c r="K76" s="151"/>
      <c r="L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4.4" customHeight="1">
      <c r="A77" s="35"/>
      <c r="B77" s="155"/>
      <c r="C77" s="156"/>
      <c r="D77" s="156"/>
      <c r="E77" s="156"/>
      <c r="F77" s="156"/>
      <c r="G77" s="156"/>
      <c r="H77" s="156"/>
      <c r="I77" s="156"/>
      <c r="J77" s="156"/>
      <c r="K77" s="156"/>
      <c r="L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pans="1:31" s="2" customFormat="1" ht="6.9" customHeight="1">
      <c r="A81" s="35"/>
      <c r="B81" s="157"/>
      <c r="C81" s="158"/>
      <c r="D81" s="158"/>
      <c r="E81" s="158"/>
      <c r="F81" s="158"/>
      <c r="G81" s="158"/>
      <c r="H81" s="158"/>
      <c r="I81" s="158"/>
      <c r="J81" s="158"/>
      <c r="K81" s="158"/>
      <c r="L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31" s="2" customFormat="1" ht="24.9" customHeight="1">
      <c r="A82" s="35"/>
      <c r="B82" s="36"/>
      <c r="C82" s="23" t="s">
        <v>128</v>
      </c>
      <c r="D82" s="37"/>
      <c r="E82" s="37"/>
      <c r="F82" s="37"/>
      <c r="G82" s="37"/>
      <c r="H82" s="37"/>
      <c r="I82" s="37"/>
      <c r="J82" s="37"/>
      <c r="K82" s="37"/>
      <c r="L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31" s="2" customFormat="1" ht="6.9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31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31" s="2" customFormat="1" ht="16.5" customHeight="1">
      <c r="A85" s="35"/>
      <c r="B85" s="36"/>
      <c r="C85" s="37"/>
      <c r="D85" s="37"/>
      <c r="E85" s="326" t="str">
        <f>E7</f>
        <v>VTL plynovodní přípojka pro teplárnu Tábor</v>
      </c>
      <c r="F85" s="327"/>
      <c r="G85" s="327"/>
      <c r="H85" s="327"/>
      <c r="I85" s="37"/>
      <c r="J85" s="37"/>
      <c r="K85" s="37"/>
      <c r="L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31" s="1" customFormat="1" ht="12" customHeight="1">
      <c r="B86" s="21"/>
      <c r="C86" s="29" t="s">
        <v>126</v>
      </c>
      <c r="D86" s="22"/>
      <c r="E86" s="22"/>
      <c r="F86" s="22"/>
      <c r="G86" s="22"/>
      <c r="H86" s="22"/>
      <c r="I86" s="22"/>
      <c r="J86" s="22"/>
      <c r="K86" s="22"/>
      <c r="L86" s="20"/>
    </row>
    <row r="87" spans="1:31" s="2" customFormat="1" ht="16.5" customHeight="1">
      <c r="A87" s="35"/>
      <c r="B87" s="36"/>
      <c r="C87" s="37"/>
      <c r="D87" s="37"/>
      <c r="E87" s="326" t="s">
        <v>938</v>
      </c>
      <c r="F87" s="328"/>
      <c r="G87" s="328"/>
      <c r="H87" s="328"/>
      <c r="I87" s="37"/>
      <c r="J87" s="37"/>
      <c r="K87" s="37"/>
      <c r="L87" s="52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31" s="2" customFormat="1" ht="12" customHeight="1">
      <c r="A88" s="35"/>
      <c r="B88" s="36"/>
      <c r="C88" s="29" t="s">
        <v>939</v>
      </c>
      <c r="D88" s="37"/>
      <c r="E88" s="37"/>
      <c r="F88" s="37"/>
      <c r="G88" s="37"/>
      <c r="H88" s="37"/>
      <c r="I88" s="37"/>
      <c r="J88" s="37"/>
      <c r="K88" s="37"/>
      <c r="L88" s="52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31" s="2" customFormat="1" ht="16.5" customHeight="1">
      <c r="A89" s="35"/>
      <c r="B89" s="36"/>
      <c r="C89" s="37"/>
      <c r="D89" s="37"/>
      <c r="E89" s="275" t="str">
        <f>E11</f>
        <v>36-3.1/2021 - SO 03/01 - RS stavební část</v>
      </c>
      <c r="F89" s="328"/>
      <c r="G89" s="328"/>
      <c r="H89" s="328"/>
      <c r="I89" s="37"/>
      <c r="J89" s="37"/>
      <c r="K89" s="37"/>
      <c r="L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31" s="2" customFormat="1" ht="6.9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31" s="2" customFormat="1" ht="12" customHeight="1">
      <c r="A91" s="35"/>
      <c r="B91" s="36"/>
      <c r="C91" s="29" t="s">
        <v>21</v>
      </c>
      <c r="D91" s="37"/>
      <c r="E91" s="37"/>
      <c r="F91" s="27" t="str">
        <f>F14</f>
        <v>Měšice u Tábora</v>
      </c>
      <c r="G91" s="37"/>
      <c r="H91" s="37"/>
      <c r="I91" s="29" t="s">
        <v>23</v>
      </c>
      <c r="J91" s="67" t="str">
        <f>IF(J14="","",J14)</f>
        <v>25. 8. 2021</v>
      </c>
      <c r="K91" s="37"/>
      <c r="L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31" s="2" customFormat="1" ht="6.9" customHeight="1">
      <c r="A92" s="35"/>
      <c r="B92" s="36"/>
      <c r="C92" s="37"/>
      <c r="D92" s="37"/>
      <c r="E92" s="37"/>
      <c r="F92" s="37"/>
      <c r="G92" s="37"/>
      <c r="H92" s="37"/>
      <c r="I92" s="37"/>
      <c r="J92" s="37"/>
      <c r="K92" s="37"/>
      <c r="L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31" s="2" customFormat="1" ht="40.049999999999997" customHeight="1">
      <c r="A93" s="35"/>
      <c r="B93" s="36"/>
      <c r="C93" s="29" t="s">
        <v>25</v>
      </c>
      <c r="D93" s="37"/>
      <c r="E93" s="37"/>
      <c r="F93" s="27" t="str">
        <f>E17</f>
        <v xml:space="preserve">C-Energy Planá s. r. o., Průmyslová 748, Planá </v>
      </c>
      <c r="G93" s="37"/>
      <c r="H93" s="37"/>
      <c r="I93" s="29" t="s">
        <v>31</v>
      </c>
      <c r="J93" s="32" t="str">
        <f>E23</f>
        <v>Jiří Veselý, Krasetín ev. č. 18, 382 03 Holubov</v>
      </c>
      <c r="K93" s="37"/>
      <c r="L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31" s="2" customFormat="1" ht="15.15" customHeight="1">
      <c r="A94" s="35"/>
      <c r="B94" s="36"/>
      <c r="C94" s="29" t="s">
        <v>29</v>
      </c>
      <c r="D94" s="37"/>
      <c r="E94" s="37"/>
      <c r="F94" s="27" t="str">
        <f>IF(E20="","",E20)</f>
        <v>Vyplň údaj</v>
      </c>
      <c r="G94" s="37"/>
      <c r="H94" s="37"/>
      <c r="I94" s="29" t="s">
        <v>34</v>
      </c>
      <c r="J94" s="32" t="str">
        <f>E26</f>
        <v>MONTGAS, a. s.</v>
      </c>
      <c r="K94" s="37"/>
      <c r="L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31" s="2" customFormat="1" ht="10.35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52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pans="1:31" s="2" customFormat="1" ht="29.25" customHeight="1">
      <c r="A96" s="35"/>
      <c r="B96" s="36"/>
      <c r="C96" s="159" t="s">
        <v>129</v>
      </c>
      <c r="D96" s="124"/>
      <c r="E96" s="124"/>
      <c r="F96" s="124"/>
      <c r="G96" s="124"/>
      <c r="H96" s="124"/>
      <c r="I96" s="124"/>
      <c r="J96" s="160" t="s">
        <v>130</v>
      </c>
      <c r="K96" s="124"/>
      <c r="L96" s="52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</row>
    <row r="97" spans="1:47" s="2" customFormat="1" ht="10.35" customHeight="1">
      <c r="A97" s="35"/>
      <c r="B97" s="36"/>
      <c r="C97" s="37"/>
      <c r="D97" s="37"/>
      <c r="E97" s="37"/>
      <c r="F97" s="37"/>
      <c r="G97" s="37"/>
      <c r="H97" s="37"/>
      <c r="I97" s="37"/>
      <c r="J97" s="37"/>
      <c r="K97" s="37"/>
      <c r="L97" s="52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</row>
    <row r="98" spans="1:47" s="2" customFormat="1" ht="22.8" customHeight="1">
      <c r="A98" s="35"/>
      <c r="B98" s="36"/>
      <c r="C98" s="161" t="s">
        <v>131</v>
      </c>
      <c r="D98" s="37"/>
      <c r="E98" s="37"/>
      <c r="F98" s="37"/>
      <c r="G98" s="37"/>
      <c r="H98" s="37"/>
      <c r="I98" s="37"/>
      <c r="J98" s="85">
        <f>J136</f>
        <v>0</v>
      </c>
      <c r="K98" s="37"/>
      <c r="L98" s="52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U98" s="17" t="s">
        <v>132</v>
      </c>
    </row>
    <row r="99" spans="1:47" s="9" customFormat="1" ht="24.9" customHeight="1">
      <c r="B99" s="162"/>
      <c r="C99" s="163"/>
      <c r="D99" s="164" t="s">
        <v>133</v>
      </c>
      <c r="E99" s="165"/>
      <c r="F99" s="165"/>
      <c r="G99" s="165"/>
      <c r="H99" s="165"/>
      <c r="I99" s="165"/>
      <c r="J99" s="166">
        <f>J137</f>
        <v>0</v>
      </c>
      <c r="K99" s="163"/>
      <c r="L99" s="167"/>
    </row>
    <row r="100" spans="1:47" s="10" customFormat="1" ht="19.95" customHeight="1">
      <c r="B100" s="168"/>
      <c r="C100" s="105"/>
      <c r="D100" s="169" t="s">
        <v>134</v>
      </c>
      <c r="E100" s="170"/>
      <c r="F100" s="170"/>
      <c r="G100" s="170"/>
      <c r="H100" s="170"/>
      <c r="I100" s="170"/>
      <c r="J100" s="171">
        <f>J138</f>
        <v>0</v>
      </c>
      <c r="K100" s="105"/>
      <c r="L100" s="172"/>
    </row>
    <row r="101" spans="1:47" s="10" customFormat="1" ht="14.85" customHeight="1">
      <c r="B101" s="168"/>
      <c r="C101" s="105"/>
      <c r="D101" s="169" t="s">
        <v>140</v>
      </c>
      <c r="E101" s="170"/>
      <c r="F101" s="170"/>
      <c r="G101" s="170"/>
      <c r="H101" s="170"/>
      <c r="I101" s="170"/>
      <c r="J101" s="171">
        <f>J141</f>
        <v>0</v>
      </c>
      <c r="K101" s="105"/>
      <c r="L101" s="172"/>
    </row>
    <row r="102" spans="1:47" s="10" customFormat="1" ht="14.85" customHeight="1">
      <c r="B102" s="168"/>
      <c r="C102" s="105"/>
      <c r="D102" s="169" t="s">
        <v>141</v>
      </c>
      <c r="E102" s="170"/>
      <c r="F102" s="170"/>
      <c r="G102" s="170"/>
      <c r="H102" s="170"/>
      <c r="I102" s="170"/>
      <c r="J102" s="171">
        <f>J150</f>
        <v>0</v>
      </c>
      <c r="K102" s="105"/>
      <c r="L102" s="172"/>
    </row>
    <row r="103" spans="1:47" s="10" customFormat="1" ht="19.95" customHeight="1">
      <c r="B103" s="168"/>
      <c r="C103" s="105"/>
      <c r="D103" s="169" t="s">
        <v>142</v>
      </c>
      <c r="E103" s="170"/>
      <c r="F103" s="170"/>
      <c r="G103" s="170"/>
      <c r="H103" s="170"/>
      <c r="I103" s="170"/>
      <c r="J103" s="171">
        <f>J156</f>
        <v>0</v>
      </c>
      <c r="K103" s="105"/>
      <c r="L103" s="172"/>
    </row>
    <row r="104" spans="1:47" s="10" customFormat="1" ht="19.95" customHeight="1">
      <c r="B104" s="168"/>
      <c r="C104" s="105"/>
      <c r="D104" s="169" t="s">
        <v>942</v>
      </c>
      <c r="E104" s="170"/>
      <c r="F104" s="170"/>
      <c r="G104" s="170"/>
      <c r="H104" s="170"/>
      <c r="I104" s="170"/>
      <c r="J104" s="171">
        <f>J175</f>
        <v>0</v>
      </c>
      <c r="K104" s="105"/>
      <c r="L104" s="172"/>
    </row>
    <row r="105" spans="1:47" s="10" customFormat="1" ht="19.95" customHeight="1">
      <c r="B105" s="168"/>
      <c r="C105" s="105"/>
      <c r="D105" s="169" t="s">
        <v>143</v>
      </c>
      <c r="E105" s="170"/>
      <c r="F105" s="170"/>
      <c r="G105" s="170"/>
      <c r="H105" s="170"/>
      <c r="I105" s="170"/>
      <c r="J105" s="171">
        <f>J178</f>
        <v>0</v>
      </c>
      <c r="K105" s="105"/>
      <c r="L105" s="172"/>
    </row>
    <row r="106" spans="1:47" s="10" customFormat="1" ht="19.95" customHeight="1">
      <c r="B106" s="168"/>
      <c r="C106" s="105"/>
      <c r="D106" s="169" t="s">
        <v>943</v>
      </c>
      <c r="E106" s="170"/>
      <c r="F106" s="170"/>
      <c r="G106" s="170"/>
      <c r="H106" s="170"/>
      <c r="I106" s="170"/>
      <c r="J106" s="171">
        <f>J185</f>
        <v>0</v>
      </c>
      <c r="K106" s="105"/>
      <c r="L106" s="172"/>
    </row>
    <row r="107" spans="1:47" s="9" customFormat="1" ht="24.9" customHeight="1">
      <c r="B107" s="162"/>
      <c r="C107" s="163"/>
      <c r="D107" s="164" t="s">
        <v>944</v>
      </c>
      <c r="E107" s="165"/>
      <c r="F107" s="165"/>
      <c r="G107" s="165"/>
      <c r="H107" s="165"/>
      <c r="I107" s="165"/>
      <c r="J107" s="166">
        <f>J197</f>
        <v>0</v>
      </c>
      <c r="K107" s="163"/>
      <c r="L107" s="167"/>
    </row>
    <row r="108" spans="1:47" s="10" customFormat="1" ht="19.95" customHeight="1">
      <c r="B108" s="168"/>
      <c r="C108" s="105"/>
      <c r="D108" s="169" t="s">
        <v>945</v>
      </c>
      <c r="E108" s="170"/>
      <c r="F108" s="170"/>
      <c r="G108" s="170"/>
      <c r="H108" s="170"/>
      <c r="I108" s="170"/>
      <c r="J108" s="171">
        <f>J198</f>
        <v>0</v>
      </c>
      <c r="K108" s="105"/>
      <c r="L108" s="172"/>
    </row>
    <row r="109" spans="1:47" s="10" customFormat="1" ht="19.95" customHeight="1">
      <c r="B109" s="168"/>
      <c r="C109" s="105"/>
      <c r="D109" s="169" t="s">
        <v>946</v>
      </c>
      <c r="E109" s="170"/>
      <c r="F109" s="170"/>
      <c r="G109" s="170"/>
      <c r="H109" s="170"/>
      <c r="I109" s="170"/>
      <c r="J109" s="171">
        <f>J208</f>
        <v>0</v>
      </c>
      <c r="K109" s="105"/>
      <c r="L109" s="172"/>
    </row>
    <row r="110" spans="1:47" s="10" customFormat="1" ht="19.95" customHeight="1">
      <c r="B110" s="168"/>
      <c r="C110" s="105"/>
      <c r="D110" s="169" t="s">
        <v>947</v>
      </c>
      <c r="E110" s="170"/>
      <c r="F110" s="170"/>
      <c r="G110" s="170"/>
      <c r="H110" s="170"/>
      <c r="I110" s="170"/>
      <c r="J110" s="171">
        <f>J213</f>
        <v>0</v>
      </c>
      <c r="K110" s="105"/>
      <c r="L110" s="172"/>
    </row>
    <row r="111" spans="1:47" s="10" customFormat="1" ht="19.95" customHeight="1">
      <c r="B111" s="168"/>
      <c r="C111" s="105"/>
      <c r="D111" s="169" t="s">
        <v>948</v>
      </c>
      <c r="E111" s="170"/>
      <c r="F111" s="170"/>
      <c r="G111" s="170"/>
      <c r="H111" s="170"/>
      <c r="I111" s="170"/>
      <c r="J111" s="171">
        <f>J217</f>
        <v>0</v>
      </c>
      <c r="K111" s="105"/>
      <c r="L111" s="172"/>
    </row>
    <row r="112" spans="1:47" s="10" customFormat="1" ht="19.95" customHeight="1">
      <c r="B112" s="168"/>
      <c r="C112" s="105"/>
      <c r="D112" s="169" t="s">
        <v>949</v>
      </c>
      <c r="E112" s="170"/>
      <c r="F112" s="170"/>
      <c r="G112" s="170"/>
      <c r="H112" s="170"/>
      <c r="I112" s="170"/>
      <c r="J112" s="171">
        <f>J220</f>
        <v>0</v>
      </c>
      <c r="K112" s="105"/>
      <c r="L112" s="172"/>
    </row>
    <row r="113" spans="1:31" s="10" customFormat="1" ht="19.95" customHeight="1">
      <c r="B113" s="168"/>
      <c r="C113" s="105"/>
      <c r="D113" s="169" t="s">
        <v>950</v>
      </c>
      <c r="E113" s="170"/>
      <c r="F113" s="170"/>
      <c r="G113" s="170"/>
      <c r="H113" s="170"/>
      <c r="I113" s="170"/>
      <c r="J113" s="171">
        <f>J225</f>
        <v>0</v>
      </c>
      <c r="K113" s="105"/>
      <c r="L113" s="172"/>
    </row>
    <row r="114" spans="1:31" s="10" customFormat="1" ht="19.95" customHeight="1">
      <c r="B114" s="168"/>
      <c r="C114" s="105"/>
      <c r="D114" s="169" t="s">
        <v>951</v>
      </c>
      <c r="E114" s="170"/>
      <c r="F114" s="170"/>
      <c r="G114" s="170"/>
      <c r="H114" s="170"/>
      <c r="I114" s="170"/>
      <c r="J114" s="171">
        <f>J228</f>
        <v>0</v>
      </c>
      <c r="K114" s="105"/>
      <c r="L114" s="172"/>
    </row>
    <row r="115" spans="1:31" s="2" customFormat="1" ht="21.75" customHeight="1">
      <c r="A115" s="35"/>
      <c r="B115" s="36"/>
      <c r="C115" s="37"/>
      <c r="D115" s="37"/>
      <c r="E115" s="37"/>
      <c r="F115" s="37"/>
      <c r="G115" s="37"/>
      <c r="H115" s="37"/>
      <c r="I115" s="37"/>
      <c r="J115" s="37"/>
      <c r="K115" s="37"/>
      <c r="L115" s="52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pans="1:31" s="2" customFormat="1" ht="6.9" customHeight="1">
      <c r="A116" s="35"/>
      <c r="B116" s="55"/>
      <c r="C116" s="56"/>
      <c r="D116" s="56"/>
      <c r="E116" s="56"/>
      <c r="F116" s="56"/>
      <c r="G116" s="56"/>
      <c r="H116" s="56"/>
      <c r="I116" s="56"/>
      <c r="J116" s="56"/>
      <c r="K116" s="56"/>
      <c r="L116" s="52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20" spans="1:31" s="2" customFormat="1" ht="6.9" customHeight="1">
      <c r="A120" s="35"/>
      <c r="B120" s="57"/>
      <c r="C120" s="58"/>
      <c r="D120" s="58"/>
      <c r="E120" s="58"/>
      <c r="F120" s="58"/>
      <c r="G120" s="58"/>
      <c r="H120" s="58"/>
      <c r="I120" s="58"/>
      <c r="J120" s="58"/>
      <c r="K120" s="58"/>
      <c r="L120" s="52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pans="1:31" s="2" customFormat="1" ht="24.9" customHeight="1">
      <c r="A121" s="35"/>
      <c r="B121" s="36"/>
      <c r="C121" s="23" t="s">
        <v>158</v>
      </c>
      <c r="D121" s="37"/>
      <c r="E121" s="37"/>
      <c r="F121" s="37"/>
      <c r="G121" s="37"/>
      <c r="H121" s="37"/>
      <c r="I121" s="37"/>
      <c r="J121" s="37"/>
      <c r="K121" s="37"/>
      <c r="L121" s="52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pans="1:31" s="2" customFormat="1" ht="6.9" customHeight="1">
      <c r="A122" s="35"/>
      <c r="B122" s="36"/>
      <c r="C122" s="37"/>
      <c r="D122" s="37"/>
      <c r="E122" s="37"/>
      <c r="F122" s="37"/>
      <c r="G122" s="37"/>
      <c r="H122" s="37"/>
      <c r="I122" s="37"/>
      <c r="J122" s="37"/>
      <c r="K122" s="37"/>
      <c r="L122" s="52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pans="1:31" s="2" customFormat="1" ht="12" customHeight="1">
      <c r="A123" s="35"/>
      <c r="B123" s="36"/>
      <c r="C123" s="29" t="s">
        <v>16</v>
      </c>
      <c r="D123" s="37"/>
      <c r="E123" s="37"/>
      <c r="F123" s="37"/>
      <c r="G123" s="37"/>
      <c r="H123" s="37"/>
      <c r="I123" s="37"/>
      <c r="J123" s="37"/>
      <c r="K123" s="37"/>
      <c r="L123" s="52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pans="1:31" s="2" customFormat="1" ht="16.5" customHeight="1">
      <c r="A124" s="35"/>
      <c r="B124" s="36"/>
      <c r="C124" s="37"/>
      <c r="D124" s="37"/>
      <c r="E124" s="326" t="str">
        <f>E7</f>
        <v>VTL plynovodní přípojka pro teplárnu Tábor</v>
      </c>
      <c r="F124" s="327"/>
      <c r="G124" s="327"/>
      <c r="H124" s="327"/>
      <c r="I124" s="37"/>
      <c r="J124" s="37"/>
      <c r="K124" s="37"/>
      <c r="L124" s="52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</row>
    <row r="125" spans="1:31" s="1" customFormat="1" ht="12" customHeight="1">
      <c r="B125" s="21"/>
      <c r="C125" s="29" t="s">
        <v>126</v>
      </c>
      <c r="D125" s="22"/>
      <c r="E125" s="22"/>
      <c r="F125" s="22"/>
      <c r="G125" s="22"/>
      <c r="H125" s="22"/>
      <c r="I125" s="22"/>
      <c r="J125" s="22"/>
      <c r="K125" s="22"/>
      <c r="L125" s="20"/>
    </row>
    <row r="126" spans="1:31" s="2" customFormat="1" ht="16.5" customHeight="1">
      <c r="A126" s="35"/>
      <c r="B126" s="36"/>
      <c r="C126" s="37"/>
      <c r="D126" s="37"/>
      <c r="E126" s="326" t="s">
        <v>938</v>
      </c>
      <c r="F126" s="328"/>
      <c r="G126" s="328"/>
      <c r="H126" s="328"/>
      <c r="I126" s="37"/>
      <c r="J126" s="37"/>
      <c r="K126" s="37"/>
      <c r="L126" s="52"/>
      <c r="S126" s="35"/>
      <c r="T126" s="35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</row>
    <row r="127" spans="1:31" s="2" customFormat="1" ht="12" customHeight="1">
      <c r="A127" s="35"/>
      <c r="B127" s="36"/>
      <c r="C127" s="29" t="s">
        <v>939</v>
      </c>
      <c r="D127" s="37"/>
      <c r="E127" s="37"/>
      <c r="F127" s="37"/>
      <c r="G127" s="37"/>
      <c r="H127" s="37"/>
      <c r="I127" s="37"/>
      <c r="J127" s="37"/>
      <c r="K127" s="37"/>
      <c r="L127" s="52"/>
      <c r="S127" s="35"/>
      <c r="T127" s="35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</row>
    <row r="128" spans="1:31" s="2" customFormat="1" ht="16.5" customHeight="1">
      <c r="A128" s="35"/>
      <c r="B128" s="36"/>
      <c r="C128" s="37"/>
      <c r="D128" s="37"/>
      <c r="E128" s="275" t="str">
        <f>E11</f>
        <v>36-3.1/2021 - SO 03/01 - RS stavební část</v>
      </c>
      <c r="F128" s="328"/>
      <c r="G128" s="328"/>
      <c r="H128" s="328"/>
      <c r="I128" s="37"/>
      <c r="J128" s="37"/>
      <c r="K128" s="37"/>
      <c r="L128" s="52"/>
      <c r="S128" s="35"/>
      <c r="T128" s="35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</row>
    <row r="129" spans="1:65" s="2" customFormat="1" ht="6.9" customHeight="1">
      <c r="A129" s="35"/>
      <c r="B129" s="36"/>
      <c r="C129" s="37"/>
      <c r="D129" s="37"/>
      <c r="E129" s="37"/>
      <c r="F129" s="37"/>
      <c r="G129" s="37"/>
      <c r="H129" s="37"/>
      <c r="I129" s="37"/>
      <c r="J129" s="37"/>
      <c r="K129" s="37"/>
      <c r="L129" s="52"/>
      <c r="S129" s="35"/>
      <c r="T129" s="35"/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</row>
    <row r="130" spans="1:65" s="2" customFormat="1" ht="12" customHeight="1">
      <c r="A130" s="35"/>
      <c r="B130" s="36"/>
      <c r="C130" s="29" t="s">
        <v>21</v>
      </c>
      <c r="D130" s="37"/>
      <c r="E130" s="37"/>
      <c r="F130" s="27" t="str">
        <f>F14</f>
        <v>Měšice u Tábora</v>
      </c>
      <c r="G130" s="37"/>
      <c r="H130" s="37"/>
      <c r="I130" s="29" t="s">
        <v>23</v>
      </c>
      <c r="J130" s="67" t="str">
        <f>IF(J14="","",J14)</f>
        <v>25. 8. 2021</v>
      </c>
      <c r="K130" s="37"/>
      <c r="L130" s="52"/>
      <c r="S130" s="35"/>
      <c r="T130" s="35"/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</row>
    <row r="131" spans="1:65" s="2" customFormat="1" ht="6.9" customHeight="1">
      <c r="A131" s="35"/>
      <c r="B131" s="36"/>
      <c r="C131" s="37"/>
      <c r="D131" s="37"/>
      <c r="E131" s="37"/>
      <c r="F131" s="37"/>
      <c r="G131" s="37"/>
      <c r="H131" s="37"/>
      <c r="I131" s="37"/>
      <c r="J131" s="37"/>
      <c r="K131" s="37"/>
      <c r="L131" s="52"/>
      <c r="S131" s="35"/>
      <c r="T131" s="35"/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</row>
    <row r="132" spans="1:65" s="2" customFormat="1" ht="40.049999999999997" customHeight="1">
      <c r="A132" s="35"/>
      <c r="B132" s="36"/>
      <c r="C132" s="29" t="s">
        <v>25</v>
      </c>
      <c r="D132" s="37"/>
      <c r="E132" s="37"/>
      <c r="F132" s="27" t="str">
        <f>E17</f>
        <v xml:space="preserve">C-Energy Planá s. r. o., Průmyslová 748, Planá </v>
      </c>
      <c r="G132" s="37"/>
      <c r="H132" s="37"/>
      <c r="I132" s="29" t="s">
        <v>31</v>
      </c>
      <c r="J132" s="32" t="str">
        <f>E23</f>
        <v>Jiří Veselý, Krasetín ev. č. 18, 382 03 Holubov</v>
      </c>
      <c r="K132" s="37"/>
      <c r="L132" s="52"/>
      <c r="S132" s="35"/>
      <c r="T132" s="35"/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</row>
    <row r="133" spans="1:65" s="2" customFormat="1" ht="15.15" customHeight="1">
      <c r="A133" s="35"/>
      <c r="B133" s="36"/>
      <c r="C133" s="29" t="s">
        <v>29</v>
      </c>
      <c r="D133" s="37"/>
      <c r="E133" s="37"/>
      <c r="F133" s="27" t="str">
        <f>IF(E20="","",E20)</f>
        <v>Vyplň údaj</v>
      </c>
      <c r="G133" s="37"/>
      <c r="H133" s="37"/>
      <c r="I133" s="29" t="s">
        <v>34</v>
      </c>
      <c r="J133" s="32" t="str">
        <f>E26</f>
        <v>MONTGAS, a. s.</v>
      </c>
      <c r="K133" s="37"/>
      <c r="L133" s="52"/>
      <c r="S133" s="35"/>
      <c r="T133" s="35"/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</row>
    <row r="134" spans="1:65" s="2" customFormat="1" ht="10.35" customHeight="1">
      <c r="A134" s="35"/>
      <c r="B134" s="36"/>
      <c r="C134" s="37"/>
      <c r="D134" s="37"/>
      <c r="E134" s="37"/>
      <c r="F134" s="37"/>
      <c r="G134" s="37"/>
      <c r="H134" s="37"/>
      <c r="I134" s="37"/>
      <c r="J134" s="37"/>
      <c r="K134" s="37"/>
      <c r="L134" s="52"/>
      <c r="S134" s="35"/>
      <c r="T134" s="35"/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</row>
    <row r="135" spans="1:65" s="11" customFormat="1" ht="29.25" customHeight="1">
      <c r="A135" s="173"/>
      <c r="B135" s="174"/>
      <c r="C135" s="175" t="s">
        <v>159</v>
      </c>
      <c r="D135" s="176" t="s">
        <v>64</v>
      </c>
      <c r="E135" s="176" t="s">
        <v>60</v>
      </c>
      <c r="F135" s="176" t="s">
        <v>61</v>
      </c>
      <c r="G135" s="176" t="s">
        <v>160</v>
      </c>
      <c r="H135" s="176" t="s">
        <v>161</v>
      </c>
      <c r="I135" s="176" t="s">
        <v>162</v>
      </c>
      <c r="J135" s="177" t="s">
        <v>130</v>
      </c>
      <c r="K135" s="178" t="s">
        <v>163</v>
      </c>
      <c r="L135" s="179"/>
      <c r="M135" s="76" t="s">
        <v>1</v>
      </c>
      <c r="N135" s="77" t="s">
        <v>43</v>
      </c>
      <c r="O135" s="77" t="s">
        <v>164</v>
      </c>
      <c r="P135" s="77" t="s">
        <v>165</v>
      </c>
      <c r="Q135" s="77" t="s">
        <v>166</v>
      </c>
      <c r="R135" s="77" t="s">
        <v>167</v>
      </c>
      <c r="S135" s="77" t="s">
        <v>168</v>
      </c>
      <c r="T135" s="78" t="s">
        <v>169</v>
      </c>
      <c r="U135" s="173"/>
      <c r="V135" s="173"/>
      <c r="W135" s="173"/>
      <c r="X135" s="173"/>
      <c r="Y135" s="173"/>
      <c r="Z135" s="173"/>
      <c r="AA135" s="173"/>
      <c r="AB135" s="173"/>
      <c r="AC135" s="173"/>
      <c r="AD135" s="173"/>
      <c r="AE135" s="173"/>
    </row>
    <row r="136" spans="1:65" s="2" customFormat="1" ht="22.8" customHeight="1">
      <c r="A136" s="35"/>
      <c r="B136" s="36"/>
      <c r="C136" s="83" t="s">
        <v>170</v>
      </c>
      <c r="D136" s="37"/>
      <c r="E136" s="37"/>
      <c r="F136" s="37"/>
      <c r="G136" s="37"/>
      <c r="H136" s="37"/>
      <c r="I136" s="37"/>
      <c r="J136" s="180">
        <f>BK136</f>
        <v>0</v>
      </c>
      <c r="K136" s="37"/>
      <c r="L136" s="38"/>
      <c r="M136" s="79"/>
      <c r="N136" s="181"/>
      <c r="O136" s="80"/>
      <c r="P136" s="182">
        <f>P137+P197</f>
        <v>0</v>
      </c>
      <c r="Q136" s="80"/>
      <c r="R136" s="182">
        <f>R137+R197</f>
        <v>98.847915490000005</v>
      </c>
      <c r="S136" s="80"/>
      <c r="T136" s="183">
        <f>T137+T197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T136" s="17" t="s">
        <v>78</v>
      </c>
      <c r="AU136" s="17" t="s">
        <v>132</v>
      </c>
      <c r="BK136" s="184">
        <f>BK137+BK197</f>
        <v>0</v>
      </c>
    </row>
    <row r="137" spans="1:65" s="12" customFormat="1" ht="25.95" customHeight="1">
      <c r="B137" s="185"/>
      <c r="C137" s="186"/>
      <c r="D137" s="187" t="s">
        <v>78</v>
      </c>
      <c r="E137" s="188" t="s">
        <v>171</v>
      </c>
      <c r="F137" s="188" t="s">
        <v>172</v>
      </c>
      <c r="G137" s="186"/>
      <c r="H137" s="186"/>
      <c r="I137" s="189"/>
      <c r="J137" s="190">
        <f>BK137</f>
        <v>0</v>
      </c>
      <c r="K137" s="186"/>
      <c r="L137" s="191"/>
      <c r="M137" s="192"/>
      <c r="N137" s="193"/>
      <c r="O137" s="193"/>
      <c r="P137" s="194">
        <f>P138+P156+P175+P178+P185</f>
        <v>0</v>
      </c>
      <c r="Q137" s="193"/>
      <c r="R137" s="194">
        <f>R138+R156+R175+R178+R185</f>
        <v>98.61404143</v>
      </c>
      <c r="S137" s="193"/>
      <c r="T137" s="195">
        <f>T138+T156+T175+T178+T185</f>
        <v>0</v>
      </c>
      <c r="AR137" s="196" t="s">
        <v>87</v>
      </c>
      <c r="AT137" s="197" t="s">
        <v>78</v>
      </c>
      <c r="AU137" s="197" t="s">
        <v>79</v>
      </c>
      <c r="AY137" s="196" t="s">
        <v>173</v>
      </c>
      <c r="BK137" s="198">
        <f>BK138+BK156+BK175+BK178+BK185</f>
        <v>0</v>
      </c>
    </row>
    <row r="138" spans="1:65" s="12" customFormat="1" ht="22.8" customHeight="1">
      <c r="B138" s="185"/>
      <c r="C138" s="186"/>
      <c r="D138" s="187" t="s">
        <v>78</v>
      </c>
      <c r="E138" s="199" t="s">
        <v>87</v>
      </c>
      <c r="F138" s="199" t="s">
        <v>174</v>
      </c>
      <c r="G138" s="186"/>
      <c r="H138" s="186"/>
      <c r="I138" s="189"/>
      <c r="J138" s="200">
        <f>BK138</f>
        <v>0</v>
      </c>
      <c r="K138" s="186"/>
      <c r="L138" s="191"/>
      <c r="M138" s="192"/>
      <c r="N138" s="193"/>
      <c r="O138" s="193"/>
      <c r="P138" s="194">
        <f>P139+P140+P141+P150</f>
        <v>0</v>
      </c>
      <c r="Q138" s="193"/>
      <c r="R138" s="194">
        <f>R139+R140+R141+R150</f>
        <v>0</v>
      </c>
      <c r="S138" s="193"/>
      <c r="T138" s="195">
        <f>T139+T140+T141+T150</f>
        <v>0</v>
      </c>
      <c r="AR138" s="196" t="s">
        <v>87</v>
      </c>
      <c r="AT138" s="197" t="s">
        <v>78</v>
      </c>
      <c r="AU138" s="197" t="s">
        <v>87</v>
      </c>
      <c r="AY138" s="196" t="s">
        <v>173</v>
      </c>
      <c r="BK138" s="198">
        <f>BK139+BK140+BK141+BK150</f>
        <v>0</v>
      </c>
    </row>
    <row r="139" spans="1:65" s="2" customFormat="1" ht="33" customHeight="1">
      <c r="A139" s="35"/>
      <c r="B139" s="36"/>
      <c r="C139" s="201" t="s">
        <v>87</v>
      </c>
      <c r="D139" s="201" t="s">
        <v>177</v>
      </c>
      <c r="E139" s="202" t="s">
        <v>952</v>
      </c>
      <c r="F139" s="203" t="s">
        <v>953</v>
      </c>
      <c r="G139" s="204" t="s">
        <v>255</v>
      </c>
      <c r="H139" s="205">
        <v>43.427999999999997</v>
      </c>
      <c r="I139" s="206"/>
      <c r="J139" s="207">
        <f>ROUND(I139*H139,2)</f>
        <v>0</v>
      </c>
      <c r="K139" s="208"/>
      <c r="L139" s="38"/>
      <c r="M139" s="209" t="s">
        <v>1</v>
      </c>
      <c r="N139" s="210" t="s">
        <v>44</v>
      </c>
      <c r="O139" s="72"/>
      <c r="P139" s="211">
        <f>O139*H139</f>
        <v>0</v>
      </c>
      <c r="Q139" s="211">
        <v>0</v>
      </c>
      <c r="R139" s="211">
        <f>Q139*H139</f>
        <v>0</v>
      </c>
      <c r="S139" s="211">
        <v>0</v>
      </c>
      <c r="T139" s="212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13" t="s">
        <v>181</v>
      </c>
      <c r="AT139" s="213" t="s">
        <v>177</v>
      </c>
      <c r="AU139" s="213" t="s">
        <v>89</v>
      </c>
      <c r="AY139" s="17" t="s">
        <v>173</v>
      </c>
      <c r="BE139" s="119">
        <f>IF(N139="základní",J139,0)</f>
        <v>0</v>
      </c>
      <c r="BF139" s="119">
        <f>IF(N139="snížená",J139,0)</f>
        <v>0</v>
      </c>
      <c r="BG139" s="119">
        <f>IF(N139="zákl. přenesená",J139,0)</f>
        <v>0</v>
      </c>
      <c r="BH139" s="119">
        <f>IF(N139="sníž. přenesená",J139,0)</f>
        <v>0</v>
      </c>
      <c r="BI139" s="119">
        <f>IF(N139="nulová",J139,0)</f>
        <v>0</v>
      </c>
      <c r="BJ139" s="17" t="s">
        <v>87</v>
      </c>
      <c r="BK139" s="119">
        <f>ROUND(I139*H139,2)</f>
        <v>0</v>
      </c>
      <c r="BL139" s="17" t="s">
        <v>181</v>
      </c>
      <c r="BM139" s="213" t="s">
        <v>954</v>
      </c>
    </row>
    <row r="140" spans="1:65" s="14" customFormat="1" ht="10.199999999999999">
      <c r="B140" s="225"/>
      <c r="C140" s="226"/>
      <c r="D140" s="216" t="s">
        <v>184</v>
      </c>
      <c r="E140" s="227" t="s">
        <v>1</v>
      </c>
      <c r="F140" s="228" t="s">
        <v>955</v>
      </c>
      <c r="G140" s="226"/>
      <c r="H140" s="229">
        <v>43.427999999999997</v>
      </c>
      <c r="I140" s="230"/>
      <c r="J140" s="226"/>
      <c r="K140" s="226"/>
      <c r="L140" s="231"/>
      <c r="M140" s="232"/>
      <c r="N140" s="233"/>
      <c r="O140" s="233"/>
      <c r="P140" s="233"/>
      <c r="Q140" s="233"/>
      <c r="R140" s="233"/>
      <c r="S140" s="233"/>
      <c r="T140" s="234"/>
      <c r="AT140" s="235" t="s">
        <v>184</v>
      </c>
      <c r="AU140" s="235" t="s">
        <v>89</v>
      </c>
      <c r="AV140" s="14" t="s">
        <v>89</v>
      </c>
      <c r="AW140" s="14" t="s">
        <v>33</v>
      </c>
      <c r="AX140" s="14" t="s">
        <v>87</v>
      </c>
      <c r="AY140" s="235" t="s">
        <v>173</v>
      </c>
    </row>
    <row r="141" spans="1:65" s="12" customFormat="1" ht="20.85" customHeight="1">
      <c r="B141" s="185"/>
      <c r="C141" s="186"/>
      <c r="D141" s="187" t="s">
        <v>78</v>
      </c>
      <c r="E141" s="199" t="s">
        <v>272</v>
      </c>
      <c r="F141" s="199" t="s">
        <v>321</v>
      </c>
      <c r="G141" s="186"/>
      <c r="H141" s="186"/>
      <c r="I141" s="189"/>
      <c r="J141" s="200">
        <f>BK141</f>
        <v>0</v>
      </c>
      <c r="K141" s="186"/>
      <c r="L141" s="191"/>
      <c r="M141" s="192"/>
      <c r="N141" s="193"/>
      <c r="O141" s="193"/>
      <c r="P141" s="194">
        <f>SUM(P142:P149)</f>
        <v>0</v>
      </c>
      <c r="Q141" s="193"/>
      <c r="R141" s="194">
        <f>SUM(R142:R149)</f>
        <v>0</v>
      </c>
      <c r="S141" s="193"/>
      <c r="T141" s="195">
        <f>SUM(T142:T149)</f>
        <v>0</v>
      </c>
      <c r="AR141" s="196" t="s">
        <v>87</v>
      </c>
      <c r="AT141" s="197" t="s">
        <v>78</v>
      </c>
      <c r="AU141" s="197" t="s">
        <v>89</v>
      </c>
      <c r="AY141" s="196" t="s">
        <v>173</v>
      </c>
      <c r="BK141" s="198">
        <f>SUM(BK142:BK149)</f>
        <v>0</v>
      </c>
    </row>
    <row r="142" spans="1:65" s="2" customFormat="1" ht="33" customHeight="1">
      <c r="A142" s="35"/>
      <c r="B142" s="36"/>
      <c r="C142" s="201" t="s">
        <v>89</v>
      </c>
      <c r="D142" s="201" t="s">
        <v>177</v>
      </c>
      <c r="E142" s="202" t="s">
        <v>323</v>
      </c>
      <c r="F142" s="203" t="s">
        <v>324</v>
      </c>
      <c r="G142" s="204" t="s">
        <v>255</v>
      </c>
      <c r="H142" s="205">
        <v>40.524000000000001</v>
      </c>
      <c r="I142" s="206"/>
      <c r="J142" s="207">
        <f>ROUND(I142*H142,2)</f>
        <v>0</v>
      </c>
      <c r="K142" s="208"/>
      <c r="L142" s="38"/>
      <c r="M142" s="209" t="s">
        <v>1</v>
      </c>
      <c r="N142" s="210" t="s">
        <v>44</v>
      </c>
      <c r="O142" s="72"/>
      <c r="P142" s="211">
        <f>O142*H142</f>
        <v>0</v>
      </c>
      <c r="Q142" s="211">
        <v>0</v>
      </c>
      <c r="R142" s="211">
        <f>Q142*H142</f>
        <v>0</v>
      </c>
      <c r="S142" s="211">
        <v>0</v>
      </c>
      <c r="T142" s="212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13" t="s">
        <v>181</v>
      </c>
      <c r="AT142" s="213" t="s">
        <v>177</v>
      </c>
      <c r="AU142" s="213" t="s">
        <v>182</v>
      </c>
      <c r="AY142" s="17" t="s">
        <v>173</v>
      </c>
      <c r="BE142" s="119">
        <f>IF(N142="základní",J142,0)</f>
        <v>0</v>
      </c>
      <c r="BF142" s="119">
        <f>IF(N142="snížená",J142,0)</f>
        <v>0</v>
      </c>
      <c r="BG142" s="119">
        <f>IF(N142="zákl. přenesená",J142,0)</f>
        <v>0</v>
      </c>
      <c r="BH142" s="119">
        <f>IF(N142="sníž. přenesená",J142,0)</f>
        <v>0</v>
      </c>
      <c r="BI142" s="119">
        <f>IF(N142="nulová",J142,0)</f>
        <v>0</v>
      </c>
      <c r="BJ142" s="17" t="s">
        <v>87</v>
      </c>
      <c r="BK142" s="119">
        <f>ROUND(I142*H142,2)</f>
        <v>0</v>
      </c>
      <c r="BL142" s="17" t="s">
        <v>181</v>
      </c>
      <c r="BM142" s="213" t="s">
        <v>956</v>
      </c>
    </row>
    <row r="143" spans="1:65" s="13" customFormat="1" ht="20.399999999999999">
      <c r="B143" s="214"/>
      <c r="C143" s="215"/>
      <c r="D143" s="216" t="s">
        <v>184</v>
      </c>
      <c r="E143" s="217" t="s">
        <v>1</v>
      </c>
      <c r="F143" s="218" t="s">
        <v>326</v>
      </c>
      <c r="G143" s="215"/>
      <c r="H143" s="217" t="s">
        <v>1</v>
      </c>
      <c r="I143" s="219"/>
      <c r="J143" s="215"/>
      <c r="K143" s="215"/>
      <c r="L143" s="220"/>
      <c r="M143" s="221"/>
      <c r="N143" s="222"/>
      <c r="O143" s="222"/>
      <c r="P143" s="222"/>
      <c r="Q143" s="222"/>
      <c r="R143" s="222"/>
      <c r="S143" s="222"/>
      <c r="T143" s="223"/>
      <c r="AT143" s="224" t="s">
        <v>184</v>
      </c>
      <c r="AU143" s="224" t="s">
        <v>182</v>
      </c>
      <c r="AV143" s="13" t="s">
        <v>87</v>
      </c>
      <c r="AW143" s="13" t="s">
        <v>33</v>
      </c>
      <c r="AX143" s="13" t="s">
        <v>79</v>
      </c>
      <c r="AY143" s="224" t="s">
        <v>173</v>
      </c>
    </row>
    <row r="144" spans="1:65" s="14" customFormat="1" ht="10.199999999999999">
      <c r="B144" s="225"/>
      <c r="C144" s="226"/>
      <c r="D144" s="216" t="s">
        <v>184</v>
      </c>
      <c r="E144" s="227" t="s">
        <v>1</v>
      </c>
      <c r="F144" s="228" t="s">
        <v>957</v>
      </c>
      <c r="G144" s="226"/>
      <c r="H144" s="229">
        <v>43.427999999999997</v>
      </c>
      <c r="I144" s="230"/>
      <c r="J144" s="226"/>
      <c r="K144" s="226"/>
      <c r="L144" s="231"/>
      <c r="M144" s="232"/>
      <c r="N144" s="233"/>
      <c r="O144" s="233"/>
      <c r="P144" s="233"/>
      <c r="Q144" s="233"/>
      <c r="R144" s="233"/>
      <c r="S144" s="233"/>
      <c r="T144" s="234"/>
      <c r="AT144" s="235" t="s">
        <v>184</v>
      </c>
      <c r="AU144" s="235" t="s">
        <v>182</v>
      </c>
      <c r="AV144" s="14" t="s">
        <v>89</v>
      </c>
      <c r="AW144" s="14" t="s">
        <v>33</v>
      </c>
      <c r="AX144" s="14" t="s">
        <v>79</v>
      </c>
      <c r="AY144" s="235" t="s">
        <v>173</v>
      </c>
    </row>
    <row r="145" spans="1:65" s="14" customFormat="1" ht="10.199999999999999">
      <c r="B145" s="225"/>
      <c r="C145" s="226"/>
      <c r="D145" s="216" t="s">
        <v>184</v>
      </c>
      <c r="E145" s="227" t="s">
        <v>1</v>
      </c>
      <c r="F145" s="228" t="s">
        <v>958</v>
      </c>
      <c r="G145" s="226"/>
      <c r="H145" s="229">
        <v>-2.9039999999999999</v>
      </c>
      <c r="I145" s="230"/>
      <c r="J145" s="226"/>
      <c r="K145" s="226"/>
      <c r="L145" s="231"/>
      <c r="M145" s="232"/>
      <c r="N145" s="233"/>
      <c r="O145" s="233"/>
      <c r="P145" s="233"/>
      <c r="Q145" s="233"/>
      <c r="R145" s="233"/>
      <c r="S145" s="233"/>
      <c r="T145" s="234"/>
      <c r="AT145" s="235" t="s">
        <v>184</v>
      </c>
      <c r="AU145" s="235" t="s">
        <v>182</v>
      </c>
      <c r="AV145" s="14" t="s">
        <v>89</v>
      </c>
      <c r="AW145" s="14" t="s">
        <v>33</v>
      </c>
      <c r="AX145" s="14" t="s">
        <v>79</v>
      </c>
      <c r="AY145" s="235" t="s">
        <v>173</v>
      </c>
    </row>
    <row r="146" spans="1:65" s="15" customFormat="1" ht="10.199999999999999">
      <c r="B146" s="236"/>
      <c r="C146" s="237"/>
      <c r="D146" s="216" t="s">
        <v>184</v>
      </c>
      <c r="E146" s="238" t="s">
        <v>1</v>
      </c>
      <c r="F146" s="239" t="s">
        <v>226</v>
      </c>
      <c r="G146" s="237"/>
      <c r="H146" s="240">
        <v>40.524000000000001</v>
      </c>
      <c r="I146" s="241"/>
      <c r="J146" s="237"/>
      <c r="K146" s="237"/>
      <c r="L146" s="242"/>
      <c r="M146" s="243"/>
      <c r="N146" s="244"/>
      <c r="O146" s="244"/>
      <c r="P146" s="244"/>
      <c r="Q146" s="244"/>
      <c r="R146" s="244"/>
      <c r="S146" s="244"/>
      <c r="T146" s="245"/>
      <c r="AT146" s="246" t="s">
        <v>184</v>
      </c>
      <c r="AU146" s="246" t="s">
        <v>182</v>
      </c>
      <c r="AV146" s="15" t="s">
        <v>181</v>
      </c>
      <c r="AW146" s="15" t="s">
        <v>33</v>
      </c>
      <c r="AX146" s="15" t="s">
        <v>87</v>
      </c>
      <c r="AY146" s="246" t="s">
        <v>173</v>
      </c>
    </row>
    <row r="147" spans="1:65" s="2" customFormat="1" ht="37.799999999999997" customHeight="1">
      <c r="A147" s="35"/>
      <c r="B147" s="36"/>
      <c r="C147" s="201" t="s">
        <v>182</v>
      </c>
      <c r="D147" s="201" t="s">
        <v>177</v>
      </c>
      <c r="E147" s="202" t="s">
        <v>330</v>
      </c>
      <c r="F147" s="203" t="s">
        <v>331</v>
      </c>
      <c r="G147" s="204" t="s">
        <v>255</v>
      </c>
      <c r="H147" s="205">
        <v>607.86</v>
      </c>
      <c r="I147" s="206"/>
      <c r="J147" s="207">
        <f>ROUND(I147*H147,2)</f>
        <v>0</v>
      </c>
      <c r="K147" s="208"/>
      <c r="L147" s="38"/>
      <c r="M147" s="209" t="s">
        <v>1</v>
      </c>
      <c r="N147" s="210" t="s">
        <v>44</v>
      </c>
      <c r="O147" s="72"/>
      <c r="P147" s="211">
        <f>O147*H147</f>
        <v>0</v>
      </c>
      <c r="Q147" s="211">
        <v>0</v>
      </c>
      <c r="R147" s="211">
        <f>Q147*H147</f>
        <v>0</v>
      </c>
      <c r="S147" s="211">
        <v>0</v>
      </c>
      <c r="T147" s="212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13" t="s">
        <v>181</v>
      </c>
      <c r="AT147" s="213" t="s">
        <v>177</v>
      </c>
      <c r="AU147" s="213" t="s">
        <v>182</v>
      </c>
      <c r="AY147" s="17" t="s">
        <v>173</v>
      </c>
      <c r="BE147" s="119">
        <f>IF(N147="základní",J147,0)</f>
        <v>0</v>
      </c>
      <c r="BF147" s="119">
        <f>IF(N147="snížená",J147,0)</f>
        <v>0</v>
      </c>
      <c r="BG147" s="119">
        <f>IF(N147="zákl. přenesená",J147,0)</f>
        <v>0</v>
      </c>
      <c r="BH147" s="119">
        <f>IF(N147="sníž. přenesená",J147,0)</f>
        <v>0</v>
      </c>
      <c r="BI147" s="119">
        <f>IF(N147="nulová",J147,0)</f>
        <v>0</v>
      </c>
      <c r="BJ147" s="17" t="s">
        <v>87</v>
      </c>
      <c r="BK147" s="119">
        <f>ROUND(I147*H147,2)</f>
        <v>0</v>
      </c>
      <c r="BL147" s="17" t="s">
        <v>181</v>
      </c>
      <c r="BM147" s="213" t="s">
        <v>959</v>
      </c>
    </row>
    <row r="148" spans="1:65" s="13" customFormat="1" ht="20.399999999999999">
      <c r="B148" s="214"/>
      <c r="C148" s="215"/>
      <c r="D148" s="216" t="s">
        <v>184</v>
      </c>
      <c r="E148" s="217" t="s">
        <v>1</v>
      </c>
      <c r="F148" s="218" t="s">
        <v>326</v>
      </c>
      <c r="G148" s="215"/>
      <c r="H148" s="217" t="s">
        <v>1</v>
      </c>
      <c r="I148" s="219"/>
      <c r="J148" s="215"/>
      <c r="K148" s="215"/>
      <c r="L148" s="220"/>
      <c r="M148" s="221"/>
      <c r="N148" s="222"/>
      <c r="O148" s="222"/>
      <c r="P148" s="222"/>
      <c r="Q148" s="222"/>
      <c r="R148" s="222"/>
      <c r="S148" s="222"/>
      <c r="T148" s="223"/>
      <c r="AT148" s="224" t="s">
        <v>184</v>
      </c>
      <c r="AU148" s="224" t="s">
        <v>182</v>
      </c>
      <c r="AV148" s="13" t="s">
        <v>87</v>
      </c>
      <c r="AW148" s="13" t="s">
        <v>33</v>
      </c>
      <c r="AX148" s="13" t="s">
        <v>79</v>
      </c>
      <c r="AY148" s="224" t="s">
        <v>173</v>
      </c>
    </row>
    <row r="149" spans="1:65" s="14" customFormat="1" ht="10.199999999999999">
      <c r="B149" s="225"/>
      <c r="C149" s="226"/>
      <c r="D149" s="216" t="s">
        <v>184</v>
      </c>
      <c r="E149" s="227" t="s">
        <v>1</v>
      </c>
      <c r="F149" s="228" t="s">
        <v>960</v>
      </c>
      <c r="G149" s="226"/>
      <c r="H149" s="229">
        <v>607.86</v>
      </c>
      <c r="I149" s="230"/>
      <c r="J149" s="226"/>
      <c r="K149" s="226"/>
      <c r="L149" s="231"/>
      <c r="M149" s="232"/>
      <c r="N149" s="233"/>
      <c r="O149" s="233"/>
      <c r="P149" s="233"/>
      <c r="Q149" s="233"/>
      <c r="R149" s="233"/>
      <c r="S149" s="233"/>
      <c r="T149" s="234"/>
      <c r="AT149" s="235" t="s">
        <v>184</v>
      </c>
      <c r="AU149" s="235" t="s">
        <v>182</v>
      </c>
      <c r="AV149" s="14" t="s">
        <v>89</v>
      </c>
      <c r="AW149" s="14" t="s">
        <v>33</v>
      </c>
      <c r="AX149" s="14" t="s">
        <v>87</v>
      </c>
      <c r="AY149" s="235" t="s">
        <v>173</v>
      </c>
    </row>
    <row r="150" spans="1:65" s="12" customFormat="1" ht="20.85" customHeight="1">
      <c r="B150" s="185"/>
      <c r="C150" s="186"/>
      <c r="D150" s="187" t="s">
        <v>78</v>
      </c>
      <c r="E150" s="199" t="s">
        <v>284</v>
      </c>
      <c r="F150" s="199" t="s">
        <v>334</v>
      </c>
      <c r="G150" s="186"/>
      <c r="H150" s="186"/>
      <c r="I150" s="189"/>
      <c r="J150" s="200">
        <f>BK150</f>
        <v>0</v>
      </c>
      <c r="K150" s="186"/>
      <c r="L150" s="191"/>
      <c r="M150" s="192"/>
      <c r="N150" s="193"/>
      <c r="O150" s="193"/>
      <c r="P150" s="194">
        <f>SUM(P151:P155)</f>
        <v>0</v>
      </c>
      <c r="Q150" s="193"/>
      <c r="R150" s="194">
        <f>SUM(R151:R155)</f>
        <v>0</v>
      </c>
      <c r="S150" s="193"/>
      <c r="T150" s="195">
        <f>SUM(T151:T155)</f>
        <v>0</v>
      </c>
      <c r="AR150" s="196" t="s">
        <v>87</v>
      </c>
      <c r="AT150" s="197" t="s">
        <v>78</v>
      </c>
      <c r="AU150" s="197" t="s">
        <v>89</v>
      </c>
      <c r="AY150" s="196" t="s">
        <v>173</v>
      </c>
      <c r="BK150" s="198">
        <f>SUM(BK151:BK155)</f>
        <v>0</v>
      </c>
    </row>
    <row r="151" spans="1:65" s="2" customFormat="1" ht="16.5" customHeight="1">
      <c r="A151" s="35"/>
      <c r="B151" s="36"/>
      <c r="C151" s="201" t="s">
        <v>181</v>
      </c>
      <c r="D151" s="201" t="s">
        <v>177</v>
      </c>
      <c r="E151" s="202" t="s">
        <v>336</v>
      </c>
      <c r="F151" s="203" t="s">
        <v>337</v>
      </c>
      <c r="G151" s="204" t="s">
        <v>255</v>
      </c>
      <c r="H151" s="205">
        <v>40.524000000000001</v>
      </c>
      <c r="I151" s="206"/>
      <c r="J151" s="207">
        <f>ROUND(I151*H151,2)</f>
        <v>0</v>
      </c>
      <c r="K151" s="208"/>
      <c r="L151" s="38"/>
      <c r="M151" s="209" t="s">
        <v>1</v>
      </c>
      <c r="N151" s="210" t="s">
        <v>44</v>
      </c>
      <c r="O151" s="72"/>
      <c r="P151" s="211">
        <f>O151*H151</f>
        <v>0</v>
      </c>
      <c r="Q151" s="211">
        <v>0</v>
      </c>
      <c r="R151" s="211">
        <f>Q151*H151</f>
        <v>0</v>
      </c>
      <c r="S151" s="211">
        <v>0</v>
      </c>
      <c r="T151" s="212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13" t="s">
        <v>181</v>
      </c>
      <c r="AT151" s="213" t="s">
        <v>177</v>
      </c>
      <c r="AU151" s="213" t="s">
        <v>182</v>
      </c>
      <c r="AY151" s="17" t="s">
        <v>173</v>
      </c>
      <c r="BE151" s="119">
        <f>IF(N151="základní",J151,0)</f>
        <v>0</v>
      </c>
      <c r="BF151" s="119">
        <f>IF(N151="snížená",J151,0)</f>
        <v>0</v>
      </c>
      <c r="BG151" s="119">
        <f>IF(N151="zákl. přenesená",J151,0)</f>
        <v>0</v>
      </c>
      <c r="BH151" s="119">
        <f>IF(N151="sníž. přenesená",J151,0)</f>
        <v>0</v>
      </c>
      <c r="BI151" s="119">
        <f>IF(N151="nulová",J151,0)</f>
        <v>0</v>
      </c>
      <c r="BJ151" s="17" t="s">
        <v>87</v>
      </c>
      <c r="BK151" s="119">
        <f>ROUND(I151*H151,2)</f>
        <v>0</v>
      </c>
      <c r="BL151" s="17" t="s">
        <v>181</v>
      </c>
      <c r="BM151" s="213" t="s">
        <v>961</v>
      </c>
    </row>
    <row r="152" spans="1:65" s="2" customFormat="1" ht="24.15" customHeight="1">
      <c r="A152" s="35"/>
      <c r="B152" s="36"/>
      <c r="C152" s="201" t="s">
        <v>202</v>
      </c>
      <c r="D152" s="201" t="s">
        <v>177</v>
      </c>
      <c r="E152" s="202" t="s">
        <v>340</v>
      </c>
      <c r="F152" s="203" t="s">
        <v>341</v>
      </c>
      <c r="G152" s="204" t="s">
        <v>342</v>
      </c>
      <c r="H152" s="205">
        <v>74.968999999999994</v>
      </c>
      <c r="I152" s="206"/>
      <c r="J152" s="207">
        <f>ROUND(I152*H152,2)</f>
        <v>0</v>
      </c>
      <c r="K152" s="208"/>
      <c r="L152" s="38"/>
      <c r="M152" s="209" t="s">
        <v>1</v>
      </c>
      <c r="N152" s="210" t="s">
        <v>44</v>
      </c>
      <c r="O152" s="72"/>
      <c r="P152" s="211">
        <f>O152*H152</f>
        <v>0</v>
      </c>
      <c r="Q152" s="211">
        <v>0</v>
      </c>
      <c r="R152" s="211">
        <f>Q152*H152</f>
        <v>0</v>
      </c>
      <c r="S152" s="211">
        <v>0</v>
      </c>
      <c r="T152" s="212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13" t="s">
        <v>181</v>
      </c>
      <c r="AT152" s="213" t="s">
        <v>177</v>
      </c>
      <c r="AU152" s="213" t="s">
        <v>182</v>
      </c>
      <c r="AY152" s="17" t="s">
        <v>173</v>
      </c>
      <c r="BE152" s="119">
        <f>IF(N152="základní",J152,0)</f>
        <v>0</v>
      </c>
      <c r="BF152" s="119">
        <f>IF(N152="snížená",J152,0)</f>
        <v>0</v>
      </c>
      <c r="BG152" s="119">
        <f>IF(N152="zákl. přenesená",J152,0)</f>
        <v>0</v>
      </c>
      <c r="BH152" s="119">
        <f>IF(N152="sníž. přenesená",J152,0)</f>
        <v>0</v>
      </c>
      <c r="BI152" s="119">
        <f>IF(N152="nulová",J152,0)</f>
        <v>0</v>
      </c>
      <c r="BJ152" s="17" t="s">
        <v>87</v>
      </c>
      <c r="BK152" s="119">
        <f>ROUND(I152*H152,2)</f>
        <v>0</v>
      </c>
      <c r="BL152" s="17" t="s">
        <v>181</v>
      </c>
      <c r="BM152" s="213" t="s">
        <v>962</v>
      </c>
    </row>
    <row r="153" spans="1:65" s="14" customFormat="1" ht="10.199999999999999">
      <c r="B153" s="225"/>
      <c r="C153" s="226"/>
      <c r="D153" s="216" t="s">
        <v>184</v>
      </c>
      <c r="E153" s="227" t="s">
        <v>1</v>
      </c>
      <c r="F153" s="228" t="s">
        <v>963</v>
      </c>
      <c r="G153" s="226"/>
      <c r="H153" s="229">
        <v>74.968999999999994</v>
      </c>
      <c r="I153" s="230"/>
      <c r="J153" s="226"/>
      <c r="K153" s="226"/>
      <c r="L153" s="231"/>
      <c r="M153" s="232"/>
      <c r="N153" s="233"/>
      <c r="O153" s="233"/>
      <c r="P153" s="233"/>
      <c r="Q153" s="233"/>
      <c r="R153" s="233"/>
      <c r="S153" s="233"/>
      <c r="T153" s="234"/>
      <c r="AT153" s="235" t="s">
        <v>184</v>
      </c>
      <c r="AU153" s="235" t="s">
        <v>182</v>
      </c>
      <c r="AV153" s="14" t="s">
        <v>89</v>
      </c>
      <c r="AW153" s="14" t="s">
        <v>33</v>
      </c>
      <c r="AX153" s="14" t="s">
        <v>87</v>
      </c>
      <c r="AY153" s="235" t="s">
        <v>173</v>
      </c>
    </row>
    <row r="154" spans="1:65" s="2" customFormat="1" ht="24.15" customHeight="1">
      <c r="A154" s="35"/>
      <c r="B154" s="36"/>
      <c r="C154" s="201" t="s">
        <v>207</v>
      </c>
      <c r="D154" s="201" t="s">
        <v>177</v>
      </c>
      <c r="E154" s="202" t="s">
        <v>346</v>
      </c>
      <c r="F154" s="203" t="s">
        <v>347</v>
      </c>
      <c r="G154" s="204" t="s">
        <v>255</v>
      </c>
      <c r="H154" s="205">
        <v>2.9039999999999999</v>
      </c>
      <c r="I154" s="206"/>
      <c r="J154" s="207">
        <f>ROUND(I154*H154,2)</f>
        <v>0</v>
      </c>
      <c r="K154" s="208"/>
      <c r="L154" s="38"/>
      <c r="M154" s="209" t="s">
        <v>1</v>
      </c>
      <c r="N154" s="210" t="s">
        <v>44</v>
      </c>
      <c r="O154" s="72"/>
      <c r="P154" s="211">
        <f>O154*H154</f>
        <v>0</v>
      </c>
      <c r="Q154" s="211">
        <v>0</v>
      </c>
      <c r="R154" s="211">
        <f>Q154*H154</f>
        <v>0</v>
      </c>
      <c r="S154" s="211">
        <v>0</v>
      </c>
      <c r="T154" s="212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13" t="s">
        <v>181</v>
      </c>
      <c r="AT154" s="213" t="s">
        <v>177</v>
      </c>
      <c r="AU154" s="213" t="s">
        <v>182</v>
      </c>
      <c r="AY154" s="17" t="s">
        <v>173</v>
      </c>
      <c r="BE154" s="119">
        <f>IF(N154="základní",J154,0)</f>
        <v>0</v>
      </c>
      <c r="BF154" s="119">
        <f>IF(N154="snížená",J154,0)</f>
        <v>0</v>
      </c>
      <c r="BG154" s="119">
        <f>IF(N154="zákl. přenesená",J154,0)</f>
        <v>0</v>
      </c>
      <c r="BH154" s="119">
        <f>IF(N154="sníž. přenesená",J154,0)</f>
        <v>0</v>
      </c>
      <c r="BI154" s="119">
        <f>IF(N154="nulová",J154,0)</f>
        <v>0</v>
      </c>
      <c r="BJ154" s="17" t="s">
        <v>87</v>
      </c>
      <c r="BK154" s="119">
        <f>ROUND(I154*H154,2)</f>
        <v>0</v>
      </c>
      <c r="BL154" s="17" t="s">
        <v>181</v>
      </c>
      <c r="BM154" s="213" t="s">
        <v>964</v>
      </c>
    </row>
    <row r="155" spans="1:65" s="14" customFormat="1" ht="10.199999999999999">
      <c r="B155" s="225"/>
      <c r="C155" s="226"/>
      <c r="D155" s="216" t="s">
        <v>184</v>
      </c>
      <c r="E155" s="227" t="s">
        <v>1</v>
      </c>
      <c r="F155" s="228" t="s">
        <v>965</v>
      </c>
      <c r="G155" s="226"/>
      <c r="H155" s="229">
        <v>2.9039999999999999</v>
      </c>
      <c r="I155" s="230"/>
      <c r="J155" s="226"/>
      <c r="K155" s="226"/>
      <c r="L155" s="231"/>
      <c r="M155" s="232"/>
      <c r="N155" s="233"/>
      <c r="O155" s="233"/>
      <c r="P155" s="233"/>
      <c r="Q155" s="233"/>
      <c r="R155" s="233"/>
      <c r="S155" s="233"/>
      <c r="T155" s="234"/>
      <c r="AT155" s="235" t="s">
        <v>184</v>
      </c>
      <c r="AU155" s="235" t="s">
        <v>182</v>
      </c>
      <c r="AV155" s="14" t="s">
        <v>89</v>
      </c>
      <c r="AW155" s="14" t="s">
        <v>33</v>
      </c>
      <c r="AX155" s="14" t="s">
        <v>87</v>
      </c>
      <c r="AY155" s="235" t="s">
        <v>173</v>
      </c>
    </row>
    <row r="156" spans="1:65" s="12" customFormat="1" ht="22.8" customHeight="1">
      <c r="B156" s="185"/>
      <c r="C156" s="186"/>
      <c r="D156" s="187" t="s">
        <v>78</v>
      </c>
      <c r="E156" s="199" t="s">
        <v>89</v>
      </c>
      <c r="F156" s="199" t="s">
        <v>363</v>
      </c>
      <c r="G156" s="186"/>
      <c r="H156" s="186"/>
      <c r="I156" s="189"/>
      <c r="J156" s="200">
        <f>BK156</f>
        <v>0</v>
      </c>
      <c r="K156" s="186"/>
      <c r="L156" s="191"/>
      <c r="M156" s="192"/>
      <c r="N156" s="193"/>
      <c r="O156" s="193"/>
      <c r="P156" s="194">
        <f>SUM(P157:P174)</f>
        <v>0</v>
      </c>
      <c r="Q156" s="193"/>
      <c r="R156" s="194">
        <f>SUM(R157:R174)</f>
        <v>36.096080059999998</v>
      </c>
      <c r="S156" s="193"/>
      <c r="T156" s="195">
        <f>SUM(T157:T174)</f>
        <v>0</v>
      </c>
      <c r="AR156" s="196" t="s">
        <v>87</v>
      </c>
      <c r="AT156" s="197" t="s">
        <v>78</v>
      </c>
      <c r="AU156" s="197" t="s">
        <v>87</v>
      </c>
      <c r="AY156" s="196" t="s">
        <v>173</v>
      </c>
      <c r="BK156" s="198">
        <f>SUM(BK157:BK174)</f>
        <v>0</v>
      </c>
    </row>
    <row r="157" spans="1:65" s="2" customFormat="1" ht="24.15" customHeight="1">
      <c r="A157" s="35"/>
      <c r="B157" s="36"/>
      <c r="C157" s="201" t="s">
        <v>214</v>
      </c>
      <c r="D157" s="201" t="s">
        <v>177</v>
      </c>
      <c r="E157" s="202" t="s">
        <v>966</v>
      </c>
      <c r="F157" s="203" t="s">
        <v>967</v>
      </c>
      <c r="G157" s="204" t="s">
        <v>255</v>
      </c>
      <c r="H157" s="205">
        <v>7.2380000000000004</v>
      </c>
      <c r="I157" s="206"/>
      <c r="J157" s="207">
        <f>ROUND(I157*H157,2)</f>
        <v>0</v>
      </c>
      <c r="K157" s="208"/>
      <c r="L157" s="38"/>
      <c r="M157" s="209" t="s">
        <v>1</v>
      </c>
      <c r="N157" s="210" t="s">
        <v>44</v>
      </c>
      <c r="O157" s="72"/>
      <c r="P157" s="211">
        <f>O157*H157</f>
        <v>0</v>
      </c>
      <c r="Q157" s="211">
        <v>2.45329</v>
      </c>
      <c r="R157" s="211">
        <f>Q157*H157</f>
        <v>17.756913020000002</v>
      </c>
      <c r="S157" s="211">
        <v>0</v>
      </c>
      <c r="T157" s="212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13" t="s">
        <v>181</v>
      </c>
      <c r="AT157" s="213" t="s">
        <v>177</v>
      </c>
      <c r="AU157" s="213" t="s">
        <v>89</v>
      </c>
      <c r="AY157" s="17" t="s">
        <v>173</v>
      </c>
      <c r="BE157" s="119">
        <f>IF(N157="základní",J157,0)</f>
        <v>0</v>
      </c>
      <c r="BF157" s="119">
        <f>IF(N157="snížená",J157,0)</f>
        <v>0</v>
      </c>
      <c r="BG157" s="119">
        <f>IF(N157="zákl. přenesená",J157,0)</f>
        <v>0</v>
      </c>
      <c r="BH157" s="119">
        <f>IF(N157="sníž. přenesená",J157,0)</f>
        <v>0</v>
      </c>
      <c r="BI157" s="119">
        <f>IF(N157="nulová",J157,0)</f>
        <v>0</v>
      </c>
      <c r="BJ157" s="17" t="s">
        <v>87</v>
      </c>
      <c r="BK157" s="119">
        <f>ROUND(I157*H157,2)</f>
        <v>0</v>
      </c>
      <c r="BL157" s="17" t="s">
        <v>181</v>
      </c>
      <c r="BM157" s="213" t="s">
        <v>968</v>
      </c>
    </row>
    <row r="158" spans="1:65" s="13" customFormat="1" ht="10.199999999999999">
      <c r="B158" s="214"/>
      <c r="C158" s="215"/>
      <c r="D158" s="216" t="s">
        <v>184</v>
      </c>
      <c r="E158" s="217" t="s">
        <v>1</v>
      </c>
      <c r="F158" s="218" t="s">
        <v>969</v>
      </c>
      <c r="G158" s="215"/>
      <c r="H158" s="217" t="s">
        <v>1</v>
      </c>
      <c r="I158" s="219"/>
      <c r="J158" s="215"/>
      <c r="K158" s="215"/>
      <c r="L158" s="220"/>
      <c r="M158" s="221"/>
      <c r="N158" s="222"/>
      <c r="O158" s="222"/>
      <c r="P158" s="222"/>
      <c r="Q158" s="222"/>
      <c r="R158" s="222"/>
      <c r="S158" s="222"/>
      <c r="T158" s="223"/>
      <c r="AT158" s="224" t="s">
        <v>184</v>
      </c>
      <c r="AU158" s="224" t="s">
        <v>89</v>
      </c>
      <c r="AV158" s="13" t="s">
        <v>87</v>
      </c>
      <c r="AW158" s="13" t="s">
        <v>33</v>
      </c>
      <c r="AX158" s="13" t="s">
        <v>79</v>
      </c>
      <c r="AY158" s="224" t="s">
        <v>173</v>
      </c>
    </row>
    <row r="159" spans="1:65" s="14" customFormat="1" ht="10.199999999999999">
      <c r="B159" s="225"/>
      <c r="C159" s="226"/>
      <c r="D159" s="216" t="s">
        <v>184</v>
      </c>
      <c r="E159" s="227" t="s">
        <v>1</v>
      </c>
      <c r="F159" s="228" t="s">
        <v>970</v>
      </c>
      <c r="G159" s="226"/>
      <c r="H159" s="229">
        <v>7.2380000000000004</v>
      </c>
      <c r="I159" s="230"/>
      <c r="J159" s="226"/>
      <c r="K159" s="226"/>
      <c r="L159" s="231"/>
      <c r="M159" s="232"/>
      <c r="N159" s="233"/>
      <c r="O159" s="233"/>
      <c r="P159" s="233"/>
      <c r="Q159" s="233"/>
      <c r="R159" s="233"/>
      <c r="S159" s="233"/>
      <c r="T159" s="234"/>
      <c r="AT159" s="235" t="s">
        <v>184</v>
      </c>
      <c r="AU159" s="235" t="s">
        <v>89</v>
      </c>
      <c r="AV159" s="14" t="s">
        <v>89</v>
      </c>
      <c r="AW159" s="14" t="s">
        <v>33</v>
      </c>
      <c r="AX159" s="14" t="s">
        <v>87</v>
      </c>
      <c r="AY159" s="235" t="s">
        <v>173</v>
      </c>
    </row>
    <row r="160" spans="1:65" s="2" customFormat="1" ht="21.75" customHeight="1">
      <c r="A160" s="35"/>
      <c r="B160" s="36"/>
      <c r="C160" s="201" t="s">
        <v>227</v>
      </c>
      <c r="D160" s="201" t="s">
        <v>177</v>
      </c>
      <c r="E160" s="202" t="s">
        <v>971</v>
      </c>
      <c r="F160" s="203" t="s">
        <v>972</v>
      </c>
      <c r="G160" s="204" t="s">
        <v>342</v>
      </c>
      <c r="H160" s="205">
        <v>0.752</v>
      </c>
      <c r="I160" s="206"/>
      <c r="J160" s="207">
        <f>ROUND(I160*H160,2)</f>
        <v>0</v>
      </c>
      <c r="K160" s="208"/>
      <c r="L160" s="38"/>
      <c r="M160" s="209" t="s">
        <v>1</v>
      </c>
      <c r="N160" s="210" t="s">
        <v>44</v>
      </c>
      <c r="O160" s="72"/>
      <c r="P160" s="211">
        <f>O160*H160</f>
        <v>0</v>
      </c>
      <c r="Q160" s="211">
        <v>1.06277</v>
      </c>
      <c r="R160" s="211">
        <f>Q160*H160</f>
        <v>0.79920303999999998</v>
      </c>
      <c r="S160" s="211">
        <v>0</v>
      </c>
      <c r="T160" s="212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13" t="s">
        <v>181</v>
      </c>
      <c r="AT160" s="213" t="s">
        <v>177</v>
      </c>
      <c r="AU160" s="213" t="s">
        <v>89</v>
      </c>
      <c r="AY160" s="17" t="s">
        <v>173</v>
      </c>
      <c r="BE160" s="119">
        <f>IF(N160="základní",J160,0)</f>
        <v>0</v>
      </c>
      <c r="BF160" s="119">
        <f>IF(N160="snížená",J160,0)</f>
        <v>0</v>
      </c>
      <c r="BG160" s="119">
        <f>IF(N160="zákl. přenesená",J160,0)</f>
        <v>0</v>
      </c>
      <c r="BH160" s="119">
        <f>IF(N160="sníž. přenesená",J160,0)</f>
        <v>0</v>
      </c>
      <c r="BI160" s="119">
        <f>IF(N160="nulová",J160,0)</f>
        <v>0</v>
      </c>
      <c r="BJ160" s="17" t="s">
        <v>87</v>
      </c>
      <c r="BK160" s="119">
        <f>ROUND(I160*H160,2)</f>
        <v>0</v>
      </c>
      <c r="BL160" s="17" t="s">
        <v>181</v>
      </c>
      <c r="BM160" s="213" t="s">
        <v>973</v>
      </c>
    </row>
    <row r="161" spans="1:65" s="13" customFormat="1" ht="10.199999999999999">
      <c r="B161" s="214"/>
      <c r="C161" s="215"/>
      <c r="D161" s="216" t="s">
        <v>184</v>
      </c>
      <c r="E161" s="217" t="s">
        <v>1</v>
      </c>
      <c r="F161" s="218" t="s">
        <v>974</v>
      </c>
      <c r="G161" s="215"/>
      <c r="H161" s="217" t="s">
        <v>1</v>
      </c>
      <c r="I161" s="219"/>
      <c r="J161" s="215"/>
      <c r="K161" s="215"/>
      <c r="L161" s="220"/>
      <c r="M161" s="221"/>
      <c r="N161" s="222"/>
      <c r="O161" s="222"/>
      <c r="P161" s="222"/>
      <c r="Q161" s="222"/>
      <c r="R161" s="222"/>
      <c r="S161" s="222"/>
      <c r="T161" s="223"/>
      <c r="AT161" s="224" t="s">
        <v>184</v>
      </c>
      <c r="AU161" s="224" t="s">
        <v>89</v>
      </c>
      <c r="AV161" s="13" t="s">
        <v>87</v>
      </c>
      <c r="AW161" s="13" t="s">
        <v>33</v>
      </c>
      <c r="AX161" s="13" t="s">
        <v>79</v>
      </c>
      <c r="AY161" s="224" t="s">
        <v>173</v>
      </c>
    </row>
    <row r="162" spans="1:65" s="14" customFormat="1" ht="10.199999999999999">
      <c r="B162" s="225"/>
      <c r="C162" s="226"/>
      <c r="D162" s="216" t="s">
        <v>184</v>
      </c>
      <c r="E162" s="227" t="s">
        <v>1</v>
      </c>
      <c r="F162" s="228" t="s">
        <v>975</v>
      </c>
      <c r="G162" s="226"/>
      <c r="H162" s="229">
        <v>0.752</v>
      </c>
      <c r="I162" s="230"/>
      <c r="J162" s="226"/>
      <c r="K162" s="226"/>
      <c r="L162" s="231"/>
      <c r="M162" s="232"/>
      <c r="N162" s="233"/>
      <c r="O162" s="233"/>
      <c r="P162" s="233"/>
      <c r="Q162" s="233"/>
      <c r="R162" s="233"/>
      <c r="S162" s="233"/>
      <c r="T162" s="234"/>
      <c r="AT162" s="235" t="s">
        <v>184</v>
      </c>
      <c r="AU162" s="235" t="s">
        <v>89</v>
      </c>
      <c r="AV162" s="14" t="s">
        <v>89</v>
      </c>
      <c r="AW162" s="14" t="s">
        <v>33</v>
      </c>
      <c r="AX162" s="14" t="s">
        <v>87</v>
      </c>
      <c r="AY162" s="235" t="s">
        <v>173</v>
      </c>
    </row>
    <row r="163" spans="1:65" s="2" customFormat="1" ht="33" customHeight="1">
      <c r="A163" s="35"/>
      <c r="B163" s="36"/>
      <c r="C163" s="201" t="s">
        <v>231</v>
      </c>
      <c r="D163" s="201" t="s">
        <v>177</v>
      </c>
      <c r="E163" s="202" t="s">
        <v>976</v>
      </c>
      <c r="F163" s="203" t="s">
        <v>977</v>
      </c>
      <c r="G163" s="204" t="s">
        <v>261</v>
      </c>
      <c r="H163" s="205">
        <v>10.355</v>
      </c>
      <c r="I163" s="206"/>
      <c r="J163" s="207">
        <f>ROUND(I163*H163,2)</f>
        <v>0</v>
      </c>
      <c r="K163" s="208"/>
      <c r="L163" s="38"/>
      <c r="M163" s="209" t="s">
        <v>1</v>
      </c>
      <c r="N163" s="210" t="s">
        <v>44</v>
      </c>
      <c r="O163" s="72"/>
      <c r="P163" s="211">
        <f>O163*H163</f>
        <v>0</v>
      </c>
      <c r="Q163" s="211">
        <v>0.42831999999999998</v>
      </c>
      <c r="R163" s="211">
        <f>Q163*H163</f>
        <v>4.4352536000000002</v>
      </c>
      <c r="S163" s="211">
        <v>0</v>
      </c>
      <c r="T163" s="212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13" t="s">
        <v>181</v>
      </c>
      <c r="AT163" s="213" t="s">
        <v>177</v>
      </c>
      <c r="AU163" s="213" t="s">
        <v>89</v>
      </c>
      <c r="AY163" s="17" t="s">
        <v>173</v>
      </c>
      <c r="BE163" s="119">
        <f>IF(N163="základní",J163,0)</f>
        <v>0</v>
      </c>
      <c r="BF163" s="119">
        <f>IF(N163="snížená",J163,0)</f>
        <v>0</v>
      </c>
      <c r="BG163" s="119">
        <f>IF(N163="zákl. přenesená",J163,0)</f>
        <v>0</v>
      </c>
      <c r="BH163" s="119">
        <f>IF(N163="sníž. přenesená",J163,0)</f>
        <v>0</v>
      </c>
      <c r="BI163" s="119">
        <f>IF(N163="nulová",J163,0)</f>
        <v>0</v>
      </c>
      <c r="BJ163" s="17" t="s">
        <v>87</v>
      </c>
      <c r="BK163" s="119">
        <f>ROUND(I163*H163,2)</f>
        <v>0</v>
      </c>
      <c r="BL163" s="17" t="s">
        <v>181</v>
      </c>
      <c r="BM163" s="213" t="s">
        <v>978</v>
      </c>
    </row>
    <row r="164" spans="1:65" s="14" customFormat="1" ht="10.199999999999999">
      <c r="B164" s="225"/>
      <c r="C164" s="226"/>
      <c r="D164" s="216" t="s">
        <v>184</v>
      </c>
      <c r="E164" s="227" t="s">
        <v>1</v>
      </c>
      <c r="F164" s="228" t="s">
        <v>979</v>
      </c>
      <c r="G164" s="226"/>
      <c r="H164" s="229">
        <v>10.355</v>
      </c>
      <c r="I164" s="230"/>
      <c r="J164" s="226"/>
      <c r="K164" s="226"/>
      <c r="L164" s="231"/>
      <c r="M164" s="232"/>
      <c r="N164" s="233"/>
      <c r="O164" s="233"/>
      <c r="P164" s="233"/>
      <c r="Q164" s="233"/>
      <c r="R164" s="233"/>
      <c r="S164" s="233"/>
      <c r="T164" s="234"/>
      <c r="AT164" s="235" t="s">
        <v>184</v>
      </c>
      <c r="AU164" s="235" t="s">
        <v>89</v>
      </c>
      <c r="AV164" s="14" t="s">
        <v>89</v>
      </c>
      <c r="AW164" s="14" t="s">
        <v>33</v>
      </c>
      <c r="AX164" s="14" t="s">
        <v>87</v>
      </c>
      <c r="AY164" s="235" t="s">
        <v>173</v>
      </c>
    </row>
    <row r="165" spans="1:65" s="2" customFormat="1" ht="33" customHeight="1">
      <c r="A165" s="35"/>
      <c r="B165" s="36"/>
      <c r="C165" s="201" t="s">
        <v>238</v>
      </c>
      <c r="D165" s="201" t="s">
        <v>177</v>
      </c>
      <c r="E165" s="202" t="s">
        <v>980</v>
      </c>
      <c r="F165" s="203" t="s">
        <v>981</v>
      </c>
      <c r="G165" s="204" t="s">
        <v>261</v>
      </c>
      <c r="H165" s="205">
        <v>19</v>
      </c>
      <c r="I165" s="206"/>
      <c r="J165" s="207">
        <f>ROUND(I165*H165,2)</f>
        <v>0</v>
      </c>
      <c r="K165" s="208"/>
      <c r="L165" s="38"/>
      <c r="M165" s="209" t="s">
        <v>1</v>
      </c>
      <c r="N165" s="210" t="s">
        <v>44</v>
      </c>
      <c r="O165" s="72"/>
      <c r="P165" s="211">
        <f>O165*H165</f>
        <v>0</v>
      </c>
      <c r="Q165" s="211">
        <v>0.67488999999999999</v>
      </c>
      <c r="R165" s="211">
        <f>Q165*H165</f>
        <v>12.82291</v>
      </c>
      <c r="S165" s="211">
        <v>0</v>
      </c>
      <c r="T165" s="212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13" t="s">
        <v>181</v>
      </c>
      <c r="AT165" s="213" t="s">
        <v>177</v>
      </c>
      <c r="AU165" s="213" t="s">
        <v>89</v>
      </c>
      <c r="AY165" s="17" t="s">
        <v>173</v>
      </c>
      <c r="BE165" s="119">
        <f>IF(N165="základní",J165,0)</f>
        <v>0</v>
      </c>
      <c r="BF165" s="119">
        <f>IF(N165="snížená",J165,0)</f>
        <v>0</v>
      </c>
      <c r="BG165" s="119">
        <f>IF(N165="zákl. přenesená",J165,0)</f>
        <v>0</v>
      </c>
      <c r="BH165" s="119">
        <f>IF(N165="sníž. přenesená",J165,0)</f>
        <v>0</v>
      </c>
      <c r="BI165" s="119">
        <f>IF(N165="nulová",J165,0)</f>
        <v>0</v>
      </c>
      <c r="BJ165" s="17" t="s">
        <v>87</v>
      </c>
      <c r="BK165" s="119">
        <f>ROUND(I165*H165,2)</f>
        <v>0</v>
      </c>
      <c r="BL165" s="17" t="s">
        <v>181</v>
      </c>
      <c r="BM165" s="213" t="s">
        <v>982</v>
      </c>
    </row>
    <row r="166" spans="1:65" s="13" customFormat="1" ht="10.199999999999999">
      <c r="B166" s="214"/>
      <c r="C166" s="215"/>
      <c r="D166" s="216" t="s">
        <v>184</v>
      </c>
      <c r="E166" s="217" t="s">
        <v>1</v>
      </c>
      <c r="F166" s="218" t="s">
        <v>983</v>
      </c>
      <c r="G166" s="215"/>
      <c r="H166" s="217" t="s">
        <v>1</v>
      </c>
      <c r="I166" s="219"/>
      <c r="J166" s="215"/>
      <c r="K166" s="215"/>
      <c r="L166" s="220"/>
      <c r="M166" s="221"/>
      <c r="N166" s="222"/>
      <c r="O166" s="222"/>
      <c r="P166" s="222"/>
      <c r="Q166" s="222"/>
      <c r="R166" s="222"/>
      <c r="S166" s="222"/>
      <c r="T166" s="223"/>
      <c r="AT166" s="224" t="s">
        <v>184</v>
      </c>
      <c r="AU166" s="224" t="s">
        <v>89</v>
      </c>
      <c r="AV166" s="13" t="s">
        <v>87</v>
      </c>
      <c r="AW166" s="13" t="s">
        <v>33</v>
      </c>
      <c r="AX166" s="13" t="s">
        <v>79</v>
      </c>
      <c r="AY166" s="224" t="s">
        <v>173</v>
      </c>
    </row>
    <row r="167" spans="1:65" s="14" customFormat="1" ht="10.199999999999999">
      <c r="B167" s="225"/>
      <c r="C167" s="226"/>
      <c r="D167" s="216" t="s">
        <v>184</v>
      </c>
      <c r="E167" s="227" t="s">
        <v>1</v>
      </c>
      <c r="F167" s="228" t="s">
        <v>984</v>
      </c>
      <c r="G167" s="226"/>
      <c r="H167" s="229">
        <v>21.28</v>
      </c>
      <c r="I167" s="230"/>
      <c r="J167" s="226"/>
      <c r="K167" s="226"/>
      <c r="L167" s="231"/>
      <c r="M167" s="232"/>
      <c r="N167" s="233"/>
      <c r="O167" s="233"/>
      <c r="P167" s="233"/>
      <c r="Q167" s="233"/>
      <c r="R167" s="233"/>
      <c r="S167" s="233"/>
      <c r="T167" s="234"/>
      <c r="AT167" s="235" t="s">
        <v>184</v>
      </c>
      <c r="AU167" s="235" t="s">
        <v>89</v>
      </c>
      <c r="AV167" s="14" t="s">
        <v>89</v>
      </c>
      <c r="AW167" s="14" t="s">
        <v>33</v>
      </c>
      <c r="AX167" s="14" t="s">
        <v>79</v>
      </c>
      <c r="AY167" s="235" t="s">
        <v>173</v>
      </c>
    </row>
    <row r="168" spans="1:65" s="14" customFormat="1" ht="10.199999999999999">
      <c r="B168" s="225"/>
      <c r="C168" s="226"/>
      <c r="D168" s="216" t="s">
        <v>184</v>
      </c>
      <c r="E168" s="227" t="s">
        <v>1</v>
      </c>
      <c r="F168" s="228" t="s">
        <v>985</v>
      </c>
      <c r="G168" s="226"/>
      <c r="H168" s="229">
        <v>-2.2799999999999998</v>
      </c>
      <c r="I168" s="230"/>
      <c r="J168" s="226"/>
      <c r="K168" s="226"/>
      <c r="L168" s="231"/>
      <c r="M168" s="232"/>
      <c r="N168" s="233"/>
      <c r="O168" s="233"/>
      <c r="P168" s="233"/>
      <c r="Q168" s="233"/>
      <c r="R168" s="233"/>
      <c r="S168" s="233"/>
      <c r="T168" s="234"/>
      <c r="AT168" s="235" t="s">
        <v>184</v>
      </c>
      <c r="AU168" s="235" t="s">
        <v>89</v>
      </c>
      <c r="AV168" s="14" t="s">
        <v>89</v>
      </c>
      <c r="AW168" s="14" t="s">
        <v>33</v>
      </c>
      <c r="AX168" s="14" t="s">
        <v>79</v>
      </c>
      <c r="AY168" s="235" t="s">
        <v>173</v>
      </c>
    </row>
    <row r="169" spans="1:65" s="15" customFormat="1" ht="10.199999999999999">
      <c r="B169" s="236"/>
      <c r="C169" s="237"/>
      <c r="D169" s="216" t="s">
        <v>184</v>
      </c>
      <c r="E169" s="238" t="s">
        <v>1</v>
      </c>
      <c r="F169" s="239" t="s">
        <v>226</v>
      </c>
      <c r="G169" s="237"/>
      <c r="H169" s="240">
        <v>19</v>
      </c>
      <c r="I169" s="241"/>
      <c r="J169" s="237"/>
      <c r="K169" s="237"/>
      <c r="L169" s="242"/>
      <c r="M169" s="243"/>
      <c r="N169" s="244"/>
      <c r="O169" s="244"/>
      <c r="P169" s="244"/>
      <c r="Q169" s="244"/>
      <c r="R169" s="244"/>
      <c r="S169" s="244"/>
      <c r="T169" s="245"/>
      <c r="AT169" s="246" t="s">
        <v>184</v>
      </c>
      <c r="AU169" s="246" t="s">
        <v>89</v>
      </c>
      <c r="AV169" s="15" t="s">
        <v>181</v>
      </c>
      <c r="AW169" s="15" t="s">
        <v>33</v>
      </c>
      <c r="AX169" s="15" t="s">
        <v>87</v>
      </c>
      <c r="AY169" s="246" t="s">
        <v>173</v>
      </c>
    </row>
    <row r="170" spans="1:65" s="2" customFormat="1" ht="24.15" customHeight="1">
      <c r="A170" s="35"/>
      <c r="B170" s="36"/>
      <c r="C170" s="201" t="s">
        <v>175</v>
      </c>
      <c r="D170" s="201" t="s">
        <v>177</v>
      </c>
      <c r="E170" s="202" t="s">
        <v>986</v>
      </c>
      <c r="F170" s="203" t="s">
        <v>987</v>
      </c>
      <c r="G170" s="204" t="s">
        <v>342</v>
      </c>
      <c r="H170" s="205">
        <v>0.26600000000000001</v>
      </c>
      <c r="I170" s="206"/>
      <c r="J170" s="207">
        <f>ROUND(I170*H170,2)</f>
        <v>0</v>
      </c>
      <c r="K170" s="208"/>
      <c r="L170" s="38"/>
      <c r="M170" s="209" t="s">
        <v>1</v>
      </c>
      <c r="N170" s="210" t="s">
        <v>44</v>
      </c>
      <c r="O170" s="72"/>
      <c r="P170" s="211">
        <f>O170*H170</f>
        <v>0</v>
      </c>
      <c r="Q170" s="211">
        <v>1.0593999999999999</v>
      </c>
      <c r="R170" s="211">
        <f>Q170*H170</f>
        <v>0.28180040000000001</v>
      </c>
      <c r="S170" s="211">
        <v>0</v>
      </c>
      <c r="T170" s="212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213" t="s">
        <v>181</v>
      </c>
      <c r="AT170" s="213" t="s">
        <v>177</v>
      </c>
      <c r="AU170" s="213" t="s">
        <v>89</v>
      </c>
      <c r="AY170" s="17" t="s">
        <v>173</v>
      </c>
      <c r="BE170" s="119">
        <f>IF(N170="základní",J170,0)</f>
        <v>0</v>
      </c>
      <c r="BF170" s="119">
        <f>IF(N170="snížená",J170,0)</f>
        <v>0</v>
      </c>
      <c r="BG170" s="119">
        <f>IF(N170="zákl. přenesená",J170,0)</f>
        <v>0</v>
      </c>
      <c r="BH170" s="119">
        <f>IF(N170="sníž. přenesená",J170,0)</f>
        <v>0</v>
      </c>
      <c r="BI170" s="119">
        <f>IF(N170="nulová",J170,0)</f>
        <v>0</v>
      </c>
      <c r="BJ170" s="17" t="s">
        <v>87</v>
      </c>
      <c r="BK170" s="119">
        <f>ROUND(I170*H170,2)</f>
        <v>0</v>
      </c>
      <c r="BL170" s="17" t="s">
        <v>181</v>
      </c>
      <c r="BM170" s="213" t="s">
        <v>988</v>
      </c>
    </row>
    <row r="171" spans="1:65" s="13" customFormat="1" ht="10.199999999999999">
      <c r="B171" s="214"/>
      <c r="C171" s="215"/>
      <c r="D171" s="216" t="s">
        <v>184</v>
      </c>
      <c r="E171" s="217" t="s">
        <v>1</v>
      </c>
      <c r="F171" s="218" t="s">
        <v>989</v>
      </c>
      <c r="G171" s="215"/>
      <c r="H171" s="217" t="s">
        <v>1</v>
      </c>
      <c r="I171" s="219"/>
      <c r="J171" s="215"/>
      <c r="K171" s="215"/>
      <c r="L171" s="220"/>
      <c r="M171" s="221"/>
      <c r="N171" s="222"/>
      <c r="O171" s="222"/>
      <c r="P171" s="222"/>
      <c r="Q171" s="222"/>
      <c r="R171" s="222"/>
      <c r="S171" s="222"/>
      <c r="T171" s="223"/>
      <c r="AT171" s="224" t="s">
        <v>184</v>
      </c>
      <c r="AU171" s="224" t="s">
        <v>89</v>
      </c>
      <c r="AV171" s="13" t="s">
        <v>87</v>
      </c>
      <c r="AW171" s="13" t="s">
        <v>33</v>
      </c>
      <c r="AX171" s="13" t="s">
        <v>79</v>
      </c>
      <c r="AY171" s="224" t="s">
        <v>173</v>
      </c>
    </row>
    <row r="172" spans="1:65" s="14" customFormat="1" ht="20.399999999999999">
      <c r="B172" s="225"/>
      <c r="C172" s="226"/>
      <c r="D172" s="216" t="s">
        <v>184</v>
      </c>
      <c r="E172" s="227" t="s">
        <v>1</v>
      </c>
      <c r="F172" s="228" t="s">
        <v>990</v>
      </c>
      <c r="G172" s="226"/>
      <c r="H172" s="229">
        <v>0.104</v>
      </c>
      <c r="I172" s="230"/>
      <c r="J172" s="226"/>
      <c r="K172" s="226"/>
      <c r="L172" s="231"/>
      <c r="M172" s="232"/>
      <c r="N172" s="233"/>
      <c r="O172" s="233"/>
      <c r="P172" s="233"/>
      <c r="Q172" s="233"/>
      <c r="R172" s="233"/>
      <c r="S172" s="233"/>
      <c r="T172" s="234"/>
      <c r="AT172" s="235" t="s">
        <v>184</v>
      </c>
      <c r="AU172" s="235" t="s">
        <v>89</v>
      </c>
      <c r="AV172" s="14" t="s">
        <v>89</v>
      </c>
      <c r="AW172" s="14" t="s">
        <v>33</v>
      </c>
      <c r="AX172" s="14" t="s">
        <v>79</v>
      </c>
      <c r="AY172" s="235" t="s">
        <v>173</v>
      </c>
    </row>
    <row r="173" spans="1:65" s="14" customFormat="1" ht="20.399999999999999">
      <c r="B173" s="225"/>
      <c r="C173" s="226"/>
      <c r="D173" s="216" t="s">
        <v>184</v>
      </c>
      <c r="E173" s="227" t="s">
        <v>1</v>
      </c>
      <c r="F173" s="228" t="s">
        <v>991</v>
      </c>
      <c r="G173" s="226"/>
      <c r="H173" s="229">
        <v>0.16200000000000001</v>
      </c>
      <c r="I173" s="230"/>
      <c r="J173" s="226"/>
      <c r="K173" s="226"/>
      <c r="L173" s="231"/>
      <c r="M173" s="232"/>
      <c r="N173" s="233"/>
      <c r="O173" s="233"/>
      <c r="P173" s="233"/>
      <c r="Q173" s="233"/>
      <c r="R173" s="233"/>
      <c r="S173" s="233"/>
      <c r="T173" s="234"/>
      <c r="AT173" s="235" t="s">
        <v>184</v>
      </c>
      <c r="AU173" s="235" t="s">
        <v>89</v>
      </c>
      <c r="AV173" s="14" t="s">
        <v>89</v>
      </c>
      <c r="AW173" s="14" t="s">
        <v>33</v>
      </c>
      <c r="AX173" s="14" t="s">
        <v>79</v>
      </c>
      <c r="AY173" s="235" t="s">
        <v>173</v>
      </c>
    </row>
    <row r="174" spans="1:65" s="15" customFormat="1" ht="10.199999999999999">
      <c r="B174" s="236"/>
      <c r="C174" s="237"/>
      <c r="D174" s="216" t="s">
        <v>184</v>
      </c>
      <c r="E174" s="238" t="s">
        <v>1</v>
      </c>
      <c r="F174" s="239" t="s">
        <v>226</v>
      </c>
      <c r="G174" s="237"/>
      <c r="H174" s="240">
        <v>0.26600000000000001</v>
      </c>
      <c r="I174" s="241"/>
      <c r="J174" s="237"/>
      <c r="K174" s="237"/>
      <c r="L174" s="242"/>
      <c r="M174" s="243"/>
      <c r="N174" s="244"/>
      <c r="O174" s="244"/>
      <c r="P174" s="244"/>
      <c r="Q174" s="244"/>
      <c r="R174" s="244"/>
      <c r="S174" s="244"/>
      <c r="T174" s="245"/>
      <c r="AT174" s="246" t="s">
        <v>184</v>
      </c>
      <c r="AU174" s="246" t="s">
        <v>89</v>
      </c>
      <c r="AV174" s="15" t="s">
        <v>181</v>
      </c>
      <c r="AW174" s="15" t="s">
        <v>33</v>
      </c>
      <c r="AX174" s="15" t="s">
        <v>87</v>
      </c>
      <c r="AY174" s="246" t="s">
        <v>173</v>
      </c>
    </row>
    <row r="175" spans="1:65" s="12" customFormat="1" ht="22.8" customHeight="1">
      <c r="B175" s="185"/>
      <c r="C175" s="186"/>
      <c r="D175" s="187" t="s">
        <v>78</v>
      </c>
      <c r="E175" s="199" t="s">
        <v>182</v>
      </c>
      <c r="F175" s="199" t="s">
        <v>992</v>
      </c>
      <c r="G175" s="186"/>
      <c r="H175" s="186"/>
      <c r="I175" s="189"/>
      <c r="J175" s="200">
        <f>BK175</f>
        <v>0</v>
      </c>
      <c r="K175" s="186"/>
      <c r="L175" s="191"/>
      <c r="M175" s="192"/>
      <c r="N175" s="193"/>
      <c r="O175" s="193"/>
      <c r="P175" s="194">
        <f>SUM(P176:P177)</f>
        <v>0</v>
      </c>
      <c r="Q175" s="193"/>
      <c r="R175" s="194">
        <f>SUM(R176:R177)</f>
        <v>0.37728</v>
      </c>
      <c r="S175" s="193"/>
      <c r="T175" s="195">
        <f>SUM(T176:T177)</f>
        <v>0</v>
      </c>
      <c r="AR175" s="196" t="s">
        <v>87</v>
      </c>
      <c r="AT175" s="197" t="s">
        <v>78</v>
      </c>
      <c r="AU175" s="197" t="s">
        <v>87</v>
      </c>
      <c r="AY175" s="196" t="s">
        <v>173</v>
      </c>
      <c r="BK175" s="198">
        <f>SUM(BK176:BK177)</f>
        <v>0</v>
      </c>
    </row>
    <row r="176" spans="1:65" s="2" customFormat="1" ht="21.75" customHeight="1">
      <c r="A176" s="35"/>
      <c r="B176" s="36"/>
      <c r="C176" s="201" t="s">
        <v>247</v>
      </c>
      <c r="D176" s="201" t="s">
        <v>177</v>
      </c>
      <c r="E176" s="202" t="s">
        <v>993</v>
      </c>
      <c r="F176" s="203" t="s">
        <v>994</v>
      </c>
      <c r="G176" s="204" t="s">
        <v>373</v>
      </c>
      <c r="H176" s="205">
        <v>6</v>
      </c>
      <c r="I176" s="206"/>
      <c r="J176" s="207">
        <f>ROUND(I176*H176,2)</f>
        <v>0</v>
      </c>
      <c r="K176" s="208"/>
      <c r="L176" s="38"/>
      <c r="M176" s="209" t="s">
        <v>1</v>
      </c>
      <c r="N176" s="210" t="s">
        <v>44</v>
      </c>
      <c r="O176" s="72"/>
      <c r="P176" s="211">
        <f>O176*H176</f>
        <v>0</v>
      </c>
      <c r="Q176" s="211">
        <v>6.8799999999999998E-3</v>
      </c>
      <c r="R176" s="211">
        <f>Q176*H176</f>
        <v>4.1279999999999997E-2</v>
      </c>
      <c r="S176" s="211">
        <v>0</v>
      </c>
      <c r="T176" s="212">
        <f>S176*H176</f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213" t="s">
        <v>181</v>
      </c>
      <c r="AT176" s="213" t="s">
        <v>177</v>
      </c>
      <c r="AU176" s="213" t="s">
        <v>89</v>
      </c>
      <c r="AY176" s="17" t="s">
        <v>173</v>
      </c>
      <c r="BE176" s="119">
        <f>IF(N176="základní",J176,0)</f>
        <v>0</v>
      </c>
      <c r="BF176" s="119">
        <f>IF(N176="snížená",J176,0)</f>
        <v>0</v>
      </c>
      <c r="BG176" s="119">
        <f>IF(N176="zákl. přenesená",J176,0)</f>
        <v>0</v>
      </c>
      <c r="BH176" s="119">
        <f>IF(N176="sníž. přenesená",J176,0)</f>
        <v>0</v>
      </c>
      <c r="BI176" s="119">
        <f>IF(N176="nulová",J176,0)</f>
        <v>0</v>
      </c>
      <c r="BJ176" s="17" t="s">
        <v>87</v>
      </c>
      <c r="BK176" s="119">
        <f>ROUND(I176*H176,2)</f>
        <v>0</v>
      </c>
      <c r="BL176" s="17" t="s">
        <v>181</v>
      </c>
      <c r="BM176" s="213" t="s">
        <v>995</v>
      </c>
    </row>
    <row r="177" spans="1:65" s="2" customFormat="1" ht="16.5" customHeight="1">
      <c r="A177" s="35"/>
      <c r="B177" s="36"/>
      <c r="C177" s="247" t="s">
        <v>252</v>
      </c>
      <c r="D177" s="247" t="s">
        <v>291</v>
      </c>
      <c r="E177" s="248" t="s">
        <v>996</v>
      </c>
      <c r="F177" s="249" t="s">
        <v>997</v>
      </c>
      <c r="G177" s="250" t="s">
        <v>373</v>
      </c>
      <c r="H177" s="251">
        <v>6</v>
      </c>
      <c r="I177" s="252"/>
      <c r="J177" s="253">
        <f>ROUND(I177*H177,2)</f>
        <v>0</v>
      </c>
      <c r="K177" s="254"/>
      <c r="L177" s="255"/>
      <c r="M177" s="256" t="s">
        <v>1</v>
      </c>
      <c r="N177" s="257" t="s">
        <v>44</v>
      </c>
      <c r="O177" s="72"/>
      <c r="P177" s="211">
        <f>O177*H177</f>
        <v>0</v>
      </c>
      <c r="Q177" s="211">
        <v>5.6000000000000001E-2</v>
      </c>
      <c r="R177" s="211">
        <f>Q177*H177</f>
        <v>0.33600000000000002</v>
      </c>
      <c r="S177" s="211">
        <v>0</v>
      </c>
      <c r="T177" s="212">
        <f>S177*H177</f>
        <v>0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213" t="s">
        <v>227</v>
      </c>
      <c r="AT177" s="213" t="s">
        <v>291</v>
      </c>
      <c r="AU177" s="213" t="s">
        <v>89</v>
      </c>
      <c r="AY177" s="17" t="s">
        <v>173</v>
      </c>
      <c r="BE177" s="119">
        <f>IF(N177="základní",J177,0)</f>
        <v>0</v>
      </c>
      <c r="BF177" s="119">
        <f>IF(N177="snížená",J177,0)</f>
        <v>0</v>
      </c>
      <c r="BG177" s="119">
        <f>IF(N177="zákl. přenesená",J177,0)</f>
        <v>0</v>
      </c>
      <c r="BH177" s="119">
        <f>IF(N177="sníž. přenesená",J177,0)</f>
        <v>0</v>
      </c>
      <c r="BI177" s="119">
        <f>IF(N177="nulová",J177,0)</f>
        <v>0</v>
      </c>
      <c r="BJ177" s="17" t="s">
        <v>87</v>
      </c>
      <c r="BK177" s="119">
        <f>ROUND(I177*H177,2)</f>
        <v>0</v>
      </c>
      <c r="BL177" s="17" t="s">
        <v>181</v>
      </c>
      <c r="BM177" s="213" t="s">
        <v>998</v>
      </c>
    </row>
    <row r="178" spans="1:65" s="12" customFormat="1" ht="22.8" customHeight="1">
      <c r="B178" s="185"/>
      <c r="C178" s="186"/>
      <c r="D178" s="187" t="s">
        <v>78</v>
      </c>
      <c r="E178" s="199" t="s">
        <v>181</v>
      </c>
      <c r="F178" s="199" t="s">
        <v>375</v>
      </c>
      <c r="G178" s="186"/>
      <c r="H178" s="186"/>
      <c r="I178" s="189"/>
      <c r="J178" s="200">
        <f>BK178</f>
        <v>0</v>
      </c>
      <c r="K178" s="186"/>
      <c r="L178" s="191"/>
      <c r="M178" s="192"/>
      <c r="N178" s="193"/>
      <c r="O178" s="193"/>
      <c r="P178" s="194">
        <f>SUM(P179:P184)</f>
        <v>0</v>
      </c>
      <c r="Q178" s="193"/>
      <c r="R178" s="194">
        <f>SUM(R179:R184)</f>
        <v>11.050354280000001</v>
      </c>
      <c r="S178" s="193"/>
      <c r="T178" s="195">
        <f>SUM(T179:T184)</f>
        <v>0</v>
      </c>
      <c r="AR178" s="196" t="s">
        <v>87</v>
      </c>
      <c r="AT178" s="197" t="s">
        <v>78</v>
      </c>
      <c r="AU178" s="197" t="s">
        <v>87</v>
      </c>
      <c r="AY178" s="196" t="s">
        <v>173</v>
      </c>
      <c r="BK178" s="198">
        <f>SUM(BK179:BK184)</f>
        <v>0</v>
      </c>
    </row>
    <row r="179" spans="1:65" s="2" customFormat="1" ht="16.5" customHeight="1">
      <c r="A179" s="35"/>
      <c r="B179" s="36"/>
      <c r="C179" s="201" t="s">
        <v>258</v>
      </c>
      <c r="D179" s="201" t="s">
        <v>177</v>
      </c>
      <c r="E179" s="202" t="s">
        <v>999</v>
      </c>
      <c r="F179" s="203" t="s">
        <v>1000</v>
      </c>
      <c r="G179" s="204" t="s">
        <v>255</v>
      </c>
      <c r="H179" s="205">
        <v>3.6190000000000002</v>
      </c>
      <c r="I179" s="206"/>
      <c r="J179" s="207">
        <f>ROUND(I179*H179,2)</f>
        <v>0</v>
      </c>
      <c r="K179" s="208"/>
      <c r="L179" s="38"/>
      <c r="M179" s="209" t="s">
        <v>1</v>
      </c>
      <c r="N179" s="210" t="s">
        <v>44</v>
      </c>
      <c r="O179" s="72"/>
      <c r="P179" s="211">
        <f>O179*H179</f>
        <v>0</v>
      </c>
      <c r="Q179" s="211">
        <v>1.7034</v>
      </c>
      <c r="R179" s="211">
        <f>Q179*H179</f>
        <v>6.1646046000000005</v>
      </c>
      <c r="S179" s="211">
        <v>0</v>
      </c>
      <c r="T179" s="212">
        <f>S179*H179</f>
        <v>0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213" t="s">
        <v>181</v>
      </c>
      <c r="AT179" s="213" t="s">
        <v>177</v>
      </c>
      <c r="AU179" s="213" t="s">
        <v>89</v>
      </c>
      <c r="AY179" s="17" t="s">
        <v>173</v>
      </c>
      <c r="BE179" s="119">
        <f>IF(N179="základní",J179,0)</f>
        <v>0</v>
      </c>
      <c r="BF179" s="119">
        <f>IF(N179="snížená",J179,0)</f>
        <v>0</v>
      </c>
      <c r="BG179" s="119">
        <f>IF(N179="zákl. přenesená",J179,0)</f>
        <v>0</v>
      </c>
      <c r="BH179" s="119">
        <f>IF(N179="sníž. přenesená",J179,0)</f>
        <v>0</v>
      </c>
      <c r="BI179" s="119">
        <f>IF(N179="nulová",J179,0)</f>
        <v>0</v>
      </c>
      <c r="BJ179" s="17" t="s">
        <v>87</v>
      </c>
      <c r="BK179" s="119">
        <f>ROUND(I179*H179,2)</f>
        <v>0</v>
      </c>
      <c r="BL179" s="17" t="s">
        <v>181</v>
      </c>
      <c r="BM179" s="213" t="s">
        <v>1001</v>
      </c>
    </row>
    <row r="180" spans="1:65" s="13" customFormat="1" ht="10.199999999999999">
      <c r="B180" s="214"/>
      <c r="C180" s="215"/>
      <c r="D180" s="216" t="s">
        <v>184</v>
      </c>
      <c r="E180" s="217" t="s">
        <v>1</v>
      </c>
      <c r="F180" s="218" t="s">
        <v>1002</v>
      </c>
      <c r="G180" s="215"/>
      <c r="H180" s="217" t="s">
        <v>1</v>
      </c>
      <c r="I180" s="219"/>
      <c r="J180" s="215"/>
      <c r="K180" s="215"/>
      <c r="L180" s="220"/>
      <c r="M180" s="221"/>
      <c r="N180" s="222"/>
      <c r="O180" s="222"/>
      <c r="P180" s="222"/>
      <c r="Q180" s="222"/>
      <c r="R180" s="222"/>
      <c r="S180" s="222"/>
      <c r="T180" s="223"/>
      <c r="AT180" s="224" t="s">
        <v>184</v>
      </c>
      <c r="AU180" s="224" t="s">
        <v>89</v>
      </c>
      <c r="AV180" s="13" t="s">
        <v>87</v>
      </c>
      <c r="AW180" s="13" t="s">
        <v>33</v>
      </c>
      <c r="AX180" s="13" t="s">
        <v>79</v>
      </c>
      <c r="AY180" s="224" t="s">
        <v>173</v>
      </c>
    </row>
    <row r="181" spans="1:65" s="14" customFormat="1" ht="10.199999999999999">
      <c r="B181" s="225"/>
      <c r="C181" s="226"/>
      <c r="D181" s="216" t="s">
        <v>184</v>
      </c>
      <c r="E181" s="227" t="s">
        <v>1</v>
      </c>
      <c r="F181" s="228" t="s">
        <v>1003</v>
      </c>
      <c r="G181" s="226"/>
      <c r="H181" s="229">
        <v>3.6190000000000002</v>
      </c>
      <c r="I181" s="230"/>
      <c r="J181" s="226"/>
      <c r="K181" s="226"/>
      <c r="L181" s="231"/>
      <c r="M181" s="232"/>
      <c r="N181" s="233"/>
      <c r="O181" s="233"/>
      <c r="P181" s="233"/>
      <c r="Q181" s="233"/>
      <c r="R181" s="233"/>
      <c r="S181" s="233"/>
      <c r="T181" s="234"/>
      <c r="AT181" s="235" t="s">
        <v>184</v>
      </c>
      <c r="AU181" s="235" t="s">
        <v>89</v>
      </c>
      <c r="AV181" s="14" t="s">
        <v>89</v>
      </c>
      <c r="AW181" s="14" t="s">
        <v>33</v>
      </c>
      <c r="AX181" s="14" t="s">
        <v>87</v>
      </c>
      <c r="AY181" s="235" t="s">
        <v>173</v>
      </c>
    </row>
    <row r="182" spans="1:65" s="2" customFormat="1" ht="16.5" customHeight="1">
      <c r="A182" s="35"/>
      <c r="B182" s="36"/>
      <c r="C182" s="201" t="s">
        <v>8</v>
      </c>
      <c r="D182" s="201" t="s">
        <v>177</v>
      </c>
      <c r="E182" s="202" t="s">
        <v>377</v>
      </c>
      <c r="F182" s="203" t="s">
        <v>378</v>
      </c>
      <c r="G182" s="204" t="s">
        <v>255</v>
      </c>
      <c r="H182" s="205">
        <v>2.5840000000000001</v>
      </c>
      <c r="I182" s="206"/>
      <c r="J182" s="207">
        <f>ROUND(I182*H182,2)</f>
        <v>0</v>
      </c>
      <c r="K182" s="208"/>
      <c r="L182" s="38"/>
      <c r="M182" s="209" t="s">
        <v>1</v>
      </c>
      <c r="N182" s="210" t="s">
        <v>44</v>
      </c>
      <c r="O182" s="72"/>
      <c r="P182" s="211">
        <f>O182*H182</f>
        <v>0</v>
      </c>
      <c r="Q182" s="211">
        <v>1.8907700000000001</v>
      </c>
      <c r="R182" s="211">
        <f>Q182*H182</f>
        <v>4.88574968</v>
      </c>
      <c r="S182" s="211">
        <v>0</v>
      </c>
      <c r="T182" s="212">
        <f>S182*H182</f>
        <v>0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213" t="s">
        <v>181</v>
      </c>
      <c r="AT182" s="213" t="s">
        <v>177</v>
      </c>
      <c r="AU182" s="213" t="s">
        <v>89</v>
      </c>
      <c r="AY182" s="17" t="s">
        <v>173</v>
      </c>
      <c r="BE182" s="119">
        <f>IF(N182="základní",J182,0)</f>
        <v>0</v>
      </c>
      <c r="BF182" s="119">
        <f>IF(N182="snížená",J182,0)</f>
        <v>0</v>
      </c>
      <c r="BG182" s="119">
        <f>IF(N182="zákl. přenesená",J182,0)</f>
        <v>0</v>
      </c>
      <c r="BH182" s="119">
        <f>IF(N182="sníž. přenesená",J182,0)</f>
        <v>0</v>
      </c>
      <c r="BI182" s="119">
        <f>IF(N182="nulová",J182,0)</f>
        <v>0</v>
      </c>
      <c r="BJ182" s="17" t="s">
        <v>87</v>
      </c>
      <c r="BK182" s="119">
        <f>ROUND(I182*H182,2)</f>
        <v>0</v>
      </c>
      <c r="BL182" s="17" t="s">
        <v>181</v>
      </c>
      <c r="BM182" s="213" t="s">
        <v>1004</v>
      </c>
    </row>
    <row r="183" spans="1:65" s="13" customFormat="1" ht="10.199999999999999">
      <c r="B183" s="214"/>
      <c r="C183" s="215"/>
      <c r="D183" s="216" t="s">
        <v>184</v>
      </c>
      <c r="E183" s="217" t="s">
        <v>1</v>
      </c>
      <c r="F183" s="218" t="s">
        <v>1005</v>
      </c>
      <c r="G183" s="215"/>
      <c r="H183" s="217" t="s">
        <v>1</v>
      </c>
      <c r="I183" s="219"/>
      <c r="J183" s="215"/>
      <c r="K183" s="215"/>
      <c r="L183" s="220"/>
      <c r="M183" s="221"/>
      <c r="N183" s="222"/>
      <c r="O183" s="222"/>
      <c r="P183" s="222"/>
      <c r="Q183" s="222"/>
      <c r="R183" s="222"/>
      <c r="S183" s="222"/>
      <c r="T183" s="223"/>
      <c r="AT183" s="224" t="s">
        <v>184</v>
      </c>
      <c r="AU183" s="224" t="s">
        <v>89</v>
      </c>
      <c r="AV183" s="13" t="s">
        <v>87</v>
      </c>
      <c r="AW183" s="13" t="s">
        <v>33</v>
      </c>
      <c r="AX183" s="13" t="s">
        <v>79</v>
      </c>
      <c r="AY183" s="224" t="s">
        <v>173</v>
      </c>
    </row>
    <row r="184" spans="1:65" s="14" customFormat="1" ht="10.199999999999999">
      <c r="B184" s="225"/>
      <c r="C184" s="226"/>
      <c r="D184" s="216" t="s">
        <v>184</v>
      </c>
      <c r="E184" s="227" t="s">
        <v>1</v>
      </c>
      <c r="F184" s="228" t="s">
        <v>1006</v>
      </c>
      <c r="G184" s="226"/>
      <c r="H184" s="229">
        <v>2.5840000000000001</v>
      </c>
      <c r="I184" s="230"/>
      <c r="J184" s="226"/>
      <c r="K184" s="226"/>
      <c r="L184" s="231"/>
      <c r="M184" s="232"/>
      <c r="N184" s="233"/>
      <c r="O184" s="233"/>
      <c r="P184" s="233"/>
      <c r="Q184" s="233"/>
      <c r="R184" s="233"/>
      <c r="S184" s="233"/>
      <c r="T184" s="234"/>
      <c r="AT184" s="235" t="s">
        <v>184</v>
      </c>
      <c r="AU184" s="235" t="s">
        <v>89</v>
      </c>
      <c r="AV184" s="14" t="s">
        <v>89</v>
      </c>
      <c r="AW184" s="14" t="s">
        <v>33</v>
      </c>
      <c r="AX184" s="14" t="s">
        <v>87</v>
      </c>
      <c r="AY184" s="235" t="s">
        <v>173</v>
      </c>
    </row>
    <row r="185" spans="1:65" s="12" customFormat="1" ht="22.8" customHeight="1">
      <c r="B185" s="185"/>
      <c r="C185" s="186"/>
      <c r="D185" s="187" t="s">
        <v>78</v>
      </c>
      <c r="E185" s="199" t="s">
        <v>207</v>
      </c>
      <c r="F185" s="199" t="s">
        <v>1007</v>
      </c>
      <c r="G185" s="186"/>
      <c r="H185" s="186"/>
      <c r="I185" s="189"/>
      <c r="J185" s="200">
        <f>BK185</f>
        <v>0</v>
      </c>
      <c r="K185" s="186"/>
      <c r="L185" s="191"/>
      <c r="M185" s="192"/>
      <c r="N185" s="193"/>
      <c r="O185" s="193"/>
      <c r="P185" s="194">
        <f>SUM(P186:P196)</f>
        <v>0</v>
      </c>
      <c r="Q185" s="193"/>
      <c r="R185" s="194">
        <f>SUM(R186:R196)</f>
        <v>51.090327090000002</v>
      </c>
      <c r="S185" s="193"/>
      <c r="T185" s="195">
        <f>SUM(T186:T196)</f>
        <v>0</v>
      </c>
      <c r="AR185" s="196" t="s">
        <v>87</v>
      </c>
      <c r="AT185" s="197" t="s">
        <v>78</v>
      </c>
      <c r="AU185" s="197" t="s">
        <v>87</v>
      </c>
      <c r="AY185" s="196" t="s">
        <v>173</v>
      </c>
      <c r="BK185" s="198">
        <f>SUM(BK186:BK196)</f>
        <v>0</v>
      </c>
    </row>
    <row r="186" spans="1:65" s="2" customFormat="1" ht="24.15" customHeight="1">
      <c r="A186" s="35"/>
      <c r="B186" s="36"/>
      <c r="C186" s="201" t="s">
        <v>272</v>
      </c>
      <c r="D186" s="201" t="s">
        <v>177</v>
      </c>
      <c r="E186" s="202" t="s">
        <v>1008</v>
      </c>
      <c r="F186" s="203" t="s">
        <v>1009</v>
      </c>
      <c r="G186" s="204" t="s">
        <v>255</v>
      </c>
      <c r="H186" s="205">
        <v>2.0670000000000002</v>
      </c>
      <c r="I186" s="206"/>
      <c r="J186" s="207">
        <f>ROUND(I186*H186,2)</f>
        <v>0</v>
      </c>
      <c r="K186" s="208"/>
      <c r="L186" s="38"/>
      <c r="M186" s="209" t="s">
        <v>1</v>
      </c>
      <c r="N186" s="210" t="s">
        <v>44</v>
      </c>
      <c r="O186" s="72"/>
      <c r="P186" s="211">
        <f>O186*H186</f>
        <v>0</v>
      </c>
      <c r="Q186" s="211">
        <v>2.2563399999999998</v>
      </c>
      <c r="R186" s="211">
        <f>Q186*H186</f>
        <v>4.6638547800000003</v>
      </c>
      <c r="S186" s="211">
        <v>0</v>
      </c>
      <c r="T186" s="212">
        <f>S186*H186</f>
        <v>0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213" t="s">
        <v>181</v>
      </c>
      <c r="AT186" s="213" t="s">
        <v>177</v>
      </c>
      <c r="AU186" s="213" t="s">
        <v>89</v>
      </c>
      <c r="AY186" s="17" t="s">
        <v>173</v>
      </c>
      <c r="BE186" s="119">
        <f>IF(N186="základní",J186,0)</f>
        <v>0</v>
      </c>
      <c r="BF186" s="119">
        <f>IF(N186="snížená",J186,0)</f>
        <v>0</v>
      </c>
      <c r="BG186" s="119">
        <f>IF(N186="zákl. přenesená",J186,0)</f>
        <v>0</v>
      </c>
      <c r="BH186" s="119">
        <f>IF(N186="sníž. přenesená",J186,0)</f>
        <v>0</v>
      </c>
      <c r="BI186" s="119">
        <f>IF(N186="nulová",J186,0)</f>
        <v>0</v>
      </c>
      <c r="BJ186" s="17" t="s">
        <v>87</v>
      </c>
      <c r="BK186" s="119">
        <f>ROUND(I186*H186,2)</f>
        <v>0</v>
      </c>
      <c r="BL186" s="17" t="s">
        <v>181</v>
      </c>
      <c r="BM186" s="213" t="s">
        <v>1010</v>
      </c>
    </row>
    <row r="187" spans="1:65" s="14" customFormat="1" ht="10.199999999999999">
      <c r="B187" s="225"/>
      <c r="C187" s="226"/>
      <c r="D187" s="216" t="s">
        <v>184</v>
      </c>
      <c r="E187" s="227" t="s">
        <v>1</v>
      </c>
      <c r="F187" s="228" t="s">
        <v>1011</v>
      </c>
      <c r="G187" s="226"/>
      <c r="H187" s="229">
        <v>2.0670000000000002</v>
      </c>
      <c r="I187" s="230"/>
      <c r="J187" s="226"/>
      <c r="K187" s="226"/>
      <c r="L187" s="231"/>
      <c r="M187" s="232"/>
      <c r="N187" s="233"/>
      <c r="O187" s="233"/>
      <c r="P187" s="233"/>
      <c r="Q187" s="233"/>
      <c r="R187" s="233"/>
      <c r="S187" s="233"/>
      <c r="T187" s="234"/>
      <c r="AT187" s="235" t="s">
        <v>184</v>
      </c>
      <c r="AU187" s="235" t="s">
        <v>89</v>
      </c>
      <c r="AV187" s="14" t="s">
        <v>89</v>
      </c>
      <c r="AW187" s="14" t="s">
        <v>33</v>
      </c>
      <c r="AX187" s="14" t="s">
        <v>87</v>
      </c>
      <c r="AY187" s="235" t="s">
        <v>173</v>
      </c>
    </row>
    <row r="188" spans="1:65" s="2" customFormat="1" ht="24.15" customHeight="1">
      <c r="A188" s="35"/>
      <c r="B188" s="36"/>
      <c r="C188" s="201" t="s">
        <v>284</v>
      </c>
      <c r="D188" s="201" t="s">
        <v>177</v>
      </c>
      <c r="E188" s="202" t="s">
        <v>1012</v>
      </c>
      <c r="F188" s="203" t="s">
        <v>1013</v>
      </c>
      <c r="G188" s="204" t="s">
        <v>255</v>
      </c>
      <c r="H188" s="205">
        <v>3.024</v>
      </c>
      <c r="I188" s="206"/>
      <c r="J188" s="207">
        <f>ROUND(I188*H188,2)</f>
        <v>0</v>
      </c>
      <c r="K188" s="208"/>
      <c r="L188" s="38"/>
      <c r="M188" s="209" t="s">
        <v>1</v>
      </c>
      <c r="N188" s="210" t="s">
        <v>44</v>
      </c>
      <c r="O188" s="72"/>
      <c r="P188" s="211">
        <f>O188*H188</f>
        <v>0</v>
      </c>
      <c r="Q188" s="211">
        <v>2.2563399999999998</v>
      </c>
      <c r="R188" s="211">
        <f>Q188*H188</f>
        <v>6.8231721599999995</v>
      </c>
      <c r="S188" s="211">
        <v>0</v>
      </c>
      <c r="T188" s="212">
        <f>S188*H188</f>
        <v>0</v>
      </c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R188" s="213" t="s">
        <v>181</v>
      </c>
      <c r="AT188" s="213" t="s">
        <v>177</v>
      </c>
      <c r="AU188" s="213" t="s">
        <v>89</v>
      </c>
      <c r="AY188" s="17" t="s">
        <v>173</v>
      </c>
      <c r="BE188" s="119">
        <f>IF(N188="základní",J188,0)</f>
        <v>0</v>
      </c>
      <c r="BF188" s="119">
        <f>IF(N188="snížená",J188,0)</f>
        <v>0</v>
      </c>
      <c r="BG188" s="119">
        <f>IF(N188="zákl. přenesená",J188,0)</f>
        <v>0</v>
      </c>
      <c r="BH188" s="119">
        <f>IF(N188="sníž. přenesená",J188,0)</f>
        <v>0</v>
      </c>
      <c r="BI188" s="119">
        <f>IF(N188="nulová",J188,0)</f>
        <v>0</v>
      </c>
      <c r="BJ188" s="17" t="s">
        <v>87</v>
      </c>
      <c r="BK188" s="119">
        <f>ROUND(I188*H188,2)</f>
        <v>0</v>
      </c>
      <c r="BL188" s="17" t="s">
        <v>181</v>
      </c>
      <c r="BM188" s="213" t="s">
        <v>1014</v>
      </c>
    </row>
    <row r="189" spans="1:65" s="13" customFormat="1" ht="10.199999999999999">
      <c r="B189" s="214"/>
      <c r="C189" s="215"/>
      <c r="D189" s="216" t="s">
        <v>184</v>
      </c>
      <c r="E189" s="217" t="s">
        <v>1</v>
      </c>
      <c r="F189" s="218" t="s">
        <v>1015</v>
      </c>
      <c r="G189" s="215"/>
      <c r="H189" s="217" t="s">
        <v>1</v>
      </c>
      <c r="I189" s="219"/>
      <c r="J189" s="215"/>
      <c r="K189" s="215"/>
      <c r="L189" s="220"/>
      <c r="M189" s="221"/>
      <c r="N189" s="222"/>
      <c r="O189" s="222"/>
      <c r="P189" s="222"/>
      <c r="Q189" s="222"/>
      <c r="R189" s="222"/>
      <c r="S189" s="222"/>
      <c r="T189" s="223"/>
      <c r="AT189" s="224" t="s">
        <v>184</v>
      </c>
      <c r="AU189" s="224" t="s">
        <v>89</v>
      </c>
      <c r="AV189" s="13" t="s">
        <v>87</v>
      </c>
      <c r="AW189" s="13" t="s">
        <v>33</v>
      </c>
      <c r="AX189" s="13" t="s">
        <v>79</v>
      </c>
      <c r="AY189" s="224" t="s">
        <v>173</v>
      </c>
    </row>
    <row r="190" spans="1:65" s="14" customFormat="1" ht="10.199999999999999">
      <c r="B190" s="225"/>
      <c r="C190" s="226"/>
      <c r="D190" s="216" t="s">
        <v>184</v>
      </c>
      <c r="E190" s="227" t="s">
        <v>1</v>
      </c>
      <c r="F190" s="228" t="s">
        <v>1016</v>
      </c>
      <c r="G190" s="226"/>
      <c r="H190" s="229">
        <v>3.024</v>
      </c>
      <c r="I190" s="230"/>
      <c r="J190" s="226"/>
      <c r="K190" s="226"/>
      <c r="L190" s="231"/>
      <c r="M190" s="232"/>
      <c r="N190" s="233"/>
      <c r="O190" s="233"/>
      <c r="P190" s="233"/>
      <c r="Q190" s="233"/>
      <c r="R190" s="233"/>
      <c r="S190" s="233"/>
      <c r="T190" s="234"/>
      <c r="AT190" s="235" t="s">
        <v>184</v>
      </c>
      <c r="AU190" s="235" t="s">
        <v>89</v>
      </c>
      <c r="AV190" s="14" t="s">
        <v>89</v>
      </c>
      <c r="AW190" s="14" t="s">
        <v>33</v>
      </c>
      <c r="AX190" s="14" t="s">
        <v>87</v>
      </c>
      <c r="AY190" s="235" t="s">
        <v>173</v>
      </c>
    </row>
    <row r="191" spans="1:65" s="2" customFormat="1" ht="24.15" customHeight="1">
      <c r="A191" s="35"/>
      <c r="B191" s="36"/>
      <c r="C191" s="201" t="s">
        <v>290</v>
      </c>
      <c r="D191" s="201" t="s">
        <v>177</v>
      </c>
      <c r="E191" s="202" t="s">
        <v>1017</v>
      </c>
      <c r="F191" s="203" t="s">
        <v>1018</v>
      </c>
      <c r="G191" s="204" t="s">
        <v>255</v>
      </c>
      <c r="H191" s="205">
        <v>3.024</v>
      </c>
      <c r="I191" s="206"/>
      <c r="J191" s="207">
        <f>ROUND(I191*H191,2)</f>
        <v>0</v>
      </c>
      <c r="K191" s="208"/>
      <c r="L191" s="38"/>
      <c r="M191" s="209" t="s">
        <v>1</v>
      </c>
      <c r="N191" s="210" t="s">
        <v>44</v>
      </c>
      <c r="O191" s="72"/>
      <c r="P191" s="211">
        <f>O191*H191</f>
        <v>0</v>
      </c>
      <c r="Q191" s="211">
        <v>0</v>
      </c>
      <c r="R191" s="211">
        <f>Q191*H191</f>
        <v>0</v>
      </c>
      <c r="S191" s="211">
        <v>0</v>
      </c>
      <c r="T191" s="212">
        <f>S191*H191</f>
        <v>0</v>
      </c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R191" s="213" t="s">
        <v>181</v>
      </c>
      <c r="AT191" s="213" t="s">
        <v>177</v>
      </c>
      <c r="AU191" s="213" t="s">
        <v>89</v>
      </c>
      <c r="AY191" s="17" t="s">
        <v>173</v>
      </c>
      <c r="BE191" s="119">
        <f>IF(N191="základní",J191,0)</f>
        <v>0</v>
      </c>
      <c r="BF191" s="119">
        <f>IF(N191="snížená",J191,0)</f>
        <v>0</v>
      </c>
      <c r="BG191" s="119">
        <f>IF(N191="zákl. přenesená",J191,0)</f>
        <v>0</v>
      </c>
      <c r="BH191" s="119">
        <f>IF(N191="sníž. přenesená",J191,0)</f>
        <v>0</v>
      </c>
      <c r="BI191" s="119">
        <f>IF(N191="nulová",J191,0)</f>
        <v>0</v>
      </c>
      <c r="BJ191" s="17" t="s">
        <v>87</v>
      </c>
      <c r="BK191" s="119">
        <f>ROUND(I191*H191,2)</f>
        <v>0</v>
      </c>
      <c r="BL191" s="17" t="s">
        <v>181</v>
      </c>
      <c r="BM191" s="213" t="s">
        <v>1019</v>
      </c>
    </row>
    <row r="192" spans="1:65" s="2" customFormat="1" ht="16.5" customHeight="1">
      <c r="A192" s="35"/>
      <c r="B192" s="36"/>
      <c r="C192" s="201" t="s">
        <v>299</v>
      </c>
      <c r="D192" s="201" t="s">
        <v>177</v>
      </c>
      <c r="E192" s="202" t="s">
        <v>1020</v>
      </c>
      <c r="F192" s="203" t="s">
        <v>1021</v>
      </c>
      <c r="G192" s="204" t="s">
        <v>342</v>
      </c>
      <c r="H192" s="205">
        <v>0.19500000000000001</v>
      </c>
      <c r="I192" s="206"/>
      <c r="J192" s="207">
        <f>ROUND(I192*H192,2)</f>
        <v>0</v>
      </c>
      <c r="K192" s="208"/>
      <c r="L192" s="38"/>
      <c r="M192" s="209" t="s">
        <v>1</v>
      </c>
      <c r="N192" s="210" t="s">
        <v>44</v>
      </c>
      <c r="O192" s="72"/>
      <c r="P192" s="211">
        <f>O192*H192</f>
        <v>0</v>
      </c>
      <c r="Q192" s="211">
        <v>1.06277</v>
      </c>
      <c r="R192" s="211">
        <f>Q192*H192</f>
        <v>0.20724015000000001</v>
      </c>
      <c r="S192" s="211">
        <v>0</v>
      </c>
      <c r="T192" s="212">
        <f>S192*H192</f>
        <v>0</v>
      </c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R192" s="213" t="s">
        <v>181</v>
      </c>
      <c r="AT192" s="213" t="s">
        <v>177</v>
      </c>
      <c r="AU192" s="213" t="s">
        <v>89</v>
      </c>
      <c r="AY192" s="17" t="s">
        <v>173</v>
      </c>
      <c r="BE192" s="119">
        <f>IF(N192="základní",J192,0)</f>
        <v>0</v>
      </c>
      <c r="BF192" s="119">
        <f>IF(N192="snížená",J192,0)</f>
        <v>0</v>
      </c>
      <c r="BG192" s="119">
        <f>IF(N192="zákl. přenesená",J192,0)</f>
        <v>0</v>
      </c>
      <c r="BH192" s="119">
        <f>IF(N192="sníž. přenesená",J192,0)</f>
        <v>0</v>
      </c>
      <c r="BI192" s="119">
        <f>IF(N192="nulová",J192,0)</f>
        <v>0</v>
      </c>
      <c r="BJ192" s="17" t="s">
        <v>87</v>
      </c>
      <c r="BK192" s="119">
        <f>ROUND(I192*H192,2)</f>
        <v>0</v>
      </c>
      <c r="BL192" s="17" t="s">
        <v>181</v>
      </c>
      <c r="BM192" s="213" t="s">
        <v>1022</v>
      </c>
    </row>
    <row r="193" spans="1:65" s="13" customFormat="1" ht="10.199999999999999">
      <c r="B193" s="214"/>
      <c r="C193" s="215"/>
      <c r="D193" s="216" t="s">
        <v>184</v>
      </c>
      <c r="E193" s="217" t="s">
        <v>1</v>
      </c>
      <c r="F193" s="218" t="s">
        <v>1023</v>
      </c>
      <c r="G193" s="215"/>
      <c r="H193" s="217" t="s">
        <v>1</v>
      </c>
      <c r="I193" s="219"/>
      <c r="J193" s="215"/>
      <c r="K193" s="215"/>
      <c r="L193" s="220"/>
      <c r="M193" s="221"/>
      <c r="N193" s="222"/>
      <c r="O193" s="222"/>
      <c r="P193" s="222"/>
      <c r="Q193" s="222"/>
      <c r="R193" s="222"/>
      <c r="S193" s="222"/>
      <c r="T193" s="223"/>
      <c r="AT193" s="224" t="s">
        <v>184</v>
      </c>
      <c r="AU193" s="224" t="s">
        <v>89</v>
      </c>
      <c r="AV193" s="13" t="s">
        <v>87</v>
      </c>
      <c r="AW193" s="13" t="s">
        <v>33</v>
      </c>
      <c r="AX193" s="13" t="s">
        <v>79</v>
      </c>
      <c r="AY193" s="224" t="s">
        <v>173</v>
      </c>
    </row>
    <row r="194" spans="1:65" s="14" customFormat="1" ht="10.199999999999999">
      <c r="B194" s="225"/>
      <c r="C194" s="226"/>
      <c r="D194" s="216" t="s">
        <v>184</v>
      </c>
      <c r="E194" s="227" t="s">
        <v>1</v>
      </c>
      <c r="F194" s="228" t="s">
        <v>1024</v>
      </c>
      <c r="G194" s="226"/>
      <c r="H194" s="229">
        <v>0.19500000000000001</v>
      </c>
      <c r="I194" s="230"/>
      <c r="J194" s="226"/>
      <c r="K194" s="226"/>
      <c r="L194" s="231"/>
      <c r="M194" s="232"/>
      <c r="N194" s="233"/>
      <c r="O194" s="233"/>
      <c r="P194" s="233"/>
      <c r="Q194" s="233"/>
      <c r="R194" s="233"/>
      <c r="S194" s="233"/>
      <c r="T194" s="234"/>
      <c r="AT194" s="235" t="s">
        <v>184</v>
      </c>
      <c r="AU194" s="235" t="s">
        <v>89</v>
      </c>
      <c r="AV194" s="14" t="s">
        <v>89</v>
      </c>
      <c r="AW194" s="14" t="s">
        <v>33</v>
      </c>
      <c r="AX194" s="14" t="s">
        <v>87</v>
      </c>
      <c r="AY194" s="235" t="s">
        <v>173</v>
      </c>
    </row>
    <row r="195" spans="1:65" s="2" customFormat="1" ht="16.5" customHeight="1">
      <c r="A195" s="35"/>
      <c r="B195" s="36"/>
      <c r="C195" s="201" t="s">
        <v>307</v>
      </c>
      <c r="D195" s="201" t="s">
        <v>177</v>
      </c>
      <c r="E195" s="202" t="s">
        <v>1025</v>
      </c>
      <c r="F195" s="203" t="s">
        <v>1026</v>
      </c>
      <c r="G195" s="204" t="s">
        <v>255</v>
      </c>
      <c r="H195" s="205">
        <v>19.896999999999998</v>
      </c>
      <c r="I195" s="206"/>
      <c r="J195" s="207">
        <f>ROUND(I195*H195,2)</f>
        <v>0</v>
      </c>
      <c r="K195" s="208"/>
      <c r="L195" s="38"/>
      <c r="M195" s="209" t="s">
        <v>1</v>
      </c>
      <c r="N195" s="210" t="s">
        <v>44</v>
      </c>
      <c r="O195" s="72"/>
      <c r="P195" s="211">
        <f>O195*H195</f>
        <v>0</v>
      </c>
      <c r="Q195" s="211">
        <v>1.98</v>
      </c>
      <c r="R195" s="211">
        <f>Q195*H195</f>
        <v>39.396059999999999</v>
      </c>
      <c r="S195" s="211">
        <v>0</v>
      </c>
      <c r="T195" s="212">
        <f>S195*H195</f>
        <v>0</v>
      </c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R195" s="213" t="s">
        <v>181</v>
      </c>
      <c r="AT195" s="213" t="s">
        <v>177</v>
      </c>
      <c r="AU195" s="213" t="s">
        <v>89</v>
      </c>
      <c r="AY195" s="17" t="s">
        <v>173</v>
      </c>
      <c r="BE195" s="119">
        <f>IF(N195="základní",J195,0)</f>
        <v>0</v>
      </c>
      <c r="BF195" s="119">
        <f>IF(N195="snížená",J195,0)</f>
        <v>0</v>
      </c>
      <c r="BG195" s="119">
        <f>IF(N195="zákl. přenesená",J195,0)</f>
        <v>0</v>
      </c>
      <c r="BH195" s="119">
        <f>IF(N195="sníž. přenesená",J195,0)</f>
        <v>0</v>
      </c>
      <c r="BI195" s="119">
        <f>IF(N195="nulová",J195,0)</f>
        <v>0</v>
      </c>
      <c r="BJ195" s="17" t="s">
        <v>87</v>
      </c>
      <c r="BK195" s="119">
        <f>ROUND(I195*H195,2)</f>
        <v>0</v>
      </c>
      <c r="BL195" s="17" t="s">
        <v>181</v>
      </c>
      <c r="BM195" s="213" t="s">
        <v>1027</v>
      </c>
    </row>
    <row r="196" spans="1:65" s="14" customFormat="1" ht="10.199999999999999">
      <c r="B196" s="225"/>
      <c r="C196" s="226"/>
      <c r="D196" s="216" t="s">
        <v>184</v>
      </c>
      <c r="E196" s="227" t="s">
        <v>1</v>
      </c>
      <c r="F196" s="228" t="s">
        <v>1028</v>
      </c>
      <c r="G196" s="226"/>
      <c r="H196" s="229">
        <v>19.896999999999998</v>
      </c>
      <c r="I196" s="230"/>
      <c r="J196" s="226"/>
      <c r="K196" s="226"/>
      <c r="L196" s="231"/>
      <c r="M196" s="232"/>
      <c r="N196" s="233"/>
      <c r="O196" s="233"/>
      <c r="P196" s="233"/>
      <c r="Q196" s="233"/>
      <c r="R196" s="233"/>
      <c r="S196" s="233"/>
      <c r="T196" s="234"/>
      <c r="AT196" s="235" t="s">
        <v>184</v>
      </c>
      <c r="AU196" s="235" t="s">
        <v>89</v>
      </c>
      <c r="AV196" s="14" t="s">
        <v>89</v>
      </c>
      <c r="AW196" s="14" t="s">
        <v>33</v>
      </c>
      <c r="AX196" s="14" t="s">
        <v>87</v>
      </c>
      <c r="AY196" s="235" t="s">
        <v>173</v>
      </c>
    </row>
    <row r="197" spans="1:65" s="12" customFormat="1" ht="25.95" customHeight="1">
      <c r="B197" s="185"/>
      <c r="C197" s="186"/>
      <c r="D197" s="187" t="s">
        <v>78</v>
      </c>
      <c r="E197" s="188" t="s">
        <v>730</v>
      </c>
      <c r="F197" s="188" t="s">
        <v>1029</v>
      </c>
      <c r="G197" s="186"/>
      <c r="H197" s="186"/>
      <c r="I197" s="189"/>
      <c r="J197" s="190">
        <f>BK197</f>
        <v>0</v>
      </c>
      <c r="K197" s="186"/>
      <c r="L197" s="191"/>
      <c r="M197" s="192"/>
      <c r="N197" s="193"/>
      <c r="O197" s="193"/>
      <c r="P197" s="194">
        <f>P198+P208+P213+P217+P220+P225+P228</f>
        <v>0</v>
      </c>
      <c r="Q197" s="193"/>
      <c r="R197" s="194">
        <f>R198+R208+R213+R217+R220+R225+R228</f>
        <v>0.23387405999999999</v>
      </c>
      <c r="S197" s="193"/>
      <c r="T197" s="195">
        <f>T198+T208+T213+T217+T220+T225+T228</f>
        <v>0</v>
      </c>
      <c r="AR197" s="196" t="s">
        <v>79</v>
      </c>
      <c r="AT197" s="197" t="s">
        <v>78</v>
      </c>
      <c r="AU197" s="197" t="s">
        <v>79</v>
      </c>
      <c r="AY197" s="196" t="s">
        <v>173</v>
      </c>
      <c r="BK197" s="198">
        <f>BK198+BK208+BK213+BK217+BK220+BK225+BK228</f>
        <v>0</v>
      </c>
    </row>
    <row r="198" spans="1:65" s="12" customFormat="1" ht="22.8" customHeight="1">
      <c r="B198" s="185"/>
      <c r="C198" s="186"/>
      <c r="D198" s="187" t="s">
        <v>78</v>
      </c>
      <c r="E198" s="199" t="s">
        <v>1030</v>
      </c>
      <c r="F198" s="199" t="s">
        <v>1031</v>
      </c>
      <c r="G198" s="186"/>
      <c r="H198" s="186"/>
      <c r="I198" s="189"/>
      <c r="J198" s="200">
        <f>BK198</f>
        <v>0</v>
      </c>
      <c r="K198" s="186"/>
      <c r="L198" s="191"/>
      <c r="M198" s="192"/>
      <c r="N198" s="193"/>
      <c r="O198" s="193"/>
      <c r="P198" s="194">
        <f>SUM(P199:P207)</f>
        <v>0</v>
      </c>
      <c r="Q198" s="193"/>
      <c r="R198" s="194">
        <f>SUM(R199:R207)</f>
        <v>0.13055445999999998</v>
      </c>
      <c r="S198" s="193"/>
      <c r="T198" s="195">
        <f>SUM(T199:T207)</f>
        <v>0</v>
      </c>
      <c r="AR198" s="196" t="s">
        <v>89</v>
      </c>
      <c r="AT198" s="197" t="s">
        <v>78</v>
      </c>
      <c r="AU198" s="197" t="s">
        <v>87</v>
      </c>
      <c r="AY198" s="196" t="s">
        <v>173</v>
      </c>
      <c r="BK198" s="198">
        <f>SUM(BK199:BK207)</f>
        <v>0</v>
      </c>
    </row>
    <row r="199" spans="1:65" s="2" customFormat="1" ht="24.15" customHeight="1">
      <c r="A199" s="35"/>
      <c r="B199" s="36"/>
      <c r="C199" s="201" t="s">
        <v>7</v>
      </c>
      <c r="D199" s="201" t="s">
        <v>177</v>
      </c>
      <c r="E199" s="202" t="s">
        <v>1032</v>
      </c>
      <c r="F199" s="203" t="s">
        <v>1033</v>
      </c>
      <c r="G199" s="204" t="s">
        <v>261</v>
      </c>
      <c r="H199" s="205">
        <v>32.56</v>
      </c>
      <c r="I199" s="206"/>
      <c r="J199" s="207">
        <f>ROUND(I199*H199,2)</f>
        <v>0</v>
      </c>
      <c r="K199" s="208"/>
      <c r="L199" s="38"/>
      <c r="M199" s="209" t="s">
        <v>1</v>
      </c>
      <c r="N199" s="210" t="s">
        <v>44</v>
      </c>
      <c r="O199" s="72"/>
      <c r="P199" s="211">
        <f>O199*H199</f>
        <v>0</v>
      </c>
      <c r="Q199" s="211">
        <v>0</v>
      </c>
      <c r="R199" s="211">
        <f>Q199*H199</f>
        <v>0</v>
      </c>
      <c r="S199" s="211">
        <v>0</v>
      </c>
      <c r="T199" s="212">
        <f>S199*H199</f>
        <v>0</v>
      </c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R199" s="213" t="s">
        <v>272</v>
      </c>
      <c r="AT199" s="213" t="s">
        <v>177</v>
      </c>
      <c r="AU199" s="213" t="s">
        <v>89</v>
      </c>
      <c r="AY199" s="17" t="s">
        <v>173</v>
      </c>
      <c r="BE199" s="119">
        <f>IF(N199="základní",J199,0)</f>
        <v>0</v>
      </c>
      <c r="BF199" s="119">
        <f>IF(N199="snížená",J199,0)</f>
        <v>0</v>
      </c>
      <c r="BG199" s="119">
        <f>IF(N199="zákl. přenesená",J199,0)</f>
        <v>0</v>
      </c>
      <c r="BH199" s="119">
        <f>IF(N199="sníž. přenesená",J199,0)</f>
        <v>0</v>
      </c>
      <c r="BI199" s="119">
        <f>IF(N199="nulová",J199,0)</f>
        <v>0</v>
      </c>
      <c r="BJ199" s="17" t="s">
        <v>87</v>
      </c>
      <c r="BK199" s="119">
        <f>ROUND(I199*H199,2)</f>
        <v>0</v>
      </c>
      <c r="BL199" s="17" t="s">
        <v>272</v>
      </c>
      <c r="BM199" s="213" t="s">
        <v>1034</v>
      </c>
    </row>
    <row r="200" spans="1:65" s="13" customFormat="1" ht="10.199999999999999">
      <c r="B200" s="214"/>
      <c r="C200" s="215"/>
      <c r="D200" s="216" t="s">
        <v>184</v>
      </c>
      <c r="E200" s="217" t="s">
        <v>1</v>
      </c>
      <c r="F200" s="218" t="s">
        <v>1035</v>
      </c>
      <c r="G200" s="215"/>
      <c r="H200" s="217" t="s">
        <v>1</v>
      </c>
      <c r="I200" s="219"/>
      <c r="J200" s="215"/>
      <c r="K200" s="215"/>
      <c r="L200" s="220"/>
      <c r="M200" s="221"/>
      <c r="N200" s="222"/>
      <c r="O200" s="222"/>
      <c r="P200" s="222"/>
      <c r="Q200" s="222"/>
      <c r="R200" s="222"/>
      <c r="S200" s="222"/>
      <c r="T200" s="223"/>
      <c r="AT200" s="224" t="s">
        <v>184</v>
      </c>
      <c r="AU200" s="224" t="s">
        <v>89</v>
      </c>
      <c r="AV200" s="13" t="s">
        <v>87</v>
      </c>
      <c r="AW200" s="13" t="s">
        <v>33</v>
      </c>
      <c r="AX200" s="13" t="s">
        <v>79</v>
      </c>
      <c r="AY200" s="224" t="s">
        <v>173</v>
      </c>
    </row>
    <row r="201" spans="1:65" s="14" customFormat="1" ht="10.199999999999999">
      <c r="B201" s="225"/>
      <c r="C201" s="226"/>
      <c r="D201" s="216" t="s">
        <v>184</v>
      </c>
      <c r="E201" s="227" t="s">
        <v>1</v>
      </c>
      <c r="F201" s="228" t="s">
        <v>1036</v>
      </c>
      <c r="G201" s="226"/>
      <c r="H201" s="229">
        <v>32.56</v>
      </c>
      <c r="I201" s="230"/>
      <c r="J201" s="226"/>
      <c r="K201" s="226"/>
      <c r="L201" s="231"/>
      <c r="M201" s="232"/>
      <c r="N201" s="233"/>
      <c r="O201" s="233"/>
      <c r="P201" s="233"/>
      <c r="Q201" s="233"/>
      <c r="R201" s="233"/>
      <c r="S201" s="233"/>
      <c r="T201" s="234"/>
      <c r="AT201" s="235" t="s">
        <v>184</v>
      </c>
      <c r="AU201" s="235" t="s">
        <v>89</v>
      </c>
      <c r="AV201" s="14" t="s">
        <v>89</v>
      </c>
      <c r="AW201" s="14" t="s">
        <v>33</v>
      </c>
      <c r="AX201" s="14" t="s">
        <v>87</v>
      </c>
      <c r="AY201" s="235" t="s">
        <v>173</v>
      </c>
    </row>
    <row r="202" spans="1:65" s="2" customFormat="1" ht="16.5" customHeight="1">
      <c r="A202" s="35"/>
      <c r="B202" s="36"/>
      <c r="C202" s="247" t="s">
        <v>317</v>
      </c>
      <c r="D202" s="247" t="s">
        <v>291</v>
      </c>
      <c r="E202" s="248" t="s">
        <v>1037</v>
      </c>
      <c r="F202" s="249" t="s">
        <v>1038</v>
      </c>
      <c r="G202" s="250" t="s">
        <v>342</v>
      </c>
      <c r="H202" s="251">
        <v>1.2999999999999999E-2</v>
      </c>
      <c r="I202" s="252"/>
      <c r="J202" s="253">
        <f>ROUND(I202*H202,2)</f>
        <v>0</v>
      </c>
      <c r="K202" s="254"/>
      <c r="L202" s="255"/>
      <c r="M202" s="256" t="s">
        <v>1</v>
      </c>
      <c r="N202" s="257" t="s">
        <v>44</v>
      </c>
      <c r="O202" s="72"/>
      <c r="P202" s="211">
        <f>O202*H202</f>
        <v>0</v>
      </c>
      <c r="Q202" s="211">
        <v>1</v>
      </c>
      <c r="R202" s="211">
        <f>Q202*H202</f>
        <v>1.2999999999999999E-2</v>
      </c>
      <c r="S202" s="211">
        <v>0</v>
      </c>
      <c r="T202" s="212">
        <f>S202*H202</f>
        <v>0</v>
      </c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R202" s="213" t="s">
        <v>376</v>
      </c>
      <c r="AT202" s="213" t="s">
        <v>291</v>
      </c>
      <c r="AU202" s="213" t="s">
        <v>89</v>
      </c>
      <c r="AY202" s="17" t="s">
        <v>173</v>
      </c>
      <c r="BE202" s="119">
        <f>IF(N202="základní",J202,0)</f>
        <v>0</v>
      </c>
      <c r="BF202" s="119">
        <f>IF(N202="snížená",J202,0)</f>
        <v>0</v>
      </c>
      <c r="BG202" s="119">
        <f>IF(N202="zákl. přenesená",J202,0)</f>
        <v>0</v>
      </c>
      <c r="BH202" s="119">
        <f>IF(N202="sníž. přenesená",J202,0)</f>
        <v>0</v>
      </c>
      <c r="BI202" s="119">
        <f>IF(N202="nulová",J202,0)</f>
        <v>0</v>
      </c>
      <c r="BJ202" s="17" t="s">
        <v>87</v>
      </c>
      <c r="BK202" s="119">
        <f>ROUND(I202*H202,2)</f>
        <v>0</v>
      </c>
      <c r="BL202" s="17" t="s">
        <v>272</v>
      </c>
      <c r="BM202" s="213" t="s">
        <v>1039</v>
      </c>
    </row>
    <row r="203" spans="1:65" s="14" customFormat="1" ht="10.199999999999999">
      <c r="B203" s="225"/>
      <c r="C203" s="226"/>
      <c r="D203" s="216" t="s">
        <v>184</v>
      </c>
      <c r="E203" s="226"/>
      <c r="F203" s="228" t="s">
        <v>1040</v>
      </c>
      <c r="G203" s="226"/>
      <c r="H203" s="229">
        <v>1.2999999999999999E-2</v>
      </c>
      <c r="I203" s="230"/>
      <c r="J203" s="226"/>
      <c r="K203" s="226"/>
      <c r="L203" s="231"/>
      <c r="M203" s="232"/>
      <c r="N203" s="233"/>
      <c r="O203" s="233"/>
      <c r="P203" s="233"/>
      <c r="Q203" s="233"/>
      <c r="R203" s="233"/>
      <c r="S203" s="233"/>
      <c r="T203" s="234"/>
      <c r="AT203" s="235" t="s">
        <v>184</v>
      </c>
      <c r="AU203" s="235" t="s">
        <v>89</v>
      </c>
      <c r="AV203" s="14" t="s">
        <v>89</v>
      </c>
      <c r="AW203" s="14" t="s">
        <v>4</v>
      </c>
      <c r="AX203" s="14" t="s">
        <v>87</v>
      </c>
      <c r="AY203" s="235" t="s">
        <v>173</v>
      </c>
    </row>
    <row r="204" spans="1:65" s="2" customFormat="1" ht="24.15" customHeight="1">
      <c r="A204" s="35"/>
      <c r="B204" s="36"/>
      <c r="C204" s="201" t="s">
        <v>322</v>
      </c>
      <c r="D204" s="201" t="s">
        <v>177</v>
      </c>
      <c r="E204" s="202" t="s">
        <v>1041</v>
      </c>
      <c r="F204" s="203" t="s">
        <v>1042</v>
      </c>
      <c r="G204" s="204" t="s">
        <v>261</v>
      </c>
      <c r="H204" s="205">
        <v>32.56</v>
      </c>
      <c r="I204" s="206"/>
      <c r="J204" s="207">
        <f>ROUND(I204*H204,2)</f>
        <v>0</v>
      </c>
      <c r="K204" s="208"/>
      <c r="L204" s="38"/>
      <c r="M204" s="209" t="s">
        <v>1</v>
      </c>
      <c r="N204" s="210" t="s">
        <v>44</v>
      </c>
      <c r="O204" s="72"/>
      <c r="P204" s="211">
        <f>O204*H204</f>
        <v>0</v>
      </c>
      <c r="Q204" s="211">
        <v>6.4999999999999997E-4</v>
      </c>
      <c r="R204" s="211">
        <f>Q204*H204</f>
        <v>2.1163999999999999E-2</v>
      </c>
      <c r="S204" s="211">
        <v>0</v>
      </c>
      <c r="T204" s="212">
        <f>S204*H204</f>
        <v>0</v>
      </c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R204" s="213" t="s">
        <v>272</v>
      </c>
      <c r="AT204" s="213" t="s">
        <v>177</v>
      </c>
      <c r="AU204" s="213" t="s">
        <v>89</v>
      </c>
      <c r="AY204" s="17" t="s">
        <v>173</v>
      </c>
      <c r="BE204" s="119">
        <f>IF(N204="základní",J204,0)</f>
        <v>0</v>
      </c>
      <c r="BF204" s="119">
        <f>IF(N204="snížená",J204,0)</f>
        <v>0</v>
      </c>
      <c r="BG204" s="119">
        <f>IF(N204="zákl. přenesená",J204,0)</f>
        <v>0</v>
      </c>
      <c r="BH204" s="119">
        <f>IF(N204="sníž. přenesená",J204,0)</f>
        <v>0</v>
      </c>
      <c r="BI204" s="119">
        <f>IF(N204="nulová",J204,0)</f>
        <v>0</v>
      </c>
      <c r="BJ204" s="17" t="s">
        <v>87</v>
      </c>
      <c r="BK204" s="119">
        <f>ROUND(I204*H204,2)</f>
        <v>0</v>
      </c>
      <c r="BL204" s="17" t="s">
        <v>272</v>
      </c>
      <c r="BM204" s="213" t="s">
        <v>1043</v>
      </c>
    </row>
    <row r="205" spans="1:65" s="2" customFormat="1" ht="21.75" customHeight="1">
      <c r="A205" s="35"/>
      <c r="B205" s="36"/>
      <c r="C205" s="247" t="s">
        <v>329</v>
      </c>
      <c r="D205" s="247" t="s">
        <v>291</v>
      </c>
      <c r="E205" s="248" t="s">
        <v>1044</v>
      </c>
      <c r="F205" s="249" t="s">
        <v>1045</v>
      </c>
      <c r="G205" s="250" t="s">
        <v>261</v>
      </c>
      <c r="H205" s="251">
        <v>37.948999999999998</v>
      </c>
      <c r="I205" s="252"/>
      <c r="J205" s="253">
        <f>ROUND(I205*H205,2)</f>
        <v>0</v>
      </c>
      <c r="K205" s="254"/>
      <c r="L205" s="255"/>
      <c r="M205" s="256" t="s">
        <v>1</v>
      </c>
      <c r="N205" s="257" t="s">
        <v>44</v>
      </c>
      <c r="O205" s="72"/>
      <c r="P205" s="211">
        <f>O205*H205</f>
        <v>0</v>
      </c>
      <c r="Q205" s="211">
        <v>2.5400000000000002E-3</v>
      </c>
      <c r="R205" s="211">
        <f>Q205*H205</f>
        <v>9.6390459999999997E-2</v>
      </c>
      <c r="S205" s="211">
        <v>0</v>
      </c>
      <c r="T205" s="212">
        <f>S205*H205</f>
        <v>0</v>
      </c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R205" s="213" t="s">
        <v>376</v>
      </c>
      <c r="AT205" s="213" t="s">
        <v>291</v>
      </c>
      <c r="AU205" s="213" t="s">
        <v>89</v>
      </c>
      <c r="AY205" s="17" t="s">
        <v>173</v>
      </c>
      <c r="BE205" s="119">
        <f>IF(N205="základní",J205,0)</f>
        <v>0</v>
      </c>
      <c r="BF205" s="119">
        <f>IF(N205="snížená",J205,0)</f>
        <v>0</v>
      </c>
      <c r="BG205" s="119">
        <f>IF(N205="zákl. přenesená",J205,0)</f>
        <v>0</v>
      </c>
      <c r="BH205" s="119">
        <f>IF(N205="sníž. přenesená",J205,0)</f>
        <v>0</v>
      </c>
      <c r="BI205" s="119">
        <f>IF(N205="nulová",J205,0)</f>
        <v>0</v>
      </c>
      <c r="BJ205" s="17" t="s">
        <v>87</v>
      </c>
      <c r="BK205" s="119">
        <f>ROUND(I205*H205,2)</f>
        <v>0</v>
      </c>
      <c r="BL205" s="17" t="s">
        <v>272</v>
      </c>
      <c r="BM205" s="213" t="s">
        <v>1046</v>
      </c>
    </row>
    <row r="206" spans="1:65" s="14" customFormat="1" ht="10.199999999999999">
      <c r="B206" s="225"/>
      <c r="C206" s="226"/>
      <c r="D206" s="216" t="s">
        <v>184</v>
      </c>
      <c r="E206" s="226"/>
      <c r="F206" s="228" t="s">
        <v>1047</v>
      </c>
      <c r="G206" s="226"/>
      <c r="H206" s="229">
        <v>37.948999999999998</v>
      </c>
      <c r="I206" s="230"/>
      <c r="J206" s="226"/>
      <c r="K206" s="226"/>
      <c r="L206" s="231"/>
      <c r="M206" s="232"/>
      <c r="N206" s="233"/>
      <c r="O206" s="233"/>
      <c r="P206" s="233"/>
      <c r="Q206" s="233"/>
      <c r="R206" s="233"/>
      <c r="S206" s="233"/>
      <c r="T206" s="234"/>
      <c r="AT206" s="235" t="s">
        <v>184</v>
      </c>
      <c r="AU206" s="235" t="s">
        <v>89</v>
      </c>
      <c r="AV206" s="14" t="s">
        <v>89</v>
      </c>
      <c r="AW206" s="14" t="s">
        <v>4</v>
      </c>
      <c r="AX206" s="14" t="s">
        <v>87</v>
      </c>
      <c r="AY206" s="235" t="s">
        <v>173</v>
      </c>
    </row>
    <row r="207" spans="1:65" s="2" customFormat="1" ht="24.15" customHeight="1">
      <c r="A207" s="35"/>
      <c r="B207" s="36"/>
      <c r="C207" s="201" t="s">
        <v>335</v>
      </c>
      <c r="D207" s="201" t="s">
        <v>177</v>
      </c>
      <c r="E207" s="202" t="s">
        <v>1048</v>
      </c>
      <c r="F207" s="203" t="s">
        <v>1049</v>
      </c>
      <c r="G207" s="204" t="s">
        <v>342</v>
      </c>
      <c r="H207" s="205">
        <v>0.13100000000000001</v>
      </c>
      <c r="I207" s="206"/>
      <c r="J207" s="207">
        <f>ROUND(I207*H207,2)</f>
        <v>0</v>
      </c>
      <c r="K207" s="208"/>
      <c r="L207" s="38"/>
      <c r="M207" s="209" t="s">
        <v>1</v>
      </c>
      <c r="N207" s="210" t="s">
        <v>44</v>
      </c>
      <c r="O207" s="72"/>
      <c r="P207" s="211">
        <f>O207*H207</f>
        <v>0</v>
      </c>
      <c r="Q207" s="211">
        <v>0</v>
      </c>
      <c r="R207" s="211">
        <f>Q207*H207</f>
        <v>0</v>
      </c>
      <c r="S207" s="211">
        <v>0</v>
      </c>
      <c r="T207" s="212">
        <f>S207*H207</f>
        <v>0</v>
      </c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R207" s="213" t="s">
        <v>272</v>
      </c>
      <c r="AT207" s="213" t="s">
        <v>177</v>
      </c>
      <c r="AU207" s="213" t="s">
        <v>89</v>
      </c>
      <c r="AY207" s="17" t="s">
        <v>173</v>
      </c>
      <c r="BE207" s="119">
        <f>IF(N207="základní",J207,0)</f>
        <v>0</v>
      </c>
      <c r="BF207" s="119">
        <f>IF(N207="snížená",J207,0)</f>
        <v>0</v>
      </c>
      <c r="BG207" s="119">
        <f>IF(N207="zákl. přenesená",J207,0)</f>
        <v>0</v>
      </c>
      <c r="BH207" s="119">
        <f>IF(N207="sníž. přenesená",J207,0)</f>
        <v>0</v>
      </c>
      <c r="BI207" s="119">
        <f>IF(N207="nulová",J207,0)</f>
        <v>0</v>
      </c>
      <c r="BJ207" s="17" t="s">
        <v>87</v>
      </c>
      <c r="BK207" s="119">
        <f>ROUND(I207*H207,2)</f>
        <v>0</v>
      </c>
      <c r="BL207" s="17" t="s">
        <v>272</v>
      </c>
      <c r="BM207" s="213" t="s">
        <v>1050</v>
      </c>
    </row>
    <row r="208" spans="1:65" s="12" customFormat="1" ht="22.8" customHeight="1">
      <c r="B208" s="185"/>
      <c r="C208" s="186"/>
      <c r="D208" s="187" t="s">
        <v>78</v>
      </c>
      <c r="E208" s="199" t="s">
        <v>1051</v>
      </c>
      <c r="F208" s="199" t="s">
        <v>1052</v>
      </c>
      <c r="G208" s="186"/>
      <c r="H208" s="186"/>
      <c r="I208" s="189"/>
      <c r="J208" s="200">
        <f>BK208</f>
        <v>0</v>
      </c>
      <c r="K208" s="186"/>
      <c r="L208" s="191"/>
      <c r="M208" s="192"/>
      <c r="N208" s="193"/>
      <c r="O208" s="193"/>
      <c r="P208" s="194">
        <f>SUM(P209:P212)</f>
        <v>0</v>
      </c>
      <c r="Q208" s="193"/>
      <c r="R208" s="194">
        <f>SUM(R209:R212)</f>
        <v>0</v>
      </c>
      <c r="S208" s="193"/>
      <c r="T208" s="195">
        <f>SUM(T209:T212)</f>
        <v>0</v>
      </c>
      <c r="AR208" s="196" t="s">
        <v>79</v>
      </c>
      <c r="AT208" s="197" t="s">
        <v>78</v>
      </c>
      <c r="AU208" s="197" t="s">
        <v>87</v>
      </c>
      <c r="AY208" s="196" t="s">
        <v>173</v>
      </c>
      <c r="BK208" s="198">
        <f>SUM(BK209:BK212)</f>
        <v>0</v>
      </c>
    </row>
    <row r="209" spans="1:65" s="2" customFormat="1" ht="24.15" customHeight="1">
      <c r="A209" s="35"/>
      <c r="B209" s="36"/>
      <c r="C209" s="201" t="s">
        <v>339</v>
      </c>
      <c r="D209" s="201" t="s">
        <v>177</v>
      </c>
      <c r="E209" s="202" t="s">
        <v>1053</v>
      </c>
      <c r="F209" s="203" t="s">
        <v>1054</v>
      </c>
      <c r="G209" s="204" t="s">
        <v>373</v>
      </c>
      <c r="H209" s="205">
        <v>1</v>
      </c>
      <c r="I209" s="206"/>
      <c r="J209" s="207">
        <f>ROUND(I209*H209,2)</f>
        <v>0</v>
      </c>
      <c r="K209" s="208"/>
      <c r="L209" s="38"/>
      <c r="M209" s="209" t="s">
        <v>1</v>
      </c>
      <c r="N209" s="210" t="s">
        <v>44</v>
      </c>
      <c r="O209" s="72"/>
      <c r="P209" s="211">
        <f>O209*H209</f>
        <v>0</v>
      </c>
      <c r="Q209" s="211">
        <v>0</v>
      </c>
      <c r="R209" s="211">
        <f>Q209*H209</f>
        <v>0</v>
      </c>
      <c r="S209" s="211">
        <v>0</v>
      </c>
      <c r="T209" s="212">
        <f>S209*H209</f>
        <v>0</v>
      </c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R209" s="213" t="s">
        <v>272</v>
      </c>
      <c r="AT209" s="213" t="s">
        <v>177</v>
      </c>
      <c r="AU209" s="213" t="s">
        <v>89</v>
      </c>
      <c r="AY209" s="17" t="s">
        <v>173</v>
      </c>
      <c r="BE209" s="119">
        <f>IF(N209="základní",J209,0)</f>
        <v>0</v>
      </c>
      <c r="BF209" s="119">
        <f>IF(N209="snížená",J209,0)</f>
        <v>0</v>
      </c>
      <c r="BG209" s="119">
        <f>IF(N209="zákl. přenesená",J209,0)</f>
        <v>0</v>
      </c>
      <c r="BH209" s="119">
        <f>IF(N209="sníž. přenesená",J209,0)</f>
        <v>0</v>
      </c>
      <c r="BI209" s="119">
        <f>IF(N209="nulová",J209,0)</f>
        <v>0</v>
      </c>
      <c r="BJ209" s="17" t="s">
        <v>87</v>
      </c>
      <c r="BK209" s="119">
        <f>ROUND(I209*H209,2)</f>
        <v>0</v>
      </c>
      <c r="BL209" s="17" t="s">
        <v>272</v>
      </c>
      <c r="BM209" s="213" t="s">
        <v>1055</v>
      </c>
    </row>
    <row r="210" spans="1:65" s="2" customFormat="1" ht="21.75" customHeight="1">
      <c r="A210" s="35"/>
      <c r="B210" s="36"/>
      <c r="C210" s="247" t="s">
        <v>345</v>
      </c>
      <c r="D210" s="247" t="s">
        <v>291</v>
      </c>
      <c r="E210" s="248" t="s">
        <v>1056</v>
      </c>
      <c r="F210" s="249" t="s">
        <v>1057</v>
      </c>
      <c r="G210" s="250" t="s">
        <v>342</v>
      </c>
      <c r="H210" s="251">
        <v>8.9999999999999993E-3</v>
      </c>
      <c r="I210" s="252"/>
      <c r="J210" s="253">
        <f>ROUND(I210*H210,2)</f>
        <v>0</v>
      </c>
      <c r="K210" s="254"/>
      <c r="L210" s="255"/>
      <c r="M210" s="256" t="s">
        <v>1</v>
      </c>
      <c r="N210" s="257" t="s">
        <v>44</v>
      </c>
      <c r="O210" s="72"/>
      <c r="P210" s="211">
        <f>O210*H210</f>
        <v>0</v>
      </c>
      <c r="Q210" s="211">
        <v>0</v>
      </c>
      <c r="R210" s="211">
        <f>Q210*H210</f>
        <v>0</v>
      </c>
      <c r="S210" s="211">
        <v>0</v>
      </c>
      <c r="T210" s="212">
        <f>S210*H210</f>
        <v>0</v>
      </c>
      <c r="U210" s="35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  <c r="AR210" s="213" t="s">
        <v>376</v>
      </c>
      <c r="AT210" s="213" t="s">
        <v>291</v>
      </c>
      <c r="AU210" s="213" t="s">
        <v>89</v>
      </c>
      <c r="AY210" s="17" t="s">
        <v>173</v>
      </c>
      <c r="BE210" s="119">
        <f>IF(N210="základní",J210,0)</f>
        <v>0</v>
      </c>
      <c r="BF210" s="119">
        <f>IF(N210="snížená",J210,0)</f>
        <v>0</v>
      </c>
      <c r="BG210" s="119">
        <f>IF(N210="zákl. přenesená",J210,0)</f>
        <v>0</v>
      </c>
      <c r="BH210" s="119">
        <f>IF(N210="sníž. přenesená",J210,0)</f>
        <v>0</v>
      </c>
      <c r="BI210" s="119">
        <f>IF(N210="nulová",J210,0)</f>
        <v>0</v>
      </c>
      <c r="BJ210" s="17" t="s">
        <v>87</v>
      </c>
      <c r="BK210" s="119">
        <f>ROUND(I210*H210,2)</f>
        <v>0</v>
      </c>
      <c r="BL210" s="17" t="s">
        <v>272</v>
      </c>
      <c r="BM210" s="213" t="s">
        <v>1058</v>
      </c>
    </row>
    <row r="211" spans="1:65" s="2" customFormat="1" ht="24.15" customHeight="1">
      <c r="A211" s="35"/>
      <c r="B211" s="36"/>
      <c r="C211" s="201" t="s">
        <v>351</v>
      </c>
      <c r="D211" s="201" t="s">
        <v>177</v>
      </c>
      <c r="E211" s="202" t="s">
        <v>1059</v>
      </c>
      <c r="F211" s="203" t="s">
        <v>1060</v>
      </c>
      <c r="G211" s="204" t="s">
        <v>261</v>
      </c>
      <c r="H211" s="205">
        <v>0.56000000000000005</v>
      </c>
      <c r="I211" s="206"/>
      <c r="J211" s="207">
        <f>ROUND(I211*H211,2)</f>
        <v>0</v>
      </c>
      <c r="K211" s="208"/>
      <c r="L211" s="38"/>
      <c r="M211" s="209" t="s">
        <v>1</v>
      </c>
      <c r="N211" s="210" t="s">
        <v>44</v>
      </c>
      <c r="O211" s="72"/>
      <c r="P211" s="211">
        <f>O211*H211</f>
        <v>0</v>
      </c>
      <c r="Q211" s="211">
        <v>0</v>
      </c>
      <c r="R211" s="211">
        <f>Q211*H211</f>
        <v>0</v>
      </c>
      <c r="S211" s="211">
        <v>0</v>
      </c>
      <c r="T211" s="212">
        <f>S211*H211</f>
        <v>0</v>
      </c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R211" s="213" t="s">
        <v>272</v>
      </c>
      <c r="AT211" s="213" t="s">
        <v>177</v>
      </c>
      <c r="AU211" s="213" t="s">
        <v>89</v>
      </c>
      <c r="AY211" s="17" t="s">
        <v>173</v>
      </c>
      <c r="BE211" s="119">
        <f>IF(N211="základní",J211,0)</f>
        <v>0</v>
      </c>
      <c r="BF211" s="119">
        <f>IF(N211="snížená",J211,0)</f>
        <v>0</v>
      </c>
      <c r="BG211" s="119">
        <f>IF(N211="zákl. přenesená",J211,0)</f>
        <v>0</v>
      </c>
      <c r="BH211" s="119">
        <f>IF(N211="sníž. přenesená",J211,0)</f>
        <v>0</v>
      </c>
      <c r="BI211" s="119">
        <f>IF(N211="nulová",J211,0)</f>
        <v>0</v>
      </c>
      <c r="BJ211" s="17" t="s">
        <v>87</v>
      </c>
      <c r="BK211" s="119">
        <f>ROUND(I211*H211,2)</f>
        <v>0</v>
      </c>
      <c r="BL211" s="17" t="s">
        <v>272</v>
      </c>
      <c r="BM211" s="213" t="s">
        <v>1061</v>
      </c>
    </row>
    <row r="212" spans="1:65" s="2" customFormat="1" ht="24.15" customHeight="1">
      <c r="A212" s="35"/>
      <c r="B212" s="36"/>
      <c r="C212" s="247" t="s">
        <v>357</v>
      </c>
      <c r="D212" s="247" t="s">
        <v>291</v>
      </c>
      <c r="E212" s="248" t="s">
        <v>1062</v>
      </c>
      <c r="F212" s="249" t="s">
        <v>1063</v>
      </c>
      <c r="G212" s="250" t="s">
        <v>261</v>
      </c>
      <c r="H212" s="251">
        <v>0.56000000000000005</v>
      </c>
      <c r="I212" s="252"/>
      <c r="J212" s="253">
        <f>ROUND(I212*H212,2)</f>
        <v>0</v>
      </c>
      <c r="K212" s="254"/>
      <c r="L212" s="255"/>
      <c r="M212" s="256" t="s">
        <v>1</v>
      </c>
      <c r="N212" s="257" t="s">
        <v>44</v>
      </c>
      <c r="O212" s="72"/>
      <c r="P212" s="211">
        <f>O212*H212</f>
        <v>0</v>
      </c>
      <c r="Q212" s="211">
        <v>0</v>
      </c>
      <c r="R212" s="211">
        <f>Q212*H212</f>
        <v>0</v>
      </c>
      <c r="S212" s="211">
        <v>0</v>
      </c>
      <c r="T212" s="212">
        <f>S212*H212</f>
        <v>0</v>
      </c>
      <c r="U212" s="35"/>
      <c r="V212" s="35"/>
      <c r="W212" s="35"/>
      <c r="X212" s="35"/>
      <c r="Y212" s="35"/>
      <c r="Z212" s="35"/>
      <c r="AA212" s="35"/>
      <c r="AB212" s="35"/>
      <c r="AC212" s="35"/>
      <c r="AD212" s="35"/>
      <c r="AE212" s="35"/>
      <c r="AR212" s="213" t="s">
        <v>376</v>
      </c>
      <c r="AT212" s="213" t="s">
        <v>291</v>
      </c>
      <c r="AU212" s="213" t="s">
        <v>89</v>
      </c>
      <c r="AY212" s="17" t="s">
        <v>173</v>
      </c>
      <c r="BE212" s="119">
        <f>IF(N212="základní",J212,0)</f>
        <v>0</v>
      </c>
      <c r="BF212" s="119">
        <f>IF(N212="snížená",J212,0)</f>
        <v>0</v>
      </c>
      <c r="BG212" s="119">
        <f>IF(N212="zákl. přenesená",J212,0)</f>
        <v>0</v>
      </c>
      <c r="BH212" s="119">
        <f>IF(N212="sníž. přenesená",J212,0)</f>
        <v>0</v>
      </c>
      <c r="BI212" s="119">
        <f>IF(N212="nulová",J212,0)</f>
        <v>0</v>
      </c>
      <c r="BJ212" s="17" t="s">
        <v>87</v>
      </c>
      <c r="BK212" s="119">
        <f>ROUND(I212*H212,2)</f>
        <v>0</v>
      </c>
      <c r="BL212" s="17" t="s">
        <v>272</v>
      </c>
      <c r="BM212" s="213" t="s">
        <v>1064</v>
      </c>
    </row>
    <row r="213" spans="1:65" s="12" customFormat="1" ht="22.8" customHeight="1">
      <c r="B213" s="185"/>
      <c r="C213" s="186"/>
      <c r="D213" s="187" t="s">
        <v>78</v>
      </c>
      <c r="E213" s="199" t="s">
        <v>1065</v>
      </c>
      <c r="F213" s="199" t="s">
        <v>1066</v>
      </c>
      <c r="G213" s="186"/>
      <c r="H213" s="186"/>
      <c r="I213" s="189"/>
      <c r="J213" s="200">
        <f>BK213</f>
        <v>0</v>
      </c>
      <c r="K213" s="186"/>
      <c r="L213" s="191"/>
      <c r="M213" s="192"/>
      <c r="N213" s="193"/>
      <c r="O213" s="193"/>
      <c r="P213" s="194">
        <f>SUM(P214:P216)</f>
        <v>0</v>
      </c>
      <c r="Q213" s="193"/>
      <c r="R213" s="194">
        <f>SUM(R214:R216)</f>
        <v>0</v>
      </c>
      <c r="S213" s="193"/>
      <c r="T213" s="195">
        <f>SUM(T214:T216)</f>
        <v>0</v>
      </c>
      <c r="AR213" s="196" t="s">
        <v>79</v>
      </c>
      <c r="AT213" s="197" t="s">
        <v>78</v>
      </c>
      <c r="AU213" s="197" t="s">
        <v>87</v>
      </c>
      <c r="AY213" s="196" t="s">
        <v>173</v>
      </c>
      <c r="BK213" s="198">
        <f>SUM(BK214:BK216)</f>
        <v>0</v>
      </c>
    </row>
    <row r="214" spans="1:65" s="2" customFormat="1" ht="24.15" customHeight="1">
      <c r="A214" s="35"/>
      <c r="B214" s="36"/>
      <c r="C214" s="201" t="s">
        <v>364</v>
      </c>
      <c r="D214" s="201" t="s">
        <v>177</v>
      </c>
      <c r="E214" s="202" t="s">
        <v>1067</v>
      </c>
      <c r="F214" s="203" t="s">
        <v>1068</v>
      </c>
      <c r="G214" s="204" t="s">
        <v>261</v>
      </c>
      <c r="H214" s="205">
        <v>33.5</v>
      </c>
      <c r="I214" s="206"/>
      <c r="J214" s="207">
        <f>ROUND(I214*H214,2)</f>
        <v>0</v>
      </c>
      <c r="K214" s="208"/>
      <c r="L214" s="38"/>
      <c r="M214" s="209" t="s">
        <v>1</v>
      </c>
      <c r="N214" s="210" t="s">
        <v>44</v>
      </c>
      <c r="O214" s="72"/>
      <c r="P214" s="211">
        <f>O214*H214</f>
        <v>0</v>
      </c>
      <c r="Q214" s="211">
        <v>0</v>
      </c>
      <c r="R214" s="211">
        <f>Q214*H214</f>
        <v>0</v>
      </c>
      <c r="S214" s="211">
        <v>0</v>
      </c>
      <c r="T214" s="212">
        <f>S214*H214</f>
        <v>0</v>
      </c>
      <c r="U214" s="35"/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  <c r="AR214" s="213" t="s">
        <v>272</v>
      </c>
      <c r="AT214" s="213" t="s">
        <v>177</v>
      </c>
      <c r="AU214" s="213" t="s">
        <v>89</v>
      </c>
      <c r="AY214" s="17" t="s">
        <v>173</v>
      </c>
      <c r="BE214" s="119">
        <f>IF(N214="základní",J214,0)</f>
        <v>0</v>
      </c>
      <c r="BF214" s="119">
        <f>IF(N214="snížená",J214,0)</f>
        <v>0</v>
      </c>
      <c r="BG214" s="119">
        <f>IF(N214="zákl. přenesená",J214,0)</f>
        <v>0</v>
      </c>
      <c r="BH214" s="119">
        <f>IF(N214="sníž. přenesená",J214,0)</f>
        <v>0</v>
      </c>
      <c r="BI214" s="119">
        <f>IF(N214="nulová",J214,0)</f>
        <v>0</v>
      </c>
      <c r="BJ214" s="17" t="s">
        <v>87</v>
      </c>
      <c r="BK214" s="119">
        <f>ROUND(I214*H214,2)</f>
        <v>0</v>
      </c>
      <c r="BL214" s="17" t="s">
        <v>272</v>
      </c>
      <c r="BM214" s="213" t="s">
        <v>1069</v>
      </c>
    </row>
    <row r="215" spans="1:65" s="2" customFormat="1" ht="16.5" customHeight="1">
      <c r="A215" s="35"/>
      <c r="B215" s="36"/>
      <c r="C215" s="201" t="s">
        <v>370</v>
      </c>
      <c r="D215" s="201" t="s">
        <v>177</v>
      </c>
      <c r="E215" s="202" t="s">
        <v>1070</v>
      </c>
      <c r="F215" s="203" t="s">
        <v>1071</v>
      </c>
      <c r="G215" s="204" t="s">
        <v>193</v>
      </c>
      <c r="H215" s="205">
        <v>34.4</v>
      </c>
      <c r="I215" s="206"/>
      <c r="J215" s="207">
        <f>ROUND(I215*H215,2)</f>
        <v>0</v>
      </c>
      <c r="K215" s="208"/>
      <c r="L215" s="38"/>
      <c r="M215" s="209" t="s">
        <v>1</v>
      </c>
      <c r="N215" s="210" t="s">
        <v>44</v>
      </c>
      <c r="O215" s="72"/>
      <c r="P215" s="211">
        <f>O215*H215</f>
        <v>0</v>
      </c>
      <c r="Q215" s="211">
        <v>0</v>
      </c>
      <c r="R215" s="211">
        <f>Q215*H215</f>
        <v>0</v>
      </c>
      <c r="S215" s="211">
        <v>0</v>
      </c>
      <c r="T215" s="212">
        <f>S215*H215</f>
        <v>0</v>
      </c>
      <c r="U215" s="35"/>
      <c r="V215" s="35"/>
      <c r="W215" s="35"/>
      <c r="X215" s="35"/>
      <c r="Y215" s="35"/>
      <c r="Z215" s="35"/>
      <c r="AA215" s="35"/>
      <c r="AB215" s="35"/>
      <c r="AC215" s="35"/>
      <c r="AD215" s="35"/>
      <c r="AE215" s="35"/>
      <c r="AR215" s="213" t="s">
        <v>272</v>
      </c>
      <c r="AT215" s="213" t="s">
        <v>177</v>
      </c>
      <c r="AU215" s="213" t="s">
        <v>89</v>
      </c>
      <c r="AY215" s="17" t="s">
        <v>173</v>
      </c>
      <c r="BE215" s="119">
        <f>IF(N215="základní",J215,0)</f>
        <v>0</v>
      </c>
      <c r="BF215" s="119">
        <f>IF(N215="snížená",J215,0)</f>
        <v>0</v>
      </c>
      <c r="BG215" s="119">
        <f>IF(N215="zákl. přenesená",J215,0)</f>
        <v>0</v>
      </c>
      <c r="BH215" s="119">
        <f>IF(N215="sníž. přenesená",J215,0)</f>
        <v>0</v>
      </c>
      <c r="BI215" s="119">
        <f>IF(N215="nulová",J215,0)</f>
        <v>0</v>
      </c>
      <c r="BJ215" s="17" t="s">
        <v>87</v>
      </c>
      <c r="BK215" s="119">
        <f>ROUND(I215*H215,2)</f>
        <v>0</v>
      </c>
      <c r="BL215" s="17" t="s">
        <v>272</v>
      </c>
      <c r="BM215" s="213" t="s">
        <v>1072</v>
      </c>
    </row>
    <row r="216" spans="1:65" s="2" customFormat="1" ht="24.15" customHeight="1">
      <c r="A216" s="35"/>
      <c r="B216" s="36"/>
      <c r="C216" s="247" t="s">
        <v>376</v>
      </c>
      <c r="D216" s="247" t="s">
        <v>291</v>
      </c>
      <c r="E216" s="248" t="s">
        <v>1073</v>
      </c>
      <c r="F216" s="249" t="s">
        <v>1074</v>
      </c>
      <c r="G216" s="250" t="s">
        <v>342</v>
      </c>
      <c r="H216" s="251">
        <v>9.4E-2</v>
      </c>
      <c r="I216" s="252"/>
      <c r="J216" s="253">
        <f>ROUND(I216*H216,2)</f>
        <v>0</v>
      </c>
      <c r="K216" s="254"/>
      <c r="L216" s="255"/>
      <c r="M216" s="256" t="s">
        <v>1</v>
      </c>
      <c r="N216" s="257" t="s">
        <v>44</v>
      </c>
      <c r="O216" s="72"/>
      <c r="P216" s="211">
        <f>O216*H216</f>
        <v>0</v>
      </c>
      <c r="Q216" s="211">
        <v>0</v>
      </c>
      <c r="R216" s="211">
        <f>Q216*H216</f>
        <v>0</v>
      </c>
      <c r="S216" s="211">
        <v>0</v>
      </c>
      <c r="T216" s="212">
        <f>S216*H216</f>
        <v>0</v>
      </c>
      <c r="U216" s="35"/>
      <c r="V216" s="35"/>
      <c r="W216" s="35"/>
      <c r="X216" s="35"/>
      <c r="Y216" s="35"/>
      <c r="Z216" s="35"/>
      <c r="AA216" s="35"/>
      <c r="AB216" s="35"/>
      <c r="AC216" s="35"/>
      <c r="AD216" s="35"/>
      <c r="AE216" s="35"/>
      <c r="AR216" s="213" t="s">
        <v>376</v>
      </c>
      <c r="AT216" s="213" t="s">
        <v>291</v>
      </c>
      <c r="AU216" s="213" t="s">
        <v>89</v>
      </c>
      <c r="AY216" s="17" t="s">
        <v>173</v>
      </c>
      <c r="BE216" s="119">
        <f>IF(N216="základní",J216,0)</f>
        <v>0</v>
      </c>
      <c r="BF216" s="119">
        <f>IF(N216="snížená",J216,0)</f>
        <v>0</v>
      </c>
      <c r="BG216" s="119">
        <f>IF(N216="zákl. přenesená",J216,0)</f>
        <v>0</v>
      </c>
      <c r="BH216" s="119">
        <f>IF(N216="sníž. přenesená",J216,0)</f>
        <v>0</v>
      </c>
      <c r="BI216" s="119">
        <f>IF(N216="nulová",J216,0)</f>
        <v>0</v>
      </c>
      <c r="BJ216" s="17" t="s">
        <v>87</v>
      </c>
      <c r="BK216" s="119">
        <f>ROUND(I216*H216,2)</f>
        <v>0</v>
      </c>
      <c r="BL216" s="17" t="s">
        <v>272</v>
      </c>
      <c r="BM216" s="213" t="s">
        <v>1075</v>
      </c>
    </row>
    <row r="217" spans="1:65" s="12" customFormat="1" ht="22.8" customHeight="1">
      <c r="B217" s="185"/>
      <c r="C217" s="186"/>
      <c r="D217" s="187" t="s">
        <v>78</v>
      </c>
      <c r="E217" s="199" t="s">
        <v>1076</v>
      </c>
      <c r="F217" s="199" t="s">
        <v>1077</v>
      </c>
      <c r="G217" s="186"/>
      <c r="H217" s="186"/>
      <c r="I217" s="189"/>
      <c r="J217" s="200">
        <f>BK217</f>
        <v>0</v>
      </c>
      <c r="K217" s="186"/>
      <c r="L217" s="191"/>
      <c r="M217" s="192"/>
      <c r="N217" s="193"/>
      <c r="O217" s="193"/>
      <c r="P217" s="194">
        <f>SUM(P218:P219)</f>
        <v>0</v>
      </c>
      <c r="Q217" s="193"/>
      <c r="R217" s="194">
        <f>SUM(R218:R219)</f>
        <v>1.1390000000000001E-2</v>
      </c>
      <c r="S217" s="193"/>
      <c r="T217" s="195">
        <f>SUM(T218:T219)</f>
        <v>0</v>
      </c>
      <c r="AR217" s="196" t="s">
        <v>79</v>
      </c>
      <c r="AT217" s="197" t="s">
        <v>78</v>
      </c>
      <c r="AU217" s="197" t="s">
        <v>87</v>
      </c>
      <c r="AY217" s="196" t="s">
        <v>173</v>
      </c>
      <c r="BK217" s="198">
        <f>SUM(BK218:BK219)</f>
        <v>0</v>
      </c>
    </row>
    <row r="218" spans="1:65" s="2" customFormat="1" ht="24.15" customHeight="1">
      <c r="A218" s="35"/>
      <c r="B218" s="36"/>
      <c r="C218" s="201" t="s">
        <v>383</v>
      </c>
      <c r="D218" s="201" t="s">
        <v>177</v>
      </c>
      <c r="E218" s="202" t="s">
        <v>1078</v>
      </c>
      <c r="F218" s="203" t="s">
        <v>1079</v>
      </c>
      <c r="G218" s="204" t="s">
        <v>261</v>
      </c>
      <c r="H218" s="205">
        <v>33.5</v>
      </c>
      <c r="I218" s="206"/>
      <c r="J218" s="207">
        <f>ROUND(I218*H218,2)</f>
        <v>0</v>
      </c>
      <c r="K218" s="208"/>
      <c r="L218" s="38"/>
      <c r="M218" s="209" t="s">
        <v>1</v>
      </c>
      <c r="N218" s="210" t="s">
        <v>44</v>
      </c>
      <c r="O218" s="72"/>
      <c r="P218" s="211">
        <f>O218*H218</f>
        <v>0</v>
      </c>
      <c r="Q218" s="211">
        <v>3.4000000000000002E-4</v>
      </c>
      <c r="R218" s="211">
        <f>Q218*H218</f>
        <v>1.1390000000000001E-2</v>
      </c>
      <c r="S218" s="211">
        <v>0</v>
      </c>
      <c r="T218" s="212">
        <f>S218*H218</f>
        <v>0</v>
      </c>
      <c r="U218" s="35"/>
      <c r="V218" s="35"/>
      <c r="W218" s="35"/>
      <c r="X218" s="35"/>
      <c r="Y218" s="35"/>
      <c r="Z218" s="35"/>
      <c r="AA218" s="35"/>
      <c r="AB218" s="35"/>
      <c r="AC218" s="35"/>
      <c r="AD218" s="35"/>
      <c r="AE218" s="35"/>
      <c r="AR218" s="213" t="s">
        <v>181</v>
      </c>
      <c r="AT218" s="213" t="s">
        <v>177</v>
      </c>
      <c r="AU218" s="213" t="s">
        <v>89</v>
      </c>
      <c r="AY218" s="17" t="s">
        <v>173</v>
      </c>
      <c r="BE218" s="119">
        <f>IF(N218="základní",J218,0)</f>
        <v>0</v>
      </c>
      <c r="BF218" s="119">
        <f>IF(N218="snížená",J218,0)</f>
        <v>0</v>
      </c>
      <c r="BG218" s="119">
        <f>IF(N218="zákl. přenesená",J218,0)</f>
        <v>0</v>
      </c>
      <c r="BH218" s="119">
        <f>IF(N218="sníž. přenesená",J218,0)</f>
        <v>0</v>
      </c>
      <c r="BI218" s="119">
        <f>IF(N218="nulová",J218,0)</f>
        <v>0</v>
      </c>
      <c r="BJ218" s="17" t="s">
        <v>87</v>
      </c>
      <c r="BK218" s="119">
        <f>ROUND(I218*H218,2)</f>
        <v>0</v>
      </c>
      <c r="BL218" s="17" t="s">
        <v>181</v>
      </c>
      <c r="BM218" s="213" t="s">
        <v>1080</v>
      </c>
    </row>
    <row r="219" spans="1:65" s="2" customFormat="1" ht="24.15" customHeight="1">
      <c r="A219" s="35"/>
      <c r="B219" s="36"/>
      <c r="C219" s="201" t="s">
        <v>388</v>
      </c>
      <c r="D219" s="201" t="s">
        <v>177</v>
      </c>
      <c r="E219" s="202" t="s">
        <v>1081</v>
      </c>
      <c r="F219" s="203" t="s">
        <v>1082</v>
      </c>
      <c r="G219" s="204" t="s">
        <v>373</v>
      </c>
      <c r="H219" s="205">
        <v>1</v>
      </c>
      <c r="I219" s="206"/>
      <c r="J219" s="207">
        <f>ROUND(I219*H219,2)</f>
        <v>0</v>
      </c>
      <c r="K219" s="208"/>
      <c r="L219" s="38"/>
      <c r="M219" s="209" t="s">
        <v>1</v>
      </c>
      <c r="N219" s="210" t="s">
        <v>44</v>
      </c>
      <c r="O219" s="72"/>
      <c r="P219" s="211">
        <f>O219*H219</f>
        <v>0</v>
      </c>
      <c r="Q219" s="211">
        <v>0</v>
      </c>
      <c r="R219" s="211">
        <f>Q219*H219</f>
        <v>0</v>
      </c>
      <c r="S219" s="211">
        <v>0</v>
      </c>
      <c r="T219" s="212">
        <f>S219*H219</f>
        <v>0</v>
      </c>
      <c r="U219" s="35"/>
      <c r="V219" s="35"/>
      <c r="W219" s="35"/>
      <c r="X219" s="35"/>
      <c r="Y219" s="35"/>
      <c r="Z219" s="35"/>
      <c r="AA219" s="35"/>
      <c r="AB219" s="35"/>
      <c r="AC219" s="35"/>
      <c r="AD219" s="35"/>
      <c r="AE219" s="35"/>
      <c r="AR219" s="213" t="s">
        <v>272</v>
      </c>
      <c r="AT219" s="213" t="s">
        <v>177</v>
      </c>
      <c r="AU219" s="213" t="s">
        <v>89</v>
      </c>
      <c r="AY219" s="17" t="s">
        <v>173</v>
      </c>
      <c r="BE219" s="119">
        <f>IF(N219="základní",J219,0)</f>
        <v>0</v>
      </c>
      <c r="BF219" s="119">
        <f>IF(N219="snížená",J219,0)</f>
        <v>0</v>
      </c>
      <c r="BG219" s="119">
        <f>IF(N219="zákl. přenesená",J219,0)</f>
        <v>0</v>
      </c>
      <c r="BH219" s="119">
        <f>IF(N219="sníž. přenesená",J219,0)</f>
        <v>0</v>
      </c>
      <c r="BI219" s="119">
        <f>IF(N219="nulová",J219,0)</f>
        <v>0</v>
      </c>
      <c r="BJ219" s="17" t="s">
        <v>87</v>
      </c>
      <c r="BK219" s="119">
        <f>ROUND(I219*H219,2)</f>
        <v>0</v>
      </c>
      <c r="BL219" s="17" t="s">
        <v>272</v>
      </c>
      <c r="BM219" s="213" t="s">
        <v>1083</v>
      </c>
    </row>
    <row r="220" spans="1:65" s="12" customFormat="1" ht="22.8" customHeight="1">
      <c r="B220" s="185"/>
      <c r="C220" s="186"/>
      <c r="D220" s="187" t="s">
        <v>78</v>
      </c>
      <c r="E220" s="199" t="s">
        <v>1084</v>
      </c>
      <c r="F220" s="199" t="s">
        <v>1085</v>
      </c>
      <c r="G220" s="186"/>
      <c r="H220" s="186"/>
      <c r="I220" s="189"/>
      <c r="J220" s="200">
        <f>BK220</f>
        <v>0</v>
      </c>
      <c r="K220" s="186"/>
      <c r="L220" s="191"/>
      <c r="M220" s="192"/>
      <c r="N220" s="193"/>
      <c r="O220" s="193"/>
      <c r="P220" s="194">
        <f>SUM(P221:P224)</f>
        <v>0</v>
      </c>
      <c r="Q220" s="193"/>
      <c r="R220" s="194">
        <f>SUM(R221:R224)</f>
        <v>9.19296E-2</v>
      </c>
      <c r="S220" s="193"/>
      <c r="T220" s="195">
        <f>SUM(T221:T224)</f>
        <v>0</v>
      </c>
      <c r="AR220" s="196" t="s">
        <v>89</v>
      </c>
      <c r="AT220" s="197" t="s">
        <v>78</v>
      </c>
      <c r="AU220" s="197" t="s">
        <v>87</v>
      </c>
      <c r="AY220" s="196" t="s">
        <v>173</v>
      </c>
      <c r="BK220" s="198">
        <f>SUM(BK221:BK224)</f>
        <v>0</v>
      </c>
    </row>
    <row r="221" spans="1:65" s="2" customFormat="1" ht="24.15" customHeight="1">
      <c r="A221" s="35"/>
      <c r="B221" s="36"/>
      <c r="C221" s="201" t="s">
        <v>394</v>
      </c>
      <c r="D221" s="201" t="s">
        <v>177</v>
      </c>
      <c r="E221" s="202" t="s">
        <v>1086</v>
      </c>
      <c r="F221" s="203" t="s">
        <v>1087</v>
      </c>
      <c r="G221" s="204" t="s">
        <v>261</v>
      </c>
      <c r="H221" s="205">
        <v>30.24</v>
      </c>
      <c r="I221" s="206"/>
      <c r="J221" s="207">
        <f>ROUND(I221*H221,2)</f>
        <v>0</v>
      </c>
      <c r="K221" s="208"/>
      <c r="L221" s="38"/>
      <c r="M221" s="209" t="s">
        <v>1</v>
      </c>
      <c r="N221" s="210" t="s">
        <v>44</v>
      </c>
      <c r="O221" s="72"/>
      <c r="P221" s="211">
        <f>O221*H221</f>
        <v>0</v>
      </c>
      <c r="Q221" s="211">
        <v>2.9E-4</v>
      </c>
      <c r="R221" s="211">
        <f>Q221*H221</f>
        <v>8.7695999999999989E-3</v>
      </c>
      <c r="S221" s="211">
        <v>0</v>
      </c>
      <c r="T221" s="212">
        <f>S221*H221</f>
        <v>0</v>
      </c>
      <c r="U221" s="35"/>
      <c r="V221" s="35"/>
      <c r="W221" s="35"/>
      <c r="X221" s="35"/>
      <c r="Y221" s="35"/>
      <c r="Z221" s="35"/>
      <c r="AA221" s="35"/>
      <c r="AB221" s="35"/>
      <c r="AC221" s="35"/>
      <c r="AD221" s="35"/>
      <c r="AE221" s="35"/>
      <c r="AR221" s="213" t="s">
        <v>272</v>
      </c>
      <c r="AT221" s="213" t="s">
        <v>177</v>
      </c>
      <c r="AU221" s="213" t="s">
        <v>89</v>
      </c>
      <c r="AY221" s="17" t="s">
        <v>173</v>
      </c>
      <c r="BE221" s="119">
        <f>IF(N221="základní",J221,0)</f>
        <v>0</v>
      </c>
      <c r="BF221" s="119">
        <f>IF(N221="snížená",J221,0)</f>
        <v>0</v>
      </c>
      <c r="BG221" s="119">
        <f>IF(N221="zákl. přenesená",J221,0)</f>
        <v>0</v>
      </c>
      <c r="BH221" s="119">
        <f>IF(N221="sníž. přenesená",J221,0)</f>
        <v>0</v>
      </c>
      <c r="BI221" s="119">
        <f>IF(N221="nulová",J221,0)</f>
        <v>0</v>
      </c>
      <c r="BJ221" s="17" t="s">
        <v>87</v>
      </c>
      <c r="BK221" s="119">
        <f>ROUND(I221*H221,2)</f>
        <v>0</v>
      </c>
      <c r="BL221" s="17" t="s">
        <v>272</v>
      </c>
      <c r="BM221" s="213" t="s">
        <v>1088</v>
      </c>
    </row>
    <row r="222" spans="1:65" s="14" customFormat="1" ht="10.199999999999999">
      <c r="B222" s="225"/>
      <c r="C222" s="226"/>
      <c r="D222" s="216" t="s">
        <v>184</v>
      </c>
      <c r="E222" s="227" t="s">
        <v>1</v>
      </c>
      <c r="F222" s="228" t="s">
        <v>1089</v>
      </c>
      <c r="G222" s="226"/>
      <c r="H222" s="229">
        <v>30.24</v>
      </c>
      <c r="I222" s="230"/>
      <c r="J222" s="226"/>
      <c r="K222" s="226"/>
      <c r="L222" s="231"/>
      <c r="M222" s="232"/>
      <c r="N222" s="233"/>
      <c r="O222" s="233"/>
      <c r="P222" s="233"/>
      <c r="Q222" s="233"/>
      <c r="R222" s="233"/>
      <c r="S222" s="233"/>
      <c r="T222" s="234"/>
      <c r="AT222" s="235" t="s">
        <v>184</v>
      </c>
      <c r="AU222" s="235" t="s">
        <v>89</v>
      </c>
      <c r="AV222" s="14" t="s">
        <v>89</v>
      </c>
      <c r="AW222" s="14" t="s">
        <v>33</v>
      </c>
      <c r="AX222" s="14" t="s">
        <v>87</v>
      </c>
      <c r="AY222" s="235" t="s">
        <v>173</v>
      </c>
    </row>
    <row r="223" spans="1:65" s="2" customFormat="1" ht="24.15" customHeight="1">
      <c r="A223" s="35"/>
      <c r="B223" s="36"/>
      <c r="C223" s="201" t="s">
        <v>399</v>
      </c>
      <c r="D223" s="201" t="s">
        <v>177</v>
      </c>
      <c r="E223" s="202" t="s">
        <v>1090</v>
      </c>
      <c r="F223" s="203" t="s">
        <v>1091</v>
      </c>
      <c r="G223" s="204" t="s">
        <v>261</v>
      </c>
      <c r="H223" s="205">
        <v>30.24</v>
      </c>
      <c r="I223" s="206"/>
      <c r="J223" s="207">
        <f>ROUND(I223*H223,2)</f>
        <v>0</v>
      </c>
      <c r="K223" s="208"/>
      <c r="L223" s="38"/>
      <c r="M223" s="209" t="s">
        <v>1</v>
      </c>
      <c r="N223" s="210" t="s">
        <v>44</v>
      </c>
      <c r="O223" s="72"/>
      <c r="P223" s="211">
        <f>O223*H223</f>
        <v>0</v>
      </c>
      <c r="Q223" s="211">
        <v>2.5000000000000001E-4</v>
      </c>
      <c r="R223" s="211">
        <f>Q223*H223</f>
        <v>7.5599999999999999E-3</v>
      </c>
      <c r="S223" s="211">
        <v>0</v>
      </c>
      <c r="T223" s="212">
        <f>S223*H223</f>
        <v>0</v>
      </c>
      <c r="U223" s="35"/>
      <c r="V223" s="35"/>
      <c r="W223" s="35"/>
      <c r="X223" s="35"/>
      <c r="Y223" s="35"/>
      <c r="Z223" s="35"/>
      <c r="AA223" s="35"/>
      <c r="AB223" s="35"/>
      <c r="AC223" s="35"/>
      <c r="AD223" s="35"/>
      <c r="AE223" s="35"/>
      <c r="AR223" s="213" t="s">
        <v>272</v>
      </c>
      <c r="AT223" s="213" t="s">
        <v>177</v>
      </c>
      <c r="AU223" s="213" t="s">
        <v>89</v>
      </c>
      <c r="AY223" s="17" t="s">
        <v>173</v>
      </c>
      <c r="BE223" s="119">
        <f>IF(N223="základní",J223,0)</f>
        <v>0</v>
      </c>
      <c r="BF223" s="119">
        <f>IF(N223="snížená",J223,0)</f>
        <v>0</v>
      </c>
      <c r="BG223" s="119">
        <f>IF(N223="zákl. přenesená",J223,0)</f>
        <v>0</v>
      </c>
      <c r="BH223" s="119">
        <f>IF(N223="sníž. přenesená",J223,0)</f>
        <v>0</v>
      </c>
      <c r="BI223" s="119">
        <f>IF(N223="nulová",J223,0)</f>
        <v>0</v>
      </c>
      <c r="BJ223" s="17" t="s">
        <v>87</v>
      </c>
      <c r="BK223" s="119">
        <f>ROUND(I223*H223,2)</f>
        <v>0</v>
      </c>
      <c r="BL223" s="17" t="s">
        <v>272</v>
      </c>
      <c r="BM223" s="213" t="s">
        <v>1092</v>
      </c>
    </row>
    <row r="224" spans="1:65" s="2" customFormat="1" ht="24.15" customHeight="1">
      <c r="A224" s="35"/>
      <c r="B224" s="36"/>
      <c r="C224" s="201" t="s">
        <v>404</v>
      </c>
      <c r="D224" s="201" t="s">
        <v>177</v>
      </c>
      <c r="E224" s="202" t="s">
        <v>1093</v>
      </c>
      <c r="F224" s="203" t="s">
        <v>1094</v>
      </c>
      <c r="G224" s="204" t="s">
        <v>261</v>
      </c>
      <c r="H224" s="205">
        <v>30.24</v>
      </c>
      <c r="I224" s="206"/>
      <c r="J224" s="207">
        <f>ROUND(I224*H224,2)</f>
        <v>0</v>
      </c>
      <c r="K224" s="208"/>
      <c r="L224" s="38"/>
      <c r="M224" s="209" t="s">
        <v>1</v>
      </c>
      <c r="N224" s="210" t="s">
        <v>44</v>
      </c>
      <c r="O224" s="72"/>
      <c r="P224" s="211">
        <f>O224*H224</f>
        <v>0</v>
      </c>
      <c r="Q224" s="211">
        <v>2.5000000000000001E-3</v>
      </c>
      <c r="R224" s="211">
        <f>Q224*H224</f>
        <v>7.5600000000000001E-2</v>
      </c>
      <c r="S224" s="211">
        <v>0</v>
      </c>
      <c r="T224" s="212">
        <f>S224*H224</f>
        <v>0</v>
      </c>
      <c r="U224" s="35"/>
      <c r="V224" s="35"/>
      <c r="W224" s="35"/>
      <c r="X224" s="35"/>
      <c r="Y224" s="35"/>
      <c r="Z224" s="35"/>
      <c r="AA224" s="35"/>
      <c r="AB224" s="35"/>
      <c r="AC224" s="35"/>
      <c r="AD224" s="35"/>
      <c r="AE224" s="35"/>
      <c r="AR224" s="213" t="s">
        <v>272</v>
      </c>
      <c r="AT224" s="213" t="s">
        <v>177</v>
      </c>
      <c r="AU224" s="213" t="s">
        <v>89</v>
      </c>
      <c r="AY224" s="17" t="s">
        <v>173</v>
      </c>
      <c r="BE224" s="119">
        <f>IF(N224="základní",J224,0)</f>
        <v>0</v>
      </c>
      <c r="BF224" s="119">
        <f>IF(N224="snížená",J224,0)</f>
        <v>0</v>
      </c>
      <c r="BG224" s="119">
        <f>IF(N224="zákl. přenesená",J224,0)</f>
        <v>0</v>
      </c>
      <c r="BH224" s="119">
        <f>IF(N224="sníž. přenesená",J224,0)</f>
        <v>0</v>
      </c>
      <c r="BI224" s="119">
        <f>IF(N224="nulová",J224,0)</f>
        <v>0</v>
      </c>
      <c r="BJ224" s="17" t="s">
        <v>87</v>
      </c>
      <c r="BK224" s="119">
        <f>ROUND(I224*H224,2)</f>
        <v>0</v>
      </c>
      <c r="BL224" s="17" t="s">
        <v>272</v>
      </c>
      <c r="BM224" s="213" t="s">
        <v>1095</v>
      </c>
    </row>
    <row r="225" spans="1:65" s="12" customFormat="1" ht="22.8" customHeight="1">
      <c r="B225" s="185"/>
      <c r="C225" s="186"/>
      <c r="D225" s="187" t="s">
        <v>78</v>
      </c>
      <c r="E225" s="199" t="s">
        <v>1096</v>
      </c>
      <c r="F225" s="199" t="s">
        <v>1097</v>
      </c>
      <c r="G225" s="186"/>
      <c r="H225" s="186"/>
      <c r="I225" s="189"/>
      <c r="J225" s="200">
        <f>BK225</f>
        <v>0</v>
      </c>
      <c r="K225" s="186"/>
      <c r="L225" s="191"/>
      <c r="M225" s="192"/>
      <c r="N225" s="193"/>
      <c r="O225" s="193"/>
      <c r="P225" s="194">
        <f>SUM(P226:P227)</f>
        <v>0</v>
      </c>
      <c r="Q225" s="193"/>
      <c r="R225" s="194">
        <f>SUM(R226:R227)</f>
        <v>0</v>
      </c>
      <c r="S225" s="193"/>
      <c r="T225" s="195">
        <f>SUM(T226:T227)</f>
        <v>0</v>
      </c>
      <c r="AR225" s="196" t="s">
        <v>79</v>
      </c>
      <c r="AT225" s="197" t="s">
        <v>78</v>
      </c>
      <c r="AU225" s="197" t="s">
        <v>87</v>
      </c>
      <c r="AY225" s="196" t="s">
        <v>173</v>
      </c>
      <c r="BK225" s="198">
        <f>SUM(BK226:BK227)</f>
        <v>0</v>
      </c>
    </row>
    <row r="226" spans="1:65" s="2" customFormat="1" ht="24.15" customHeight="1">
      <c r="A226" s="35"/>
      <c r="B226" s="36"/>
      <c r="C226" s="201" t="s">
        <v>408</v>
      </c>
      <c r="D226" s="201" t="s">
        <v>177</v>
      </c>
      <c r="E226" s="202" t="s">
        <v>1098</v>
      </c>
      <c r="F226" s="203" t="s">
        <v>1099</v>
      </c>
      <c r="G226" s="204" t="s">
        <v>261</v>
      </c>
      <c r="H226" s="205">
        <v>33.5</v>
      </c>
      <c r="I226" s="206"/>
      <c r="J226" s="207">
        <f>ROUND(I226*H226,2)</f>
        <v>0</v>
      </c>
      <c r="K226" s="208"/>
      <c r="L226" s="38"/>
      <c r="M226" s="209" t="s">
        <v>1</v>
      </c>
      <c r="N226" s="210" t="s">
        <v>44</v>
      </c>
      <c r="O226" s="72"/>
      <c r="P226" s="211">
        <f>O226*H226</f>
        <v>0</v>
      </c>
      <c r="Q226" s="211">
        <v>0</v>
      </c>
      <c r="R226" s="211">
        <f>Q226*H226</f>
        <v>0</v>
      </c>
      <c r="S226" s="211">
        <v>0</v>
      </c>
      <c r="T226" s="212">
        <f>S226*H226</f>
        <v>0</v>
      </c>
      <c r="U226" s="35"/>
      <c r="V226" s="35"/>
      <c r="W226" s="35"/>
      <c r="X226" s="35"/>
      <c r="Y226" s="35"/>
      <c r="Z226" s="35"/>
      <c r="AA226" s="35"/>
      <c r="AB226" s="35"/>
      <c r="AC226" s="35"/>
      <c r="AD226" s="35"/>
      <c r="AE226" s="35"/>
      <c r="AR226" s="213" t="s">
        <v>272</v>
      </c>
      <c r="AT226" s="213" t="s">
        <v>177</v>
      </c>
      <c r="AU226" s="213" t="s">
        <v>89</v>
      </c>
      <c r="AY226" s="17" t="s">
        <v>173</v>
      </c>
      <c r="BE226" s="119">
        <f>IF(N226="základní",J226,0)</f>
        <v>0</v>
      </c>
      <c r="BF226" s="119">
        <f>IF(N226="snížená",J226,0)</f>
        <v>0</v>
      </c>
      <c r="BG226" s="119">
        <f>IF(N226="zákl. přenesená",J226,0)</f>
        <v>0</v>
      </c>
      <c r="BH226" s="119">
        <f>IF(N226="sníž. přenesená",J226,0)</f>
        <v>0</v>
      </c>
      <c r="BI226" s="119">
        <f>IF(N226="nulová",J226,0)</f>
        <v>0</v>
      </c>
      <c r="BJ226" s="17" t="s">
        <v>87</v>
      </c>
      <c r="BK226" s="119">
        <f>ROUND(I226*H226,2)</f>
        <v>0</v>
      </c>
      <c r="BL226" s="17" t="s">
        <v>272</v>
      </c>
      <c r="BM226" s="213" t="s">
        <v>1100</v>
      </c>
    </row>
    <row r="227" spans="1:65" s="2" customFormat="1" ht="24.15" customHeight="1">
      <c r="A227" s="35"/>
      <c r="B227" s="36"/>
      <c r="C227" s="201" t="s">
        <v>415</v>
      </c>
      <c r="D227" s="201" t="s">
        <v>177</v>
      </c>
      <c r="E227" s="202" t="s">
        <v>1101</v>
      </c>
      <c r="F227" s="203" t="s">
        <v>1102</v>
      </c>
      <c r="G227" s="204" t="s">
        <v>261</v>
      </c>
      <c r="H227" s="205">
        <v>33.5</v>
      </c>
      <c r="I227" s="206"/>
      <c r="J227" s="207">
        <f>ROUND(I227*H227,2)</f>
        <v>0</v>
      </c>
      <c r="K227" s="208"/>
      <c r="L227" s="38"/>
      <c r="M227" s="209" t="s">
        <v>1</v>
      </c>
      <c r="N227" s="210" t="s">
        <v>44</v>
      </c>
      <c r="O227" s="72"/>
      <c r="P227" s="211">
        <f>O227*H227</f>
        <v>0</v>
      </c>
      <c r="Q227" s="211">
        <v>0</v>
      </c>
      <c r="R227" s="211">
        <f>Q227*H227</f>
        <v>0</v>
      </c>
      <c r="S227" s="211">
        <v>0</v>
      </c>
      <c r="T227" s="212">
        <f>S227*H227</f>
        <v>0</v>
      </c>
      <c r="U227" s="35"/>
      <c r="V227" s="35"/>
      <c r="W227" s="35"/>
      <c r="X227" s="35"/>
      <c r="Y227" s="35"/>
      <c r="Z227" s="35"/>
      <c r="AA227" s="35"/>
      <c r="AB227" s="35"/>
      <c r="AC227" s="35"/>
      <c r="AD227" s="35"/>
      <c r="AE227" s="35"/>
      <c r="AR227" s="213" t="s">
        <v>272</v>
      </c>
      <c r="AT227" s="213" t="s">
        <v>177</v>
      </c>
      <c r="AU227" s="213" t="s">
        <v>89</v>
      </c>
      <c r="AY227" s="17" t="s">
        <v>173</v>
      </c>
      <c r="BE227" s="119">
        <f>IF(N227="základní",J227,0)</f>
        <v>0</v>
      </c>
      <c r="BF227" s="119">
        <f>IF(N227="snížená",J227,0)</f>
        <v>0</v>
      </c>
      <c r="BG227" s="119">
        <f>IF(N227="zákl. přenesená",J227,0)</f>
        <v>0</v>
      </c>
      <c r="BH227" s="119">
        <f>IF(N227="sníž. přenesená",J227,0)</f>
        <v>0</v>
      </c>
      <c r="BI227" s="119">
        <f>IF(N227="nulová",J227,0)</f>
        <v>0</v>
      </c>
      <c r="BJ227" s="17" t="s">
        <v>87</v>
      </c>
      <c r="BK227" s="119">
        <f>ROUND(I227*H227,2)</f>
        <v>0</v>
      </c>
      <c r="BL227" s="17" t="s">
        <v>272</v>
      </c>
      <c r="BM227" s="213" t="s">
        <v>1103</v>
      </c>
    </row>
    <row r="228" spans="1:65" s="12" customFormat="1" ht="22.8" customHeight="1">
      <c r="B228" s="185"/>
      <c r="C228" s="186"/>
      <c r="D228" s="187" t="s">
        <v>78</v>
      </c>
      <c r="E228" s="199" t="s">
        <v>1104</v>
      </c>
      <c r="F228" s="199" t="s">
        <v>1105</v>
      </c>
      <c r="G228" s="186"/>
      <c r="H228" s="186"/>
      <c r="I228" s="189"/>
      <c r="J228" s="200">
        <f>BK228</f>
        <v>0</v>
      </c>
      <c r="K228" s="186"/>
      <c r="L228" s="191"/>
      <c r="M228" s="192"/>
      <c r="N228" s="193"/>
      <c r="O228" s="193"/>
      <c r="P228" s="194">
        <f>SUM(P229:P231)</f>
        <v>0</v>
      </c>
      <c r="Q228" s="193"/>
      <c r="R228" s="194">
        <f>SUM(R229:R231)</f>
        <v>0</v>
      </c>
      <c r="S228" s="193"/>
      <c r="T228" s="195">
        <f>SUM(T229:T231)</f>
        <v>0</v>
      </c>
      <c r="AR228" s="196" t="s">
        <v>79</v>
      </c>
      <c r="AT228" s="197" t="s">
        <v>78</v>
      </c>
      <c r="AU228" s="197" t="s">
        <v>87</v>
      </c>
      <c r="AY228" s="196" t="s">
        <v>173</v>
      </c>
      <c r="BK228" s="198">
        <f>SUM(BK229:BK231)</f>
        <v>0</v>
      </c>
    </row>
    <row r="229" spans="1:65" s="2" customFormat="1" ht="16.5" customHeight="1">
      <c r="A229" s="35"/>
      <c r="B229" s="36"/>
      <c r="C229" s="201" t="s">
        <v>422</v>
      </c>
      <c r="D229" s="201" t="s">
        <v>177</v>
      </c>
      <c r="E229" s="202" t="s">
        <v>1106</v>
      </c>
      <c r="F229" s="203" t="s">
        <v>1107</v>
      </c>
      <c r="G229" s="204" t="s">
        <v>402</v>
      </c>
      <c r="H229" s="205">
        <v>1</v>
      </c>
      <c r="I229" s="206"/>
      <c r="J229" s="207">
        <f>ROUND(I229*H229,2)</f>
        <v>0</v>
      </c>
      <c r="K229" s="208"/>
      <c r="L229" s="38"/>
      <c r="M229" s="209" t="s">
        <v>1</v>
      </c>
      <c r="N229" s="210" t="s">
        <v>44</v>
      </c>
      <c r="O229" s="72"/>
      <c r="P229" s="211">
        <f>O229*H229</f>
        <v>0</v>
      </c>
      <c r="Q229" s="211">
        <v>0</v>
      </c>
      <c r="R229" s="211">
        <f>Q229*H229</f>
        <v>0</v>
      </c>
      <c r="S229" s="211">
        <v>0</v>
      </c>
      <c r="T229" s="212">
        <f>S229*H229</f>
        <v>0</v>
      </c>
      <c r="U229" s="35"/>
      <c r="V229" s="35"/>
      <c r="W229" s="35"/>
      <c r="X229" s="35"/>
      <c r="Y229" s="35"/>
      <c r="Z229" s="35"/>
      <c r="AA229" s="35"/>
      <c r="AB229" s="35"/>
      <c r="AC229" s="35"/>
      <c r="AD229" s="35"/>
      <c r="AE229" s="35"/>
      <c r="AR229" s="213" t="s">
        <v>272</v>
      </c>
      <c r="AT229" s="213" t="s">
        <v>177</v>
      </c>
      <c r="AU229" s="213" t="s">
        <v>89</v>
      </c>
      <c r="AY229" s="17" t="s">
        <v>173</v>
      </c>
      <c r="BE229" s="119">
        <f>IF(N229="základní",J229,0)</f>
        <v>0</v>
      </c>
      <c r="BF229" s="119">
        <f>IF(N229="snížená",J229,0)</f>
        <v>0</v>
      </c>
      <c r="BG229" s="119">
        <f>IF(N229="zákl. přenesená",J229,0)</f>
        <v>0</v>
      </c>
      <c r="BH229" s="119">
        <f>IF(N229="sníž. přenesená",J229,0)</f>
        <v>0</v>
      </c>
      <c r="BI229" s="119">
        <f>IF(N229="nulová",J229,0)</f>
        <v>0</v>
      </c>
      <c r="BJ229" s="17" t="s">
        <v>87</v>
      </c>
      <c r="BK229" s="119">
        <f>ROUND(I229*H229,2)</f>
        <v>0</v>
      </c>
      <c r="BL229" s="17" t="s">
        <v>272</v>
      </c>
      <c r="BM229" s="213" t="s">
        <v>1108</v>
      </c>
    </row>
    <row r="230" spans="1:65" s="2" customFormat="1" ht="21.75" customHeight="1">
      <c r="A230" s="35"/>
      <c r="B230" s="36"/>
      <c r="C230" s="201" t="s">
        <v>428</v>
      </c>
      <c r="D230" s="201" t="s">
        <v>177</v>
      </c>
      <c r="E230" s="202" t="s">
        <v>1109</v>
      </c>
      <c r="F230" s="203" t="s">
        <v>1110</v>
      </c>
      <c r="G230" s="204" t="s">
        <v>1111</v>
      </c>
      <c r="H230" s="205">
        <v>1</v>
      </c>
      <c r="I230" s="206"/>
      <c r="J230" s="207">
        <f>ROUND(I230*H230,2)</f>
        <v>0</v>
      </c>
      <c r="K230" s="208"/>
      <c r="L230" s="38"/>
      <c r="M230" s="209" t="s">
        <v>1</v>
      </c>
      <c r="N230" s="210" t="s">
        <v>44</v>
      </c>
      <c r="O230" s="72"/>
      <c r="P230" s="211">
        <f>O230*H230</f>
        <v>0</v>
      </c>
      <c r="Q230" s="211">
        <v>0</v>
      </c>
      <c r="R230" s="211">
        <f>Q230*H230</f>
        <v>0</v>
      </c>
      <c r="S230" s="211">
        <v>0</v>
      </c>
      <c r="T230" s="212">
        <f>S230*H230</f>
        <v>0</v>
      </c>
      <c r="U230" s="35"/>
      <c r="V230" s="35"/>
      <c r="W230" s="35"/>
      <c r="X230" s="35"/>
      <c r="Y230" s="35"/>
      <c r="Z230" s="35"/>
      <c r="AA230" s="35"/>
      <c r="AB230" s="35"/>
      <c r="AC230" s="35"/>
      <c r="AD230" s="35"/>
      <c r="AE230" s="35"/>
      <c r="AR230" s="213" t="s">
        <v>272</v>
      </c>
      <c r="AT230" s="213" t="s">
        <v>177</v>
      </c>
      <c r="AU230" s="213" t="s">
        <v>89</v>
      </c>
      <c r="AY230" s="17" t="s">
        <v>173</v>
      </c>
      <c r="BE230" s="119">
        <f>IF(N230="základní",J230,0)</f>
        <v>0</v>
      </c>
      <c r="BF230" s="119">
        <f>IF(N230="snížená",J230,0)</f>
        <v>0</v>
      </c>
      <c r="BG230" s="119">
        <f>IF(N230="zákl. přenesená",J230,0)</f>
        <v>0</v>
      </c>
      <c r="BH230" s="119">
        <f>IF(N230="sníž. přenesená",J230,0)</f>
        <v>0</v>
      </c>
      <c r="BI230" s="119">
        <f>IF(N230="nulová",J230,0)</f>
        <v>0</v>
      </c>
      <c r="BJ230" s="17" t="s">
        <v>87</v>
      </c>
      <c r="BK230" s="119">
        <f>ROUND(I230*H230,2)</f>
        <v>0</v>
      </c>
      <c r="BL230" s="17" t="s">
        <v>272</v>
      </c>
      <c r="BM230" s="213" t="s">
        <v>1112</v>
      </c>
    </row>
    <row r="231" spans="1:65" s="2" customFormat="1" ht="16.5" customHeight="1">
      <c r="A231" s="35"/>
      <c r="B231" s="36"/>
      <c r="C231" s="247" t="s">
        <v>433</v>
      </c>
      <c r="D231" s="247" t="s">
        <v>291</v>
      </c>
      <c r="E231" s="248" t="s">
        <v>1113</v>
      </c>
      <c r="F231" s="249" t="s">
        <v>1114</v>
      </c>
      <c r="G231" s="250" t="s">
        <v>728</v>
      </c>
      <c r="H231" s="251">
        <v>1</v>
      </c>
      <c r="I231" s="252"/>
      <c r="J231" s="253">
        <f>ROUND(I231*H231,2)</f>
        <v>0</v>
      </c>
      <c r="K231" s="254"/>
      <c r="L231" s="255"/>
      <c r="M231" s="267" t="s">
        <v>1</v>
      </c>
      <c r="N231" s="268" t="s">
        <v>44</v>
      </c>
      <c r="O231" s="264"/>
      <c r="P231" s="265">
        <f>O231*H231</f>
        <v>0</v>
      </c>
      <c r="Q231" s="265">
        <v>0</v>
      </c>
      <c r="R231" s="265">
        <f>Q231*H231</f>
        <v>0</v>
      </c>
      <c r="S231" s="265">
        <v>0</v>
      </c>
      <c r="T231" s="266">
        <f>S231*H231</f>
        <v>0</v>
      </c>
      <c r="U231" s="35"/>
      <c r="V231" s="35"/>
      <c r="W231" s="35"/>
      <c r="X231" s="35"/>
      <c r="Y231" s="35"/>
      <c r="Z231" s="35"/>
      <c r="AA231" s="35"/>
      <c r="AB231" s="35"/>
      <c r="AC231" s="35"/>
      <c r="AD231" s="35"/>
      <c r="AE231" s="35"/>
      <c r="AR231" s="213" t="s">
        <v>376</v>
      </c>
      <c r="AT231" s="213" t="s">
        <v>291</v>
      </c>
      <c r="AU231" s="213" t="s">
        <v>89</v>
      </c>
      <c r="AY231" s="17" t="s">
        <v>173</v>
      </c>
      <c r="BE231" s="119">
        <f>IF(N231="základní",J231,0)</f>
        <v>0</v>
      </c>
      <c r="BF231" s="119">
        <f>IF(N231="snížená",J231,0)</f>
        <v>0</v>
      </c>
      <c r="BG231" s="119">
        <f>IF(N231="zákl. přenesená",J231,0)</f>
        <v>0</v>
      </c>
      <c r="BH231" s="119">
        <f>IF(N231="sníž. přenesená",J231,0)</f>
        <v>0</v>
      </c>
      <c r="BI231" s="119">
        <f>IF(N231="nulová",J231,0)</f>
        <v>0</v>
      </c>
      <c r="BJ231" s="17" t="s">
        <v>87</v>
      </c>
      <c r="BK231" s="119">
        <f>ROUND(I231*H231,2)</f>
        <v>0</v>
      </c>
      <c r="BL231" s="17" t="s">
        <v>272</v>
      </c>
      <c r="BM231" s="213" t="s">
        <v>1115</v>
      </c>
    </row>
    <row r="232" spans="1:65" s="2" customFormat="1" ht="6.9" customHeight="1">
      <c r="A232" s="35"/>
      <c r="B232" s="55"/>
      <c r="C232" s="56"/>
      <c r="D232" s="56"/>
      <c r="E232" s="56"/>
      <c r="F232" s="56"/>
      <c r="G232" s="56"/>
      <c r="H232" s="56"/>
      <c r="I232" s="56"/>
      <c r="J232" s="56"/>
      <c r="K232" s="56"/>
      <c r="L232" s="38"/>
      <c r="M232" s="35"/>
      <c r="O232" s="35"/>
      <c r="P232" s="35"/>
      <c r="Q232" s="35"/>
      <c r="R232" s="35"/>
      <c r="S232" s="35"/>
      <c r="T232" s="35"/>
      <c r="U232" s="35"/>
      <c r="V232" s="35"/>
      <c r="W232" s="35"/>
      <c r="X232" s="35"/>
      <c r="Y232" s="35"/>
      <c r="Z232" s="35"/>
      <c r="AA232" s="35"/>
      <c r="AB232" s="35"/>
      <c r="AC232" s="35"/>
      <c r="AD232" s="35"/>
      <c r="AE232" s="35"/>
    </row>
  </sheetData>
  <sheetProtection algorithmName="SHA-512" hashValue="D2GGeVkpEytyha9n8QfKYuxkEMnIR+2ywQLZbwmjm1apEQ2pfoQJCJg+PnXkN6WZMrSIeXxSMjNAVHeczXWvkQ==" saltValue="m1FY4WBmL864po+HLSzPrk8Jdl7shypJLqY655YyWt7jUJ7WDxN4VEAZVnU7L/QuGPPzF1WzgejcifMHdZh5uQ==" spinCount="100000" sheet="1" objects="1" scenarios="1" formatColumns="0" formatRows="0" autoFilter="0"/>
  <autoFilter ref="C135:K231" xr:uid="{00000000-0009-0000-0000-000003000000}"/>
  <mergeCells count="12">
    <mergeCell ref="E128:H128"/>
    <mergeCell ref="L2:V2"/>
    <mergeCell ref="E85:H85"/>
    <mergeCell ref="E87:H87"/>
    <mergeCell ref="E89:H89"/>
    <mergeCell ref="E124:H124"/>
    <mergeCell ref="E126:H126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2:BM137"/>
  <sheetViews>
    <sheetView showGridLines="0" workbookViewId="0"/>
  </sheetViews>
  <sheetFormatPr defaultRowHeight="14.4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8.5703125" style="1" customWidth="1"/>
    <col min="7" max="7" width="7.42578125" style="1" customWidth="1"/>
    <col min="8" max="8" width="14" style="1" customWidth="1"/>
    <col min="9" max="9" width="15.85546875" style="1" customWidth="1"/>
    <col min="10" max="10" width="22.28515625" style="1" customWidth="1"/>
    <col min="11" max="11" width="22.28515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303"/>
      <c r="M2" s="303"/>
      <c r="N2" s="303"/>
      <c r="O2" s="303"/>
      <c r="P2" s="303"/>
      <c r="Q2" s="303"/>
      <c r="R2" s="303"/>
      <c r="S2" s="303"/>
      <c r="T2" s="303"/>
      <c r="U2" s="303"/>
      <c r="V2" s="303"/>
      <c r="AT2" s="17" t="s">
        <v>102</v>
      </c>
    </row>
    <row r="3" spans="1:46" s="1" customFormat="1" ht="6.9" customHeight="1">
      <c r="B3" s="125"/>
      <c r="C3" s="126"/>
      <c r="D3" s="126"/>
      <c r="E3" s="126"/>
      <c r="F3" s="126"/>
      <c r="G3" s="126"/>
      <c r="H3" s="126"/>
      <c r="I3" s="126"/>
      <c r="J3" s="126"/>
      <c r="K3" s="126"/>
      <c r="L3" s="20"/>
      <c r="AT3" s="17" t="s">
        <v>89</v>
      </c>
    </row>
    <row r="4" spans="1:46" s="1" customFormat="1" ht="24.9" customHeight="1">
      <c r="B4" s="20"/>
      <c r="D4" s="127" t="s">
        <v>125</v>
      </c>
      <c r="L4" s="20"/>
      <c r="M4" s="128" t="s">
        <v>10</v>
      </c>
      <c r="AT4" s="17" t="s">
        <v>4</v>
      </c>
    </row>
    <row r="5" spans="1:46" s="1" customFormat="1" ht="6.9" customHeight="1">
      <c r="B5" s="20"/>
      <c r="L5" s="20"/>
    </row>
    <row r="6" spans="1:46" s="1" customFormat="1" ht="12" customHeight="1">
      <c r="B6" s="20"/>
      <c r="D6" s="129" t="s">
        <v>16</v>
      </c>
      <c r="L6" s="20"/>
    </row>
    <row r="7" spans="1:46" s="1" customFormat="1" ht="16.5" customHeight="1">
      <c r="B7" s="20"/>
      <c r="E7" s="319" t="str">
        <f>'Rekapitulace stavby'!K6</f>
        <v>VTL plynovodní přípojka pro teplárnu Tábor</v>
      </c>
      <c r="F7" s="320"/>
      <c r="G7" s="320"/>
      <c r="H7" s="320"/>
      <c r="L7" s="20"/>
    </row>
    <row r="8" spans="1:46" s="1" customFormat="1" ht="12" customHeight="1">
      <c r="B8" s="20"/>
      <c r="D8" s="129" t="s">
        <v>126</v>
      </c>
      <c r="L8" s="20"/>
    </row>
    <row r="9" spans="1:46" s="2" customFormat="1" ht="16.5" customHeight="1">
      <c r="A9" s="35"/>
      <c r="B9" s="38"/>
      <c r="C9" s="35"/>
      <c r="D9" s="35"/>
      <c r="E9" s="319" t="s">
        <v>938</v>
      </c>
      <c r="F9" s="322"/>
      <c r="G9" s="322"/>
      <c r="H9" s="322"/>
      <c r="I9" s="35"/>
      <c r="J9" s="35"/>
      <c r="K9" s="35"/>
      <c r="L9" s="52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2" customHeight="1">
      <c r="A10" s="35"/>
      <c r="B10" s="38"/>
      <c r="C10" s="35"/>
      <c r="D10" s="129" t="s">
        <v>939</v>
      </c>
      <c r="E10" s="35"/>
      <c r="F10" s="35"/>
      <c r="G10" s="35"/>
      <c r="H10" s="35"/>
      <c r="I10" s="35"/>
      <c r="J10" s="35"/>
      <c r="K10" s="35"/>
      <c r="L10" s="52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6.5" customHeight="1">
      <c r="A11" s="35"/>
      <c r="B11" s="38"/>
      <c r="C11" s="35"/>
      <c r="D11" s="35"/>
      <c r="E11" s="321" t="s">
        <v>1116</v>
      </c>
      <c r="F11" s="322"/>
      <c r="G11" s="322"/>
      <c r="H11" s="322"/>
      <c r="I11" s="35"/>
      <c r="J11" s="35"/>
      <c r="K11" s="35"/>
      <c r="L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0.199999999999999">
      <c r="A12" s="35"/>
      <c r="B12" s="38"/>
      <c r="C12" s="35"/>
      <c r="D12" s="35"/>
      <c r="E12" s="35"/>
      <c r="F12" s="35"/>
      <c r="G12" s="35"/>
      <c r="H12" s="35"/>
      <c r="I12" s="35"/>
      <c r="J12" s="35"/>
      <c r="K12" s="35"/>
      <c r="L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2" customHeight="1">
      <c r="A13" s="35"/>
      <c r="B13" s="38"/>
      <c r="C13" s="35"/>
      <c r="D13" s="129" t="s">
        <v>18</v>
      </c>
      <c r="E13" s="35"/>
      <c r="F13" s="111" t="s">
        <v>19</v>
      </c>
      <c r="G13" s="35"/>
      <c r="H13" s="35"/>
      <c r="I13" s="129" t="s">
        <v>20</v>
      </c>
      <c r="J13" s="111" t="s">
        <v>1</v>
      </c>
      <c r="K13" s="35"/>
      <c r="L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38"/>
      <c r="C14" s="35"/>
      <c r="D14" s="129" t="s">
        <v>21</v>
      </c>
      <c r="E14" s="35"/>
      <c r="F14" s="111" t="s">
        <v>22</v>
      </c>
      <c r="G14" s="35"/>
      <c r="H14" s="35"/>
      <c r="I14" s="129" t="s">
        <v>23</v>
      </c>
      <c r="J14" s="130" t="str">
        <f>'Rekapitulace stavby'!AN8</f>
        <v>25. 8. 2021</v>
      </c>
      <c r="K14" s="35"/>
      <c r="L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0.8" customHeight="1">
      <c r="A15" s="35"/>
      <c r="B15" s="38"/>
      <c r="C15" s="35"/>
      <c r="D15" s="35"/>
      <c r="E15" s="35"/>
      <c r="F15" s="35"/>
      <c r="G15" s="35"/>
      <c r="H15" s="35"/>
      <c r="I15" s="35"/>
      <c r="J15" s="35"/>
      <c r="K15" s="35"/>
      <c r="L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12" customHeight="1">
      <c r="A16" s="35"/>
      <c r="B16" s="38"/>
      <c r="C16" s="35"/>
      <c r="D16" s="129" t="s">
        <v>25</v>
      </c>
      <c r="E16" s="35"/>
      <c r="F16" s="35"/>
      <c r="G16" s="35"/>
      <c r="H16" s="35"/>
      <c r="I16" s="129" t="s">
        <v>26</v>
      </c>
      <c r="J16" s="111" t="s">
        <v>1</v>
      </c>
      <c r="K16" s="35"/>
      <c r="L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8" customHeight="1">
      <c r="A17" s="35"/>
      <c r="B17" s="38"/>
      <c r="C17" s="35"/>
      <c r="D17" s="35"/>
      <c r="E17" s="111" t="s">
        <v>27</v>
      </c>
      <c r="F17" s="35"/>
      <c r="G17" s="35"/>
      <c r="H17" s="35"/>
      <c r="I17" s="129" t="s">
        <v>28</v>
      </c>
      <c r="J17" s="111" t="s">
        <v>1</v>
      </c>
      <c r="K17" s="35"/>
      <c r="L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6.9" customHeight="1">
      <c r="A18" s="35"/>
      <c r="B18" s="38"/>
      <c r="C18" s="35"/>
      <c r="D18" s="35"/>
      <c r="E18" s="35"/>
      <c r="F18" s="35"/>
      <c r="G18" s="35"/>
      <c r="H18" s="35"/>
      <c r="I18" s="35"/>
      <c r="J18" s="35"/>
      <c r="K18" s="35"/>
      <c r="L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12" customHeight="1">
      <c r="A19" s="35"/>
      <c r="B19" s="38"/>
      <c r="C19" s="35"/>
      <c r="D19" s="129" t="s">
        <v>29</v>
      </c>
      <c r="E19" s="35"/>
      <c r="F19" s="35"/>
      <c r="G19" s="35"/>
      <c r="H19" s="35"/>
      <c r="I19" s="129" t="s">
        <v>26</v>
      </c>
      <c r="J19" s="30" t="str">
        <f>'Rekapitulace stavby'!AN13</f>
        <v>Vyplň údaj</v>
      </c>
      <c r="K19" s="35"/>
      <c r="L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8" customHeight="1">
      <c r="A20" s="35"/>
      <c r="B20" s="38"/>
      <c r="C20" s="35"/>
      <c r="D20" s="35"/>
      <c r="E20" s="323" t="str">
        <f>'Rekapitulace stavby'!E14</f>
        <v>Vyplň údaj</v>
      </c>
      <c r="F20" s="324"/>
      <c r="G20" s="324"/>
      <c r="H20" s="324"/>
      <c r="I20" s="129" t="s">
        <v>28</v>
      </c>
      <c r="J20" s="30" t="str">
        <f>'Rekapitulace stavby'!AN14</f>
        <v>Vyplň údaj</v>
      </c>
      <c r="K20" s="35"/>
      <c r="L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6.9" customHeight="1">
      <c r="A21" s="35"/>
      <c r="B21" s="38"/>
      <c r="C21" s="35"/>
      <c r="D21" s="35"/>
      <c r="E21" s="35"/>
      <c r="F21" s="35"/>
      <c r="G21" s="35"/>
      <c r="H21" s="35"/>
      <c r="I21" s="35"/>
      <c r="J21" s="35"/>
      <c r="K21" s="35"/>
      <c r="L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12" customHeight="1">
      <c r="A22" s="35"/>
      <c r="B22" s="38"/>
      <c r="C22" s="35"/>
      <c r="D22" s="129" t="s">
        <v>31</v>
      </c>
      <c r="E22" s="35"/>
      <c r="F22" s="35"/>
      <c r="G22" s="35"/>
      <c r="H22" s="35"/>
      <c r="I22" s="129" t="s">
        <v>26</v>
      </c>
      <c r="J22" s="111" t="s">
        <v>1</v>
      </c>
      <c r="K22" s="35"/>
      <c r="L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8" customHeight="1">
      <c r="A23" s="35"/>
      <c r="B23" s="38"/>
      <c r="C23" s="35"/>
      <c r="D23" s="35"/>
      <c r="E23" s="111" t="s">
        <v>32</v>
      </c>
      <c r="F23" s="35"/>
      <c r="G23" s="35"/>
      <c r="H23" s="35"/>
      <c r="I23" s="129" t="s">
        <v>28</v>
      </c>
      <c r="J23" s="111" t="s">
        <v>1</v>
      </c>
      <c r="K23" s="35"/>
      <c r="L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6.9" customHeight="1">
      <c r="A24" s="35"/>
      <c r="B24" s="38"/>
      <c r="C24" s="35"/>
      <c r="D24" s="35"/>
      <c r="E24" s="35"/>
      <c r="F24" s="35"/>
      <c r="G24" s="35"/>
      <c r="H24" s="35"/>
      <c r="I24" s="35"/>
      <c r="J24" s="35"/>
      <c r="K24" s="35"/>
      <c r="L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12" customHeight="1">
      <c r="A25" s="35"/>
      <c r="B25" s="38"/>
      <c r="C25" s="35"/>
      <c r="D25" s="129" t="s">
        <v>34</v>
      </c>
      <c r="E25" s="35"/>
      <c r="F25" s="35"/>
      <c r="G25" s="35"/>
      <c r="H25" s="35"/>
      <c r="I25" s="129" t="s">
        <v>26</v>
      </c>
      <c r="J25" s="111" t="s">
        <v>1</v>
      </c>
      <c r="K25" s="35"/>
      <c r="L25" s="52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8" customHeight="1">
      <c r="A26" s="35"/>
      <c r="B26" s="38"/>
      <c r="C26" s="35"/>
      <c r="D26" s="35"/>
      <c r="E26" s="111" t="s">
        <v>941</v>
      </c>
      <c r="F26" s="35"/>
      <c r="G26" s="35"/>
      <c r="H26" s="35"/>
      <c r="I26" s="129" t="s">
        <v>28</v>
      </c>
      <c r="J26" s="111" t="s">
        <v>1</v>
      </c>
      <c r="K26" s="35"/>
      <c r="L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2" customFormat="1" ht="6.9" customHeight="1">
      <c r="A27" s="35"/>
      <c r="B27" s="38"/>
      <c r="C27" s="35"/>
      <c r="D27" s="35"/>
      <c r="E27" s="35"/>
      <c r="F27" s="35"/>
      <c r="G27" s="35"/>
      <c r="H27" s="35"/>
      <c r="I27" s="35"/>
      <c r="J27" s="35"/>
      <c r="K27" s="35"/>
      <c r="L27" s="52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pans="1:31" s="2" customFormat="1" ht="12" customHeight="1">
      <c r="A28" s="35"/>
      <c r="B28" s="38"/>
      <c r="C28" s="35"/>
      <c r="D28" s="129" t="s">
        <v>36</v>
      </c>
      <c r="E28" s="35"/>
      <c r="F28" s="35"/>
      <c r="G28" s="35"/>
      <c r="H28" s="35"/>
      <c r="I28" s="35"/>
      <c r="J28" s="35"/>
      <c r="K28" s="35"/>
      <c r="L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8" customFormat="1" ht="16.5" customHeight="1">
      <c r="A29" s="131"/>
      <c r="B29" s="132"/>
      <c r="C29" s="131"/>
      <c r="D29" s="131"/>
      <c r="E29" s="325" t="s">
        <v>1</v>
      </c>
      <c r="F29" s="325"/>
      <c r="G29" s="325"/>
      <c r="H29" s="325"/>
      <c r="I29" s="131"/>
      <c r="J29" s="131"/>
      <c r="K29" s="131"/>
      <c r="L29" s="133"/>
      <c r="S29" s="131"/>
      <c r="T29" s="131"/>
      <c r="U29" s="131"/>
      <c r="V29" s="131"/>
      <c r="W29" s="131"/>
      <c r="X29" s="131"/>
      <c r="Y29" s="131"/>
      <c r="Z29" s="131"/>
      <c r="AA29" s="131"/>
      <c r="AB29" s="131"/>
      <c r="AC29" s="131"/>
      <c r="AD29" s="131"/>
      <c r="AE29" s="131"/>
    </row>
    <row r="30" spans="1:31" s="2" customFormat="1" ht="6.9" customHeight="1">
      <c r="A30" s="35"/>
      <c r="B30" s="38"/>
      <c r="C30" s="35"/>
      <c r="D30" s="35"/>
      <c r="E30" s="35"/>
      <c r="F30" s="35"/>
      <c r="G30" s="35"/>
      <c r="H30" s="35"/>
      <c r="I30" s="35"/>
      <c r="J30" s="35"/>
      <c r="K30" s="35"/>
      <c r="L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" customHeight="1">
      <c r="A31" s="35"/>
      <c r="B31" s="38"/>
      <c r="C31" s="35"/>
      <c r="D31" s="134"/>
      <c r="E31" s="134"/>
      <c r="F31" s="134"/>
      <c r="G31" s="134"/>
      <c r="H31" s="134"/>
      <c r="I31" s="134"/>
      <c r="J31" s="134"/>
      <c r="K31" s="134"/>
      <c r="L31" s="52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25.35" customHeight="1">
      <c r="A32" s="35"/>
      <c r="B32" s="38"/>
      <c r="C32" s="35"/>
      <c r="D32" s="135" t="s">
        <v>39</v>
      </c>
      <c r="E32" s="35"/>
      <c r="F32" s="35"/>
      <c r="G32" s="35"/>
      <c r="H32" s="35"/>
      <c r="I32" s="35"/>
      <c r="J32" s="136">
        <f>ROUND(J123, 2)</f>
        <v>0</v>
      </c>
      <c r="K32" s="35"/>
      <c r="L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6.9" customHeight="1">
      <c r="A33" s="35"/>
      <c r="B33" s="38"/>
      <c r="C33" s="35"/>
      <c r="D33" s="134"/>
      <c r="E33" s="134"/>
      <c r="F33" s="134"/>
      <c r="G33" s="134"/>
      <c r="H33" s="134"/>
      <c r="I33" s="134"/>
      <c r="J33" s="134"/>
      <c r="K33" s="134"/>
      <c r="L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" customHeight="1">
      <c r="A34" s="35"/>
      <c r="B34" s="38"/>
      <c r="C34" s="35"/>
      <c r="D34" s="35"/>
      <c r="E34" s="35"/>
      <c r="F34" s="137" t="s">
        <v>41</v>
      </c>
      <c r="G34" s="35"/>
      <c r="H34" s="35"/>
      <c r="I34" s="137" t="s">
        <v>40</v>
      </c>
      <c r="J34" s="137" t="s">
        <v>42</v>
      </c>
      <c r="K34" s="35"/>
      <c r="L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" customHeight="1">
      <c r="A35" s="35"/>
      <c r="B35" s="38"/>
      <c r="C35" s="35"/>
      <c r="D35" s="138" t="s">
        <v>43</v>
      </c>
      <c r="E35" s="129" t="s">
        <v>44</v>
      </c>
      <c r="F35" s="139">
        <f>ROUND((SUM(BE123:BE136)),  2)</f>
        <v>0</v>
      </c>
      <c r="G35" s="35"/>
      <c r="H35" s="35"/>
      <c r="I35" s="140">
        <v>0.21</v>
      </c>
      <c r="J35" s="139">
        <f>ROUND(((SUM(BE123:BE136))*I35),  2)</f>
        <v>0</v>
      </c>
      <c r="K35" s="35"/>
      <c r="L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" customHeight="1">
      <c r="A36" s="35"/>
      <c r="B36" s="38"/>
      <c r="C36" s="35"/>
      <c r="D36" s="35"/>
      <c r="E36" s="129" t="s">
        <v>45</v>
      </c>
      <c r="F36" s="139">
        <f>ROUND((SUM(BF123:BF136)),  2)</f>
        <v>0</v>
      </c>
      <c r="G36" s="35"/>
      <c r="H36" s="35"/>
      <c r="I36" s="140">
        <v>0.15</v>
      </c>
      <c r="J36" s="139">
        <f>ROUND(((SUM(BF123:BF136))*I36),  2)</f>
        <v>0</v>
      </c>
      <c r="K36" s="35"/>
      <c r="L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" hidden="1" customHeight="1">
      <c r="A37" s="35"/>
      <c r="B37" s="38"/>
      <c r="C37" s="35"/>
      <c r="D37" s="35"/>
      <c r="E37" s="129" t="s">
        <v>46</v>
      </c>
      <c r="F37" s="139">
        <f>ROUND((SUM(BG123:BG136)),  2)</f>
        <v>0</v>
      </c>
      <c r="G37" s="35"/>
      <c r="H37" s="35"/>
      <c r="I37" s="140">
        <v>0.21</v>
      </c>
      <c r="J37" s="139">
        <f>0</f>
        <v>0</v>
      </c>
      <c r="K37" s="35"/>
      <c r="L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14.4" hidden="1" customHeight="1">
      <c r="A38" s="35"/>
      <c r="B38" s="38"/>
      <c r="C38" s="35"/>
      <c r="D38" s="35"/>
      <c r="E38" s="129" t="s">
        <v>47</v>
      </c>
      <c r="F38" s="139">
        <f>ROUND((SUM(BH123:BH136)),  2)</f>
        <v>0</v>
      </c>
      <c r="G38" s="35"/>
      <c r="H38" s="35"/>
      <c r="I38" s="140">
        <v>0.15</v>
      </c>
      <c r="J38" s="139">
        <f>0</f>
        <v>0</v>
      </c>
      <c r="K38" s="35"/>
      <c r="L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14.4" hidden="1" customHeight="1">
      <c r="A39" s="35"/>
      <c r="B39" s="38"/>
      <c r="C39" s="35"/>
      <c r="D39" s="35"/>
      <c r="E39" s="129" t="s">
        <v>48</v>
      </c>
      <c r="F39" s="139">
        <f>ROUND((SUM(BI123:BI136)),  2)</f>
        <v>0</v>
      </c>
      <c r="G39" s="35"/>
      <c r="H39" s="35"/>
      <c r="I39" s="140">
        <v>0</v>
      </c>
      <c r="J39" s="139">
        <f>0</f>
        <v>0</v>
      </c>
      <c r="K39" s="35"/>
      <c r="L39" s="52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6.9" customHeight="1">
      <c r="A40" s="35"/>
      <c r="B40" s="38"/>
      <c r="C40" s="35"/>
      <c r="D40" s="35"/>
      <c r="E40" s="35"/>
      <c r="F40" s="35"/>
      <c r="G40" s="35"/>
      <c r="H40" s="35"/>
      <c r="I40" s="35"/>
      <c r="J40" s="35"/>
      <c r="K40" s="35"/>
      <c r="L40" s="52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2" customFormat="1" ht="25.35" customHeight="1">
      <c r="A41" s="35"/>
      <c r="B41" s="38"/>
      <c r="C41" s="141"/>
      <c r="D41" s="142" t="s">
        <v>49</v>
      </c>
      <c r="E41" s="143"/>
      <c r="F41" s="143"/>
      <c r="G41" s="144" t="s">
        <v>50</v>
      </c>
      <c r="H41" s="145" t="s">
        <v>51</v>
      </c>
      <c r="I41" s="143"/>
      <c r="J41" s="146">
        <f>SUM(J32:J39)</f>
        <v>0</v>
      </c>
      <c r="K41" s="147"/>
      <c r="L41" s="52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pans="1:31" s="2" customFormat="1" ht="14.4" customHeight="1">
      <c r="A42" s="35"/>
      <c r="B42" s="38"/>
      <c r="C42" s="35"/>
      <c r="D42" s="35"/>
      <c r="E42" s="35"/>
      <c r="F42" s="35"/>
      <c r="G42" s="35"/>
      <c r="H42" s="35"/>
      <c r="I42" s="35"/>
      <c r="J42" s="35"/>
      <c r="K42" s="35"/>
      <c r="L42" s="52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3" spans="1:31" s="1" customFormat="1" ht="14.4" customHeight="1">
      <c r="B43" s="20"/>
      <c r="L43" s="20"/>
    </row>
    <row r="44" spans="1:31" s="1" customFormat="1" ht="14.4" customHeight="1">
      <c r="B44" s="20"/>
      <c r="L44" s="20"/>
    </row>
    <row r="45" spans="1:31" s="1" customFormat="1" ht="14.4" customHeight="1">
      <c r="B45" s="20"/>
      <c r="L45" s="20"/>
    </row>
    <row r="46" spans="1:31" s="1" customFormat="1" ht="14.4" customHeight="1">
      <c r="B46" s="20"/>
      <c r="L46" s="20"/>
    </row>
    <row r="47" spans="1:31" s="1" customFormat="1" ht="14.4" customHeight="1">
      <c r="B47" s="20"/>
      <c r="L47" s="20"/>
    </row>
    <row r="48" spans="1:31" s="1" customFormat="1" ht="14.4" customHeight="1">
      <c r="B48" s="20"/>
      <c r="L48" s="20"/>
    </row>
    <row r="49" spans="1:31" s="1" customFormat="1" ht="14.4" customHeight="1">
      <c r="B49" s="20"/>
      <c r="L49" s="20"/>
    </row>
    <row r="50" spans="1:31" s="2" customFormat="1" ht="14.4" customHeight="1">
      <c r="B50" s="52"/>
      <c r="D50" s="148" t="s">
        <v>52</v>
      </c>
      <c r="E50" s="149"/>
      <c r="F50" s="149"/>
      <c r="G50" s="148" t="s">
        <v>53</v>
      </c>
      <c r="H50" s="149"/>
      <c r="I50" s="149"/>
      <c r="J50" s="149"/>
      <c r="K50" s="149"/>
      <c r="L50" s="52"/>
    </row>
    <row r="51" spans="1:31" ht="10.199999999999999">
      <c r="B51" s="20"/>
      <c r="L51" s="20"/>
    </row>
    <row r="52" spans="1:31" ht="10.199999999999999">
      <c r="B52" s="20"/>
      <c r="L52" s="20"/>
    </row>
    <row r="53" spans="1:31" ht="10.199999999999999">
      <c r="B53" s="20"/>
      <c r="L53" s="20"/>
    </row>
    <row r="54" spans="1:31" ht="10.199999999999999">
      <c r="B54" s="20"/>
      <c r="L54" s="20"/>
    </row>
    <row r="55" spans="1:31" ht="10.199999999999999">
      <c r="B55" s="20"/>
      <c r="L55" s="20"/>
    </row>
    <row r="56" spans="1:31" ht="10.199999999999999">
      <c r="B56" s="20"/>
      <c r="L56" s="20"/>
    </row>
    <row r="57" spans="1:31" ht="10.199999999999999">
      <c r="B57" s="20"/>
      <c r="L57" s="20"/>
    </row>
    <row r="58" spans="1:31" ht="10.199999999999999">
      <c r="B58" s="20"/>
      <c r="L58" s="20"/>
    </row>
    <row r="59" spans="1:31" ht="10.199999999999999">
      <c r="B59" s="20"/>
      <c r="L59" s="20"/>
    </row>
    <row r="60" spans="1:31" ht="10.199999999999999">
      <c r="B60" s="20"/>
      <c r="L60" s="20"/>
    </row>
    <row r="61" spans="1:31" s="2" customFormat="1" ht="13.2">
      <c r="A61" s="35"/>
      <c r="B61" s="38"/>
      <c r="C61" s="35"/>
      <c r="D61" s="150" t="s">
        <v>54</v>
      </c>
      <c r="E61" s="151"/>
      <c r="F61" s="152" t="s">
        <v>55</v>
      </c>
      <c r="G61" s="150" t="s">
        <v>54</v>
      </c>
      <c r="H61" s="151"/>
      <c r="I61" s="151"/>
      <c r="J61" s="153" t="s">
        <v>55</v>
      </c>
      <c r="K61" s="151"/>
      <c r="L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31" ht="10.199999999999999">
      <c r="B62" s="20"/>
      <c r="L62" s="20"/>
    </row>
    <row r="63" spans="1:31" ht="10.199999999999999">
      <c r="B63" s="20"/>
      <c r="L63" s="20"/>
    </row>
    <row r="64" spans="1:31" ht="10.199999999999999">
      <c r="B64" s="20"/>
      <c r="L64" s="20"/>
    </row>
    <row r="65" spans="1:31" s="2" customFormat="1" ht="13.2">
      <c r="A65" s="35"/>
      <c r="B65" s="38"/>
      <c r="C65" s="35"/>
      <c r="D65" s="148" t="s">
        <v>56</v>
      </c>
      <c r="E65" s="154"/>
      <c r="F65" s="154"/>
      <c r="G65" s="148" t="s">
        <v>57</v>
      </c>
      <c r="H65" s="154"/>
      <c r="I65" s="154"/>
      <c r="J65" s="154"/>
      <c r="K65" s="154"/>
      <c r="L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 ht="10.199999999999999">
      <c r="B66" s="20"/>
      <c r="L66" s="20"/>
    </row>
    <row r="67" spans="1:31" ht="10.199999999999999">
      <c r="B67" s="20"/>
      <c r="L67" s="20"/>
    </row>
    <row r="68" spans="1:31" ht="10.199999999999999">
      <c r="B68" s="20"/>
      <c r="L68" s="20"/>
    </row>
    <row r="69" spans="1:31" ht="10.199999999999999">
      <c r="B69" s="20"/>
      <c r="L69" s="20"/>
    </row>
    <row r="70" spans="1:31" ht="10.199999999999999">
      <c r="B70" s="20"/>
      <c r="L70" s="20"/>
    </row>
    <row r="71" spans="1:31" ht="10.199999999999999">
      <c r="B71" s="20"/>
      <c r="L71" s="20"/>
    </row>
    <row r="72" spans="1:31" ht="10.199999999999999">
      <c r="B72" s="20"/>
      <c r="L72" s="20"/>
    </row>
    <row r="73" spans="1:31" ht="10.199999999999999">
      <c r="B73" s="20"/>
      <c r="L73" s="20"/>
    </row>
    <row r="74" spans="1:31" ht="10.199999999999999">
      <c r="B74" s="20"/>
      <c r="L74" s="20"/>
    </row>
    <row r="75" spans="1:31" ht="10.199999999999999">
      <c r="B75" s="20"/>
      <c r="L75" s="20"/>
    </row>
    <row r="76" spans="1:31" s="2" customFormat="1" ht="13.2">
      <c r="A76" s="35"/>
      <c r="B76" s="38"/>
      <c r="C76" s="35"/>
      <c r="D76" s="150" t="s">
        <v>54</v>
      </c>
      <c r="E76" s="151"/>
      <c r="F76" s="152" t="s">
        <v>55</v>
      </c>
      <c r="G76" s="150" t="s">
        <v>54</v>
      </c>
      <c r="H76" s="151"/>
      <c r="I76" s="151"/>
      <c r="J76" s="153" t="s">
        <v>55</v>
      </c>
      <c r="K76" s="151"/>
      <c r="L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4.4" customHeight="1">
      <c r="A77" s="35"/>
      <c r="B77" s="155"/>
      <c r="C77" s="156"/>
      <c r="D77" s="156"/>
      <c r="E77" s="156"/>
      <c r="F77" s="156"/>
      <c r="G77" s="156"/>
      <c r="H77" s="156"/>
      <c r="I77" s="156"/>
      <c r="J77" s="156"/>
      <c r="K77" s="156"/>
      <c r="L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pans="1:31" s="2" customFormat="1" ht="6.9" customHeight="1">
      <c r="A81" s="35"/>
      <c r="B81" s="157"/>
      <c r="C81" s="158"/>
      <c r="D81" s="158"/>
      <c r="E81" s="158"/>
      <c r="F81" s="158"/>
      <c r="G81" s="158"/>
      <c r="H81" s="158"/>
      <c r="I81" s="158"/>
      <c r="J81" s="158"/>
      <c r="K81" s="158"/>
      <c r="L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31" s="2" customFormat="1" ht="24.9" customHeight="1">
      <c r="A82" s="35"/>
      <c r="B82" s="36"/>
      <c r="C82" s="23" t="s">
        <v>128</v>
      </c>
      <c r="D82" s="37"/>
      <c r="E82" s="37"/>
      <c r="F82" s="37"/>
      <c r="G82" s="37"/>
      <c r="H82" s="37"/>
      <c r="I82" s="37"/>
      <c r="J82" s="37"/>
      <c r="K82" s="37"/>
      <c r="L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31" s="2" customFormat="1" ht="6.9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31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31" s="2" customFormat="1" ht="16.5" customHeight="1">
      <c r="A85" s="35"/>
      <c r="B85" s="36"/>
      <c r="C85" s="37"/>
      <c r="D85" s="37"/>
      <c r="E85" s="326" t="str">
        <f>E7</f>
        <v>VTL plynovodní přípojka pro teplárnu Tábor</v>
      </c>
      <c r="F85" s="327"/>
      <c r="G85" s="327"/>
      <c r="H85" s="327"/>
      <c r="I85" s="37"/>
      <c r="J85" s="37"/>
      <c r="K85" s="37"/>
      <c r="L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31" s="1" customFormat="1" ht="12" customHeight="1">
      <c r="B86" s="21"/>
      <c r="C86" s="29" t="s">
        <v>126</v>
      </c>
      <c r="D86" s="22"/>
      <c r="E86" s="22"/>
      <c r="F86" s="22"/>
      <c r="G86" s="22"/>
      <c r="H86" s="22"/>
      <c r="I86" s="22"/>
      <c r="J86" s="22"/>
      <c r="K86" s="22"/>
      <c r="L86" s="20"/>
    </row>
    <row r="87" spans="1:31" s="2" customFormat="1" ht="16.5" customHeight="1">
      <c r="A87" s="35"/>
      <c r="B87" s="36"/>
      <c r="C87" s="37"/>
      <c r="D87" s="37"/>
      <c r="E87" s="326" t="s">
        <v>938</v>
      </c>
      <c r="F87" s="328"/>
      <c r="G87" s="328"/>
      <c r="H87" s="328"/>
      <c r="I87" s="37"/>
      <c r="J87" s="37"/>
      <c r="K87" s="37"/>
      <c r="L87" s="52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31" s="2" customFormat="1" ht="12" customHeight="1">
      <c r="A88" s="35"/>
      <c r="B88" s="36"/>
      <c r="C88" s="29" t="s">
        <v>939</v>
      </c>
      <c r="D88" s="37"/>
      <c r="E88" s="37"/>
      <c r="F88" s="37"/>
      <c r="G88" s="37"/>
      <c r="H88" s="37"/>
      <c r="I88" s="37"/>
      <c r="J88" s="37"/>
      <c r="K88" s="37"/>
      <c r="L88" s="52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31" s="2" customFormat="1" ht="16.5" customHeight="1">
      <c r="A89" s="35"/>
      <c r="B89" s="36"/>
      <c r="C89" s="37"/>
      <c r="D89" s="37"/>
      <c r="E89" s="275" t="str">
        <f>E11</f>
        <v>36-3.2/2021 - SO 03/02 - RS elektro část</v>
      </c>
      <c r="F89" s="328"/>
      <c r="G89" s="328"/>
      <c r="H89" s="328"/>
      <c r="I89" s="37"/>
      <c r="J89" s="37"/>
      <c r="K89" s="37"/>
      <c r="L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31" s="2" customFormat="1" ht="6.9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31" s="2" customFormat="1" ht="12" customHeight="1">
      <c r="A91" s="35"/>
      <c r="B91" s="36"/>
      <c r="C91" s="29" t="s">
        <v>21</v>
      </c>
      <c r="D91" s="37"/>
      <c r="E91" s="37"/>
      <c r="F91" s="27" t="str">
        <f>F14</f>
        <v>Měšice u Tábora</v>
      </c>
      <c r="G91" s="37"/>
      <c r="H91" s="37"/>
      <c r="I91" s="29" t="s">
        <v>23</v>
      </c>
      <c r="J91" s="67" t="str">
        <f>IF(J14="","",J14)</f>
        <v>25. 8. 2021</v>
      </c>
      <c r="K91" s="37"/>
      <c r="L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31" s="2" customFormat="1" ht="6.9" customHeight="1">
      <c r="A92" s="35"/>
      <c r="B92" s="36"/>
      <c r="C92" s="37"/>
      <c r="D92" s="37"/>
      <c r="E92" s="37"/>
      <c r="F92" s="37"/>
      <c r="G92" s="37"/>
      <c r="H92" s="37"/>
      <c r="I92" s="37"/>
      <c r="J92" s="37"/>
      <c r="K92" s="37"/>
      <c r="L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31" s="2" customFormat="1" ht="40.049999999999997" customHeight="1">
      <c r="A93" s="35"/>
      <c r="B93" s="36"/>
      <c r="C93" s="29" t="s">
        <v>25</v>
      </c>
      <c r="D93" s="37"/>
      <c r="E93" s="37"/>
      <c r="F93" s="27" t="str">
        <f>E17</f>
        <v xml:space="preserve">C-Energy Planá s. r. o., Průmyslová 748, Planá </v>
      </c>
      <c r="G93" s="37"/>
      <c r="H93" s="37"/>
      <c r="I93" s="29" t="s">
        <v>31</v>
      </c>
      <c r="J93" s="32" t="str">
        <f>E23</f>
        <v>Jiří Veselý, Krasetín ev. č. 18, 382 03 Holubov</v>
      </c>
      <c r="K93" s="37"/>
      <c r="L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31" s="2" customFormat="1" ht="15.15" customHeight="1">
      <c r="A94" s="35"/>
      <c r="B94" s="36"/>
      <c r="C94" s="29" t="s">
        <v>29</v>
      </c>
      <c r="D94" s="37"/>
      <c r="E94" s="37"/>
      <c r="F94" s="27" t="str">
        <f>IF(E20="","",E20)</f>
        <v>Vyplň údaj</v>
      </c>
      <c r="G94" s="37"/>
      <c r="H94" s="37"/>
      <c r="I94" s="29" t="s">
        <v>34</v>
      </c>
      <c r="J94" s="32" t="str">
        <f>E26</f>
        <v>MONTGAS, a. s.</v>
      </c>
      <c r="K94" s="37"/>
      <c r="L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31" s="2" customFormat="1" ht="10.35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52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pans="1:31" s="2" customFormat="1" ht="29.25" customHeight="1">
      <c r="A96" s="35"/>
      <c r="B96" s="36"/>
      <c r="C96" s="159" t="s">
        <v>129</v>
      </c>
      <c r="D96" s="124"/>
      <c r="E96" s="124"/>
      <c r="F96" s="124"/>
      <c r="G96" s="124"/>
      <c r="H96" s="124"/>
      <c r="I96" s="124"/>
      <c r="J96" s="160" t="s">
        <v>130</v>
      </c>
      <c r="K96" s="124"/>
      <c r="L96" s="52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</row>
    <row r="97" spans="1:47" s="2" customFormat="1" ht="10.35" customHeight="1">
      <c r="A97" s="35"/>
      <c r="B97" s="36"/>
      <c r="C97" s="37"/>
      <c r="D97" s="37"/>
      <c r="E97" s="37"/>
      <c r="F97" s="37"/>
      <c r="G97" s="37"/>
      <c r="H97" s="37"/>
      <c r="I97" s="37"/>
      <c r="J97" s="37"/>
      <c r="K97" s="37"/>
      <c r="L97" s="52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</row>
    <row r="98" spans="1:47" s="2" customFormat="1" ht="22.8" customHeight="1">
      <c r="A98" s="35"/>
      <c r="B98" s="36"/>
      <c r="C98" s="161" t="s">
        <v>131</v>
      </c>
      <c r="D98" s="37"/>
      <c r="E98" s="37"/>
      <c r="F98" s="37"/>
      <c r="G98" s="37"/>
      <c r="H98" s="37"/>
      <c r="I98" s="37"/>
      <c r="J98" s="85">
        <f>J123</f>
        <v>0</v>
      </c>
      <c r="K98" s="37"/>
      <c r="L98" s="52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U98" s="17" t="s">
        <v>132</v>
      </c>
    </row>
    <row r="99" spans="1:47" s="9" customFormat="1" ht="24.9" customHeight="1">
      <c r="B99" s="162"/>
      <c r="C99" s="163"/>
      <c r="D99" s="164" t="s">
        <v>146</v>
      </c>
      <c r="E99" s="165"/>
      <c r="F99" s="165"/>
      <c r="G99" s="165"/>
      <c r="H99" s="165"/>
      <c r="I99" s="165"/>
      <c r="J99" s="166">
        <f>J124</f>
        <v>0</v>
      </c>
      <c r="K99" s="163"/>
      <c r="L99" s="167"/>
    </row>
    <row r="100" spans="1:47" s="10" customFormat="1" ht="19.95" customHeight="1">
      <c r="B100" s="168"/>
      <c r="C100" s="105"/>
      <c r="D100" s="169" t="s">
        <v>1117</v>
      </c>
      <c r="E100" s="170"/>
      <c r="F100" s="170"/>
      <c r="G100" s="170"/>
      <c r="H100" s="170"/>
      <c r="I100" s="170"/>
      <c r="J100" s="171">
        <f>J125</f>
        <v>0</v>
      </c>
      <c r="K100" s="105"/>
      <c r="L100" s="172"/>
    </row>
    <row r="101" spans="1:47" s="10" customFormat="1" ht="19.95" customHeight="1">
      <c r="B101" s="168"/>
      <c r="C101" s="105"/>
      <c r="D101" s="169" t="s">
        <v>1118</v>
      </c>
      <c r="E101" s="170"/>
      <c r="F101" s="170"/>
      <c r="G101" s="170"/>
      <c r="H101" s="170"/>
      <c r="I101" s="170"/>
      <c r="J101" s="171">
        <f>J133</f>
        <v>0</v>
      </c>
      <c r="K101" s="105"/>
      <c r="L101" s="172"/>
    </row>
    <row r="102" spans="1:47" s="2" customFormat="1" ht="21.75" customHeight="1">
      <c r="A102" s="35"/>
      <c r="B102" s="36"/>
      <c r="C102" s="37"/>
      <c r="D102" s="37"/>
      <c r="E102" s="37"/>
      <c r="F102" s="37"/>
      <c r="G102" s="37"/>
      <c r="H102" s="37"/>
      <c r="I102" s="37"/>
      <c r="J102" s="37"/>
      <c r="K102" s="37"/>
      <c r="L102" s="52"/>
      <c r="S102" s="35"/>
      <c r="T102" s="35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</row>
    <row r="103" spans="1:47" s="2" customFormat="1" ht="6.9" customHeight="1">
      <c r="A103" s="35"/>
      <c r="B103" s="55"/>
      <c r="C103" s="56"/>
      <c r="D103" s="56"/>
      <c r="E103" s="56"/>
      <c r="F103" s="56"/>
      <c r="G103" s="56"/>
      <c r="H103" s="56"/>
      <c r="I103" s="56"/>
      <c r="J103" s="56"/>
      <c r="K103" s="56"/>
      <c r="L103" s="52"/>
      <c r="S103" s="35"/>
      <c r="T103" s="35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</row>
    <row r="107" spans="1:47" s="2" customFormat="1" ht="6.9" customHeight="1">
      <c r="A107" s="35"/>
      <c r="B107" s="57"/>
      <c r="C107" s="58"/>
      <c r="D107" s="58"/>
      <c r="E107" s="58"/>
      <c r="F107" s="58"/>
      <c r="G107" s="58"/>
      <c r="H107" s="58"/>
      <c r="I107" s="58"/>
      <c r="J107" s="58"/>
      <c r="K107" s="58"/>
      <c r="L107" s="52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pans="1:47" s="2" customFormat="1" ht="24.9" customHeight="1">
      <c r="A108" s="35"/>
      <c r="B108" s="36"/>
      <c r="C108" s="23" t="s">
        <v>158</v>
      </c>
      <c r="D108" s="37"/>
      <c r="E108" s="37"/>
      <c r="F108" s="37"/>
      <c r="G108" s="37"/>
      <c r="H108" s="37"/>
      <c r="I108" s="37"/>
      <c r="J108" s="37"/>
      <c r="K108" s="37"/>
      <c r="L108" s="52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pans="1:47" s="2" customFormat="1" ht="6.9" customHeight="1">
      <c r="A109" s="35"/>
      <c r="B109" s="36"/>
      <c r="C109" s="37"/>
      <c r="D109" s="37"/>
      <c r="E109" s="37"/>
      <c r="F109" s="37"/>
      <c r="G109" s="37"/>
      <c r="H109" s="37"/>
      <c r="I109" s="37"/>
      <c r="J109" s="37"/>
      <c r="K109" s="37"/>
      <c r="L109" s="52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pans="1:47" s="2" customFormat="1" ht="12" customHeight="1">
      <c r="A110" s="35"/>
      <c r="B110" s="36"/>
      <c r="C110" s="29" t="s">
        <v>16</v>
      </c>
      <c r="D110" s="37"/>
      <c r="E110" s="37"/>
      <c r="F110" s="37"/>
      <c r="G110" s="37"/>
      <c r="H110" s="37"/>
      <c r="I110" s="37"/>
      <c r="J110" s="37"/>
      <c r="K110" s="37"/>
      <c r="L110" s="52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pans="1:47" s="2" customFormat="1" ht="16.5" customHeight="1">
      <c r="A111" s="35"/>
      <c r="B111" s="36"/>
      <c r="C111" s="37"/>
      <c r="D111" s="37"/>
      <c r="E111" s="326" t="str">
        <f>E7</f>
        <v>VTL plynovodní přípojka pro teplárnu Tábor</v>
      </c>
      <c r="F111" s="327"/>
      <c r="G111" s="327"/>
      <c r="H111" s="327"/>
      <c r="I111" s="37"/>
      <c r="J111" s="37"/>
      <c r="K111" s="37"/>
      <c r="L111" s="52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pans="1:47" s="1" customFormat="1" ht="12" customHeight="1">
      <c r="B112" s="21"/>
      <c r="C112" s="29" t="s">
        <v>126</v>
      </c>
      <c r="D112" s="22"/>
      <c r="E112" s="22"/>
      <c r="F112" s="22"/>
      <c r="G112" s="22"/>
      <c r="H112" s="22"/>
      <c r="I112" s="22"/>
      <c r="J112" s="22"/>
      <c r="K112" s="22"/>
      <c r="L112" s="20"/>
    </row>
    <row r="113" spans="1:65" s="2" customFormat="1" ht="16.5" customHeight="1">
      <c r="A113" s="35"/>
      <c r="B113" s="36"/>
      <c r="C113" s="37"/>
      <c r="D113" s="37"/>
      <c r="E113" s="326" t="s">
        <v>938</v>
      </c>
      <c r="F113" s="328"/>
      <c r="G113" s="328"/>
      <c r="H113" s="328"/>
      <c r="I113" s="37"/>
      <c r="J113" s="37"/>
      <c r="K113" s="37"/>
      <c r="L113" s="52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pans="1:65" s="2" customFormat="1" ht="12" customHeight="1">
      <c r="A114" s="35"/>
      <c r="B114" s="36"/>
      <c r="C114" s="29" t="s">
        <v>939</v>
      </c>
      <c r="D114" s="37"/>
      <c r="E114" s="37"/>
      <c r="F114" s="37"/>
      <c r="G114" s="37"/>
      <c r="H114" s="37"/>
      <c r="I114" s="37"/>
      <c r="J114" s="37"/>
      <c r="K114" s="37"/>
      <c r="L114" s="52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pans="1:65" s="2" customFormat="1" ht="16.5" customHeight="1">
      <c r="A115" s="35"/>
      <c r="B115" s="36"/>
      <c r="C115" s="37"/>
      <c r="D115" s="37"/>
      <c r="E115" s="275" t="str">
        <f>E11</f>
        <v>36-3.2/2021 - SO 03/02 - RS elektro část</v>
      </c>
      <c r="F115" s="328"/>
      <c r="G115" s="328"/>
      <c r="H115" s="328"/>
      <c r="I115" s="37"/>
      <c r="J115" s="37"/>
      <c r="K115" s="37"/>
      <c r="L115" s="52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pans="1:65" s="2" customFormat="1" ht="6.9" customHeight="1">
      <c r="A116" s="35"/>
      <c r="B116" s="36"/>
      <c r="C116" s="37"/>
      <c r="D116" s="37"/>
      <c r="E116" s="37"/>
      <c r="F116" s="37"/>
      <c r="G116" s="37"/>
      <c r="H116" s="37"/>
      <c r="I116" s="37"/>
      <c r="J116" s="37"/>
      <c r="K116" s="37"/>
      <c r="L116" s="52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pans="1:65" s="2" customFormat="1" ht="12" customHeight="1">
      <c r="A117" s="35"/>
      <c r="B117" s="36"/>
      <c r="C117" s="29" t="s">
        <v>21</v>
      </c>
      <c r="D117" s="37"/>
      <c r="E117" s="37"/>
      <c r="F117" s="27" t="str">
        <f>F14</f>
        <v>Měšice u Tábora</v>
      </c>
      <c r="G117" s="37"/>
      <c r="H117" s="37"/>
      <c r="I117" s="29" t="s">
        <v>23</v>
      </c>
      <c r="J117" s="67" t="str">
        <f>IF(J14="","",J14)</f>
        <v>25. 8. 2021</v>
      </c>
      <c r="K117" s="37"/>
      <c r="L117" s="52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pans="1:65" s="2" customFormat="1" ht="6.9" customHeight="1">
      <c r="A118" s="35"/>
      <c r="B118" s="36"/>
      <c r="C118" s="37"/>
      <c r="D118" s="37"/>
      <c r="E118" s="37"/>
      <c r="F118" s="37"/>
      <c r="G118" s="37"/>
      <c r="H118" s="37"/>
      <c r="I118" s="37"/>
      <c r="J118" s="37"/>
      <c r="K118" s="37"/>
      <c r="L118" s="52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pans="1:65" s="2" customFormat="1" ht="40.049999999999997" customHeight="1">
      <c r="A119" s="35"/>
      <c r="B119" s="36"/>
      <c r="C119" s="29" t="s">
        <v>25</v>
      </c>
      <c r="D119" s="37"/>
      <c r="E119" s="37"/>
      <c r="F119" s="27" t="str">
        <f>E17</f>
        <v xml:space="preserve">C-Energy Planá s. r. o., Průmyslová 748, Planá </v>
      </c>
      <c r="G119" s="37"/>
      <c r="H119" s="37"/>
      <c r="I119" s="29" t="s">
        <v>31</v>
      </c>
      <c r="J119" s="32" t="str">
        <f>E23</f>
        <v>Jiří Veselý, Krasetín ev. č. 18, 382 03 Holubov</v>
      </c>
      <c r="K119" s="37"/>
      <c r="L119" s="52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pans="1:65" s="2" customFormat="1" ht="15.15" customHeight="1">
      <c r="A120" s="35"/>
      <c r="B120" s="36"/>
      <c r="C120" s="29" t="s">
        <v>29</v>
      </c>
      <c r="D120" s="37"/>
      <c r="E120" s="37"/>
      <c r="F120" s="27" t="str">
        <f>IF(E20="","",E20)</f>
        <v>Vyplň údaj</v>
      </c>
      <c r="G120" s="37"/>
      <c r="H120" s="37"/>
      <c r="I120" s="29" t="s">
        <v>34</v>
      </c>
      <c r="J120" s="32" t="str">
        <f>E26</f>
        <v>MONTGAS, a. s.</v>
      </c>
      <c r="K120" s="37"/>
      <c r="L120" s="52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pans="1:65" s="2" customFormat="1" ht="10.35" customHeight="1">
      <c r="A121" s="35"/>
      <c r="B121" s="36"/>
      <c r="C121" s="37"/>
      <c r="D121" s="37"/>
      <c r="E121" s="37"/>
      <c r="F121" s="37"/>
      <c r="G121" s="37"/>
      <c r="H121" s="37"/>
      <c r="I121" s="37"/>
      <c r="J121" s="37"/>
      <c r="K121" s="37"/>
      <c r="L121" s="52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pans="1:65" s="11" customFormat="1" ht="29.25" customHeight="1">
      <c r="A122" s="173"/>
      <c r="B122" s="174"/>
      <c r="C122" s="175" t="s">
        <v>159</v>
      </c>
      <c r="D122" s="176" t="s">
        <v>64</v>
      </c>
      <c r="E122" s="176" t="s">
        <v>60</v>
      </c>
      <c r="F122" s="176" t="s">
        <v>61</v>
      </c>
      <c r="G122" s="176" t="s">
        <v>160</v>
      </c>
      <c r="H122" s="176" t="s">
        <v>161</v>
      </c>
      <c r="I122" s="176" t="s">
        <v>162</v>
      </c>
      <c r="J122" s="177" t="s">
        <v>130</v>
      </c>
      <c r="K122" s="178" t="s">
        <v>163</v>
      </c>
      <c r="L122" s="179"/>
      <c r="M122" s="76" t="s">
        <v>1</v>
      </c>
      <c r="N122" s="77" t="s">
        <v>43</v>
      </c>
      <c r="O122" s="77" t="s">
        <v>164</v>
      </c>
      <c r="P122" s="77" t="s">
        <v>165</v>
      </c>
      <c r="Q122" s="77" t="s">
        <v>166</v>
      </c>
      <c r="R122" s="77" t="s">
        <v>167</v>
      </c>
      <c r="S122" s="77" t="s">
        <v>168</v>
      </c>
      <c r="T122" s="78" t="s">
        <v>169</v>
      </c>
      <c r="U122" s="173"/>
      <c r="V122" s="173"/>
      <c r="W122" s="173"/>
      <c r="X122" s="173"/>
      <c r="Y122" s="173"/>
      <c r="Z122" s="173"/>
      <c r="AA122" s="173"/>
      <c r="AB122" s="173"/>
      <c r="AC122" s="173"/>
      <c r="AD122" s="173"/>
      <c r="AE122" s="173"/>
    </row>
    <row r="123" spans="1:65" s="2" customFormat="1" ht="22.8" customHeight="1">
      <c r="A123" s="35"/>
      <c r="B123" s="36"/>
      <c r="C123" s="83" t="s">
        <v>170</v>
      </c>
      <c r="D123" s="37"/>
      <c r="E123" s="37"/>
      <c r="F123" s="37"/>
      <c r="G123" s="37"/>
      <c r="H123" s="37"/>
      <c r="I123" s="37"/>
      <c r="J123" s="180">
        <f>BK123</f>
        <v>0</v>
      </c>
      <c r="K123" s="37"/>
      <c r="L123" s="38"/>
      <c r="M123" s="79"/>
      <c r="N123" s="181"/>
      <c r="O123" s="80"/>
      <c r="P123" s="182">
        <f>P124</f>
        <v>0</v>
      </c>
      <c r="Q123" s="80"/>
      <c r="R123" s="182">
        <f>R124</f>
        <v>0</v>
      </c>
      <c r="S123" s="80"/>
      <c r="T123" s="183">
        <f>T124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T123" s="17" t="s">
        <v>78</v>
      </c>
      <c r="AU123" s="17" t="s">
        <v>132</v>
      </c>
      <c r="BK123" s="184">
        <f>BK124</f>
        <v>0</v>
      </c>
    </row>
    <row r="124" spans="1:65" s="12" customFormat="1" ht="25.95" customHeight="1">
      <c r="B124" s="185"/>
      <c r="C124" s="186"/>
      <c r="D124" s="187" t="s">
        <v>78</v>
      </c>
      <c r="E124" s="188" t="s">
        <v>291</v>
      </c>
      <c r="F124" s="188" t="s">
        <v>419</v>
      </c>
      <c r="G124" s="186"/>
      <c r="H124" s="186"/>
      <c r="I124" s="189"/>
      <c r="J124" s="190">
        <f>BK124</f>
        <v>0</v>
      </c>
      <c r="K124" s="186"/>
      <c r="L124" s="191"/>
      <c r="M124" s="192"/>
      <c r="N124" s="193"/>
      <c r="O124" s="193"/>
      <c r="P124" s="194">
        <f>P125+P133</f>
        <v>0</v>
      </c>
      <c r="Q124" s="193"/>
      <c r="R124" s="194">
        <f>R125+R133</f>
        <v>0</v>
      </c>
      <c r="S124" s="193"/>
      <c r="T124" s="195">
        <f>T125+T133</f>
        <v>0</v>
      </c>
      <c r="AR124" s="196" t="s">
        <v>79</v>
      </c>
      <c r="AT124" s="197" t="s">
        <v>78</v>
      </c>
      <c r="AU124" s="197" t="s">
        <v>79</v>
      </c>
      <c r="AY124" s="196" t="s">
        <v>173</v>
      </c>
      <c r="BK124" s="198">
        <f>BK125+BK133</f>
        <v>0</v>
      </c>
    </row>
    <row r="125" spans="1:65" s="12" customFormat="1" ht="22.8" customHeight="1">
      <c r="B125" s="185"/>
      <c r="C125" s="186"/>
      <c r="D125" s="187" t="s">
        <v>78</v>
      </c>
      <c r="E125" s="199" t="s">
        <v>744</v>
      </c>
      <c r="F125" s="199" t="s">
        <v>1119</v>
      </c>
      <c r="G125" s="186"/>
      <c r="H125" s="186"/>
      <c r="I125" s="189"/>
      <c r="J125" s="200">
        <f>BK125</f>
        <v>0</v>
      </c>
      <c r="K125" s="186"/>
      <c r="L125" s="191"/>
      <c r="M125" s="192"/>
      <c r="N125" s="193"/>
      <c r="O125" s="193"/>
      <c r="P125" s="194">
        <f>SUM(P126:P132)</f>
        <v>0</v>
      </c>
      <c r="Q125" s="193"/>
      <c r="R125" s="194">
        <f>SUM(R126:R132)</f>
        <v>0</v>
      </c>
      <c r="S125" s="193"/>
      <c r="T125" s="195">
        <f>SUM(T126:T132)</f>
        <v>0</v>
      </c>
      <c r="AR125" s="196" t="s">
        <v>79</v>
      </c>
      <c r="AT125" s="197" t="s">
        <v>78</v>
      </c>
      <c r="AU125" s="197" t="s">
        <v>87</v>
      </c>
      <c r="AY125" s="196" t="s">
        <v>173</v>
      </c>
      <c r="BK125" s="198">
        <f>SUM(BK126:BK132)</f>
        <v>0</v>
      </c>
    </row>
    <row r="126" spans="1:65" s="2" customFormat="1" ht="24.15" customHeight="1">
      <c r="A126" s="35"/>
      <c r="B126" s="36"/>
      <c r="C126" s="201" t="s">
        <v>87</v>
      </c>
      <c r="D126" s="201" t="s">
        <v>177</v>
      </c>
      <c r="E126" s="202" t="s">
        <v>726</v>
      </c>
      <c r="F126" s="203" t="s">
        <v>1120</v>
      </c>
      <c r="G126" s="204" t="s">
        <v>402</v>
      </c>
      <c r="H126" s="205">
        <v>1</v>
      </c>
      <c r="I126" s="206"/>
      <c r="J126" s="207">
        <f t="shared" ref="J126:J132" si="0">ROUND(I126*H126,2)</f>
        <v>0</v>
      </c>
      <c r="K126" s="208"/>
      <c r="L126" s="38"/>
      <c r="M126" s="209" t="s">
        <v>1</v>
      </c>
      <c r="N126" s="210" t="s">
        <v>44</v>
      </c>
      <c r="O126" s="72"/>
      <c r="P126" s="211">
        <f t="shared" ref="P126:P132" si="1">O126*H126</f>
        <v>0</v>
      </c>
      <c r="Q126" s="211">
        <v>0</v>
      </c>
      <c r="R126" s="211">
        <f t="shared" ref="R126:R132" si="2">Q126*H126</f>
        <v>0</v>
      </c>
      <c r="S126" s="211">
        <v>0</v>
      </c>
      <c r="T126" s="212">
        <f t="shared" ref="T126:T132" si="3"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13" t="s">
        <v>426</v>
      </c>
      <c r="AT126" s="213" t="s">
        <v>177</v>
      </c>
      <c r="AU126" s="213" t="s">
        <v>89</v>
      </c>
      <c r="AY126" s="17" t="s">
        <v>173</v>
      </c>
      <c r="BE126" s="119">
        <f t="shared" ref="BE126:BE132" si="4">IF(N126="základní",J126,0)</f>
        <v>0</v>
      </c>
      <c r="BF126" s="119">
        <f t="shared" ref="BF126:BF132" si="5">IF(N126="snížená",J126,0)</f>
        <v>0</v>
      </c>
      <c r="BG126" s="119">
        <f t="shared" ref="BG126:BG132" si="6">IF(N126="zákl. přenesená",J126,0)</f>
        <v>0</v>
      </c>
      <c r="BH126" s="119">
        <f t="shared" ref="BH126:BH132" si="7">IF(N126="sníž. přenesená",J126,0)</f>
        <v>0</v>
      </c>
      <c r="BI126" s="119">
        <f t="shared" ref="BI126:BI132" si="8">IF(N126="nulová",J126,0)</f>
        <v>0</v>
      </c>
      <c r="BJ126" s="17" t="s">
        <v>87</v>
      </c>
      <c r="BK126" s="119">
        <f t="shared" ref="BK126:BK132" si="9">ROUND(I126*H126,2)</f>
        <v>0</v>
      </c>
      <c r="BL126" s="17" t="s">
        <v>426</v>
      </c>
      <c r="BM126" s="213" t="s">
        <v>1121</v>
      </c>
    </row>
    <row r="127" spans="1:65" s="2" customFormat="1" ht="16.5" customHeight="1">
      <c r="A127" s="35"/>
      <c r="B127" s="36"/>
      <c r="C127" s="201" t="s">
        <v>89</v>
      </c>
      <c r="D127" s="201" t="s">
        <v>177</v>
      </c>
      <c r="E127" s="202" t="s">
        <v>1122</v>
      </c>
      <c r="F127" s="203" t="s">
        <v>1123</v>
      </c>
      <c r="G127" s="204" t="s">
        <v>402</v>
      </c>
      <c r="H127" s="205">
        <v>1</v>
      </c>
      <c r="I127" s="206"/>
      <c r="J127" s="207">
        <f t="shared" si="0"/>
        <v>0</v>
      </c>
      <c r="K127" s="208"/>
      <c r="L127" s="38"/>
      <c r="M127" s="209" t="s">
        <v>1</v>
      </c>
      <c r="N127" s="210" t="s">
        <v>44</v>
      </c>
      <c r="O127" s="72"/>
      <c r="P127" s="211">
        <f t="shared" si="1"/>
        <v>0</v>
      </c>
      <c r="Q127" s="211">
        <v>0</v>
      </c>
      <c r="R127" s="211">
        <f t="shared" si="2"/>
        <v>0</v>
      </c>
      <c r="S127" s="211">
        <v>0</v>
      </c>
      <c r="T127" s="212">
        <f t="shared" si="3"/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13" t="s">
        <v>426</v>
      </c>
      <c r="AT127" s="213" t="s">
        <v>177</v>
      </c>
      <c r="AU127" s="213" t="s">
        <v>89</v>
      </c>
      <c r="AY127" s="17" t="s">
        <v>173</v>
      </c>
      <c r="BE127" s="119">
        <f t="shared" si="4"/>
        <v>0</v>
      </c>
      <c r="BF127" s="119">
        <f t="shared" si="5"/>
        <v>0</v>
      </c>
      <c r="BG127" s="119">
        <f t="shared" si="6"/>
        <v>0</v>
      </c>
      <c r="BH127" s="119">
        <f t="shared" si="7"/>
        <v>0</v>
      </c>
      <c r="BI127" s="119">
        <f t="shared" si="8"/>
        <v>0</v>
      </c>
      <c r="BJ127" s="17" t="s">
        <v>87</v>
      </c>
      <c r="BK127" s="119">
        <f t="shared" si="9"/>
        <v>0</v>
      </c>
      <c r="BL127" s="17" t="s">
        <v>426</v>
      </c>
      <c r="BM127" s="213" t="s">
        <v>1124</v>
      </c>
    </row>
    <row r="128" spans="1:65" s="2" customFormat="1" ht="16.5" customHeight="1">
      <c r="A128" s="35"/>
      <c r="B128" s="36"/>
      <c r="C128" s="201" t="s">
        <v>182</v>
      </c>
      <c r="D128" s="201" t="s">
        <v>177</v>
      </c>
      <c r="E128" s="202" t="s">
        <v>1125</v>
      </c>
      <c r="F128" s="203" t="s">
        <v>1126</v>
      </c>
      <c r="G128" s="204" t="s">
        <v>402</v>
      </c>
      <c r="H128" s="205">
        <v>1</v>
      </c>
      <c r="I128" s="206"/>
      <c r="J128" s="207">
        <f t="shared" si="0"/>
        <v>0</v>
      </c>
      <c r="K128" s="208"/>
      <c r="L128" s="38"/>
      <c r="M128" s="209" t="s">
        <v>1</v>
      </c>
      <c r="N128" s="210" t="s">
        <v>44</v>
      </c>
      <c r="O128" s="72"/>
      <c r="P128" s="211">
        <f t="shared" si="1"/>
        <v>0</v>
      </c>
      <c r="Q128" s="211">
        <v>0</v>
      </c>
      <c r="R128" s="211">
        <f t="shared" si="2"/>
        <v>0</v>
      </c>
      <c r="S128" s="211">
        <v>0</v>
      </c>
      <c r="T128" s="212">
        <f t="shared" si="3"/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13" t="s">
        <v>426</v>
      </c>
      <c r="AT128" s="213" t="s">
        <v>177</v>
      </c>
      <c r="AU128" s="213" t="s">
        <v>89</v>
      </c>
      <c r="AY128" s="17" t="s">
        <v>173</v>
      </c>
      <c r="BE128" s="119">
        <f t="shared" si="4"/>
        <v>0</v>
      </c>
      <c r="BF128" s="119">
        <f t="shared" si="5"/>
        <v>0</v>
      </c>
      <c r="BG128" s="119">
        <f t="shared" si="6"/>
        <v>0</v>
      </c>
      <c r="BH128" s="119">
        <f t="shared" si="7"/>
        <v>0</v>
      </c>
      <c r="BI128" s="119">
        <f t="shared" si="8"/>
        <v>0</v>
      </c>
      <c r="BJ128" s="17" t="s">
        <v>87</v>
      </c>
      <c r="BK128" s="119">
        <f t="shared" si="9"/>
        <v>0</v>
      </c>
      <c r="BL128" s="17" t="s">
        <v>426</v>
      </c>
      <c r="BM128" s="213" t="s">
        <v>1127</v>
      </c>
    </row>
    <row r="129" spans="1:65" s="2" customFormat="1" ht="16.5" customHeight="1">
      <c r="A129" s="35"/>
      <c r="B129" s="36"/>
      <c r="C129" s="201" t="s">
        <v>181</v>
      </c>
      <c r="D129" s="201" t="s">
        <v>177</v>
      </c>
      <c r="E129" s="202" t="s">
        <v>1128</v>
      </c>
      <c r="F129" s="203" t="s">
        <v>1129</v>
      </c>
      <c r="G129" s="204" t="s">
        <v>373</v>
      </c>
      <c r="H129" s="205">
        <v>2</v>
      </c>
      <c r="I129" s="206"/>
      <c r="J129" s="207">
        <f t="shared" si="0"/>
        <v>0</v>
      </c>
      <c r="K129" s="208"/>
      <c r="L129" s="38"/>
      <c r="M129" s="209" t="s">
        <v>1</v>
      </c>
      <c r="N129" s="210" t="s">
        <v>44</v>
      </c>
      <c r="O129" s="72"/>
      <c r="P129" s="211">
        <f t="shared" si="1"/>
        <v>0</v>
      </c>
      <c r="Q129" s="211">
        <v>0</v>
      </c>
      <c r="R129" s="211">
        <f t="shared" si="2"/>
        <v>0</v>
      </c>
      <c r="S129" s="211">
        <v>0</v>
      </c>
      <c r="T129" s="212">
        <f t="shared" si="3"/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13" t="s">
        <v>426</v>
      </c>
      <c r="AT129" s="213" t="s">
        <v>177</v>
      </c>
      <c r="AU129" s="213" t="s">
        <v>89</v>
      </c>
      <c r="AY129" s="17" t="s">
        <v>173</v>
      </c>
      <c r="BE129" s="119">
        <f t="shared" si="4"/>
        <v>0</v>
      </c>
      <c r="BF129" s="119">
        <f t="shared" si="5"/>
        <v>0</v>
      </c>
      <c r="BG129" s="119">
        <f t="shared" si="6"/>
        <v>0</v>
      </c>
      <c r="BH129" s="119">
        <f t="shared" si="7"/>
        <v>0</v>
      </c>
      <c r="BI129" s="119">
        <f t="shared" si="8"/>
        <v>0</v>
      </c>
      <c r="BJ129" s="17" t="s">
        <v>87</v>
      </c>
      <c r="BK129" s="119">
        <f t="shared" si="9"/>
        <v>0</v>
      </c>
      <c r="BL129" s="17" t="s">
        <v>426</v>
      </c>
      <c r="BM129" s="213" t="s">
        <v>1130</v>
      </c>
    </row>
    <row r="130" spans="1:65" s="2" customFormat="1" ht="24.15" customHeight="1">
      <c r="A130" s="35"/>
      <c r="B130" s="36"/>
      <c r="C130" s="201" t="s">
        <v>202</v>
      </c>
      <c r="D130" s="201" t="s">
        <v>177</v>
      </c>
      <c r="E130" s="202" t="s">
        <v>1131</v>
      </c>
      <c r="F130" s="203" t="s">
        <v>1132</v>
      </c>
      <c r="G130" s="204" t="s">
        <v>402</v>
      </c>
      <c r="H130" s="205">
        <v>1</v>
      </c>
      <c r="I130" s="206"/>
      <c r="J130" s="207">
        <f t="shared" si="0"/>
        <v>0</v>
      </c>
      <c r="K130" s="208"/>
      <c r="L130" s="38"/>
      <c r="M130" s="209" t="s">
        <v>1</v>
      </c>
      <c r="N130" s="210" t="s">
        <v>44</v>
      </c>
      <c r="O130" s="72"/>
      <c r="P130" s="211">
        <f t="shared" si="1"/>
        <v>0</v>
      </c>
      <c r="Q130" s="211">
        <v>0</v>
      </c>
      <c r="R130" s="211">
        <f t="shared" si="2"/>
        <v>0</v>
      </c>
      <c r="S130" s="211">
        <v>0</v>
      </c>
      <c r="T130" s="212">
        <f t="shared" si="3"/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13" t="s">
        <v>426</v>
      </c>
      <c r="AT130" s="213" t="s">
        <v>177</v>
      </c>
      <c r="AU130" s="213" t="s">
        <v>89</v>
      </c>
      <c r="AY130" s="17" t="s">
        <v>173</v>
      </c>
      <c r="BE130" s="119">
        <f t="shared" si="4"/>
        <v>0</v>
      </c>
      <c r="BF130" s="119">
        <f t="shared" si="5"/>
        <v>0</v>
      </c>
      <c r="BG130" s="119">
        <f t="shared" si="6"/>
        <v>0</v>
      </c>
      <c r="BH130" s="119">
        <f t="shared" si="7"/>
        <v>0</v>
      </c>
      <c r="BI130" s="119">
        <f t="shared" si="8"/>
        <v>0</v>
      </c>
      <c r="BJ130" s="17" t="s">
        <v>87</v>
      </c>
      <c r="BK130" s="119">
        <f t="shared" si="9"/>
        <v>0</v>
      </c>
      <c r="BL130" s="17" t="s">
        <v>426</v>
      </c>
      <c r="BM130" s="213" t="s">
        <v>1133</v>
      </c>
    </row>
    <row r="131" spans="1:65" s="2" customFormat="1" ht="16.5" customHeight="1">
      <c r="A131" s="35"/>
      <c r="B131" s="36"/>
      <c r="C131" s="201" t="s">
        <v>207</v>
      </c>
      <c r="D131" s="201" t="s">
        <v>177</v>
      </c>
      <c r="E131" s="202" t="s">
        <v>1134</v>
      </c>
      <c r="F131" s="203" t="s">
        <v>1135</v>
      </c>
      <c r="G131" s="204" t="s">
        <v>402</v>
      </c>
      <c r="H131" s="205">
        <v>1</v>
      </c>
      <c r="I131" s="206"/>
      <c r="J131" s="207">
        <f t="shared" si="0"/>
        <v>0</v>
      </c>
      <c r="K131" s="208"/>
      <c r="L131" s="38"/>
      <c r="M131" s="209" t="s">
        <v>1</v>
      </c>
      <c r="N131" s="210" t="s">
        <v>44</v>
      </c>
      <c r="O131" s="72"/>
      <c r="P131" s="211">
        <f t="shared" si="1"/>
        <v>0</v>
      </c>
      <c r="Q131" s="211">
        <v>0</v>
      </c>
      <c r="R131" s="211">
        <f t="shared" si="2"/>
        <v>0</v>
      </c>
      <c r="S131" s="211">
        <v>0</v>
      </c>
      <c r="T131" s="212">
        <f t="shared" si="3"/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13" t="s">
        <v>426</v>
      </c>
      <c r="AT131" s="213" t="s">
        <v>177</v>
      </c>
      <c r="AU131" s="213" t="s">
        <v>89</v>
      </c>
      <c r="AY131" s="17" t="s">
        <v>173</v>
      </c>
      <c r="BE131" s="119">
        <f t="shared" si="4"/>
        <v>0</v>
      </c>
      <c r="BF131" s="119">
        <f t="shared" si="5"/>
        <v>0</v>
      </c>
      <c r="BG131" s="119">
        <f t="shared" si="6"/>
        <v>0</v>
      </c>
      <c r="BH131" s="119">
        <f t="shared" si="7"/>
        <v>0</v>
      </c>
      <c r="BI131" s="119">
        <f t="shared" si="8"/>
        <v>0</v>
      </c>
      <c r="BJ131" s="17" t="s">
        <v>87</v>
      </c>
      <c r="BK131" s="119">
        <f t="shared" si="9"/>
        <v>0</v>
      </c>
      <c r="BL131" s="17" t="s">
        <v>426</v>
      </c>
      <c r="BM131" s="213" t="s">
        <v>1136</v>
      </c>
    </row>
    <row r="132" spans="1:65" s="2" customFormat="1" ht="16.5" customHeight="1">
      <c r="A132" s="35"/>
      <c r="B132" s="36"/>
      <c r="C132" s="201" t="s">
        <v>214</v>
      </c>
      <c r="D132" s="201" t="s">
        <v>177</v>
      </c>
      <c r="E132" s="202" t="s">
        <v>1137</v>
      </c>
      <c r="F132" s="203" t="s">
        <v>1138</v>
      </c>
      <c r="G132" s="204" t="s">
        <v>402</v>
      </c>
      <c r="H132" s="205">
        <v>1</v>
      </c>
      <c r="I132" s="206"/>
      <c r="J132" s="207">
        <f t="shared" si="0"/>
        <v>0</v>
      </c>
      <c r="K132" s="208"/>
      <c r="L132" s="38"/>
      <c r="M132" s="209" t="s">
        <v>1</v>
      </c>
      <c r="N132" s="210" t="s">
        <v>44</v>
      </c>
      <c r="O132" s="72"/>
      <c r="P132" s="211">
        <f t="shared" si="1"/>
        <v>0</v>
      </c>
      <c r="Q132" s="211">
        <v>0</v>
      </c>
      <c r="R132" s="211">
        <f t="shared" si="2"/>
        <v>0</v>
      </c>
      <c r="S132" s="211">
        <v>0</v>
      </c>
      <c r="T132" s="212">
        <f t="shared" si="3"/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13" t="s">
        <v>426</v>
      </c>
      <c r="AT132" s="213" t="s">
        <v>177</v>
      </c>
      <c r="AU132" s="213" t="s">
        <v>89</v>
      </c>
      <c r="AY132" s="17" t="s">
        <v>173</v>
      </c>
      <c r="BE132" s="119">
        <f t="shared" si="4"/>
        <v>0</v>
      </c>
      <c r="BF132" s="119">
        <f t="shared" si="5"/>
        <v>0</v>
      </c>
      <c r="BG132" s="119">
        <f t="shared" si="6"/>
        <v>0</v>
      </c>
      <c r="BH132" s="119">
        <f t="shared" si="7"/>
        <v>0</v>
      </c>
      <c r="BI132" s="119">
        <f t="shared" si="8"/>
        <v>0</v>
      </c>
      <c r="BJ132" s="17" t="s">
        <v>87</v>
      </c>
      <c r="BK132" s="119">
        <f t="shared" si="9"/>
        <v>0</v>
      </c>
      <c r="BL132" s="17" t="s">
        <v>426</v>
      </c>
      <c r="BM132" s="213" t="s">
        <v>1139</v>
      </c>
    </row>
    <row r="133" spans="1:65" s="12" customFormat="1" ht="22.8" customHeight="1">
      <c r="B133" s="185"/>
      <c r="C133" s="186"/>
      <c r="D133" s="187" t="s">
        <v>78</v>
      </c>
      <c r="E133" s="199" t="s">
        <v>1140</v>
      </c>
      <c r="F133" s="199" t="s">
        <v>1141</v>
      </c>
      <c r="G133" s="186"/>
      <c r="H133" s="186"/>
      <c r="I133" s="189"/>
      <c r="J133" s="200">
        <f>BK133</f>
        <v>0</v>
      </c>
      <c r="K133" s="186"/>
      <c r="L133" s="191"/>
      <c r="M133" s="192"/>
      <c r="N133" s="193"/>
      <c r="O133" s="193"/>
      <c r="P133" s="194">
        <f>SUM(P134:P136)</f>
        <v>0</v>
      </c>
      <c r="Q133" s="193"/>
      <c r="R133" s="194">
        <f>SUM(R134:R136)</f>
        <v>0</v>
      </c>
      <c r="S133" s="193"/>
      <c r="T133" s="195">
        <f>SUM(T134:T136)</f>
        <v>0</v>
      </c>
      <c r="AR133" s="196" t="s">
        <v>79</v>
      </c>
      <c r="AT133" s="197" t="s">
        <v>78</v>
      </c>
      <c r="AU133" s="197" t="s">
        <v>87</v>
      </c>
      <c r="AY133" s="196" t="s">
        <v>173</v>
      </c>
      <c r="BK133" s="198">
        <f>SUM(BK134:BK136)</f>
        <v>0</v>
      </c>
    </row>
    <row r="134" spans="1:65" s="2" customFormat="1" ht="16.5" customHeight="1">
      <c r="A134" s="35"/>
      <c r="B134" s="36"/>
      <c r="C134" s="201" t="s">
        <v>227</v>
      </c>
      <c r="D134" s="201" t="s">
        <v>177</v>
      </c>
      <c r="E134" s="202" t="s">
        <v>1142</v>
      </c>
      <c r="F134" s="203" t="s">
        <v>1143</v>
      </c>
      <c r="G134" s="204" t="s">
        <v>402</v>
      </c>
      <c r="H134" s="205">
        <v>1</v>
      </c>
      <c r="I134" s="206"/>
      <c r="J134" s="207">
        <f>ROUND(I134*H134,2)</f>
        <v>0</v>
      </c>
      <c r="K134" s="208"/>
      <c r="L134" s="38"/>
      <c r="M134" s="209" t="s">
        <v>1</v>
      </c>
      <c r="N134" s="210" t="s">
        <v>44</v>
      </c>
      <c r="O134" s="72"/>
      <c r="P134" s="211">
        <f>O134*H134</f>
        <v>0</v>
      </c>
      <c r="Q134" s="211">
        <v>0</v>
      </c>
      <c r="R134" s="211">
        <f>Q134*H134</f>
        <v>0</v>
      </c>
      <c r="S134" s="211">
        <v>0</v>
      </c>
      <c r="T134" s="212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13" t="s">
        <v>426</v>
      </c>
      <c r="AT134" s="213" t="s">
        <v>177</v>
      </c>
      <c r="AU134" s="213" t="s">
        <v>89</v>
      </c>
      <c r="AY134" s="17" t="s">
        <v>173</v>
      </c>
      <c r="BE134" s="119">
        <f>IF(N134="základní",J134,0)</f>
        <v>0</v>
      </c>
      <c r="BF134" s="119">
        <f>IF(N134="snížená",J134,0)</f>
        <v>0</v>
      </c>
      <c r="BG134" s="119">
        <f>IF(N134="zákl. přenesená",J134,0)</f>
        <v>0</v>
      </c>
      <c r="BH134" s="119">
        <f>IF(N134="sníž. přenesená",J134,0)</f>
        <v>0</v>
      </c>
      <c r="BI134" s="119">
        <f>IF(N134="nulová",J134,0)</f>
        <v>0</v>
      </c>
      <c r="BJ134" s="17" t="s">
        <v>87</v>
      </c>
      <c r="BK134" s="119">
        <f>ROUND(I134*H134,2)</f>
        <v>0</v>
      </c>
      <c r="BL134" s="17" t="s">
        <v>426</v>
      </c>
      <c r="BM134" s="213" t="s">
        <v>1144</v>
      </c>
    </row>
    <row r="135" spans="1:65" s="2" customFormat="1" ht="16.5" customHeight="1">
      <c r="A135" s="35"/>
      <c r="B135" s="36"/>
      <c r="C135" s="201" t="s">
        <v>231</v>
      </c>
      <c r="D135" s="201" t="s">
        <v>177</v>
      </c>
      <c r="E135" s="202" t="s">
        <v>1145</v>
      </c>
      <c r="F135" s="203" t="s">
        <v>1146</v>
      </c>
      <c r="G135" s="204" t="s">
        <v>402</v>
      </c>
      <c r="H135" s="205">
        <v>1</v>
      </c>
      <c r="I135" s="206"/>
      <c r="J135" s="207">
        <f>ROUND(I135*H135,2)</f>
        <v>0</v>
      </c>
      <c r="K135" s="208"/>
      <c r="L135" s="38"/>
      <c r="M135" s="209" t="s">
        <v>1</v>
      </c>
      <c r="N135" s="210" t="s">
        <v>44</v>
      </c>
      <c r="O135" s="72"/>
      <c r="P135" s="211">
        <f>O135*H135</f>
        <v>0</v>
      </c>
      <c r="Q135" s="211">
        <v>0</v>
      </c>
      <c r="R135" s="211">
        <f>Q135*H135</f>
        <v>0</v>
      </c>
      <c r="S135" s="211">
        <v>0</v>
      </c>
      <c r="T135" s="212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13" t="s">
        <v>426</v>
      </c>
      <c r="AT135" s="213" t="s">
        <v>177</v>
      </c>
      <c r="AU135" s="213" t="s">
        <v>89</v>
      </c>
      <c r="AY135" s="17" t="s">
        <v>173</v>
      </c>
      <c r="BE135" s="119">
        <f>IF(N135="základní",J135,0)</f>
        <v>0</v>
      </c>
      <c r="BF135" s="119">
        <f>IF(N135="snížená",J135,0)</f>
        <v>0</v>
      </c>
      <c r="BG135" s="119">
        <f>IF(N135="zákl. přenesená",J135,0)</f>
        <v>0</v>
      </c>
      <c r="BH135" s="119">
        <f>IF(N135="sníž. přenesená",J135,0)</f>
        <v>0</v>
      </c>
      <c r="BI135" s="119">
        <f>IF(N135="nulová",J135,0)</f>
        <v>0</v>
      </c>
      <c r="BJ135" s="17" t="s">
        <v>87</v>
      </c>
      <c r="BK135" s="119">
        <f>ROUND(I135*H135,2)</f>
        <v>0</v>
      </c>
      <c r="BL135" s="17" t="s">
        <v>426</v>
      </c>
      <c r="BM135" s="213" t="s">
        <v>1147</v>
      </c>
    </row>
    <row r="136" spans="1:65" s="2" customFormat="1" ht="16.5" customHeight="1">
      <c r="A136" s="35"/>
      <c r="B136" s="36"/>
      <c r="C136" s="201" t="s">
        <v>238</v>
      </c>
      <c r="D136" s="201" t="s">
        <v>177</v>
      </c>
      <c r="E136" s="202" t="s">
        <v>1148</v>
      </c>
      <c r="F136" s="203" t="s">
        <v>1149</v>
      </c>
      <c r="G136" s="204" t="s">
        <v>402</v>
      </c>
      <c r="H136" s="205">
        <v>1</v>
      </c>
      <c r="I136" s="206"/>
      <c r="J136" s="207">
        <f>ROUND(I136*H136,2)</f>
        <v>0</v>
      </c>
      <c r="K136" s="208"/>
      <c r="L136" s="38"/>
      <c r="M136" s="262" t="s">
        <v>1</v>
      </c>
      <c r="N136" s="263" t="s">
        <v>44</v>
      </c>
      <c r="O136" s="264"/>
      <c r="P136" s="265">
        <f>O136*H136</f>
        <v>0</v>
      </c>
      <c r="Q136" s="265">
        <v>0</v>
      </c>
      <c r="R136" s="265">
        <f>Q136*H136</f>
        <v>0</v>
      </c>
      <c r="S136" s="265">
        <v>0</v>
      </c>
      <c r="T136" s="266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13" t="s">
        <v>426</v>
      </c>
      <c r="AT136" s="213" t="s">
        <v>177</v>
      </c>
      <c r="AU136" s="213" t="s">
        <v>89</v>
      </c>
      <c r="AY136" s="17" t="s">
        <v>173</v>
      </c>
      <c r="BE136" s="119">
        <f>IF(N136="základní",J136,0)</f>
        <v>0</v>
      </c>
      <c r="BF136" s="119">
        <f>IF(N136="snížená",J136,0)</f>
        <v>0</v>
      </c>
      <c r="BG136" s="119">
        <f>IF(N136="zákl. přenesená",J136,0)</f>
        <v>0</v>
      </c>
      <c r="BH136" s="119">
        <f>IF(N136="sníž. přenesená",J136,0)</f>
        <v>0</v>
      </c>
      <c r="BI136" s="119">
        <f>IF(N136="nulová",J136,0)</f>
        <v>0</v>
      </c>
      <c r="BJ136" s="17" t="s">
        <v>87</v>
      </c>
      <c r="BK136" s="119">
        <f>ROUND(I136*H136,2)</f>
        <v>0</v>
      </c>
      <c r="BL136" s="17" t="s">
        <v>426</v>
      </c>
      <c r="BM136" s="213" t="s">
        <v>1150</v>
      </c>
    </row>
    <row r="137" spans="1:65" s="2" customFormat="1" ht="6.9" customHeight="1">
      <c r="A137" s="35"/>
      <c r="B137" s="55"/>
      <c r="C137" s="56"/>
      <c r="D137" s="56"/>
      <c r="E137" s="56"/>
      <c r="F137" s="56"/>
      <c r="G137" s="56"/>
      <c r="H137" s="56"/>
      <c r="I137" s="56"/>
      <c r="J137" s="56"/>
      <c r="K137" s="56"/>
      <c r="L137" s="38"/>
      <c r="M137" s="35"/>
      <c r="O137" s="35"/>
      <c r="P137" s="35"/>
      <c r="Q137" s="35"/>
      <c r="R137" s="35"/>
      <c r="S137" s="35"/>
      <c r="T137" s="35"/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</row>
  </sheetData>
  <sheetProtection algorithmName="SHA-512" hashValue="9L9FcA3q9TMC8rymbY+P5TNFnfe2Nr1psfQfwtYF0H4OQqk/LBSYuO6C0YMmCjfyLTjjTmimXFVmn0bMN7E1Kw==" saltValue="tjQyOHBqJZudUpuP4Z3iYHKsGI0LhNouizZ+sl9kVUDsKq8EqPpgaJ9LoywHsUZXkEjprbI2P2lAdOi6EY3m0g==" spinCount="100000" sheet="1" objects="1" scenarios="1" formatColumns="0" formatRows="0" autoFilter="0"/>
  <autoFilter ref="C122:K136" xr:uid="{00000000-0009-0000-0000-000004000000}"/>
  <mergeCells count="12">
    <mergeCell ref="E115:H115"/>
    <mergeCell ref="L2:V2"/>
    <mergeCell ref="E85:H85"/>
    <mergeCell ref="E87:H87"/>
    <mergeCell ref="E89:H89"/>
    <mergeCell ref="E111:H111"/>
    <mergeCell ref="E113:H113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2:BM146"/>
  <sheetViews>
    <sheetView showGridLines="0" workbookViewId="0"/>
  </sheetViews>
  <sheetFormatPr defaultRowHeight="14.4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8.140625" style="1" customWidth="1"/>
    <col min="7" max="7" width="7.42578125" style="1" customWidth="1"/>
    <col min="8" max="8" width="14" style="1" customWidth="1"/>
    <col min="9" max="9" width="15.85546875" style="1" customWidth="1"/>
    <col min="10" max="10" width="22.28515625" style="1" customWidth="1"/>
    <col min="11" max="11" width="22.28515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303"/>
      <c r="M2" s="303"/>
      <c r="N2" s="303"/>
      <c r="O2" s="303"/>
      <c r="P2" s="303"/>
      <c r="Q2" s="303"/>
      <c r="R2" s="303"/>
      <c r="S2" s="303"/>
      <c r="T2" s="303"/>
      <c r="U2" s="303"/>
      <c r="V2" s="303"/>
      <c r="AT2" s="17" t="s">
        <v>105</v>
      </c>
    </row>
    <row r="3" spans="1:46" s="1" customFormat="1" ht="6.9" customHeight="1">
      <c r="B3" s="125"/>
      <c r="C3" s="126"/>
      <c r="D3" s="126"/>
      <c r="E3" s="126"/>
      <c r="F3" s="126"/>
      <c r="G3" s="126"/>
      <c r="H3" s="126"/>
      <c r="I3" s="126"/>
      <c r="J3" s="126"/>
      <c r="K3" s="126"/>
      <c r="L3" s="20"/>
      <c r="AT3" s="17" t="s">
        <v>89</v>
      </c>
    </row>
    <row r="4" spans="1:46" s="1" customFormat="1" ht="24.9" customHeight="1">
      <c r="B4" s="20"/>
      <c r="D4" s="127" t="s">
        <v>125</v>
      </c>
      <c r="L4" s="20"/>
      <c r="M4" s="128" t="s">
        <v>10</v>
      </c>
      <c r="AT4" s="17" t="s">
        <v>4</v>
      </c>
    </row>
    <row r="5" spans="1:46" s="1" customFormat="1" ht="6.9" customHeight="1">
      <c r="B5" s="20"/>
      <c r="L5" s="20"/>
    </row>
    <row r="6" spans="1:46" s="1" customFormat="1" ht="12" customHeight="1">
      <c r="B6" s="20"/>
      <c r="D6" s="129" t="s">
        <v>16</v>
      </c>
      <c r="L6" s="20"/>
    </row>
    <row r="7" spans="1:46" s="1" customFormat="1" ht="16.5" customHeight="1">
      <c r="B7" s="20"/>
      <c r="E7" s="319" t="str">
        <f>'Rekapitulace stavby'!K6</f>
        <v>VTL plynovodní přípojka pro teplárnu Tábor</v>
      </c>
      <c r="F7" s="320"/>
      <c r="G7" s="320"/>
      <c r="H7" s="320"/>
      <c r="L7" s="20"/>
    </row>
    <row r="8" spans="1:46" s="1" customFormat="1" ht="12" customHeight="1">
      <c r="B8" s="20"/>
      <c r="D8" s="129" t="s">
        <v>126</v>
      </c>
      <c r="L8" s="20"/>
    </row>
    <row r="9" spans="1:46" s="2" customFormat="1" ht="16.5" customHeight="1">
      <c r="A9" s="35"/>
      <c r="B9" s="38"/>
      <c r="C9" s="35"/>
      <c r="D9" s="35"/>
      <c r="E9" s="319" t="s">
        <v>938</v>
      </c>
      <c r="F9" s="322"/>
      <c r="G9" s="322"/>
      <c r="H9" s="322"/>
      <c r="I9" s="35"/>
      <c r="J9" s="35"/>
      <c r="K9" s="35"/>
      <c r="L9" s="52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2" customHeight="1">
      <c r="A10" s="35"/>
      <c r="B10" s="38"/>
      <c r="C10" s="35"/>
      <c r="D10" s="129" t="s">
        <v>939</v>
      </c>
      <c r="E10" s="35"/>
      <c r="F10" s="35"/>
      <c r="G10" s="35"/>
      <c r="H10" s="35"/>
      <c r="I10" s="35"/>
      <c r="J10" s="35"/>
      <c r="K10" s="35"/>
      <c r="L10" s="52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6.5" customHeight="1">
      <c r="A11" s="35"/>
      <c r="B11" s="38"/>
      <c r="C11" s="35"/>
      <c r="D11" s="35"/>
      <c r="E11" s="321" t="s">
        <v>1151</v>
      </c>
      <c r="F11" s="322"/>
      <c r="G11" s="322"/>
      <c r="H11" s="322"/>
      <c r="I11" s="35"/>
      <c r="J11" s="35"/>
      <c r="K11" s="35"/>
      <c r="L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0.199999999999999">
      <c r="A12" s="35"/>
      <c r="B12" s="38"/>
      <c r="C12" s="35"/>
      <c r="D12" s="35"/>
      <c r="E12" s="35"/>
      <c r="F12" s="35"/>
      <c r="G12" s="35"/>
      <c r="H12" s="35"/>
      <c r="I12" s="35"/>
      <c r="J12" s="35"/>
      <c r="K12" s="35"/>
      <c r="L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2" customHeight="1">
      <c r="A13" s="35"/>
      <c r="B13" s="38"/>
      <c r="C13" s="35"/>
      <c r="D13" s="129" t="s">
        <v>18</v>
      </c>
      <c r="E13" s="35"/>
      <c r="F13" s="111" t="s">
        <v>19</v>
      </c>
      <c r="G13" s="35"/>
      <c r="H13" s="35"/>
      <c r="I13" s="129" t="s">
        <v>20</v>
      </c>
      <c r="J13" s="111" t="s">
        <v>1</v>
      </c>
      <c r="K13" s="35"/>
      <c r="L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38"/>
      <c r="C14" s="35"/>
      <c r="D14" s="129" t="s">
        <v>21</v>
      </c>
      <c r="E14" s="35"/>
      <c r="F14" s="111" t="s">
        <v>22</v>
      </c>
      <c r="G14" s="35"/>
      <c r="H14" s="35"/>
      <c r="I14" s="129" t="s">
        <v>23</v>
      </c>
      <c r="J14" s="130" t="str">
        <f>'Rekapitulace stavby'!AN8</f>
        <v>25. 8. 2021</v>
      </c>
      <c r="K14" s="35"/>
      <c r="L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0.8" customHeight="1">
      <c r="A15" s="35"/>
      <c r="B15" s="38"/>
      <c r="C15" s="35"/>
      <c r="D15" s="35"/>
      <c r="E15" s="35"/>
      <c r="F15" s="35"/>
      <c r="G15" s="35"/>
      <c r="H15" s="35"/>
      <c r="I15" s="35"/>
      <c r="J15" s="35"/>
      <c r="K15" s="35"/>
      <c r="L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12" customHeight="1">
      <c r="A16" s="35"/>
      <c r="B16" s="38"/>
      <c r="C16" s="35"/>
      <c r="D16" s="129" t="s">
        <v>25</v>
      </c>
      <c r="E16" s="35"/>
      <c r="F16" s="35"/>
      <c r="G16" s="35"/>
      <c r="H16" s="35"/>
      <c r="I16" s="129" t="s">
        <v>26</v>
      </c>
      <c r="J16" s="111" t="s">
        <v>1</v>
      </c>
      <c r="K16" s="35"/>
      <c r="L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8" customHeight="1">
      <c r="A17" s="35"/>
      <c r="B17" s="38"/>
      <c r="C17" s="35"/>
      <c r="D17" s="35"/>
      <c r="E17" s="111" t="s">
        <v>27</v>
      </c>
      <c r="F17" s="35"/>
      <c r="G17" s="35"/>
      <c r="H17" s="35"/>
      <c r="I17" s="129" t="s">
        <v>28</v>
      </c>
      <c r="J17" s="111" t="s">
        <v>1</v>
      </c>
      <c r="K17" s="35"/>
      <c r="L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6.9" customHeight="1">
      <c r="A18" s="35"/>
      <c r="B18" s="38"/>
      <c r="C18" s="35"/>
      <c r="D18" s="35"/>
      <c r="E18" s="35"/>
      <c r="F18" s="35"/>
      <c r="G18" s="35"/>
      <c r="H18" s="35"/>
      <c r="I18" s="35"/>
      <c r="J18" s="35"/>
      <c r="K18" s="35"/>
      <c r="L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12" customHeight="1">
      <c r="A19" s="35"/>
      <c r="B19" s="38"/>
      <c r="C19" s="35"/>
      <c r="D19" s="129" t="s">
        <v>29</v>
      </c>
      <c r="E19" s="35"/>
      <c r="F19" s="35"/>
      <c r="G19" s="35"/>
      <c r="H19" s="35"/>
      <c r="I19" s="129" t="s">
        <v>26</v>
      </c>
      <c r="J19" s="30" t="str">
        <f>'Rekapitulace stavby'!AN13</f>
        <v>Vyplň údaj</v>
      </c>
      <c r="K19" s="35"/>
      <c r="L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8" customHeight="1">
      <c r="A20" s="35"/>
      <c r="B20" s="38"/>
      <c r="C20" s="35"/>
      <c r="D20" s="35"/>
      <c r="E20" s="323" t="str">
        <f>'Rekapitulace stavby'!E14</f>
        <v>Vyplň údaj</v>
      </c>
      <c r="F20" s="324"/>
      <c r="G20" s="324"/>
      <c r="H20" s="324"/>
      <c r="I20" s="129" t="s">
        <v>28</v>
      </c>
      <c r="J20" s="30" t="str">
        <f>'Rekapitulace stavby'!AN14</f>
        <v>Vyplň údaj</v>
      </c>
      <c r="K20" s="35"/>
      <c r="L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6.9" customHeight="1">
      <c r="A21" s="35"/>
      <c r="B21" s="38"/>
      <c r="C21" s="35"/>
      <c r="D21" s="35"/>
      <c r="E21" s="35"/>
      <c r="F21" s="35"/>
      <c r="G21" s="35"/>
      <c r="H21" s="35"/>
      <c r="I21" s="35"/>
      <c r="J21" s="35"/>
      <c r="K21" s="35"/>
      <c r="L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12" customHeight="1">
      <c r="A22" s="35"/>
      <c r="B22" s="38"/>
      <c r="C22" s="35"/>
      <c r="D22" s="129" t="s">
        <v>31</v>
      </c>
      <c r="E22" s="35"/>
      <c r="F22" s="35"/>
      <c r="G22" s="35"/>
      <c r="H22" s="35"/>
      <c r="I22" s="129" t="s">
        <v>26</v>
      </c>
      <c r="J22" s="111" t="s">
        <v>1</v>
      </c>
      <c r="K22" s="35"/>
      <c r="L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8" customHeight="1">
      <c r="A23" s="35"/>
      <c r="B23" s="38"/>
      <c r="C23" s="35"/>
      <c r="D23" s="35"/>
      <c r="E23" s="111" t="s">
        <v>32</v>
      </c>
      <c r="F23" s="35"/>
      <c r="G23" s="35"/>
      <c r="H23" s="35"/>
      <c r="I23" s="129" t="s">
        <v>28</v>
      </c>
      <c r="J23" s="111" t="s">
        <v>1</v>
      </c>
      <c r="K23" s="35"/>
      <c r="L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6.9" customHeight="1">
      <c r="A24" s="35"/>
      <c r="B24" s="38"/>
      <c r="C24" s="35"/>
      <c r="D24" s="35"/>
      <c r="E24" s="35"/>
      <c r="F24" s="35"/>
      <c r="G24" s="35"/>
      <c r="H24" s="35"/>
      <c r="I24" s="35"/>
      <c r="J24" s="35"/>
      <c r="K24" s="35"/>
      <c r="L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12" customHeight="1">
      <c r="A25" s="35"/>
      <c r="B25" s="38"/>
      <c r="C25" s="35"/>
      <c r="D25" s="129" t="s">
        <v>34</v>
      </c>
      <c r="E25" s="35"/>
      <c r="F25" s="35"/>
      <c r="G25" s="35"/>
      <c r="H25" s="35"/>
      <c r="I25" s="129" t="s">
        <v>26</v>
      </c>
      <c r="J25" s="111" t="s">
        <v>1</v>
      </c>
      <c r="K25" s="35"/>
      <c r="L25" s="52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8" customHeight="1">
      <c r="A26" s="35"/>
      <c r="B26" s="38"/>
      <c r="C26" s="35"/>
      <c r="D26" s="35"/>
      <c r="E26" s="111" t="s">
        <v>941</v>
      </c>
      <c r="F26" s="35"/>
      <c r="G26" s="35"/>
      <c r="H26" s="35"/>
      <c r="I26" s="129" t="s">
        <v>28</v>
      </c>
      <c r="J26" s="111" t="s">
        <v>1</v>
      </c>
      <c r="K26" s="35"/>
      <c r="L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2" customFormat="1" ht="6.9" customHeight="1">
      <c r="A27" s="35"/>
      <c r="B27" s="38"/>
      <c r="C27" s="35"/>
      <c r="D27" s="35"/>
      <c r="E27" s="35"/>
      <c r="F27" s="35"/>
      <c r="G27" s="35"/>
      <c r="H27" s="35"/>
      <c r="I27" s="35"/>
      <c r="J27" s="35"/>
      <c r="K27" s="35"/>
      <c r="L27" s="52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pans="1:31" s="2" customFormat="1" ht="12" customHeight="1">
      <c r="A28" s="35"/>
      <c r="B28" s="38"/>
      <c r="C28" s="35"/>
      <c r="D28" s="129" t="s">
        <v>36</v>
      </c>
      <c r="E28" s="35"/>
      <c r="F28" s="35"/>
      <c r="G28" s="35"/>
      <c r="H28" s="35"/>
      <c r="I28" s="35"/>
      <c r="J28" s="35"/>
      <c r="K28" s="35"/>
      <c r="L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8" customFormat="1" ht="16.5" customHeight="1">
      <c r="A29" s="131"/>
      <c r="B29" s="132"/>
      <c r="C29" s="131"/>
      <c r="D29" s="131"/>
      <c r="E29" s="325" t="s">
        <v>1</v>
      </c>
      <c r="F29" s="325"/>
      <c r="G29" s="325"/>
      <c r="H29" s="325"/>
      <c r="I29" s="131"/>
      <c r="J29" s="131"/>
      <c r="K29" s="131"/>
      <c r="L29" s="133"/>
      <c r="S29" s="131"/>
      <c r="T29" s="131"/>
      <c r="U29" s="131"/>
      <c r="V29" s="131"/>
      <c r="W29" s="131"/>
      <c r="X29" s="131"/>
      <c r="Y29" s="131"/>
      <c r="Z29" s="131"/>
      <c r="AA29" s="131"/>
      <c r="AB29" s="131"/>
      <c r="AC29" s="131"/>
      <c r="AD29" s="131"/>
      <c r="AE29" s="131"/>
    </row>
    <row r="30" spans="1:31" s="2" customFormat="1" ht="6.9" customHeight="1">
      <c r="A30" s="35"/>
      <c r="B30" s="38"/>
      <c r="C30" s="35"/>
      <c r="D30" s="35"/>
      <c r="E30" s="35"/>
      <c r="F30" s="35"/>
      <c r="G30" s="35"/>
      <c r="H30" s="35"/>
      <c r="I30" s="35"/>
      <c r="J30" s="35"/>
      <c r="K30" s="35"/>
      <c r="L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" customHeight="1">
      <c r="A31" s="35"/>
      <c r="B31" s="38"/>
      <c r="C31" s="35"/>
      <c r="D31" s="134"/>
      <c r="E31" s="134"/>
      <c r="F31" s="134"/>
      <c r="G31" s="134"/>
      <c r="H31" s="134"/>
      <c r="I31" s="134"/>
      <c r="J31" s="134"/>
      <c r="K31" s="134"/>
      <c r="L31" s="52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25.35" customHeight="1">
      <c r="A32" s="35"/>
      <c r="B32" s="38"/>
      <c r="C32" s="35"/>
      <c r="D32" s="135" t="s">
        <v>39</v>
      </c>
      <c r="E32" s="35"/>
      <c r="F32" s="35"/>
      <c r="G32" s="35"/>
      <c r="H32" s="35"/>
      <c r="I32" s="35"/>
      <c r="J32" s="136">
        <f>ROUND(J123, 2)</f>
        <v>0</v>
      </c>
      <c r="K32" s="35"/>
      <c r="L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6.9" customHeight="1">
      <c r="A33" s="35"/>
      <c r="B33" s="38"/>
      <c r="C33" s="35"/>
      <c r="D33" s="134"/>
      <c r="E33" s="134"/>
      <c r="F33" s="134"/>
      <c r="G33" s="134"/>
      <c r="H33" s="134"/>
      <c r="I33" s="134"/>
      <c r="J33" s="134"/>
      <c r="K33" s="134"/>
      <c r="L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" customHeight="1">
      <c r="A34" s="35"/>
      <c r="B34" s="38"/>
      <c r="C34" s="35"/>
      <c r="D34" s="35"/>
      <c r="E34" s="35"/>
      <c r="F34" s="137" t="s">
        <v>41</v>
      </c>
      <c r="G34" s="35"/>
      <c r="H34" s="35"/>
      <c r="I34" s="137" t="s">
        <v>40</v>
      </c>
      <c r="J34" s="137" t="s">
        <v>42</v>
      </c>
      <c r="K34" s="35"/>
      <c r="L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" customHeight="1">
      <c r="A35" s="35"/>
      <c r="B35" s="38"/>
      <c r="C35" s="35"/>
      <c r="D35" s="138" t="s">
        <v>43</v>
      </c>
      <c r="E35" s="129" t="s">
        <v>44</v>
      </c>
      <c r="F35" s="139">
        <f>ROUND((SUM(BE123:BE145)),  2)</f>
        <v>0</v>
      </c>
      <c r="G35" s="35"/>
      <c r="H35" s="35"/>
      <c r="I35" s="140">
        <v>0.21</v>
      </c>
      <c r="J35" s="139">
        <f>ROUND(((SUM(BE123:BE145))*I35),  2)</f>
        <v>0</v>
      </c>
      <c r="K35" s="35"/>
      <c r="L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" customHeight="1">
      <c r="A36" s="35"/>
      <c r="B36" s="38"/>
      <c r="C36" s="35"/>
      <c r="D36" s="35"/>
      <c r="E36" s="129" t="s">
        <v>45</v>
      </c>
      <c r="F36" s="139">
        <f>ROUND((SUM(BF123:BF145)),  2)</f>
        <v>0</v>
      </c>
      <c r="G36" s="35"/>
      <c r="H36" s="35"/>
      <c r="I36" s="140">
        <v>0.15</v>
      </c>
      <c r="J36" s="139">
        <f>ROUND(((SUM(BF123:BF145))*I36),  2)</f>
        <v>0</v>
      </c>
      <c r="K36" s="35"/>
      <c r="L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" hidden="1" customHeight="1">
      <c r="A37" s="35"/>
      <c r="B37" s="38"/>
      <c r="C37" s="35"/>
      <c r="D37" s="35"/>
      <c r="E37" s="129" t="s">
        <v>46</v>
      </c>
      <c r="F37" s="139">
        <f>ROUND((SUM(BG123:BG145)),  2)</f>
        <v>0</v>
      </c>
      <c r="G37" s="35"/>
      <c r="H37" s="35"/>
      <c r="I37" s="140">
        <v>0.21</v>
      </c>
      <c r="J37" s="139">
        <f>0</f>
        <v>0</v>
      </c>
      <c r="K37" s="35"/>
      <c r="L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14.4" hidden="1" customHeight="1">
      <c r="A38" s="35"/>
      <c r="B38" s="38"/>
      <c r="C38" s="35"/>
      <c r="D38" s="35"/>
      <c r="E38" s="129" t="s">
        <v>47</v>
      </c>
      <c r="F38" s="139">
        <f>ROUND((SUM(BH123:BH145)),  2)</f>
        <v>0</v>
      </c>
      <c r="G38" s="35"/>
      <c r="H38" s="35"/>
      <c r="I38" s="140">
        <v>0.15</v>
      </c>
      <c r="J38" s="139">
        <f>0</f>
        <v>0</v>
      </c>
      <c r="K38" s="35"/>
      <c r="L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14.4" hidden="1" customHeight="1">
      <c r="A39" s="35"/>
      <c r="B39" s="38"/>
      <c r="C39" s="35"/>
      <c r="D39" s="35"/>
      <c r="E39" s="129" t="s">
        <v>48</v>
      </c>
      <c r="F39" s="139">
        <f>ROUND((SUM(BI123:BI145)),  2)</f>
        <v>0</v>
      </c>
      <c r="G39" s="35"/>
      <c r="H39" s="35"/>
      <c r="I39" s="140">
        <v>0</v>
      </c>
      <c r="J39" s="139">
        <f>0</f>
        <v>0</v>
      </c>
      <c r="K39" s="35"/>
      <c r="L39" s="52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6.9" customHeight="1">
      <c r="A40" s="35"/>
      <c r="B40" s="38"/>
      <c r="C40" s="35"/>
      <c r="D40" s="35"/>
      <c r="E40" s="35"/>
      <c r="F40" s="35"/>
      <c r="G40" s="35"/>
      <c r="H40" s="35"/>
      <c r="I40" s="35"/>
      <c r="J40" s="35"/>
      <c r="K40" s="35"/>
      <c r="L40" s="52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2" customFormat="1" ht="25.35" customHeight="1">
      <c r="A41" s="35"/>
      <c r="B41" s="38"/>
      <c r="C41" s="141"/>
      <c r="D41" s="142" t="s">
        <v>49</v>
      </c>
      <c r="E41" s="143"/>
      <c r="F41" s="143"/>
      <c r="G41" s="144" t="s">
        <v>50</v>
      </c>
      <c r="H41" s="145" t="s">
        <v>51</v>
      </c>
      <c r="I41" s="143"/>
      <c r="J41" s="146">
        <f>SUM(J32:J39)</f>
        <v>0</v>
      </c>
      <c r="K41" s="147"/>
      <c r="L41" s="52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pans="1:31" s="2" customFormat="1" ht="14.4" customHeight="1">
      <c r="A42" s="35"/>
      <c r="B42" s="38"/>
      <c r="C42" s="35"/>
      <c r="D42" s="35"/>
      <c r="E42" s="35"/>
      <c r="F42" s="35"/>
      <c r="G42" s="35"/>
      <c r="H42" s="35"/>
      <c r="I42" s="35"/>
      <c r="J42" s="35"/>
      <c r="K42" s="35"/>
      <c r="L42" s="52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3" spans="1:31" s="1" customFormat="1" ht="14.4" customHeight="1">
      <c r="B43" s="20"/>
      <c r="L43" s="20"/>
    </row>
    <row r="44" spans="1:31" s="1" customFormat="1" ht="14.4" customHeight="1">
      <c r="B44" s="20"/>
      <c r="L44" s="20"/>
    </row>
    <row r="45" spans="1:31" s="1" customFormat="1" ht="14.4" customHeight="1">
      <c r="B45" s="20"/>
      <c r="L45" s="20"/>
    </row>
    <row r="46" spans="1:31" s="1" customFormat="1" ht="14.4" customHeight="1">
      <c r="B46" s="20"/>
      <c r="L46" s="20"/>
    </row>
    <row r="47" spans="1:31" s="1" customFormat="1" ht="14.4" customHeight="1">
      <c r="B47" s="20"/>
      <c r="L47" s="20"/>
    </row>
    <row r="48" spans="1:31" s="1" customFormat="1" ht="14.4" customHeight="1">
      <c r="B48" s="20"/>
      <c r="L48" s="20"/>
    </row>
    <row r="49" spans="1:31" s="1" customFormat="1" ht="14.4" customHeight="1">
      <c r="B49" s="20"/>
      <c r="L49" s="20"/>
    </row>
    <row r="50" spans="1:31" s="2" customFormat="1" ht="14.4" customHeight="1">
      <c r="B50" s="52"/>
      <c r="D50" s="148" t="s">
        <v>52</v>
      </c>
      <c r="E50" s="149"/>
      <c r="F50" s="149"/>
      <c r="G50" s="148" t="s">
        <v>53</v>
      </c>
      <c r="H50" s="149"/>
      <c r="I50" s="149"/>
      <c r="J50" s="149"/>
      <c r="K50" s="149"/>
      <c r="L50" s="52"/>
    </row>
    <row r="51" spans="1:31" ht="10.199999999999999">
      <c r="B51" s="20"/>
      <c r="L51" s="20"/>
    </row>
    <row r="52" spans="1:31" ht="10.199999999999999">
      <c r="B52" s="20"/>
      <c r="L52" s="20"/>
    </row>
    <row r="53" spans="1:31" ht="10.199999999999999">
      <c r="B53" s="20"/>
      <c r="L53" s="20"/>
    </row>
    <row r="54" spans="1:31" ht="10.199999999999999">
      <c r="B54" s="20"/>
      <c r="L54" s="20"/>
    </row>
    <row r="55" spans="1:31" ht="10.199999999999999">
      <c r="B55" s="20"/>
      <c r="L55" s="20"/>
    </row>
    <row r="56" spans="1:31" ht="10.199999999999999">
      <c r="B56" s="20"/>
      <c r="L56" s="20"/>
    </row>
    <row r="57" spans="1:31" ht="10.199999999999999">
      <c r="B57" s="20"/>
      <c r="L57" s="20"/>
    </row>
    <row r="58" spans="1:31" ht="10.199999999999999">
      <c r="B58" s="20"/>
      <c r="L58" s="20"/>
    </row>
    <row r="59" spans="1:31" ht="10.199999999999999">
      <c r="B59" s="20"/>
      <c r="L59" s="20"/>
    </row>
    <row r="60" spans="1:31" ht="10.199999999999999">
      <c r="B60" s="20"/>
      <c r="L60" s="20"/>
    </row>
    <row r="61" spans="1:31" s="2" customFormat="1" ht="13.2">
      <c r="A61" s="35"/>
      <c r="B61" s="38"/>
      <c r="C61" s="35"/>
      <c r="D61" s="150" t="s">
        <v>54</v>
      </c>
      <c r="E61" s="151"/>
      <c r="F61" s="152" t="s">
        <v>55</v>
      </c>
      <c r="G61" s="150" t="s">
        <v>54</v>
      </c>
      <c r="H61" s="151"/>
      <c r="I61" s="151"/>
      <c r="J61" s="153" t="s">
        <v>55</v>
      </c>
      <c r="K61" s="151"/>
      <c r="L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31" ht="10.199999999999999">
      <c r="B62" s="20"/>
      <c r="L62" s="20"/>
    </row>
    <row r="63" spans="1:31" ht="10.199999999999999">
      <c r="B63" s="20"/>
      <c r="L63" s="20"/>
    </row>
    <row r="64" spans="1:31" ht="10.199999999999999">
      <c r="B64" s="20"/>
      <c r="L64" s="20"/>
    </row>
    <row r="65" spans="1:31" s="2" customFormat="1" ht="13.2">
      <c r="A65" s="35"/>
      <c r="B65" s="38"/>
      <c r="C65" s="35"/>
      <c r="D65" s="148" t="s">
        <v>56</v>
      </c>
      <c r="E65" s="154"/>
      <c r="F65" s="154"/>
      <c r="G65" s="148" t="s">
        <v>57</v>
      </c>
      <c r="H65" s="154"/>
      <c r="I65" s="154"/>
      <c r="J65" s="154"/>
      <c r="K65" s="154"/>
      <c r="L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 ht="10.199999999999999">
      <c r="B66" s="20"/>
      <c r="L66" s="20"/>
    </row>
    <row r="67" spans="1:31" ht="10.199999999999999">
      <c r="B67" s="20"/>
      <c r="L67" s="20"/>
    </row>
    <row r="68" spans="1:31" ht="10.199999999999999">
      <c r="B68" s="20"/>
      <c r="L68" s="20"/>
    </row>
    <row r="69" spans="1:31" ht="10.199999999999999">
      <c r="B69" s="20"/>
      <c r="L69" s="20"/>
    </row>
    <row r="70" spans="1:31" ht="10.199999999999999">
      <c r="B70" s="20"/>
      <c r="L70" s="20"/>
    </row>
    <row r="71" spans="1:31" ht="10.199999999999999">
      <c r="B71" s="20"/>
      <c r="L71" s="20"/>
    </row>
    <row r="72" spans="1:31" ht="10.199999999999999">
      <c r="B72" s="20"/>
      <c r="L72" s="20"/>
    </row>
    <row r="73" spans="1:31" ht="10.199999999999999">
      <c r="B73" s="20"/>
      <c r="L73" s="20"/>
    </row>
    <row r="74" spans="1:31" ht="10.199999999999999">
      <c r="B74" s="20"/>
      <c r="L74" s="20"/>
    </row>
    <row r="75" spans="1:31" ht="10.199999999999999">
      <c r="B75" s="20"/>
      <c r="L75" s="20"/>
    </row>
    <row r="76" spans="1:31" s="2" customFormat="1" ht="13.2">
      <c r="A76" s="35"/>
      <c r="B76" s="38"/>
      <c r="C76" s="35"/>
      <c r="D76" s="150" t="s">
        <v>54</v>
      </c>
      <c r="E76" s="151"/>
      <c r="F76" s="152" t="s">
        <v>55</v>
      </c>
      <c r="G76" s="150" t="s">
        <v>54</v>
      </c>
      <c r="H76" s="151"/>
      <c r="I76" s="151"/>
      <c r="J76" s="153" t="s">
        <v>55</v>
      </c>
      <c r="K76" s="151"/>
      <c r="L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4.4" customHeight="1">
      <c r="A77" s="35"/>
      <c r="B77" s="155"/>
      <c r="C77" s="156"/>
      <c r="D77" s="156"/>
      <c r="E77" s="156"/>
      <c r="F77" s="156"/>
      <c r="G77" s="156"/>
      <c r="H77" s="156"/>
      <c r="I77" s="156"/>
      <c r="J77" s="156"/>
      <c r="K77" s="156"/>
      <c r="L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pans="1:31" s="2" customFormat="1" ht="6.9" customHeight="1">
      <c r="A81" s="35"/>
      <c r="B81" s="157"/>
      <c r="C81" s="158"/>
      <c r="D81" s="158"/>
      <c r="E81" s="158"/>
      <c r="F81" s="158"/>
      <c r="G81" s="158"/>
      <c r="H81" s="158"/>
      <c r="I81" s="158"/>
      <c r="J81" s="158"/>
      <c r="K81" s="158"/>
      <c r="L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31" s="2" customFormat="1" ht="24.9" customHeight="1">
      <c r="A82" s="35"/>
      <c r="B82" s="36"/>
      <c r="C82" s="23" t="s">
        <v>128</v>
      </c>
      <c r="D82" s="37"/>
      <c r="E82" s="37"/>
      <c r="F82" s="37"/>
      <c r="G82" s="37"/>
      <c r="H82" s="37"/>
      <c r="I82" s="37"/>
      <c r="J82" s="37"/>
      <c r="K82" s="37"/>
      <c r="L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31" s="2" customFormat="1" ht="6.9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31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31" s="2" customFormat="1" ht="16.5" customHeight="1">
      <c r="A85" s="35"/>
      <c r="B85" s="36"/>
      <c r="C85" s="37"/>
      <c r="D85" s="37"/>
      <c r="E85" s="326" t="str">
        <f>E7</f>
        <v>VTL plynovodní přípojka pro teplárnu Tábor</v>
      </c>
      <c r="F85" s="327"/>
      <c r="G85" s="327"/>
      <c r="H85" s="327"/>
      <c r="I85" s="37"/>
      <c r="J85" s="37"/>
      <c r="K85" s="37"/>
      <c r="L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31" s="1" customFormat="1" ht="12" customHeight="1">
      <c r="B86" s="21"/>
      <c r="C86" s="29" t="s">
        <v>126</v>
      </c>
      <c r="D86" s="22"/>
      <c r="E86" s="22"/>
      <c r="F86" s="22"/>
      <c r="G86" s="22"/>
      <c r="H86" s="22"/>
      <c r="I86" s="22"/>
      <c r="J86" s="22"/>
      <c r="K86" s="22"/>
      <c r="L86" s="20"/>
    </row>
    <row r="87" spans="1:31" s="2" customFormat="1" ht="16.5" customHeight="1">
      <c r="A87" s="35"/>
      <c r="B87" s="36"/>
      <c r="C87" s="37"/>
      <c r="D87" s="37"/>
      <c r="E87" s="326" t="s">
        <v>938</v>
      </c>
      <c r="F87" s="328"/>
      <c r="G87" s="328"/>
      <c r="H87" s="328"/>
      <c r="I87" s="37"/>
      <c r="J87" s="37"/>
      <c r="K87" s="37"/>
      <c r="L87" s="52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31" s="2" customFormat="1" ht="12" customHeight="1">
      <c r="A88" s="35"/>
      <c r="B88" s="36"/>
      <c r="C88" s="29" t="s">
        <v>939</v>
      </c>
      <c r="D88" s="37"/>
      <c r="E88" s="37"/>
      <c r="F88" s="37"/>
      <c r="G88" s="37"/>
      <c r="H88" s="37"/>
      <c r="I88" s="37"/>
      <c r="J88" s="37"/>
      <c r="K88" s="37"/>
      <c r="L88" s="52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31" s="2" customFormat="1" ht="16.5" customHeight="1">
      <c r="A89" s="35"/>
      <c r="B89" s="36"/>
      <c r="C89" s="37"/>
      <c r="D89" s="37"/>
      <c r="E89" s="275" t="str">
        <f>E11</f>
        <v>36-3.3/2021 - SO 03/03 - RS strojní část</v>
      </c>
      <c r="F89" s="328"/>
      <c r="G89" s="328"/>
      <c r="H89" s="328"/>
      <c r="I89" s="37"/>
      <c r="J89" s="37"/>
      <c r="K89" s="37"/>
      <c r="L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31" s="2" customFormat="1" ht="6.9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31" s="2" customFormat="1" ht="12" customHeight="1">
      <c r="A91" s="35"/>
      <c r="B91" s="36"/>
      <c r="C91" s="29" t="s">
        <v>21</v>
      </c>
      <c r="D91" s="37"/>
      <c r="E91" s="37"/>
      <c r="F91" s="27" t="str">
        <f>F14</f>
        <v>Měšice u Tábora</v>
      </c>
      <c r="G91" s="37"/>
      <c r="H91" s="37"/>
      <c r="I91" s="29" t="s">
        <v>23</v>
      </c>
      <c r="J91" s="67" t="str">
        <f>IF(J14="","",J14)</f>
        <v>25. 8. 2021</v>
      </c>
      <c r="K91" s="37"/>
      <c r="L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31" s="2" customFormat="1" ht="6.9" customHeight="1">
      <c r="A92" s="35"/>
      <c r="B92" s="36"/>
      <c r="C92" s="37"/>
      <c r="D92" s="37"/>
      <c r="E92" s="37"/>
      <c r="F92" s="37"/>
      <c r="G92" s="37"/>
      <c r="H92" s="37"/>
      <c r="I92" s="37"/>
      <c r="J92" s="37"/>
      <c r="K92" s="37"/>
      <c r="L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31" s="2" customFormat="1" ht="40.049999999999997" customHeight="1">
      <c r="A93" s="35"/>
      <c r="B93" s="36"/>
      <c r="C93" s="29" t="s">
        <v>25</v>
      </c>
      <c r="D93" s="37"/>
      <c r="E93" s="37"/>
      <c r="F93" s="27" t="str">
        <f>E17</f>
        <v xml:space="preserve">C-Energy Planá s. r. o., Průmyslová 748, Planá </v>
      </c>
      <c r="G93" s="37"/>
      <c r="H93" s="37"/>
      <c r="I93" s="29" t="s">
        <v>31</v>
      </c>
      <c r="J93" s="32" t="str">
        <f>E23</f>
        <v>Jiří Veselý, Krasetín ev. č. 18, 382 03 Holubov</v>
      </c>
      <c r="K93" s="37"/>
      <c r="L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31" s="2" customFormat="1" ht="15.15" customHeight="1">
      <c r="A94" s="35"/>
      <c r="B94" s="36"/>
      <c r="C94" s="29" t="s">
        <v>29</v>
      </c>
      <c r="D94" s="37"/>
      <c r="E94" s="37"/>
      <c r="F94" s="27" t="str">
        <f>IF(E20="","",E20)</f>
        <v>Vyplň údaj</v>
      </c>
      <c r="G94" s="37"/>
      <c r="H94" s="37"/>
      <c r="I94" s="29" t="s">
        <v>34</v>
      </c>
      <c r="J94" s="32" t="str">
        <f>E26</f>
        <v>MONTGAS, a. s.</v>
      </c>
      <c r="K94" s="37"/>
      <c r="L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31" s="2" customFormat="1" ht="10.35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52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pans="1:31" s="2" customFormat="1" ht="29.25" customHeight="1">
      <c r="A96" s="35"/>
      <c r="B96" s="36"/>
      <c r="C96" s="159" t="s">
        <v>129</v>
      </c>
      <c r="D96" s="124"/>
      <c r="E96" s="124"/>
      <c r="F96" s="124"/>
      <c r="G96" s="124"/>
      <c r="H96" s="124"/>
      <c r="I96" s="124"/>
      <c r="J96" s="160" t="s">
        <v>130</v>
      </c>
      <c r="K96" s="124"/>
      <c r="L96" s="52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</row>
    <row r="97" spans="1:47" s="2" customFormat="1" ht="10.35" customHeight="1">
      <c r="A97" s="35"/>
      <c r="B97" s="36"/>
      <c r="C97" s="37"/>
      <c r="D97" s="37"/>
      <c r="E97" s="37"/>
      <c r="F97" s="37"/>
      <c r="G97" s="37"/>
      <c r="H97" s="37"/>
      <c r="I97" s="37"/>
      <c r="J97" s="37"/>
      <c r="K97" s="37"/>
      <c r="L97" s="52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</row>
    <row r="98" spans="1:47" s="2" customFormat="1" ht="22.8" customHeight="1">
      <c r="A98" s="35"/>
      <c r="B98" s="36"/>
      <c r="C98" s="161" t="s">
        <v>131</v>
      </c>
      <c r="D98" s="37"/>
      <c r="E98" s="37"/>
      <c r="F98" s="37"/>
      <c r="G98" s="37"/>
      <c r="H98" s="37"/>
      <c r="I98" s="37"/>
      <c r="J98" s="85">
        <f>J123</f>
        <v>0</v>
      </c>
      <c r="K98" s="37"/>
      <c r="L98" s="52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U98" s="17" t="s">
        <v>132</v>
      </c>
    </row>
    <row r="99" spans="1:47" s="9" customFormat="1" ht="24.9" customHeight="1">
      <c r="B99" s="162"/>
      <c r="C99" s="163"/>
      <c r="D99" s="164" t="s">
        <v>146</v>
      </c>
      <c r="E99" s="165"/>
      <c r="F99" s="165"/>
      <c r="G99" s="165"/>
      <c r="H99" s="165"/>
      <c r="I99" s="165"/>
      <c r="J99" s="166">
        <f>J124</f>
        <v>0</v>
      </c>
      <c r="K99" s="163"/>
      <c r="L99" s="167"/>
    </row>
    <row r="100" spans="1:47" s="10" customFormat="1" ht="19.95" customHeight="1">
      <c r="B100" s="168"/>
      <c r="C100" s="105"/>
      <c r="D100" s="169" t="s">
        <v>147</v>
      </c>
      <c r="E100" s="170"/>
      <c r="F100" s="170"/>
      <c r="G100" s="170"/>
      <c r="H100" s="170"/>
      <c r="I100" s="170"/>
      <c r="J100" s="171">
        <f>J125</f>
        <v>0</v>
      </c>
      <c r="K100" s="105"/>
      <c r="L100" s="172"/>
    </row>
    <row r="101" spans="1:47" s="10" customFormat="1" ht="14.85" customHeight="1">
      <c r="B101" s="168"/>
      <c r="C101" s="105"/>
      <c r="D101" s="169" t="s">
        <v>1152</v>
      </c>
      <c r="E101" s="170"/>
      <c r="F101" s="170"/>
      <c r="G101" s="170"/>
      <c r="H101" s="170"/>
      <c r="I101" s="170"/>
      <c r="J101" s="171">
        <f>J140</f>
        <v>0</v>
      </c>
      <c r="K101" s="105"/>
      <c r="L101" s="172"/>
    </row>
    <row r="102" spans="1:47" s="2" customFormat="1" ht="21.75" customHeight="1">
      <c r="A102" s="35"/>
      <c r="B102" s="36"/>
      <c r="C102" s="37"/>
      <c r="D102" s="37"/>
      <c r="E102" s="37"/>
      <c r="F102" s="37"/>
      <c r="G102" s="37"/>
      <c r="H102" s="37"/>
      <c r="I102" s="37"/>
      <c r="J102" s="37"/>
      <c r="K102" s="37"/>
      <c r="L102" s="52"/>
      <c r="S102" s="35"/>
      <c r="T102" s="35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</row>
    <row r="103" spans="1:47" s="2" customFormat="1" ht="6.9" customHeight="1">
      <c r="A103" s="35"/>
      <c r="B103" s="55"/>
      <c r="C103" s="56"/>
      <c r="D103" s="56"/>
      <c r="E103" s="56"/>
      <c r="F103" s="56"/>
      <c r="G103" s="56"/>
      <c r="H103" s="56"/>
      <c r="I103" s="56"/>
      <c r="J103" s="56"/>
      <c r="K103" s="56"/>
      <c r="L103" s="52"/>
      <c r="S103" s="35"/>
      <c r="T103" s="35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</row>
    <row r="107" spans="1:47" s="2" customFormat="1" ht="6.9" customHeight="1">
      <c r="A107" s="35"/>
      <c r="B107" s="57"/>
      <c r="C107" s="58"/>
      <c r="D107" s="58"/>
      <c r="E107" s="58"/>
      <c r="F107" s="58"/>
      <c r="G107" s="58"/>
      <c r="H107" s="58"/>
      <c r="I107" s="58"/>
      <c r="J107" s="58"/>
      <c r="K107" s="58"/>
      <c r="L107" s="52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pans="1:47" s="2" customFormat="1" ht="24.9" customHeight="1">
      <c r="A108" s="35"/>
      <c r="B108" s="36"/>
      <c r="C108" s="23" t="s">
        <v>158</v>
      </c>
      <c r="D108" s="37"/>
      <c r="E108" s="37"/>
      <c r="F108" s="37"/>
      <c r="G108" s="37"/>
      <c r="H108" s="37"/>
      <c r="I108" s="37"/>
      <c r="J108" s="37"/>
      <c r="K108" s="37"/>
      <c r="L108" s="52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pans="1:47" s="2" customFormat="1" ht="6.9" customHeight="1">
      <c r="A109" s="35"/>
      <c r="B109" s="36"/>
      <c r="C109" s="37"/>
      <c r="D109" s="37"/>
      <c r="E109" s="37"/>
      <c r="F109" s="37"/>
      <c r="G109" s="37"/>
      <c r="H109" s="37"/>
      <c r="I109" s="37"/>
      <c r="J109" s="37"/>
      <c r="K109" s="37"/>
      <c r="L109" s="52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pans="1:47" s="2" customFormat="1" ht="12" customHeight="1">
      <c r="A110" s="35"/>
      <c r="B110" s="36"/>
      <c r="C110" s="29" t="s">
        <v>16</v>
      </c>
      <c r="D110" s="37"/>
      <c r="E110" s="37"/>
      <c r="F110" s="37"/>
      <c r="G110" s="37"/>
      <c r="H110" s="37"/>
      <c r="I110" s="37"/>
      <c r="J110" s="37"/>
      <c r="K110" s="37"/>
      <c r="L110" s="52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pans="1:47" s="2" customFormat="1" ht="16.5" customHeight="1">
      <c r="A111" s="35"/>
      <c r="B111" s="36"/>
      <c r="C111" s="37"/>
      <c r="D111" s="37"/>
      <c r="E111" s="326" t="str">
        <f>E7</f>
        <v>VTL plynovodní přípojka pro teplárnu Tábor</v>
      </c>
      <c r="F111" s="327"/>
      <c r="G111" s="327"/>
      <c r="H111" s="327"/>
      <c r="I111" s="37"/>
      <c r="J111" s="37"/>
      <c r="K111" s="37"/>
      <c r="L111" s="52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pans="1:47" s="1" customFormat="1" ht="12" customHeight="1">
      <c r="B112" s="21"/>
      <c r="C112" s="29" t="s">
        <v>126</v>
      </c>
      <c r="D112" s="22"/>
      <c r="E112" s="22"/>
      <c r="F112" s="22"/>
      <c r="G112" s="22"/>
      <c r="H112" s="22"/>
      <c r="I112" s="22"/>
      <c r="J112" s="22"/>
      <c r="K112" s="22"/>
      <c r="L112" s="20"/>
    </row>
    <row r="113" spans="1:65" s="2" customFormat="1" ht="16.5" customHeight="1">
      <c r="A113" s="35"/>
      <c r="B113" s="36"/>
      <c r="C113" s="37"/>
      <c r="D113" s="37"/>
      <c r="E113" s="326" t="s">
        <v>938</v>
      </c>
      <c r="F113" s="328"/>
      <c r="G113" s="328"/>
      <c r="H113" s="328"/>
      <c r="I113" s="37"/>
      <c r="J113" s="37"/>
      <c r="K113" s="37"/>
      <c r="L113" s="52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pans="1:65" s="2" customFormat="1" ht="12" customHeight="1">
      <c r="A114" s="35"/>
      <c r="B114" s="36"/>
      <c r="C114" s="29" t="s">
        <v>939</v>
      </c>
      <c r="D114" s="37"/>
      <c r="E114" s="37"/>
      <c r="F114" s="37"/>
      <c r="G114" s="37"/>
      <c r="H114" s="37"/>
      <c r="I114" s="37"/>
      <c r="J114" s="37"/>
      <c r="K114" s="37"/>
      <c r="L114" s="52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pans="1:65" s="2" customFormat="1" ht="16.5" customHeight="1">
      <c r="A115" s="35"/>
      <c r="B115" s="36"/>
      <c r="C115" s="37"/>
      <c r="D115" s="37"/>
      <c r="E115" s="275" t="str">
        <f>E11</f>
        <v>36-3.3/2021 - SO 03/03 - RS strojní část</v>
      </c>
      <c r="F115" s="328"/>
      <c r="G115" s="328"/>
      <c r="H115" s="328"/>
      <c r="I115" s="37"/>
      <c r="J115" s="37"/>
      <c r="K115" s="37"/>
      <c r="L115" s="52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pans="1:65" s="2" customFormat="1" ht="6.9" customHeight="1">
      <c r="A116" s="35"/>
      <c r="B116" s="36"/>
      <c r="C116" s="37"/>
      <c r="D116" s="37"/>
      <c r="E116" s="37"/>
      <c r="F116" s="37"/>
      <c r="G116" s="37"/>
      <c r="H116" s="37"/>
      <c r="I116" s="37"/>
      <c r="J116" s="37"/>
      <c r="K116" s="37"/>
      <c r="L116" s="52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pans="1:65" s="2" customFormat="1" ht="12" customHeight="1">
      <c r="A117" s="35"/>
      <c r="B117" s="36"/>
      <c r="C117" s="29" t="s">
        <v>21</v>
      </c>
      <c r="D117" s="37"/>
      <c r="E117" s="37"/>
      <c r="F117" s="27" t="str">
        <f>F14</f>
        <v>Měšice u Tábora</v>
      </c>
      <c r="G117" s="37"/>
      <c r="H117" s="37"/>
      <c r="I117" s="29" t="s">
        <v>23</v>
      </c>
      <c r="J117" s="67" t="str">
        <f>IF(J14="","",J14)</f>
        <v>25. 8. 2021</v>
      </c>
      <c r="K117" s="37"/>
      <c r="L117" s="52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pans="1:65" s="2" customFormat="1" ht="6.9" customHeight="1">
      <c r="A118" s="35"/>
      <c r="B118" s="36"/>
      <c r="C118" s="37"/>
      <c r="D118" s="37"/>
      <c r="E118" s="37"/>
      <c r="F118" s="37"/>
      <c r="G118" s="37"/>
      <c r="H118" s="37"/>
      <c r="I118" s="37"/>
      <c r="J118" s="37"/>
      <c r="K118" s="37"/>
      <c r="L118" s="52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pans="1:65" s="2" customFormat="1" ht="40.049999999999997" customHeight="1">
      <c r="A119" s="35"/>
      <c r="B119" s="36"/>
      <c r="C119" s="29" t="s">
        <v>25</v>
      </c>
      <c r="D119" s="37"/>
      <c r="E119" s="37"/>
      <c r="F119" s="27" t="str">
        <f>E17</f>
        <v xml:space="preserve">C-Energy Planá s. r. o., Průmyslová 748, Planá </v>
      </c>
      <c r="G119" s="37"/>
      <c r="H119" s="37"/>
      <c r="I119" s="29" t="s">
        <v>31</v>
      </c>
      <c r="J119" s="32" t="str">
        <f>E23</f>
        <v>Jiří Veselý, Krasetín ev. č. 18, 382 03 Holubov</v>
      </c>
      <c r="K119" s="37"/>
      <c r="L119" s="52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pans="1:65" s="2" customFormat="1" ht="15.15" customHeight="1">
      <c r="A120" s="35"/>
      <c r="B120" s="36"/>
      <c r="C120" s="29" t="s">
        <v>29</v>
      </c>
      <c r="D120" s="37"/>
      <c r="E120" s="37"/>
      <c r="F120" s="27" t="str">
        <f>IF(E20="","",E20)</f>
        <v>Vyplň údaj</v>
      </c>
      <c r="G120" s="37"/>
      <c r="H120" s="37"/>
      <c r="I120" s="29" t="s">
        <v>34</v>
      </c>
      <c r="J120" s="32" t="str">
        <f>E26</f>
        <v>MONTGAS, a. s.</v>
      </c>
      <c r="K120" s="37"/>
      <c r="L120" s="52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pans="1:65" s="2" customFormat="1" ht="10.35" customHeight="1">
      <c r="A121" s="35"/>
      <c r="B121" s="36"/>
      <c r="C121" s="37"/>
      <c r="D121" s="37"/>
      <c r="E121" s="37"/>
      <c r="F121" s="37"/>
      <c r="G121" s="37"/>
      <c r="H121" s="37"/>
      <c r="I121" s="37"/>
      <c r="J121" s="37"/>
      <c r="K121" s="37"/>
      <c r="L121" s="52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pans="1:65" s="11" customFormat="1" ht="29.25" customHeight="1">
      <c r="A122" s="173"/>
      <c r="B122" s="174"/>
      <c r="C122" s="175" t="s">
        <v>159</v>
      </c>
      <c r="D122" s="176" t="s">
        <v>64</v>
      </c>
      <c r="E122" s="176" t="s">
        <v>60</v>
      </c>
      <c r="F122" s="176" t="s">
        <v>61</v>
      </c>
      <c r="G122" s="176" t="s">
        <v>160</v>
      </c>
      <c r="H122" s="176" t="s">
        <v>161</v>
      </c>
      <c r="I122" s="176" t="s">
        <v>162</v>
      </c>
      <c r="J122" s="177" t="s">
        <v>130</v>
      </c>
      <c r="K122" s="178" t="s">
        <v>163</v>
      </c>
      <c r="L122" s="179"/>
      <c r="M122" s="76" t="s">
        <v>1</v>
      </c>
      <c r="N122" s="77" t="s">
        <v>43</v>
      </c>
      <c r="O122" s="77" t="s">
        <v>164</v>
      </c>
      <c r="P122" s="77" t="s">
        <v>165</v>
      </c>
      <c r="Q122" s="77" t="s">
        <v>166</v>
      </c>
      <c r="R122" s="77" t="s">
        <v>167</v>
      </c>
      <c r="S122" s="77" t="s">
        <v>168</v>
      </c>
      <c r="T122" s="78" t="s">
        <v>169</v>
      </c>
      <c r="U122" s="173"/>
      <c r="V122" s="173"/>
      <c r="W122" s="173"/>
      <c r="X122" s="173"/>
      <c r="Y122" s="173"/>
      <c r="Z122" s="173"/>
      <c r="AA122" s="173"/>
      <c r="AB122" s="173"/>
      <c r="AC122" s="173"/>
      <c r="AD122" s="173"/>
      <c r="AE122" s="173"/>
    </row>
    <row r="123" spans="1:65" s="2" customFormat="1" ht="22.8" customHeight="1">
      <c r="A123" s="35"/>
      <c r="B123" s="36"/>
      <c r="C123" s="83" t="s">
        <v>170</v>
      </c>
      <c r="D123" s="37"/>
      <c r="E123" s="37"/>
      <c r="F123" s="37"/>
      <c r="G123" s="37"/>
      <c r="H123" s="37"/>
      <c r="I123" s="37"/>
      <c r="J123" s="180">
        <f>BK123</f>
        <v>0</v>
      </c>
      <c r="K123" s="37"/>
      <c r="L123" s="38"/>
      <c r="M123" s="79"/>
      <c r="N123" s="181"/>
      <c r="O123" s="80"/>
      <c r="P123" s="182">
        <f>P124</f>
        <v>0</v>
      </c>
      <c r="Q123" s="80"/>
      <c r="R123" s="182">
        <f>R124</f>
        <v>0</v>
      </c>
      <c r="S123" s="80"/>
      <c r="T123" s="183">
        <f>T124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T123" s="17" t="s">
        <v>78</v>
      </c>
      <c r="AU123" s="17" t="s">
        <v>132</v>
      </c>
      <c r="BK123" s="184">
        <f>BK124</f>
        <v>0</v>
      </c>
    </row>
    <row r="124" spans="1:65" s="12" customFormat="1" ht="25.95" customHeight="1">
      <c r="B124" s="185"/>
      <c r="C124" s="186"/>
      <c r="D124" s="187" t="s">
        <v>78</v>
      </c>
      <c r="E124" s="188" t="s">
        <v>291</v>
      </c>
      <c r="F124" s="188" t="s">
        <v>419</v>
      </c>
      <c r="G124" s="186"/>
      <c r="H124" s="186"/>
      <c r="I124" s="189"/>
      <c r="J124" s="190">
        <f>BK124</f>
        <v>0</v>
      </c>
      <c r="K124" s="186"/>
      <c r="L124" s="191"/>
      <c r="M124" s="192"/>
      <c r="N124" s="193"/>
      <c r="O124" s="193"/>
      <c r="P124" s="194">
        <f>P125</f>
        <v>0</v>
      </c>
      <c r="Q124" s="193"/>
      <c r="R124" s="194">
        <f>R125</f>
        <v>0</v>
      </c>
      <c r="S124" s="193"/>
      <c r="T124" s="195">
        <f>T125</f>
        <v>0</v>
      </c>
      <c r="AR124" s="196" t="s">
        <v>79</v>
      </c>
      <c r="AT124" s="197" t="s">
        <v>78</v>
      </c>
      <c r="AU124" s="197" t="s">
        <v>79</v>
      </c>
      <c r="AY124" s="196" t="s">
        <v>173</v>
      </c>
      <c r="BK124" s="198">
        <f>BK125</f>
        <v>0</v>
      </c>
    </row>
    <row r="125" spans="1:65" s="12" customFormat="1" ht="22.8" customHeight="1">
      <c r="B125" s="185"/>
      <c r="C125" s="186"/>
      <c r="D125" s="187" t="s">
        <v>78</v>
      </c>
      <c r="E125" s="199" t="s">
        <v>420</v>
      </c>
      <c r="F125" s="199" t="s">
        <v>421</v>
      </c>
      <c r="G125" s="186"/>
      <c r="H125" s="186"/>
      <c r="I125" s="189"/>
      <c r="J125" s="200">
        <f>BK125</f>
        <v>0</v>
      </c>
      <c r="K125" s="186"/>
      <c r="L125" s="191"/>
      <c r="M125" s="192"/>
      <c r="N125" s="193"/>
      <c r="O125" s="193"/>
      <c r="P125" s="194">
        <f>P126+SUM(P127:P140)</f>
        <v>0</v>
      </c>
      <c r="Q125" s="193"/>
      <c r="R125" s="194">
        <f>R126+SUM(R127:R140)</f>
        <v>0</v>
      </c>
      <c r="S125" s="193"/>
      <c r="T125" s="195">
        <f>T126+SUM(T127:T140)</f>
        <v>0</v>
      </c>
      <c r="AR125" s="196" t="s">
        <v>79</v>
      </c>
      <c r="AT125" s="197" t="s">
        <v>78</v>
      </c>
      <c r="AU125" s="197" t="s">
        <v>87</v>
      </c>
      <c r="AY125" s="196" t="s">
        <v>173</v>
      </c>
      <c r="BK125" s="198">
        <f>BK126+SUM(BK127:BK140)</f>
        <v>0</v>
      </c>
    </row>
    <row r="126" spans="1:65" s="2" customFormat="1" ht="21.75" customHeight="1">
      <c r="A126" s="35"/>
      <c r="B126" s="36"/>
      <c r="C126" s="201" t="s">
        <v>87</v>
      </c>
      <c r="D126" s="201" t="s">
        <v>177</v>
      </c>
      <c r="E126" s="202" t="s">
        <v>1153</v>
      </c>
      <c r="F126" s="203" t="s">
        <v>1154</v>
      </c>
      <c r="G126" s="204" t="s">
        <v>373</v>
      </c>
      <c r="H126" s="205">
        <v>1</v>
      </c>
      <c r="I126" s="206"/>
      <c r="J126" s="207">
        <f t="shared" ref="J126:J139" si="0">ROUND(I126*H126,2)</f>
        <v>0</v>
      </c>
      <c r="K126" s="208"/>
      <c r="L126" s="38"/>
      <c r="M126" s="209" t="s">
        <v>1</v>
      </c>
      <c r="N126" s="210" t="s">
        <v>44</v>
      </c>
      <c r="O126" s="72"/>
      <c r="P126" s="211">
        <f t="shared" ref="P126:P139" si="1">O126*H126</f>
        <v>0</v>
      </c>
      <c r="Q126" s="211">
        <v>0</v>
      </c>
      <c r="R126" s="211">
        <f t="shared" ref="R126:R139" si="2">Q126*H126</f>
        <v>0</v>
      </c>
      <c r="S126" s="211">
        <v>0</v>
      </c>
      <c r="T126" s="212">
        <f t="shared" ref="T126:T139" si="3"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13" t="s">
        <v>426</v>
      </c>
      <c r="AT126" s="213" t="s">
        <v>177</v>
      </c>
      <c r="AU126" s="213" t="s">
        <v>89</v>
      </c>
      <c r="AY126" s="17" t="s">
        <v>173</v>
      </c>
      <c r="BE126" s="119">
        <f t="shared" ref="BE126:BE139" si="4">IF(N126="základní",J126,0)</f>
        <v>0</v>
      </c>
      <c r="BF126" s="119">
        <f t="shared" ref="BF126:BF139" si="5">IF(N126="snížená",J126,0)</f>
        <v>0</v>
      </c>
      <c r="BG126" s="119">
        <f t="shared" ref="BG126:BG139" si="6">IF(N126="zákl. přenesená",J126,0)</f>
        <v>0</v>
      </c>
      <c r="BH126" s="119">
        <f t="shared" ref="BH126:BH139" si="7">IF(N126="sníž. přenesená",J126,0)</f>
        <v>0</v>
      </c>
      <c r="BI126" s="119">
        <f t="shared" ref="BI126:BI139" si="8">IF(N126="nulová",J126,0)</f>
        <v>0</v>
      </c>
      <c r="BJ126" s="17" t="s">
        <v>87</v>
      </c>
      <c r="BK126" s="119">
        <f t="shared" ref="BK126:BK139" si="9">ROUND(I126*H126,2)</f>
        <v>0</v>
      </c>
      <c r="BL126" s="17" t="s">
        <v>426</v>
      </c>
      <c r="BM126" s="213" t="s">
        <v>1155</v>
      </c>
    </row>
    <row r="127" spans="1:65" s="2" customFormat="1" ht="24.15" customHeight="1">
      <c r="A127" s="35"/>
      <c r="B127" s="36"/>
      <c r="C127" s="201" t="s">
        <v>89</v>
      </c>
      <c r="D127" s="201" t="s">
        <v>177</v>
      </c>
      <c r="E127" s="202" t="s">
        <v>1156</v>
      </c>
      <c r="F127" s="203" t="s">
        <v>1157</v>
      </c>
      <c r="G127" s="204" t="s">
        <v>373</v>
      </c>
      <c r="H127" s="205">
        <v>2</v>
      </c>
      <c r="I127" s="206"/>
      <c r="J127" s="207">
        <f t="shared" si="0"/>
        <v>0</v>
      </c>
      <c r="K127" s="208"/>
      <c r="L127" s="38"/>
      <c r="M127" s="209" t="s">
        <v>1</v>
      </c>
      <c r="N127" s="210" t="s">
        <v>44</v>
      </c>
      <c r="O127" s="72"/>
      <c r="P127" s="211">
        <f t="shared" si="1"/>
        <v>0</v>
      </c>
      <c r="Q127" s="211">
        <v>0</v>
      </c>
      <c r="R127" s="211">
        <f t="shared" si="2"/>
        <v>0</v>
      </c>
      <c r="S127" s="211">
        <v>0</v>
      </c>
      <c r="T127" s="212">
        <f t="shared" si="3"/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13" t="s">
        <v>426</v>
      </c>
      <c r="AT127" s="213" t="s">
        <v>177</v>
      </c>
      <c r="AU127" s="213" t="s">
        <v>89</v>
      </c>
      <c r="AY127" s="17" t="s">
        <v>173</v>
      </c>
      <c r="BE127" s="119">
        <f t="shared" si="4"/>
        <v>0</v>
      </c>
      <c r="BF127" s="119">
        <f t="shared" si="5"/>
        <v>0</v>
      </c>
      <c r="BG127" s="119">
        <f t="shared" si="6"/>
        <v>0</v>
      </c>
      <c r="BH127" s="119">
        <f t="shared" si="7"/>
        <v>0</v>
      </c>
      <c r="BI127" s="119">
        <f t="shared" si="8"/>
        <v>0</v>
      </c>
      <c r="BJ127" s="17" t="s">
        <v>87</v>
      </c>
      <c r="BK127" s="119">
        <f t="shared" si="9"/>
        <v>0</v>
      </c>
      <c r="BL127" s="17" t="s">
        <v>426</v>
      </c>
      <c r="BM127" s="213" t="s">
        <v>1158</v>
      </c>
    </row>
    <row r="128" spans="1:65" s="2" customFormat="1" ht="37.799999999999997" customHeight="1">
      <c r="A128" s="35"/>
      <c r="B128" s="36"/>
      <c r="C128" s="201" t="s">
        <v>182</v>
      </c>
      <c r="D128" s="201" t="s">
        <v>177</v>
      </c>
      <c r="E128" s="202" t="s">
        <v>1159</v>
      </c>
      <c r="F128" s="203" t="s">
        <v>1160</v>
      </c>
      <c r="G128" s="204" t="s">
        <v>402</v>
      </c>
      <c r="H128" s="205">
        <v>1</v>
      </c>
      <c r="I128" s="206"/>
      <c r="J128" s="207">
        <f t="shared" si="0"/>
        <v>0</v>
      </c>
      <c r="K128" s="208"/>
      <c r="L128" s="38"/>
      <c r="M128" s="209" t="s">
        <v>1</v>
      </c>
      <c r="N128" s="210" t="s">
        <v>44</v>
      </c>
      <c r="O128" s="72"/>
      <c r="P128" s="211">
        <f t="shared" si="1"/>
        <v>0</v>
      </c>
      <c r="Q128" s="211">
        <v>0</v>
      </c>
      <c r="R128" s="211">
        <f t="shared" si="2"/>
        <v>0</v>
      </c>
      <c r="S128" s="211">
        <v>0</v>
      </c>
      <c r="T128" s="212">
        <f t="shared" si="3"/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13" t="s">
        <v>426</v>
      </c>
      <c r="AT128" s="213" t="s">
        <v>177</v>
      </c>
      <c r="AU128" s="213" t="s">
        <v>89</v>
      </c>
      <c r="AY128" s="17" t="s">
        <v>173</v>
      </c>
      <c r="BE128" s="119">
        <f t="shared" si="4"/>
        <v>0</v>
      </c>
      <c r="BF128" s="119">
        <f t="shared" si="5"/>
        <v>0</v>
      </c>
      <c r="BG128" s="119">
        <f t="shared" si="6"/>
        <v>0</v>
      </c>
      <c r="BH128" s="119">
        <f t="shared" si="7"/>
        <v>0</v>
      </c>
      <c r="BI128" s="119">
        <f t="shared" si="8"/>
        <v>0</v>
      </c>
      <c r="BJ128" s="17" t="s">
        <v>87</v>
      </c>
      <c r="BK128" s="119">
        <f t="shared" si="9"/>
        <v>0</v>
      </c>
      <c r="BL128" s="17" t="s">
        <v>426</v>
      </c>
      <c r="BM128" s="213" t="s">
        <v>1161</v>
      </c>
    </row>
    <row r="129" spans="1:65" s="2" customFormat="1" ht="21.75" customHeight="1">
      <c r="A129" s="35"/>
      <c r="B129" s="36"/>
      <c r="C129" s="247" t="s">
        <v>181</v>
      </c>
      <c r="D129" s="247" t="s">
        <v>291</v>
      </c>
      <c r="E129" s="248" t="s">
        <v>1162</v>
      </c>
      <c r="F129" s="249" t="s">
        <v>1163</v>
      </c>
      <c r="G129" s="250" t="s">
        <v>373</v>
      </c>
      <c r="H129" s="251">
        <v>2</v>
      </c>
      <c r="I129" s="252"/>
      <c r="J129" s="253">
        <f t="shared" si="0"/>
        <v>0</v>
      </c>
      <c r="K129" s="254"/>
      <c r="L129" s="255"/>
      <c r="M129" s="256" t="s">
        <v>1</v>
      </c>
      <c r="N129" s="257" t="s">
        <v>44</v>
      </c>
      <c r="O129" s="72"/>
      <c r="P129" s="211">
        <f t="shared" si="1"/>
        <v>0</v>
      </c>
      <c r="Q129" s="211">
        <v>0</v>
      </c>
      <c r="R129" s="211">
        <f t="shared" si="2"/>
        <v>0</v>
      </c>
      <c r="S129" s="211">
        <v>0</v>
      </c>
      <c r="T129" s="212">
        <f t="shared" si="3"/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13" t="s">
        <v>436</v>
      </c>
      <c r="AT129" s="213" t="s">
        <v>291</v>
      </c>
      <c r="AU129" s="213" t="s">
        <v>89</v>
      </c>
      <c r="AY129" s="17" t="s">
        <v>173</v>
      </c>
      <c r="BE129" s="119">
        <f t="shared" si="4"/>
        <v>0</v>
      </c>
      <c r="BF129" s="119">
        <f t="shared" si="5"/>
        <v>0</v>
      </c>
      <c r="BG129" s="119">
        <f t="shared" si="6"/>
        <v>0</v>
      </c>
      <c r="BH129" s="119">
        <f t="shared" si="7"/>
        <v>0</v>
      </c>
      <c r="BI129" s="119">
        <f t="shared" si="8"/>
        <v>0</v>
      </c>
      <c r="BJ129" s="17" t="s">
        <v>87</v>
      </c>
      <c r="BK129" s="119">
        <f t="shared" si="9"/>
        <v>0</v>
      </c>
      <c r="BL129" s="17" t="s">
        <v>426</v>
      </c>
      <c r="BM129" s="213" t="s">
        <v>1164</v>
      </c>
    </row>
    <row r="130" spans="1:65" s="2" customFormat="1" ht="21.75" customHeight="1">
      <c r="A130" s="35"/>
      <c r="B130" s="36"/>
      <c r="C130" s="247" t="s">
        <v>202</v>
      </c>
      <c r="D130" s="247" t="s">
        <v>291</v>
      </c>
      <c r="E130" s="248" t="s">
        <v>1165</v>
      </c>
      <c r="F130" s="249" t="s">
        <v>1166</v>
      </c>
      <c r="G130" s="250" t="s">
        <v>373</v>
      </c>
      <c r="H130" s="251">
        <v>2</v>
      </c>
      <c r="I130" s="252"/>
      <c r="J130" s="253">
        <f t="shared" si="0"/>
        <v>0</v>
      </c>
      <c r="K130" s="254"/>
      <c r="L130" s="255"/>
      <c r="M130" s="256" t="s">
        <v>1</v>
      </c>
      <c r="N130" s="257" t="s">
        <v>44</v>
      </c>
      <c r="O130" s="72"/>
      <c r="P130" s="211">
        <f t="shared" si="1"/>
        <v>0</v>
      </c>
      <c r="Q130" s="211">
        <v>0</v>
      </c>
      <c r="R130" s="211">
        <f t="shared" si="2"/>
        <v>0</v>
      </c>
      <c r="S130" s="211">
        <v>0</v>
      </c>
      <c r="T130" s="212">
        <f t="shared" si="3"/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13" t="s">
        <v>436</v>
      </c>
      <c r="AT130" s="213" t="s">
        <v>291</v>
      </c>
      <c r="AU130" s="213" t="s">
        <v>89</v>
      </c>
      <c r="AY130" s="17" t="s">
        <v>173</v>
      </c>
      <c r="BE130" s="119">
        <f t="shared" si="4"/>
        <v>0</v>
      </c>
      <c r="BF130" s="119">
        <f t="shared" si="5"/>
        <v>0</v>
      </c>
      <c r="BG130" s="119">
        <f t="shared" si="6"/>
        <v>0</v>
      </c>
      <c r="BH130" s="119">
        <f t="shared" si="7"/>
        <v>0</v>
      </c>
      <c r="BI130" s="119">
        <f t="shared" si="8"/>
        <v>0</v>
      </c>
      <c r="BJ130" s="17" t="s">
        <v>87</v>
      </c>
      <c r="BK130" s="119">
        <f t="shared" si="9"/>
        <v>0</v>
      </c>
      <c r="BL130" s="17" t="s">
        <v>426</v>
      </c>
      <c r="BM130" s="213" t="s">
        <v>1167</v>
      </c>
    </row>
    <row r="131" spans="1:65" s="2" customFormat="1" ht="21.75" customHeight="1">
      <c r="A131" s="35"/>
      <c r="B131" s="36"/>
      <c r="C131" s="247" t="s">
        <v>207</v>
      </c>
      <c r="D131" s="247" t="s">
        <v>291</v>
      </c>
      <c r="E131" s="248" t="s">
        <v>1168</v>
      </c>
      <c r="F131" s="249" t="s">
        <v>1169</v>
      </c>
      <c r="G131" s="250" t="s">
        <v>373</v>
      </c>
      <c r="H131" s="251">
        <v>2</v>
      </c>
      <c r="I131" s="252"/>
      <c r="J131" s="253">
        <f t="shared" si="0"/>
        <v>0</v>
      </c>
      <c r="K131" s="254"/>
      <c r="L131" s="255"/>
      <c r="M131" s="256" t="s">
        <v>1</v>
      </c>
      <c r="N131" s="257" t="s">
        <v>44</v>
      </c>
      <c r="O131" s="72"/>
      <c r="P131" s="211">
        <f t="shared" si="1"/>
        <v>0</v>
      </c>
      <c r="Q131" s="211">
        <v>0</v>
      </c>
      <c r="R131" s="211">
        <f t="shared" si="2"/>
        <v>0</v>
      </c>
      <c r="S131" s="211">
        <v>0</v>
      </c>
      <c r="T131" s="212">
        <f t="shared" si="3"/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13" t="s">
        <v>436</v>
      </c>
      <c r="AT131" s="213" t="s">
        <v>291</v>
      </c>
      <c r="AU131" s="213" t="s">
        <v>89</v>
      </c>
      <c r="AY131" s="17" t="s">
        <v>173</v>
      </c>
      <c r="BE131" s="119">
        <f t="shared" si="4"/>
        <v>0</v>
      </c>
      <c r="BF131" s="119">
        <f t="shared" si="5"/>
        <v>0</v>
      </c>
      <c r="BG131" s="119">
        <f t="shared" si="6"/>
        <v>0</v>
      </c>
      <c r="BH131" s="119">
        <f t="shared" si="7"/>
        <v>0</v>
      </c>
      <c r="BI131" s="119">
        <f t="shared" si="8"/>
        <v>0</v>
      </c>
      <c r="BJ131" s="17" t="s">
        <v>87</v>
      </c>
      <c r="BK131" s="119">
        <f t="shared" si="9"/>
        <v>0</v>
      </c>
      <c r="BL131" s="17" t="s">
        <v>426</v>
      </c>
      <c r="BM131" s="213" t="s">
        <v>1170</v>
      </c>
    </row>
    <row r="132" spans="1:65" s="2" customFormat="1" ht="21.75" customHeight="1">
      <c r="A132" s="35"/>
      <c r="B132" s="36"/>
      <c r="C132" s="247" t="s">
        <v>214</v>
      </c>
      <c r="D132" s="247" t="s">
        <v>291</v>
      </c>
      <c r="E132" s="248" t="s">
        <v>1171</v>
      </c>
      <c r="F132" s="249" t="s">
        <v>1172</v>
      </c>
      <c r="G132" s="250" t="s">
        <v>373</v>
      </c>
      <c r="H132" s="251">
        <v>2</v>
      </c>
      <c r="I132" s="252"/>
      <c r="J132" s="253">
        <f t="shared" si="0"/>
        <v>0</v>
      </c>
      <c r="K132" s="254"/>
      <c r="L132" s="255"/>
      <c r="M132" s="256" t="s">
        <v>1</v>
      </c>
      <c r="N132" s="257" t="s">
        <v>44</v>
      </c>
      <c r="O132" s="72"/>
      <c r="P132" s="211">
        <f t="shared" si="1"/>
        <v>0</v>
      </c>
      <c r="Q132" s="211">
        <v>0</v>
      </c>
      <c r="R132" s="211">
        <f t="shared" si="2"/>
        <v>0</v>
      </c>
      <c r="S132" s="211">
        <v>0</v>
      </c>
      <c r="T132" s="212">
        <f t="shared" si="3"/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13" t="s">
        <v>436</v>
      </c>
      <c r="AT132" s="213" t="s">
        <v>291</v>
      </c>
      <c r="AU132" s="213" t="s">
        <v>89</v>
      </c>
      <c r="AY132" s="17" t="s">
        <v>173</v>
      </c>
      <c r="BE132" s="119">
        <f t="shared" si="4"/>
        <v>0</v>
      </c>
      <c r="BF132" s="119">
        <f t="shared" si="5"/>
        <v>0</v>
      </c>
      <c r="BG132" s="119">
        <f t="shared" si="6"/>
        <v>0</v>
      </c>
      <c r="BH132" s="119">
        <f t="shared" si="7"/>
        <v>0</v>
      </c>
      <c r="BI132" s="119">
        <f t="shared" si="8"/>
        <v>0</v>
      </c>
      <c r="BJ132" s="17" t="s">
        <v>87</v>
      </c>
      <c r="BK132" s="119">
        <f t="shared" si="9"/>
        <v>0</v>
      </c>
      <c r="BL132" s="17" t="s">
        <v>426</v>
      </c>
      <c r="BM132" s="213" t="s">
        <v>1173</v>
      </c>
    </row>
    <row r="133" spans="1:65" s="2" customFormat="1" ht="24.15" customHeight="1">
      <c r="A133" s="35"/>
      <c r="B133" s="36"/>
      <c r="C133" s="247" t="s">
        <v>227</v>
      </c>
      <c r="D133" s="247" t="s">
        <v>291</v>
      </c>
      <c r="E133" s="248" t="s">
        <v>1174</v>
      </c>
      <c r="F133" s="249" t="s">
        <v>1175</v>
      </c>
      <c r="G133" s="250" t="s">
        <v>373</v>
      </c>
      <c r="H133" s="251">
        <v>2</v>
      </c>
      <c r="I133" s="252"/>
      <c r="J133" s="253">
        <f t="shared" si="0"/>
        <v>0</v>
      </c>
      <c r="K133" s="254"/>
      <c r="L133" s="255"/>
      <c r="M133" s="256" t="s">
        <v>1</v>
      </c>
      <c r="N133" s="257" t="s">
        <v>44</v>
      </c>
      <c r="O133" s="72"/>
      <c r="P133" s="211">
        <f t="shared" si="1"/>
        <v>0</v>
      </c>
      <c r="Q133" s="211">
        <v>0</v>
      </c>
      <c r="R133" s="211">
        <f t="shared" si="2"/>
        <v>0</v>
      </c>
      <c r="S133" s="211">
        <v>0</v>
      </c>
      <c r="T133" s="212">
        <f t="shared" si="3"/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13" t="s">
        <v>436</v>
      </c>
      <c r="AT133" s="213" t="s">
        <v>291</v>
      </c>
      <c r="AU133" s="213" t="s">
        <v>89</v>
      </c>
      <c r="AY133" s="17" t="s">
        <v>173</v>
      </c>
      <c r="BE133" s="119">
        <f t="shared" si="4"/>
        <v>0</v>
      </c>
      <c r="BF133" s="119">
        <f t="shared" si="5"/>
        <v>0</v>
      </c>
      <c r="BG133" s="119">
        <f t="shared" si="6"/>
        <v>0</v>
      </c>
      <c r="BH133" s="119">
        <f t="shared" si="7"/>
        <v>0</v>
      </c>
      <c r="BI133" s="119">
        <f t="shared" si="8"/>
        <v>0</v>
      </c>
      <c r="BJ133" s="17" t="s">
        <v>87</v>
      </c>
      <c r="BK133" s="119">
        <f t="shared" si="9"/>
        <v>0</v>
      </c>
      <c r="BL133" s="17" t="s">
        <v>426</v>
      </c>
      <c r="BM133" s="213" t="s">
        <v>1176</v>
      </c>
    </row>
    <row r="134" spans="1:65" s="2" customFormat="1" ht="21.75" customHeight="1">
      <c r="A134" s="35"/>
      <c r="B134" s="36"/>
      <c r="C134" s="247" t="s">
        <v>231</v>
      </c>
      <c r="D134" s="247" t="s">
        <v>291</v>
      </c>
      <c r="E134" s="248" t="s">
        <v>1177</v>
      </c>
      <c r="F134" s="249" t="s">
        <v>1178</v>
      </c>
      <c r="G134" s="250" t="s">
        <v>373</v>
      </c>
      <c r="H134" s="251">
        <v>2</v>
      </c>
      <c r="I134" s="252"/>
      <c r="J134" s="253">
        <f t="shared" si="0"/>
        <v>0</v>
      </c>
      <c r="K134" s="254"/>
      <c r="L134" s="255"/>
      <c r="M134" s="256" t="s">
        <v>1</v>
      </c>
      <c r="N134" s="257" t="s">
        <v>44</v>
      </c>
      <c r="O134" s="72"/>
      <c r="P134" s="211">
        <f t="shared" si="1"/>
        <v>0</v>
      </c>
      <c r="Q134" s="211">
        <v>0</v>
      </c>
      <c r="R134" s="211">
        <f t="shared" si="2"/>
        <v>0</v>
      </c>
      <c r="S134" s="211">
        <v>0</v>
      </c>
      <c r="T134" s="212">
        <f t="shared" si="3"/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13" t="s">
        <v>436</v>
      </c>
      <c r="AT134" s="213" t="s">
        <v>291</v>
      </c>
      <c r="AU134" s="213" t="s">
        <v>89</v>
      </c>
      <c r="AY134" s="17" t="s">
        <v>173</v>
      </c>
      <c r="BE134" s="119">
        <f t="shared" si="4"/>
        <v>0</v>
      </c>
      <c r="BF134" s="119">
        <f t="shared" si="5"/>
        <v>0</v>
      </c>
      <c r="BG134" s="119">
        <f t="shared" si="6"/>
        <v>0</v>
      </c>
      <c r="BH134" s="119">
        <f t="shared" si="7"/>
        <v>0</v>
      </c>
      <c r="BI134" s="119">
        <f t="shared" si="8"/>
        <v>0</v>
      </c>
      <c r="BJ134" s="17" t="s">
        <v>87</v>
      </c>
      <c r="BK134" s="119">
        <f t="shared" si="9"/>
        <v>0</v>
      </c>
      <c r="BL134" s="17" t="s">
        <v>426</v>
      </c>
      <c r="BM134" s="213" t="s">
        <v>1179</v>
      </c>
    </row>
    <row r="135" spans="1:65" s="2" customFormat="1" ht="16.5" customHeight="1">
      <c r="A135" s="35"/>
      <c r="B135" s="36"/>
      <c r="C135" s="247" t="s">
        <v>238</v>
      </c>
      <c r="D135" s="247" t="s">
        <v>291</v>
      </c>
      <c r="E135" s="248" t="s">
        <v>1180</v>
      </c>
      <c r="F135" s="249" t="s">
        <v>1181</v>
      </c>
      <c r="G135" s="250" t="s">
        <v>373</v>
      </c>
      <c r="H135" s="251">
        <v>1</v>
      </c>
      <c r="I135" s="252"/>
      <c r="J135" s="253">
        <f t="shared" si="0"/>
        <v>0</v>
      </c>
      <c r="K135" s="254"/>
      <c r="L135" s="255"/>
      <c r="M135" s="256" t="s">
        <v>1</v>
      </c>
      <c r="N135" s="257" t="s">
        <v>44</v>
      </c>
      <c r="O135" s="72"/>
      <c r="P135" s="211">
        <f t="shared" si="1"/>
        <v>0</v>
      </c>
      <c r="Q135" s="211">
        <v>0</v>
      </c>
      <c r="R135" s="211">
        <f t="shared" si="2"/>
        <v>0</v>
      </c>
      <c r="S135" s="211">
        <v>0</v>
      </c>
      <c r="T135" s="212">
        <f t="shared" si="3"/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13" t="s">
        <v>436</v>
      </c>
      <c r="AT135" s="213" t="s">
        <v>291</v>
      </c>
      <c r="AU135" s="213" t="s">
        <v>89</v>
      </c>
      <c r="AY135" s="17" t="s">
        <v>173</v>
      </c>
      <c r="BE135" s="119">
        <f t="shared" si="4"/>
        <v>0</v>
      </c>
      <c r="BF135" s="119">
        <f t="shared" si="5"/>
        <v>0</v>
      </c>
      <c r="BG135" s="119">
        <f t="shared" si="6"/>
        <v>0</v>
      </c>
      <c r="BH135" s="119">
        <f t="shared" si="7"/>
        <v>0</v>
      </c>
      <c r="BI135" s="119">
        <f t="shared" si="8"/>
        <v>0</v>
      </c>
      <c r="BJ135" s="17" t="s">
        <v>87</v>
      </c>
      <c r="BK135" s="119">
        <f t="shared" si="9"/>
        <v>0</v>
      </c>
      <c r="BL135" s="17" t="s">
        <v>426</v>
      </c>
      <c r="BM135" s="213" t="s">
        <v>1182</v>
      </c>
    </row>
    <row r="136" spans="1:65" s="2" customFormat="1" ht="16.5" customHeight="1">
      <c r="A136" s="35"/>
      <c r="B136" s="36"/>
      <c r="C136" s="247" t="s">
        <v>175</v>
      </c>
      <c r="D136" s="247" t="s">
        <v>291</v>
      </c>
      <c r="E136" s="248" t="s">
        <v>1183</v>
      </c>
      <c r="F136" s="249" t="s">
        <v>1184</v>
      </c>
      <c r="G136" s="250" t="s">
        <v>373</v>
      </c>
      <c r="H136" s="251">
        <v>2</v>
      </c>
      <c r="I136" s="252"/>
      <c r="J136" s="253">
        <f t="shared" si="0"/>
        <v>0</v>
      </c>
      <c r="K136" s="254"/>
      <c r="L136" s="255"/>
      <c r="M136" s="256" t="s">
        <v>1</v>
      </c>
      <c r="N136" s="257" t="s">
        <v>44</v>
      </c>
      <c r="O136" s="72"/>
      <c r="P136" s="211">
        <f t="shared" si="1"/>
        <v>0</v>
      </c>
      <c r="Q136" s="211">
        <v>0</v>
      </c>
      <c r="R136" s="211">
        <f t="shared" si="2"/>
        <v>0</v>
      </c>
      <c r="S136" s="211">
        <v>0</v>
      </c>
      <c r="T136" s="212">
        <f t="shared" si="3"/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13" t="s">
        <v>436</v>
      </c>
      <c r="AT136" s="213" t="s">
        <v>291</v>
      </c>
      <c r="AU136" s="213" t="s">
        <v>89</v>
      </c>
      <c r="AY136" s="17" t="s">
        <v>173</v>
      </c>
      <c r="BE136" s="119">
        <f t="shared" si="4"/>
        <v>0</v>
      </c>
      <c r="BF136" s="119">
        <f t="shared" si="5"/>
        <v>0</v>
      </c>
      <c r="BG136" s="119">
        <f t="shared" si="6"/>
        <v>0</v>
      </c>
      <c r="BH136" s="119">
        <f t="shared" si="7"/>
        <v>0</v>
      </c>
      <c r="BI136" s="119">
        <f t="shared" si="8"/>
        <v>0</v>
      </c>
      <c r="BJ136" s="17" t="s">
        <v>87</v>
      </c>
      <c r="BK136" s="119">
        <f t="shared" si="9"/>
        <v>0</v>
      </c>
      <c r="BL136" s="17" t="s">
        <v>426</v>
      </c>
      <c r="BM136" s="213" t="s">
        <v>1185</v>
      </c>
    </row>
    <row r="137" spans="1:65" s="2" customFormat="1" ht="16.5" customHeight="1">
      <c r="A137" s="35"/>
      <c r="B137" s="36"/>
      <c r="C137" s="201" t="s">
        <v>247</v>
      </c>
      <c r="D137" s="201" t="s">
        <v>177</v>
      </c>
      <c r="E137" s="202" t="s">
        <v>1186</v>
      </c>
      <c r="F137" s="203" t="s">
        <v>1187</v>
      </c>
      <c r="G137" s="204" t="s">
        <v>728</v>
      </c>
      <c r="H137" s="205">
        <v>1</v>
      </c>
      <c r="I137" s="206"/>
      <c r="J137" s="207">
        <f t="shared" si="0"/>
        <v>0</v>
      </c>
      <c r="K137" s="208"/>
      <c r="L137" s="38"/>
      <c r="M137" s="209" t="s">
        <v>1</v>
      </c>
      <c r="N137" s="210" t="s">
        <v>44</v>
      </c>
      <c r="O137" s="72"/>
      <c r="P137" s="211">
        <f t="shared" si="1"/>
        <v>0</v>
      </c>
      <c r="Q137" s="211">
        <v>0</v>
      </c>
      <c r="R137" s="211">
        <f t="shared" si="2"/>
        <v>0</v>
      </c>
      <c r="S137" s="211">
        <v>0</v>
      </c>
      <c r="T137" s="212">
        <f t="shared" si="3"/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13" t="s">
        <v>426</v>
      </c>
      <c r="AT137" s="213" t="s">
        <v>177</v>
      </c>
      <c r="AU137" s="213" t="s">
        <v>89</v>
      </c>
      <c r="AY137" s="17" t="s">
        <v>173</v>
      </c>
      <c r="BE137" s="119">
        <f t="shared" si="4"/>
        <v>0</v>
      </c>
      <c r="BF137" s="119">
        <f t="shared" si="5"/>
        <v>0</v>
      </c>
      <c r="BG137" s="119">
        <f t="shared" si="6"/>
        <v>0</v>
      </c>
      <c r="BH137" s="119">
        <f t="shared" si="7"/>
        <v>0</v>
      </c>
      <c r="BI137" s="119">
        <f t="shared" si="8"/>
        <v>0</v>
      </c>
      <c r="BJ137" s="17" t="s">
        <v>87</v>
      </c>
      <c r="BK137" s="119">
        <f t="shared" si="9"/>
        <v>0</v>
      </c>
      <c r="BL137" s="17" t="s">
        <v>426</v>
      </c>
      <c r="BM137" s="213" t="s">
        <v>1188</v>
      </c>
    </row>
    <row r="138" spans="1:65" s="2" customFormat="1" ht="21.75" customHeight="1">
      <c r="A138" s="35"/>
      <c r="B138" s="36"/>
      <c r="C138" s="247" t="s">
        <v>252</v>
      </c>
      <c r="D138" s="247" t="s">
        <v>291</v>
      </c>
      <c r="E138" s="248" t="s">
        <v>1189</v>
      </c>
      <c r="F138" s="249" t="s">
        <v>1190</v>
      </c>
      <c r="G138" s="250" t="s">
        <v>373</v>
      </c>
      <c r="H138" s="251">
        <v>1</v>
      </c>
      <c r="I138" s="252"/>
      <c r="J138" s="253">
        <f t="shared" si="0"/>
        <v>0</v>
      </c>
      <c r="K138" s="254"/>
      <c r="L138" s="255"/>
      <c r="M138" s="256" t="s">
        <v>1</v>
      </c>
      <c r="N138" s="257" t="s">
        <v>44</v>
      </c>
      <c r="O138" s="72"/>
      <c r="P138" s="211">
        <f t="shared" si="1"/>
        <v>0</v>
      </c>
      <c r="Q138" s="211">
        <v>0</v>
      </c>
      <c r="R138" s="211">
        <f t="shared" si="2"/>
        <v>0</v>
      </c>
      <c r="S138" s="211">
        <v>0</v>
      </c>
      <c r="T138" s="212">
        <f t="shared" si="3"/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13" t="s">
        <v>436</v>
      </c>
      <c r="AT138" s="213" t="s">
        <v>291</v>
      </c>
      <c r="AU138" s="213" t="s">
        <v>89</v>
      </c>
      <c r="AY138" s="17" t="s">
        <v>173</v>
      </c>
      <c r="BE138" s="119">
        <f t="shared" si="4"/>
        <v>0</v>
      </c>
      <c r="BF138" s="119">
        <f t="shared" si="5"/>
        <v>0</v>
      </c>
      <c r="BG138" s="119">
        <f t="shared" si="6"/>
        <v>0</v>
      </c>
      <c r="BH138" s="119">
        <f t="shared" si="7"/>
        <v>0</v>
      </c>
      <c r="BI138" s="119">
        <f t="shared" si="8"/>
        <v>0</v>
      </c>
      <c r="BJ138" s="17" t="s">
        <v>87</v>
      </c>
      <c r="BK138" s="119">
        <f t="shared" si="9"/>
        <v>0</v>
      </c>
      <c r="BL138" s="17" t="s">
        <v>426</v>
      </c>
      <c r="BM138" s="213" t="s">
        <v>1191</v>
      </c>
    </row>
    <row r="139" spans="1:65" s="2" customFormat="1" ht="24.15" customHeight="1">
      <c r="A139" s="35"/>
      <c r="B139" s="36"/>
      <c r="C139" s="247" t="s">
        <v>258</v>
      </c>
      <c r="D139" s="247" t="s">
        <v>291</v>
      </c>
      <c r="E139" s="248" t="s">
        <v>1192</v>
      </c>
      <c r="F139" s="249" t="s">
        <v>1193</v>
      </c>
      <c r="G139" s="250" t="s">
        <v>373</v>
      </c>
      <c r="H139" s="251">
        <v>1</v>
      </c>
      <c r="I139" s="252"/>
      <c r="J139" s="253">
        <f t="shared" si="0"/>
        <v>0</v>
      </c>
      <c r="K139" s="254"/>
      <c r="L139" s="255"/>
      <c r="M139" s="256" t="s">
        <v>1</v>
      </c>
      <c r="N139" s="257" t="s">
        <v>44</v>
      </c>
      <c r="O139" s="72"/>
      <c r="P139" s="211">
        <f t="shared" si="1"/>
        <v>0</v>
      </c>
      <c r="Q139" s="211">
        <v>0</v>
      </c>
      <c r="R139" s="211">
        <f t="shared" si="2"/>
        <v>0</v>
      </c>
      <c r="S139" s="211">
        <v>0</v>
      </c>
      <c r="T139" s="212">
        <f t="shared" si="3"/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13" t="s">
        <v>436</v>
      </c>
      <c r="AT139" s="213" t="s">
        <v>291</v>
      </c>
      <c r="AU139" s="213" t="s">
        <v>89</v>
      </c>
      <c r="AY139" s="17" t="s">
        <v>173</v>
      </c>
      <c r="BE139" s="119">
        <f t="shared" si="4"/>
        <v>0</v>
      </c>
      <c r="BF139" s="119">
        <f t="shared" si="5"/>
        <v>0</v>
      </c>
      <c r="BG139" s="119">
        <f t="shared" si="6"/>
        <v>0</v>
      </c>
      <c r="BH139" s="119">
        <f t="shared" si="7"/>
        <v>0</v>
      </c>
      <c r="BI139" s="119">
        <f t="shared" si="8"/>
        <v>0</v>
      </c>
      <c r="BJ139" s="17" t="s">
        <v>87</v>
      </c>
      <c r="BK139" s="119">
        <f t="shared" si="9"/>
        <v>0</v>
      </c>
      <c r="BL139" s="17" t="s">
        <v>426</v>
      </c>
      <c r="BM139" s="213" t="s">
        <v>1194</v>
      </c>
    </row>
    <row r="140" spans="1:65" s="12" customFormat="1" ht="20.85" customHeight="1">
      <c r="B140" s="185"/>
      <c r="C140" s="186"/>
      <c r="D140" s="187" t="s">
        <v>78</v>
      </c>
      <c r="E140" s="199" t="s">
        <v>1195</v>
      </c>
      <c r="F140" s="199" t="s">
        <v>1196</v>
      </c>
      <c r="G140" s="186"/>
      <c r="H140" s="186"/>
      <c r="I140" s="189"/>
      <c r="J140" s="200">
        <f>BK140</f>
        <v>0</v>
      </c>
      <c r="K140" s="186"/>
      <c r="L140" s="191"/>
      <c r="M140" s="192"/>
      <c r="N140" s="193"/>
      <c r="O140" s="193"/>
      <c r="P140" s="194">
        <f>SUM(P141:P145)</f>
        <v>0</v>
      </c>
      <c r="Q140" s="193"/>
      <c r="R140" s="194">
        <f>SUM(R141:R145)</f>
        <v>0</v>
      </c>
      <c r="S140" s="193"/>
      <c r="T140" s="195">
        <f>SUM(T141:T145)</f>
        <v>0</v>
      </c>
      <c r="AR140" s="196" t="s">
        <v>79</v>
      </c>
      <c r="AT140" s="197" t="s">
        <v>78</v>
      </c>
      <c r="AU140" s="197" t="s">
        <v>89</v>
      </c>
      <c r="AY140" s="196" t="s">
        <v>173</v>
      </c>
      <c r="BK140" s="198">
        <f>SUM(BK141:BK145)</f>
        <v>0</v>
      </c>
    </row>
    <row r="141" spans="1:65" s="2" customFormat="1" ht="16.5" customHeight="1">
      <c r="A141" s="35"/>
      <c r="B141" s="36"/>
      <c r="C141" s="201" t="s">
        <v>8</v>
      </c>
      <c r="D141" s="201" t="s">
        <v>177</v>
      </c>
      <c r="E141" s="202" t="s">
        <v>1197</v>
      </c>
      <c r="F141" s="203" t="s">
        <v>1198</v>
      </c>
      <c r="G141" s="204" t="s">
        <v>402</v>
      </c>
      <c r="H141" s="205">
        <v>1</v>
      </c>
      <c r="I141" s="206"/>
      <c r="J141" s="207">
        <f>ROUND(I141*H141,2)</f>
        <v>0</v>
      </c>
      <c r="K141" s="208"/>
      <c r="L141" s="38"/>
      <c r="M141" s="209" t="s">
        <v>1</v>
      </c>
      <c r="N141" s="210" t="s">
        <v>44</v>
      </c>
      <c r="O141" s="72"/>
      <c r="P141" s="211">
        <f>O141*H141</f>
        <v>0</v>
      </c>
      <c r="Q141" s="211">
        <v>0</v>
      </c>
      <c r="R141" s="211">
        <f>Q141*H141</f>
        <v>0</v>
      </c>
      <c r="S141" s="211">
        <v>0</v>
      </c>
      <c r="T141" s="212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13" t="s">
        <v>426</v>
      </c>
      <c r="AT141" s="213" t="s">
        <v>177</v>
      </c>
      <c r="AU141" s="213" t="s">
        <v>182</v>
      </c>
      <c r="AY141" s="17" t="s">
        <v>173</v>
      </c>
      <c r="BE141" s="119">
        <f>IF(N141="základní",J141,0)</f>
        <v>0</v>
      </c>
      <c r="BF141" s="119">
        <f>IF(N141="snížená",J141,0)</f>
        <v>0</v>
      </c>
      <c r="BG141" s="119">
        <f>IF(N141="zákl. přenesená",J141,0)</f>
        <v>0</v>
      </c>
      <c r="BH141" s="119">
        <f>IF(N141="sníž. přenesená",J141,0)</f>
        <v>0</v>
      </c>
      <c r="BI141" s="119">
        <f>IF(N141="nulová",J141,0)</f>
        <v>0</v>
      </c>
      <c r="BJ141" s="17" t="s">
        <v>87</v>
      </c>
      <c r="BK141" s="119">
        <f>ROUND(I141*H141,2)</f>
        <v>0</v>
      </c>
      <c r="BL141" s="17" t="s">
        <v>426</v>
      </c>
      <c r="BM141" s="213" t="s">
        <v>1199</v>
      </c>
    </row>
    <row r="142" spans="1:65" s="2" customFormat="1" ht="16.5" customHeight="1">
      <c r="A142" s="35"/>
      <c r="B142" s="36"/>
      <c r="C142" s="201" t="s">
        <v>272</v>
      </c>
      <c r="D142" s="201" t="s">
        <v>177</v>
      </c>
      <c r="E142" s="202" t="s">
        <v>1200</v>
      </c>
      <c r="F142" s="203" t="s">
        <v>1201</v>
      </c>
      <c r="G142" s="204" t="s">
        <v>402</v>
      </c>
      <c r="H142" s="205">
        <v>1</v>
      </c>
      <c r="I142" s="206"/>
      <c r="J142" s="207">
        <f>ROUND(I142*H142,2)</f>
        <v>0</v>
      </c>
      <c r="K142" s="208"/>
      <c r="L142" s="38"/>
      <c r="M142" s="209" t="s">
        <v>1</v>
      </c>
      <c r="N142" s="210" t="s">
        <v>44</v>
      </c>
      <c r="O142" s="72"/>
      <c r="P142" s="211">
        <f>O142*H142</f>
        <v>0</v>
      </c>
      <c r="Q142" s="211">
        <v>0</v>
      </c>
      <c r="R142" s="211">
        <f>Q142*H142</f>
        <v>0</v>
      </c>
      <c r="S142" s="211">
        <v>0</v>
      </c>
      <c r="T142" s="212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13" t="s">
        <v>426</v>
      </c>
      <c r="AT142" s="213" t="s">
        <v>177</v>
      </c>
      <c r="AU142" s="213" t="s">
        <v>182</v>
      </c>
      <c r="AY142" s="17" t="s">
        <v>173</v>
      </c>
      <c r="BE142" s="119">
        <f>IF(N142="základní",J142,0)</f>
        <v>0</v>
      </c>
      <c r="BF142" s="119">
        <f>IF(N142="snížená",J142,0)</f>
        <v>0</v>
      </c>
      <c r="BG142" s="119">
        <f>IF(N142="zákl. přenesená",J142,0)</f>
        <v>0</v>
      </c>
      <c r="BH142" s="119">
        <f>IF(N142="sníž. přenesená",J142,0)</f>
        <v>0</v>
      </c>
      <c r="BI142" s="119">
        <f>IF(N142="nulová",J142,0)</f>
        <v>0</v>
      </c>
      <c r="BJ142" s="17" t="s">
        <v>87</v>
      </c>
      <c r="BK142" s="119">
        <f>ROUND(I142*H142,2)</f>
        <v>0</v>
      </c>
      <c r="BL142" s="17" t="s">
        <v>426</v>
      </c>
      <c r="BM142" s="213" t="s">
        <v>1202</v>
      </c>
    </row>
    <row r="143" spans="1:65" s="2" customFormat="1" ht="16.5" customHeight="1">
      <c r="A143" s="35"/>
      <c r="B143" s="36"/>
      <c r="C143" s="201" t="s">
        <v>284</v>
      </c>
      <c r="D143" s="201" t="s">
        <v>177</v>
      </c>
      <c r="E143" s="202" t="s">
        <v>1203</v>
      </c>
      <c r="F143" s="203" t="s">
        <v>1204</v>
      </c>
      <c r="G143" s="204" t="s">
        <v>402</v>
      </c>
      <c r="H143" s="205">
        <v>1</v>
      </c>
      <c r="I143" s="206"/>
      <c r="J143" s="207">
        <f>ROUND(I143*H143,2)</f>
        <v>0</v>
      </c>
      <c r="K143" s="208"/>
      <c r="L143" s="38"/>
      <c r="M143" s="209" t="s">
        <v>1</v>
      </c>
      <c r="N143" s="210" t="s">
        <v>44</v>
      </c>
      <c r="O143" s="72"/>
      <c r="P143" s="211">
        <f>O143*H143</f>
        <v>0</v>
      </c>
      <c r="Q143" s="211">
        <v>0</v>
      </c>
      <c r="R143" s="211">
        <f>Q143*H143</f>
        <v>0</v>
      </c>
      <c r="S143" s="211">
        <v>0</v>
      </c>
      <c r="T143" s="212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13" t="s">
        <v>426</v>
      </c>
      <c r="AT143" s="213" t="s">
        <v>177</v>
      </c>
      <c r="AU143" s="213" t="s">
        <v>182</v>
      </c>
      <c r="AY143" s="17" t="s">
        <v>173</v>
      </c>
      <c r="BE143" s="119">
        <f>IF(N143="základní",J143,0)</f>
        <v>0</v>
      </c>
      <c r="BF143" s="119">
        <f>IF(N143="snížená",J143,0)</f>
        <v>0</v>
      </c>
      <c r="BG143" s="119">
        <f>IF(N143="zákl. přenesená",J143,0)</f>
        <v>0</v>
      </c>
      <c r="BH143" s="119">
        <f>IF(N143="sníž. přenesená",J143,0)</f>
        <v>0</v>
      </c>
      <c r="BI143" s="119">
        <f>IF(N143="nulová",J143,0)</f>
        <v>0</v>
      </c>
      <c r="BJ143" s="17" t="s">
        <v>87</v>
      </c>
      <c r="BK143" s="119">
        <f>ROUND(I143*H143,2)</f>
        <v>0</v>
      </c>
      <c r="BL143" s="17" t="s">
        <v>426</v>
      </c>
      <c r="BM143" s="213" t="s">
        <v>1205</v>
      </c>
    </row>
    <row r="144" spans="1:65" s="2" customFormat="1" ht="24.15" customHeight="1">
      <c r="A144" s="35"/>
      <c r="B144" s="36"/>
      <c r="C144" s="201" t="s">
        <v>290</v>
      </c>
      <c r="D144" s="201" t="s">
        <v>177</v>
      </c>
      <c r="E144" s="202" t="s">
        <v>1206</v>
      </c>
      <c r="F144" s="203" t="s">
        <v>1207</v>
      </c>
      <c r="G144" s="204" t="s">
        <v>402</v>
      </c>
      <c r="H144" s="205">
        <v>1</v>
      </c>
      <c r="I144" s="206"/>
      <c r="J144" s="207">
        <f>ROUND(I144*H144,2)</f>
        <v>0</v>
      </c>
      <c r="K144" s="208"/>
      <c r="L144" s="38"/>
      <c r="M144" s="209" t="s">
        <v>1</v>
      </c>
      <c r="N144" s="210" t="s">
        <v>44</v>
      </c>
      <c r="O144" s="72"/>
      <c r="P144" s="211">
        <f>O144*H144</f>
        <v>0</v>
      </c>
      <c r="Q144" s="211">
        <v>0</v>
      </c>
      <c r="R144" s="211">
        <f>Q144*H144</f>
        <v>0</v>
      </c>
      <c r="S144" s="211">
        <v>0</v>
      </c>
      <c r="T144" s="212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13" t="s">
        <v>426</v>
      </c>
      <c r="AT144" s="213" t="s">
        <v>177</v>
      </c>
      <c r="AU144" s="213" t="s">
        <v>182</v>
      </c>
      <c r="AY144" s="17" t="s">
        <v>173</v>
      </c>
      <c r="BE144" s="119">
        <f>IF(N144="základní",J144,0)</f>
        <v>0</v>
      </c>
      <c r="BF144" s="119">
        <f>IF(N144="snížená",J144,0)</f>
        <v>0</v>
      </c>
      <c r="BG144" s="119">
        <f>IF(N144="zákl. přenesená",J144,0)</f>
        <v>0</v>
      </c>
      <c r="BH144" s="119">
        <f>IF(N144="sníž. přenesená",J144,0)</f>
        <v>0</v>
      </c>
      <c r="BI144" s="119">
        <f>IF(N144="nulová",J144,0)</f>
        <v>0</v>
      </c>
      <c r="BJ144" s="17" t="s">
        <v>87</v>
      </c>
      <c r="BK144" s="119">
        <f>ROUND(I144*H144,2)</f>
        <v>0</v>
      </c>
      <c r="BL144" s="17" t="s">
        <v>426</v>
      </c>
      <c r="BM144" s="213" t="s">
        <v>1208</v>
      </c>
    </row>
    <row r="145" spans="1:65" s="2" customFormat="1" ht="16.5" customHeight="1">
      <c r="A145" s="35"/>
      <c r="B145" s="36"/>
      <c r="C145" s="201" t="s">
        <v>299</v>
      </c>
      <c r="D145" s="201" t="s">
        <v>177</v>
      </c>
      <c r="E145" s="202" t="s">
        <v>1209</v>
      </c>
      <c r="F145" s="203" t="s">
        <v>1210</v>
      </c>
      <c r="G145" s="204" t="s">
        <v>402</v>
      </c>
      <c r="H145" s="205">
        <v>1</v>
      </c>
      <c r="I145" s="206"/>
      <c r="J145" s="207">
        <f>ROUND(I145*H145,2)</f>
        <v>0</v>
      </c>
      <c r="K145" s="208"/>
      <c r="L145" s="38"/>
      <c r="M145" s="262" t="s">
        <v>1</v>
      </c>
      <c r="N145" s="263" t="s">
        <v>44</v>
      </c>
      <c r="O145" s="264"/>
      <c r="P145" s="265">
        <f>O145*H145</f>
        <v>0</v>
      </c>
      <c r="Q145" s="265">
        <v>0</v>
      </c>
      <c r="R145" s="265">
        <f>Q145*H145</f>
        <v>0</v>
      </c>
      <c r="S145" s="265">
        <v>0</v>
      </c>
      <c r="T145" s="266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13" t="s">
        <v>426</v>
      </c>
      <c r="AT145" s="213" t="s">
        <v>177</v>
      </c>
      <c r="AU145" s="213" t="s">
        <v>182</v>
      </c>
      <c r="AY145" s="17" t="s">
        <v>173</v>
      </c>
      <c r="BE145" s="119">
        <f>IF(N145="základní",J145,0)</f>
        <v>0</v>
      </c>
      <c r="BF145" s="119">
        <f>IF(N145="snížená",J145,0)</f>
        <v>0</v>
      </c>
      <c r="BG145" s="119">
        <f>IF(N145="zákl. přenesená",J145,0)</f>
        <v>0</v>
      </c>
      <c r="BH145" s="119">
        <f>IF(N145="sníž. přenesená",J145,0)</f>
        <v>0</v>
      </c>
      <c r="BI145" s="119">
        <f>IF(N145="nulová",J145,0)</f>
        <v>0</v>
      </c>
      <c r="BJ145" s="17" t="s">
        <v>87</v>
      </c>
      <c r="BK145" s="119">
        <f>ROUND(I145*H145,2)</f>
        <v>0</v>
      </c>
      <c r="BL145" s="17" t="s">
        <v>426</v>
      </c>
      <c r="BM145" s="213" t="s">
        <v>1211</v>
      </c>
    </row>
    <row r="146" spans="1:65" s="2" customFormat="1" ht="6.9" customHeight="1">
      <c r="A146" s="35"/>
      <c r="B146" s="55"/>
      <c r="C146" s="56"/>
      <c r="D146" s="56"/>
      <c r="E146" s="56"/>
      <c r="F146" s="56"/>
      <c r="G146" s="56"/>
      <c r="H146" s="56"/>
      <c r="I146" s="56"/>
      <c r="J146" s="56"/>
      <c r="K146" s="56"/>
      <c r="L146" s="38"/>
      <c r="M146" s="35"/>
      <c r="O146" s="35"/>
      <c r="P146" s="35"/>
      <c r="Q146" s="35"/>
      <c r="R146" s="35"/>
      <c r="S146" s="35"/>
      <c r="T146" s="35"/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</row>
  </sheetData>
  <sheetProtection algorithmName="SHA-512" hashValue="xgxU+on2u09VVtV8vo/ounSYXdOI9xAdTlO+wulfs0crxMCcW56+CrOR+lSURZCHUBPBxp8TpsKeOJGuY/Rlog==" saltValue="sLDlMN44ttnE2G6svealWvey7Wj+fRYRMq4F3Miap5zHPMXk5oJ7XuQiPxJnIgtFCF8K/dzbva2Zzsgr/SUXDA==" spinCount="100000" sheet="1" objects="1" scenarios="1" formatColumns="0" formatRows="0" autoFilter="0"/>
  <autoFilter ref="C122:K145" xr:uid="{00000000-0009-0000-0000-000005000000}"/>
  <mergeCells count="12">
    <mergeCell ref="E115:H115"/>
    <mergeCell ref="L2:V2"/>
    <mergeCell ref="E85:H85"/>
    <mergeCell ref="E87:H87"/>
    <mergeCell ref="E89:H89"/>
    <mergeCell ref="E111:H111"/>
    <mergeCell ref="E113:H113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2:BM314"/>
  <sheetViews>
    <sheetView showGridLines="0" workbookViewId="0"/>
  </sheetViews>
  <sheetFormatPr defaultRowHeight="14.4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8.5703125" style="1" customWidth="1"/>
    <col min="7" max="7" width="7.42578125" style="1" customWidth="1"/>
    <col min="8" max="8" width="14" style="1" customWidth="1"/>
    <col min="9" max="9" width="15.85546875" style="1" customWidth="1"/>
    <col min="10" max="10" width="22.28515625" style="1" customWidth="1"/>
    <col min="11" max="11" width="22.28515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303"/>
      <c r="M2" s="303"/>
      <c r="N2" s="303"/>
      <c r="O2" s="303"/>
      <c r="P2" s="303"/>
      <c r="Q2" s="303"/>
      <c r="R2" s="303"/>
      <c r="S2" s="303"/>
      <c r="T2" s="303"/>
      <c r="U2" s="303"/>
      <c r="V2" s="303"/>
      <c r="AT2" s="17" t="s">
        <v>108</v>
      </c>
    </row>
    <row r="3" spans="1:46" s="1" customFormat="1" ht="6.9" customHeight="1">
      <c r="B3" s="125"/>
      <c r="C3" s="126"/>
      <c r="D3" s="126"/>
      <c r="E3" s="126"/>
      <c r="F3" s="126"/>
      <c r="G3" s="126"/>
      <c r="H3" s="126"/>
      <c r="I3" s="126"/>
      <c r="J3" s="126"/>
      <c r="K3" s="126"/>
      <c r="L3" s="20"/>
      <c r="AT3" s="17" t="s">
        <v>89</v>
      </c>
    </row>
    <row r="4" spans="1:46" s="1" customFormat="1" ht="24.9" customHeight="1">
      <c r="B4" s="20"/>
      <c r="D4" s="127" t="s">
        <v>125</v>
      </c>
      <c r="L4" s="20"/>
      <c r="M4" s="128" t="s">
        <v>10</v>
      </c>
      <c r="AT4" s="17" t="s">
        <v>4</v>
      </c>
    </row>
    <row r="5" spans="1:46" s="1" customFormat="1" ht="6.9" customHeight="1">
      <c r="B5" s="20"/>
      <c r="L5" s="20"/>
    </row>
    <row r="6" spans="1:46" s="1" customFormat="1" ht="12" customHeight="1">
      <c r="B6" s="20"/>
      <c r="D6" s="129" t="s">
        <v>16</v>
      </c>
      <c r="L6" s="20"/>
    </row>
    <row r="7" spans="1:46" s="1" customFormat="1" ht="16.5" customHeight="1">
      <c r="B7" s="20"/>
      <c r="E7" s="319" t="str">
        <f>'Rekapitulace stavby'!K6</f>
        <v>VTL plynovodní přípojka pro teplárnu Tábor</v>
      </c>
      <c r="F7" s="320"/>
      <c r="G7" s="320"/>
      <c r="H7" s="320"/>
      <c r="L7" s="20"/>
    </row>
    <row r="8" spans="1:46" s="2" customFormat="1" ht="12" customHeight="1">
      <c r="A8" s="35"/>
      <c r="B8" s="38"/>
      <c r="C8" s="35"/>
      <c r="D8" s="129" t="s">
        <v>126</v>
      </c>
      <c r="E8" s="35"/>
      <c r="F8" s="35"/>
      <c r="G8" s="35"/>
      <c r="H8" s="35"/>
      <c r="I8" s="35"/>
      <c r="J8" s="35"/>
      <c r="K8" s="35"/>
      <c r="L8" s="52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38"/>
      <c r="C9" s="35"/>
      <c r="D9" s="35"/>
      <c r="E9" s="321" t="s">
        <v>1212</v>
      </c>
      <c r="F9" s="322"/>
      <c r="G9" s="322"/>
      <c r="H9" s="322"/>
      <c r="I9" s="35"/>
      <c r="J9" s="35"/>
      <c r="K9" s="35"/>
      <c r="L9" s="52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0.199999999999999">
      <c r="A10" s="35"/>
      <c r="B10" s="38"/>
      <c r="C10" s="35"/>
      <c r="D10" s="35"/>
      <c r="E10" s="35"/>
      <c r="F10" s="35"/>
      <c r="G10" s="35"/>
      <c r="H10" s="35"/>
      <c r="I10" s="35"/>
      <c r="J10" s="35"/>
      <c r="K10" s="35"/>
      <c r="L10" s="52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38"/>
      <c r="C11" s="35"/>
      <c r="D11" s="129" t="s">
        <v>18</v>
      </c>
      <c r="E11" s="35"/>
      <c r="F11" s="111" t="s">
        <v>19</v>
      </c>
      <c r="G11" s="35"/>
      <c r="H11" s="35"/>
      <c r="I11" s="129" t="s">
        <v>20</v>
      </c>
      <c r="J11" s="111" t="s">
        <v>1</v>
      </c>
      <c r="K11" s="35"/>
      <c r="L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38"/>
      <c r="C12" s="35"/>
      <c r="D12" s="129" t="s">
        <v>21</v>
      </c>
      <c r="E12" s="35"/>
      <c r="F12" s="111" t="s">
        <v>22</v>
      </c>
      <c r="G12" s="35"/>
      <c r="H12" s="35"/>
      <c r="I12" s="129" t="s">
        <v>23</v>
      </c>
      <c r="J12" s="130" t="str">
        <f>'Rekapitulace stavby'!AN8</f>
        <v>25. 8. 2021</v>
      </c>
      <c r="K12" s="35"/>
      <c r="L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8" customHeight="1">
      <c r="A13" s="35"/>
      <c r="B13" s="38"/>
      <c r="C13" s="35"/>
      <c r="D13" s="35"/>
      <c r="E13" s="35"/>
      <c r="F13" s="35"/>
      <c r="G13" s="35"/>
      <c r="H13" s="35"/>
      <c r="I13" s="35"/>
      <c r="J13" s="35"/>
      <c r="K13" s="35"/>
      <c r="L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38"/>
      <c r="C14" s="35"/>
      <c r="D14" s="129" t="s">
        <v>25</v>
      </c>
      <c r="E14" s="35"/>
      <c r="F14" s="35"/>
      <c r="G14" s="35"/>
      <c r="H14" s="35"/>
      <c r="I14" s="129" t="s">
        <v>26</v>
      </c>
      <c r="J14" s="111" t="s">
        <v>1</v>
      </c>
      <c r="K14" s="35"/>
      <c r="L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38"/>
      <c r="C15" s="35"/>
      <c r="D15" s="35"/>
      <c r="E15" s="111" t="s">
        <v>27</v>
      </c>
      <c r="F15" s="35"/>
      <c r="G15" s="35"/>
      <c r="H15" s="35"/>
      <c r="I15" s="129" t="s">
        <v>28</v>
      </c>
      <c r="J15" s="111" t="s">
        <v>1</v>
      </c>
      <c r="K15" s="35"/>
      <c r="L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" customHeight="1">
      <c r="A16" s="35"/>
      <c r="B16" s="38"/>
      <c r="C16" s="35"/>
      <c r="D16" s="35"/>
      <c r="E16" s="35"/>
      <c r="F16" s="35"/>
      <c r="G16" s="35"/>
      <c r="H16" s="35"/>
      <c r="I16" s="35"/>
      <c r="J16" s="35"/>
      <c r="K16" s="35"/>
      <c r="L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38"/>
      <c r="C17" s="35"/>
      <c r="D17" s="129" t="s">
        <v>29</v>
      </c>
      <c r="E17" s="35"/>
      <c r="F17" s="35"/>
      <c r="G17" s="35"/>
      <c r="H17" s="35"/>
      <c r="I17" s="129" t="s">
        <v>26</v>
      </c>
      <c r="J17" s="30" t="str">
        <f>'Rekapitulace stavby'!AN13</f>
        <v>Vyplň údaj</v>
      </c>
      <c r="K17" s="35"/>
      <c r="L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38"/>
      <c r="C18" s="35"/>
      <c r="D18" s="35"/>
      <c r="E18" s="323" t="str">
        <f>'Rekapitulace stavby'!E14</f>
        <v>Vyplň údaj</v>
      </c>
      <c r="F18" s="324"/>
      <c r="G18" s="324"/>
      <c r="H18" s="324"/>
      <c r="I18" s="129" t="s">
        <v>28</v>
      </c>
      <c r="J18" s="30" t="str">
        <f>'Rekapitulace stavby'!AN14</f>
        <v>Vyplň údaj</v>
      </c>
      <c r="K18" s="35"/>
      <c r="L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" customHeight="1">
      <c r="A19" s="35"/>
      <c r="B19" s="38"/>
      <c r="C19" s="35"/>
      <c r="D19" s="35"/>
      <c r="E19" s="35"/>
      <c r="F19" s="35"/>
      <c r="G19" s="35"/>
      <c r="H19" s="35"/>
      <c r="I19" s="35"/>
      <c r="J19" s="35"/>
      <c r="K19" s="35"/>
      <c r="L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38"/>
      <c r="C20" s="35"/>
      <c r="D20" s="129" t="s">
        <v>31</v>
      </c>
      <c r="E20" s="35"/>
      <c r="F20" s="35"/>
      <c r="G20" s="35"/>
      <c r="H20" s="35"/>
      <c r="I20" s="129" t="s">
        <v>26</v>
      </c>
      <c r="J20" s="111" t="s">
        <v>1</v>
      </c>
      <c r="K20" s="35"/>
      <c r="L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38"/>
      <c r="C21" s="35"/>
      <c r="D21" s="35"/>
      <c r="E21" s="111" t="s">
        <v>32</v>
      </c>
      <c r="F21" s="35"/>
      <c r="G21" s="35"/>
      <c r="H21" s="35"/>
      <c r="I21" s="129" t="s">
        <v>28</v>
      </c>
      <c r="J21" s="111" t="s">
        <v>1</v>
      </c>
      <c r="K21" s="35"/>
      <c r="L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" customHeight="1">
      <c r="A22" s="35"/>
      <c r="B22" s="38"/>
      <c r="C22" s="35"/>
      <c r="D22" s="35"/>
      <c r="E22" s="35"/>
      <c r="F22" s="35"/>
      <c r="G22" s="35"/>
      <c r="H22" s="35"/>
      <c r="I22" s="35"/>
      <c r="J22" s="35"/>
      <c r="K22" s="35"/>
      <c r="L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38"/>
      <c r="C23" s="35"/>
      <c r="D23" s="129" t="s">
        <v>34</v>
      </c>
      <c r="E23" s="35"/>
      <c r="F23" s="35"/>
      <c r="G23" s="35"/>
      <c r="H23" s="35"/>
      <c r="I23" s="129" t="s">
        <v>26</v>
      </c>
      <c r="J23" s="111" t="s">
        <v>1</v>
      </c>
      <c r="K23" s="35"/>
      <c r="L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38"/>
      <c r="C24" s="35"/>
      <c r="D24" s="35"/>
      <c r="E24" s="111" t="s">
        <v>35</v>
      </c>
      <c r="F24" s="35"/>
      <c r="G24" s="35"/>
      <c r="H24" s="35"/>
      <c r="I24" s="129" t="s">
        <v>28</v>
      </c>
      <c r="J24" s="111" t="s">
        <v>1</v>
      </c>
      <c r="K24" s="35"/>
      <c r="L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" customHeight="1">
      <c r="A25" s="35"/>
      <c r="B25" s="38"/>
      <c r="C25" s="35"/>
      <c r="D25" s="35"/>
      <c r="E25" s="35"/>
      <c r="F25" s="35"/>
      <c r="G25" s="35"/>
      <c r="H25" s="35"/>
      <c r="I25" s="35"/>
      <c r="J25" s="35"/>
      <c r="K25" s="35"/>
      <c r="L25" s="52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38"/>
      <c r="C26" s="35"/>
      <c r="D26" s="129" t="s">
        <v>36</v>
      </c>
      <c r="E26" s="35"/>
      <c r="F26" s="35"/>
      <c r="G26" s="35"/>
      <c r="H26" s="35"/>
      <c r="I26" s="35"/>
      <c r="J26" s="35"/>
      <c r="K26" s="35"/>
      <c r="L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31"/>
      <c r="B27" s="132"/>
      <c r="C27" s="131"/>
      <c r="D27" s="131"/>
      <c r="E27" s="325" t="s">
        <v>1</v>
      </c>
      <c r="F27" s="325"/>
      <c r="G27" s="325"/>
      <c r="H27" s="325"/>
      <c r="I27" s="131"/>
      <c r="J27" s="131"/>
      <c r="K27" s="131"/>
      <c r="L27" s="133"/>
      <c r="S27" s="131"/>
      <c r="T27" s="131"/>
      <c r="U27" s="131"/>
      <c r="V27" s="131"/>
      <c r="W27" s="131"/>
      <c r="X27" s="131"/>
      <c r="Y27" s="131"/>
      <c r="Z27" s="131"/>
      <c r="AA27" s="131"/>
      <c r="AB27" s="131"/>
      <c r="AC27" s="131"/>
      <c r="AD27" s="131"/>
      <c r="AE27" s="131"/>
    </row>
    <row r="28" spans="1:31" s="2" customFormat="1" ht="6.9" customHeight="1">
      <c r="A28" s="35"/>
      <c r="B28" s="38"/>
      <c r="C28" s="35"/>
      <c r="D28" s="35"/>
      <c r="E28" s="35"/>
      <c r="F28" s="35"/>
      <c r="G28" s="35"/>
      <c r="H28" s="35"/>
      <c r="I28" s="35"/>
      <c r="J28" s="35"/>
      <c r="K28" s="35"/>
      <c r="L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" customHeight="1">
      <c r="A29" s="35"/>
      <c r="B29" s="38"/>
      <c r="C29" s="35"/>
      <c r="D29" s="134"/>
      <c r="E29" s="134"/>
      <c r="F29" s="134"/>
      <c r="G29" s="134"/>
      <c r="H29" s="134"/>
      <c r="I29" s="134"/>
      <c r="J29" s="134"/>
      <c r="K29" s="134"/>
      <c r="L29" s="52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38"/>
      <c r="C30" s="35"/>
      <c r="D30" s="135" t="s">
        <v>39</v>
      </c>
      <c r="E30" s="35"/>
      <c r="F30" s="35"/>
      <c r="G30" s="35"/>
      <c r="H30" s="35"/>
      <c r="I30" s="35"/>
      <c r="J30" s="136">
        <f>ROUND(J135, 2)</f>
        <v>0</v>
      </c>
      <c r="K30" s="35"/>
      <c r="L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" customHeight="1">
      <c r="A31" s="35"/>
      <c r="B31" s="38"/>
      <c r="C31" s="35"/>
      <c r="D31" s="134"/>
      <c r="E31" s="134"/>
      <c r="F31" s="134"/>
      <c r="G31" s="134"/>
      <c r="H31" s="134"/>
      <c r="I31" s="134"/>
      <c r="J31" s="134"/>
      <c r="K31" s="134"/>
      <c r="L31" s="52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" customHeight="1">
      <c r="A32" s="35"/>
      <c r="B32" s="38"/>
      <c r="C32" s="35"/>
      <c r="D32" s="35"/>
      <c r="E32" s="35"/>
      <c r="F32" s="137" t="s">
        <v>41</v>
      </c>
      <c r="G32" s="35"/>
      <c r="H32" s="35"/>
      <c r="I32" s="137" t="s">
        <v>40</v>
      </c>
      <c r="J32" s="137" t="s">
        <v>42</v>
      </c>
      <c r="K32" s="35"/>
      <c r="L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" customHeight="1">
      <c r="A33" s="35"/>
      <c r="B33" s="38"/>
      <c r="C33" s="35"/>
      <c r="D33" s="138" t="s">
        <v>43</v>
      </c>
      <c r="E33" s="129" t="s">
        <v>44</v>
      </c>
      <c r="F33" s="139">
        <f>ROUND((SUM(BE135:BE313)),  2)</f>
        <v>0</v>
      </c>
      <c r="G33" s="35"/>
      <c r="H33" s="35"/>
      <c r="I33" s="140">
        <v>0.21</v>
      </c>
      <c r="J33" s="139">
        <f>ROUND(((SUM(BE135:BE313))*I33),  2)</f>
        <v>0</v>
      </c>
      <c r="K33" s="35"/>
      <c r="L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" customHeight="1">
      <c r="A34" s="35"/>
      <c r="B34" s="38"/>
      <c r="C34" s="35"/>
      <c r="D34" s="35"/>
      <c r="E34" s="129" t="s">
        <v>45</v>
      </c>
      <c r="F34" s="139">
        <f>ROUND((SUM(BF135:BF313)),  2)</f>
        <v>0</v>
      </c>
      <c r="G34" s="35"/>
      <c r="H34" s="35"/>
      <c r="I34" s="140">
        <v>0.15</v>
      </c>
      <c r="J34" s="139">
        <f>ROUND(((SUM(BF135:BF313))*I34),  2)</f>
        <v>0</v>
      </c>
      <c r="K34" s="35"/>
      <c r="L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" hidden="1" customHeight="1">
      <c r="A35" s="35"/>
      <c r="B35" s="38"/>
      <c r="C35" s="35"/>
      <c r="D35" s="35"/>
      <c r="E35" s="129" t="s">
        <v>46</v>
      </c>
      <c r="F35" s="139">
        <f>ROUND((SUM(BG135:BG313)),  2)</f>
        <v>0</v>
      </c>
      <c r="G35" s="35"/>
      <c r="H35" s="35"/>
      <c r="I35" s="140">
        <v>0.21</v>
      </c>
      <c r="J35" s="139">
        <f>0</f>
        <v>0</v>
      </c>
      <c r="K35" s="35"/>
      <c r="L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" hidden="1" customHeight="1">
      <c r="A36" s="35"/>
      <c r="B36" s="38"/>
      <c r="C36" s="35"/>
      <c r="D36" s="35"/>
      <c r="E36" s="129" t="s">
        <v>47</v>
      </c>
      <c r="F36" s="139">
        <f>ROUND((SUM(BH135:BH313)),  2)</f>
        <v>0</v>
      </c>
      <c r="G36" s="35"/>
      <c r="H36" s="35"/>
      <c r="I36" s="140">
        <v>0.15</v>
      </c>
      <c r="J36" s="139">
        <f>0</f>
        <v>0</v>
      </c>
      <c r="K36" s="35"/>
      <c r="L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" hidden="1" customHeight="1">
      <c r="A37" s="35"/>
      <c r="B37" s="38"/>
      <c r="C37" s="35"/>
      <c r="D37" s="35"/>
      <c r="E37" s="129" t="s">
        <v>48</v>
      </c>
      <c r="F37" s="139">
        <f>ROUND((SUM(BI135:BI313)),  2)</f>
        <v>0</v>
      </c>
      <c r="G37" s="35"/>
      <c r="H37" s="35"/>
      <c r="I37" s="140">
        <v>0</v>
      </c>
      <c r="J37" s="139">
        <f>0</f>
        <v>0</v>
      </c>
      <c r="K37" s="35"/>
      <c r="L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" customHeight="1">
      <c r="A38" s="35"/>
      <c r="B38" s="38"/>
      <c r="C38" s="35"/>
      <c r="D38" s="35"/>
      <c r="E38" s="35"/>
      <c r="F38" s="35"/>
      <c r="G38" s="35"/>
      <c r="H38" s="35"/>
      <c r="I38" s="35"/>
      <c r="J38" s="35"/>
      <c r="K38" s="35"/>
      <c r="L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38"/>
      <c r="C39" s="141"/>
      <c r="D39" s="142" t="s">
        <v>49</v>
      </c>
      <c r="E39" s="143"/>
      <c r="F39" s="143"/>
      <c r="G39" s="144" t="s">
        <v>50</v>
      </c>
      <c r="H39" s="145" t="s">
        <v>51</v>
      </c>
      <c r="I39" s="143"/>
      <c r="J39" s="146">
        <f>SUM(J30:J37)</f>
        <v>0</v>
      </c>
      <c r="K39" s="147"/>
      <c r="L39" s="52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" customHeight="1">
      <c r="A40" s="35"/>
      <c r="B40" s="38"/>
      <c r="C40" s="35"/>
      <c r="D40" s="35"/>
      <c r="E40" s="35"/>
      <c r="F40" s="35"/>
      <c r="G40" s="35"/>
      <c r="H40" s="35"/>
      <c r="I40" s="35"/>
      <c r="J40" s="35"/>
      <c r="K40" s="35"/>
      <c r="L40" s="52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1" customFormat="1" ht="14.4" customHeight="1">
      <c r="B41" s="20"/>
      <c r="L41" s="20"/>
    </row>
    <row r="42" spans="1:31" s="1" customFormat="1" ht="14.4" customHeight="1">
      <c r="B42" s="20"/>
      <c r="L42" s="20"/>
    </row>
    <row r="43" spans="1:31" s="1" customFormat="1" ht="14.4" customHeight="1">
      <c r="B43" s="20"/>
      <c r="L43" s="20"/>
    </row>
    <row r="44" spans="1:31" s="1" customFormat="1" ht="14.4" customHeight="1">
      <c r="B44" s="20"/>
      <c r="L44" s="20"/>
    </row>
    <row r="45" spans="1:31" s="1" customFormat="1" ht="14.4" customHeight="1">
      <c r="B45" s="20"/>
      <c r="L45" s="20"/>
    </row>
    <row r="46" spans="1:31" s="1" customFormat="1" ht="14.4" customHeight="1">
      <c r="B46" s="20"/>
      <c r="L46" s="20"/>
    </row>
    <row r="47" spans="1:31" s="1" customFormat="1" ht="14.4" customHeight="1">
      <c r="B47" s="20"/>
      <c r="L47" s="20"/>
    </row>
    <row r="48" spans="1:31" s="1" customFormat="1" ht="14.4" customHeight="1">
      <c r="B48" s="20"/>
      <c r="L48" s="20"/>
    </row>
    <row r="49" spans="1:31" s="1" customFormat="1" ht="14.4" customHeight="1">
      <c r="B49" s="20"/>
      <c r="L49" s="20"/>
    </row>
    <row r="50" spans="1:31" s="2" customFormat="1" ht="14.4" customHeight="1">
      <c r="B50" s="52"/>
      <c r="D50" s="148" t="s">
        <v>52</v>
      </c>
      <c r="E50" s="149"/>
      <c r="F50" s="149"/>
      <c r="G50" s="148" t="s">
        <v>53</v>
      </c>
      <c r="H50" s="149"/>
      <c r="I50" s="149"/>
      <c r="J50" s="149"/>
      <c r="K50" s="149"/>
      <c r="L50" s="52"/>
    </row>
    <row r="51" spans="1:31" ht="10.199999999999999">
      <c r="B51" s="20"/>
      <c r="L51" s="20"/>
    </row>
    <row r="52" spans="1:31" ht="10.199999999999999">
      <c r="B52" s="20"/>
      <c r="L52" s="20"/>
    </row>
    <row r="53" spans="1:31" ht="10.199999999999999">
      <c r="B53" s="20"/>
      <c r="L53" s="20"/>
    </row>
    <row r="54" spans="1:31" ht="10.199999999999999">
      <c r="B54" s="20"/>
      <c r="L54" s="20"/>
    </row>
    <row r="55" spans="1:31" ht="10.199999999999999">
      <c r="B55" s="20"/>
      <c r="L55" s="20"/>
    </row>
    <row r="56" spans="1:31" ht="10.199999999999999">
      <c r="B56" s="20"/>
      <c r="L56" s="20"/>
    </row>
    <row r="57" spans="1:31" ht="10.199999999999999">
      <c r="B57" s="20"/>
      <c r="L57" s="20"/>
    </row>
    <row r="58" spans="1:31" ht="10.199999999999999">
      <c r="B58" s="20"/>
      <c r="L58" s="20"/>
    </row>
    <row r="59" spans="1:31" ht="10.199999999999999">
      <c r="B59" s="20"/>
      <c r="L59" s="20"/>
    </row>
    <row r="60" spans="1:31" ht="10.199999999999999">
      <c r="B60" s="20"/>
      <c r="L60" s="20"/>
    </row>
    <row r="61" spans="1:31" s="2" customFormat="1" ht="13.2">
      <c r="A61" s="35"/>
      <c r="B61" s="38"/>
      <c r="C61" s="35"/>
      <c r="D61" s="150" t="s">
        <v>54</v>
      </c>
      <c r="E61" s="151"/>
      <c r="F61" s="152" t="s">
        <v>55</v>
      </c>
      <c r="G61" s="150" t="s">
        <v>54</v>
      </c>
      <c r="H61" s="151"/>
      <c r="I61" s="151"/>
      <c r="J61" s="153" t="s">
        <v>55</v>
      </c>
      <c r="K61" s="151"/>
      <c r="L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31" ht="10.199999999999999">
      <c r="B62" s="20"/>
      <c r="L62" s="20"/>
    </row>
    <row r="63" spans="1:31" ht="10.199999999999999">
      <c r="B63" s="20"/>
      <c r="L63" s="20"/>
    </row>
    <row r="64" spans="1:31" ht="10.199999999999999">
      <c r="B64" s="20"/>
      <c r="L64" s="20"/>
    </row>
    <row r="65" spans="1:31" s="2" customFormat="1" ht="13.2">
      <c r="A65" s="35"/>
      <c r="B65" s="38"/>
      <c r="C65" s="35"/>
      <c r="D65" s="148" t="s">
        <v>56</v>
      </c>
      <c r="E65" s="154"/>
      <c r="F65" s="154"/>
      <c r="G65" s="148" t="s">
        <v>57</v>
      </c>
      <c r="H65" s="154"/>
      <c r="I65" s="154"/>
      <c r="J65" s="154"/>
      <c r="K65" s="154"/>
      <c r="L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 ht="10.199999999999999">
      <c r="B66" s="20"/>
      <c r="L66" s="20"/>
    </row>
    <row r="67" spans="1:31" ht="10.199999999999999">
      <c r="B67" s="20"/>
      <c r="L67" s="20"/>
    </row>
    <row r="68" spans="1:31" ht="10.199999999999999">
      <c r="B68" s="20"/>
      <c r="L68" s="20"/>
    </row>
    <row r="69" spans="1:31" ht="10.199999999999999">
      <c r="B69" s="20"/>
      <c r="L69" s="20"/>
    </row>
    <row r="70" spans="1:31" ht="10.199999999999999">
      <c r="B70" s="20"/>
      <c r="L70" s="20"/>
    </row>
    <row r="71" spans="1:31" ht="10.199999999999999">
      <c r="B71" s="20"/>
      <c r="L71" s="20"/>
    </row>
    <row r="72" spans="1:31" ht="10.199999999999999">
      <c r="B72" s="20"/>
      <c r="L72" s="20"/>
    </row>
    <row r="73" spans="1:31" ht="10.199999999999999">
      <c r="B73" s="20"/>
      <c r="L73" s="20"/>
    </row>
    <row r="74" spans="1:31" ht="10.199999999999999">
      <c r="B74" s="20"/>
      <c r="L74" s="20"/>
    </row>
    <row r="75" spans="1:31" ht="10.199999999999999">
      <c r="B75" s="20"/>
      <c r="L75" s="20"/>
    </row>
    <row r="76" spans="1:31" s="2" customFormat="1" ht="13.2">
      <c r="A76" s="35"/>
      <c r="B76" s="38"/>
      <c r="C76" s="35"/>
      <c r="D76" s="150" t="s">
        <v>54</v>
      </c>
      <c r="E76" s="151"/>
      <c r="F76" s="152" t="s">
        <v>55</v>
      </c>
      <c r="G76" s="150" t="s">
        <v>54</v>
      </c>
      <c r="H76" s="151"/>
      <c r="I76" s="151"/>
      <c r="J76" s="153" t="s">
        <v>55</v>
      </c>
      <c r="K76" s="151"/>
      <c r="L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4.4" customHeight="1">
      <c r="A77" s="35"/>
      <c r="B77" s="155"/>
      <c r="C77" s="156"/>
      <c r="D77" s="156"/>
      <c r="E77" s="156"/>
      <c r="F77" s="156"/>
      <c r="G77" s="156"/>
      <c r="H77" s="156"/>
      <c r="I77" s="156"/>
      <c r="J77" s="156"/>
      <c r="K77" s="156"/>
      <c r="L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pans="1:47" s="2" customFormat="1" ht="6.9" customHeight="1">
      <c r="A81" s="35"/>
      <c r="B81" s="157"/>
      <c r="C81" s="158"/>
      <c r="D81" s="158"/>
      <c r="E81" s="158"/>
      <c r="F81" s="158"/>
      <c r="G81" s="158"/>
      <c r="H81" s="158"/>
      <c r="I81" s="158"/>
      <c r="J81" s="158"/>
      <c r="K81" s="158"/>
      <c r="L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47" s="2" customFormat="1" ht="24.9" customHeight="1">
      <c r="A82" s="35"/>
      <c r="B82" s="36"/>
      <c r="C82" s="23" t="s">
        <v>128</v>
      </c>
      <c r="D82" s="37"/>
      <c r="E82" s="37"/>
      <c r="F82" s="37"/>
      <c r="G82" s="37"/>
      <c r="H82" s="37"/>
      <c r="I82" s="37"/>
      <c r="J82" s="37"/>
      <c r="K82" s="37"/>
      <c r="L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47" s="2" customFormat="1" ht="6.9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47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47" s="2" customFormat="1" ht="16.5" customHeight="1">
      <c r="A85" s="35"/>
      <c r="B85" s="36"/>
      <c r="C85" s="37"/>
      <c r="D85" s="37"/>
      <c r="E85" s="326" t="str">
        <f>E7</f>
        <v>VTL plynovodní přípojka pro teplárnu Tábor</v>
      </c>
      <c r="F85" s="327"/>
      <c r="G85" s="327"/>
      <c r="H85" s="327"/>
      <c r="I85" s="37"/>
      <c r="J85" s="37"/>
      <c r="K85" s="37"/>
      <c r="L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47" s="2" customFormat="1" ht="12" customHeight="1">
      <c r="A86" s="35"/>
      <c r="B86" s="36"/>
      <c r="C86" s="29" t="s">
        <v>126</v>
      </c>
      <c r="D86" s="37"/>
      <c r="E86" s="37"/>
      <c r="F86" s="37"/>
      <c r="G86" s="37"/>
      <c r="H86" s="37"/>
      <c r="I86" s="37"/>
      <c r="J86" s="37"/>
      <c r="K86" s="37"/>
      <c r="L86" s="52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47" s="2" customFormat="1" ht="16.5" customHeight="1">
      <c r="A87" s="35"/>
      <c r="B87" s="36"/>
      <c r="C87" s="37"/>
      <c r="D87" s="37"/>
      <c r="E87" s="275" t="str">
        <f>E9</f>
        <v>36-4/2021 - SO 04 - Umístění VTL RS a její oplocení</v>
      </c>
      <c r="F87" s="328"/>
      <c r="G87" s="328"/>
      <c r="H87" s="328"/>
      <c r="I87" s="37"/>
      <c r="J87" s="37"/>
      <c r="K87" s="37"/>
      <c r="L87" s="52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47" s="2" customFormat="1" ht="6.9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52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47" s="2" customFormat="1" ht="12" customHeight="1">
      <c r="A89" s="35"/>
      <c r="B89" s="36"/>
      <c r="C89" s="29" t="s">
        <v>21</v>
      </c>
      <c r="D89" s="37"/>
      <c r="E89" s="37"/>
      <c r="F89" s="27" t="str">
        <f>F12</f>
        <v>Měšice u Tábora</v>
      </c>
      <c r="G89" s="37"/>
      <c r="H89" s="37"/>
      <c r="I89" s="29" t="s">
        <v>23</v>
      </c>
      <c r="J89" s="67" t="str">
        <f>IF(J12="","",J12)</f>
        <v>25. 8. 2021</v>
      </c>
      <c r="K89" s="37"/>
      <c r="L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47" s="2" customFormat="1" ht="6.9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47" s="2" customFormat="1" ht="40.049999999999997" customHeight="1">
      <c r="A91" s="35"/>
      <c r="B91" s="36"/>
      <c r="C91" s="29" t="s">
        <v>25</v>
      </c>
      <c r="D91" s="37"/>
      <c r="E91" s="37"/>
      <c r="F91" s="27" t="str">
        <f>E15</f>
        <v xml:space="preserve">C-Energy Planá s. r. o., Průmyslová 748, Planá </v>
      </c>
      <c r="G91" s="37"/>
      <c r="H91" s="37"/>
      <c r="I91" s="29" t="s">
        <v>31</v>
      </c>
      <c r="J91" s="32" t="str">
        <f>E21</f>
        <v>Jiří Veselý, Krasetín ev. č. 18, 382 03 Holubov</v>
      </c>
      <c r="K91" s="37"/>
      <c r="L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47" s="2" customFormat="1" ht="15.15" customHeight="1">
      <c r="A92" s="35"/>
      <c r="B92" s="36"/>
      <c r="C92" s="29" t="s">
        <v>29</v>
      </c>
      <c r="D92" s="37"/>
      <c r="E92" s="37"/>
      <c r="F92" s="27" t="str">
        <f>IF(E18="","",E18)</f>
        <v>Vyplň údaj</v>
      </c>
      <c r="G92" s="37"/>
      <c r="H92" s="37"/>
      <c r="I92" s="29" t="s">
        <v>34</v>
      </c>
      <c r="J92" s="32" t="str">
        <f>E24</f>
        <v>Němcová Dagmar</v>
      </c>
      <c r="K92" s="37"/>
      <c r="L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47" s="2" customFormat="1" ht="10.35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47" s="2" customFormat="1" ht="29.25" customHeight="1">
      <c r="A94" s="35"/>
      <c r="B94" s="36"/>
      <c r="C94" s="159" t="s">
        <v>129</v>
      </c>
      <c r="D94" s="124"/>
      <c r="E94" s="124"/>
      <c r="F94" s="124"/>
      <c r="G94" s="124"/>
      <c r="H94" s="124"/>
      <c r="I94" s="124"/>
      <c r="J94" s="160" t="s">
        <v>130</v>
      </c>
      <c r="K94" s="124"/>
      <c r="L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47" s="2" customFormat="1" ht="10.35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52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pans="1:47" s="2" customFormat="1" ht="22.8" customHeight="1">
      <c r="A96" s="35"/>
      <c r="B96" s="36"/>
      <c r="C96" s="161" t="s">
        <v>131</v>
      </c>
      <c r="D96" s="37"/>
      <c r="E96" s="37"/>
      <c r="F96" s="37"/>
      <c r="G96" s="37"/>
      <c r="H96" s="37"/>
      <c r="I96" s="37"/>
      <c r="J96" s="85">
        <f>J135</f>
        <v>0</v>
      </c>
      <c r="K96" s="37"/>
      <c r="L96" s="52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7" t="s">
        <v>132</v>
      </c>
    </row>
    <row r="97" spans="2:12" s="9" customFormat="1" ht="24.9" customHeight="1">
      <c r="B97" s="162"/>
      <c r="C97" s="163"/>
      <c r="D97" s="164" t="s">
        <v>1213</v>
      </c>
      <c r="E97" s="165"/>
      <c r="F97" s="165"/>
      <c r="G97" s="165"/>
      <c r="H97" s="165"/>
      <c r="I97" s="165"/>
      <c r="J97" s="166">
        <f>J136</f>
        <v>0</v>
      </c>
      <c r="K97" s="163"/>
      <c r="L97" s="167"/>
    </row>
    <row r="98" spans="2:12" s="10" customFormat="1" ht="19.95" customHeight="1">
      <c r="B98" s="168"/>
      <c r="C98" s="105"/>
      <c r="D98" s="169" t="s">
        <v>147</v>
      </c>
      <c r="E98" s="170"/>
      <c r="F98" s="170"/>
      <c r="G98" s="170"/>
      <c r="H98" s="170"/>
      <c r="I98" s="170"/>
      <c r="J98" s="171">
        <f>J137</f>
        <v>0</v>
      </c>
      <c r="K98" s="105"/>
      <c r="L98" s="172"/>
    </row>
    <row r="99" spans="2:12" s="10" customFormat="1" ht="14.85" customHeight="1">
      <c r="B99" s="168"/>
      <c r="C99" s="105"/>
      <c r="D99" s="169" t="s">
        <v>149</v>
      </c>
      <c r="E99" s="170"/>
      <c r="F99" s="170"/>
      <c r="G99" s="170"/>
      <c r="H99" s="170"/>
      <c r="I99" s="170"/>
      <c r="J99" s="171">
        <f>J161</f>
        <v>0</v>
      </c>
      <c r="K99" s="105"/>
      <c r="L99" s="172"/>
    </row>
    <row r="100" spans="2:12" s="10" customFormat="1" ht="14.85" customHeight="1">
      <c r="B100" s="168"/>
      <c r="C100" s="105"/>
      <c r="D100" s="169" t="s">
        <v>1214</v>
      </c>
      <c r="E100" s="170"/>
      <c r="F100" s="170"/>
      <c r="G100" s="170"/>
      <c r="H100" s="170"/>
      <c r="I100" s="170"/>
      <c r="J100" s="171">
        <f>J169</f>
        <v>0</v>
      </c>
      <c r="K100" s="105"/>
      <c r="L100" s="172"/>
    </row>
    <row r="101" spans="2:12" s="10" customFormat="1" ht="19.95" customHeight="1">
      <c r="B101" s="168"/>
      <c r="C101" s="105"/>
      <c r="D101" s="169" t="s">
        <v>1215</v>
      </c>
      <c r="E101" s="170"/>
      <c r="F101" s="170"/>
      <c r="G101" s="170"/>
      <c r="H101" s="170"/>
      <c r="I101" s="170"/>
      <c r="J101" s="171">
        <f>J175</f>
        <v>0</v>
      </c>
      <c r="K101" s="105"/>
      <c r="L101" s="172"/>
    </row>
    <row r="102" spans="2:12" s="9" customFormat="1" ht="24.9" customHeight="1">
      <c r="B102" s="162"/>
      <c r="C102" s="163"/>
      <c r="D102" s="164" t="s">
        <v>1216</v>
      </c>
      <c r="E102" s="165"/>
      <c r="F102" s="165"/>
      <c r="G102" s="165"/>
      <c r="H102" s="165"/>
      <c r="I102" s="165"/>
      <c r="J102" s="166">
        <f>J197</f>
        <v>0</v>
      </c>
      <c r="K102" s="163"/>
      <c r="L102" s="167"/>
    </row>
    <row r="103" spans="2:12" s="10" customFormat="1" ht="19.95" customHeight="1">
      <c r="B103" s="168"/>
      <c r="C103" s="105"/>
      <c r="D103" s="169" t="s">
        <v>152</v>
      </c>
      <c r="E103" s="170"/>
      <c r="F103" s="170"/>
      <c r="G103" s="170"/>
      <c r="H103" s="170"/>
      <c r="I103" s="170"/>
      <c r="J103" s="171">
        <f>J215</f>
        <v>0</v>
      </c>
      <c r="K103" s="105"/>
      <c r="L103" s="172"/>
    </row>
    <row r="104" spans="2:12" s="9" customFormat="1" ht="24.9" customHeight="1">
      <c r="B104" s="162"/>
      <c r="C104" s="163"/>
      <c r="D104" s="164" t="s">
        <v>1217</v>
      </c>
      <c r="E104" s="165"/>
      <c r="F104" s="165"/>
      <c r="G104" s="165"/>
      <c r="H104" s="165"/>
      <c r="I104" s="165"/>
      <c r="J104" s="166">
        <f>J221</f>
        <v>0</v>
      </c>
      <c r="K104" s="163"/>
      <c r="L104" s="167"/>
    </row>
    <row r="105" spans="2:12" s="10" customFormat="1" ht="19.95" customHeight="1">
      <c r="B105" s="168"/>
      <c r="C105" s="105"/>
      <c r="D105" s="169" t="s">
        <v>152</v>
      </c>
      <c r="E105" s="170"/>
      <c r="F105" s="170"/>
      <c r="G105" s="170"/>
      <c r="H105" s="170"/>
      <c r="I105" s="170"/>
      <c r="J105" s="171">
        <f>J244</f>
        <v>0</v>
      </c>
      <c r="K105" s="105"/>
      <c r="L105" s="172"/>
    </row>
    <row r="106" spans="2:12" s="9" customFormat="1" ht="24.9" customHeight="1">
      <c r="B106" s="162"/>
      <c r="C106" s="163"/>
      <c r="D106" s="164" t="s">
        <v>1218</v>
      </c>
      <c r="E106" s="165"/>
      <c r="F106" s="165"/>
      <c r="G106" s="165"/>
      <c r="H106" s="165"/>
      <c r="I106" s="165"/>
      <c r="J106" s="166">
        <f>J250</f>
        <v>0</v>
      </c>
      <c r="K106" s="163"/>
      <c r="L106" s="167"/>
    </row>
    <row r="107" spans="2:12" s="10" customFormat="1" ht="19.95" customHeight="1">
      <c r="B107" s="168"/>
      <c r="C107" s="105"/>
      <c r="D107" s="169" t="s">
        <v>134</v>
      </c>
      <c r="E107" s="170"/>
      <c r="F107" s="170"/>
      <c r="G107" s="170"/>
      <c r="H107" s="170"/>
      <c r="I107" s="170"/>
      <c r="J107" s="171">
        <f>J251</f>
        <v>0</v>
      </c>
      <c r="K107" s="105"/>
      <c r="L107" s="172"/>
    </row>
    <row r="108" spans="2:12" s="10" customFormat="1" ht="19.95" customHeight="1">
      <c r="B108" s="168"/>
      <c r="C108" s="105"/>
      <c r="D108" s="169" t="s">
        <v>942</v>
      </c>
      <c r="E108" s="170"/>
      <c r="F108" s="170"/>
      <c r="G108" s="170"/>
      <c r="H108" s="170"/>
      <c r="I108" s="170"/>
      <c r="J108" s="171">
        <f>J273</f>
        <v>0</v>
      </c>
      <c r="K108" s="105"/>
      <c r="L108" s="172"/>
    </row>
    <row r="109" spans="2:12" s="9" customFormat="1" ht="24.9" customHeight="1">
      <c r="B109" s="162"/>
      <c r="C109" s="163"/>
      <c r="D109" s="164" t="s">
        <v>1219</v>
      </c>
      <c r="E109" s="165"/>
      <c r="F109" s="165"/>
      <c r="G109" s="165"/>
      <c r="H109" s="165"/>
      <c r="I109" s="165"/>
      <c r="J109" s="166">
        <f>J287</f>
        <v>0</v>
      </c>
      <c r="K109" s="163"/>
      <c r="L109" s="167"/>
    </row>
    <row r="110" spans="2:12" s="9" customFormat="1" ht="24.9" customHeight="1">
      <c r="B110" s="162"/>
      <c r="C110" s="163"/>
      <c r="D110" s="164" t="s">
        <v>1220</v>
      </c>
      <c r="E110" s="165"/>
      <c r="F110" s="165"/>
      <c r="G110" s="165"/>
      <c r="H110" s="165"/>
      <c r="I110" s="165"/>
      <c r="J110" s="166">
        <f>J292</f>
        <v>0</v>
      </c>
      <c r="K110" s="163"/>
      <c r="L110" s="167"/>
    </row>
    <row r="111" spans="2:12" s="9" customFormat="1" ht="24.9" customHeight="1">
      <c r="B111" s="162"/>
      <c r="C111" s="163"/>
      <c r="D111" s="164" t="s">
        <v>153</v>
      </c>
      <c r="E111" s="165"/>
      <c r="F111" s="165"/>
      <c r="G111" s="165"/>
      <c r="H111" s="165"/>
      <c r="I111" s="165"/>
      <c r="J111" s="166">
        <f>J294</f>
        <v>0</v>
      </c>
      <c r="K111" s="163"/>
      <c r="L111" s="167"/>
    </row>
    <row r="112" spans="2:12" s="9" customFormat="1" ht="24.9" customHeight="1">
      <c r="B112" s="162"/>
      <c r="C112" s="163"/>
      <c r="D112" s="164" t="s">
        <v>146</v>
      </c>
      <c r="E112" s="165"/>
      <c r="F112" s="165"/>
      <c r="G112" s="165"/>
      <c r="H112" s="165"/>
      <c r="I112" s="165"/>
      <c r="J112" s="166">
        <f>J299</f>
        <v>0</v>
      </c>
      <c r="K112" s="163"/>
      <c r="L112" s="167"/>
    </row>
    <row r="113" spans="1:31" s="10" customFormat="1" ht="19.95" customHeight="1">
      <c r="B113" s="168"/>
      <c r="C113" s="105"/>
      <c r="D113" s="169" t="s">
        <v>1221</v>
      </c>
      <c r="E113" s="170"/>
      <c r="F113" s="170"/>
      <c r="G113" s="170"/>
      <c r="H113" s="170"/>
      <c r="I113" s="170"/>
      <c r="J113" s="171">
        <f>J300</f>
        <v>0</v>
      </c>
      <c r="K113" s="105"/>
      <c r="L113" s="172"/>
    </row>
    <row r="114" spans="1:31" s="9" customFormat="1" ht="24.9" customHeight="1">
      <c r="B114" s="162"/>
      <c r="C114" s="163"/>
      <c r="D114" s="164" t="s">
        <v>154</v>
      </c>
      <c r="E114" s="165"/>
      <c r="F114" s="165"/>
      <c r="G114" s="165"/>
      <c r="H114" s="165"/>
      <c r="I114" s="165"/>
      <c r="J114" s="166">
        <f>J309</f>
        <v>0</v>
      </c>
      <c r="K114" s="163"/>
      <c r="L114" s="167"/>
    </row>
    <row r="115" spans="1:31" s="10" customFormat="1" ht="19.95" customHeight="1">
      <c r="B115" s="168"/>
      <c r="C115" s="105"/>
      <c r="D115" s="169" t="s">
        <v>157</v>
      </c>
      <c r="E115" s="170"/>
      <c r="F115" s="170"/>
      <c r="G115" s="170"/>
      <c r="H115" s="170"/>
      <c r="I115" s="170"/>
      <c r="J115" s="171">
        <f>J310</f>
        <v>0</v>
      </c>
      <c r="K115" s="105"/>
      <c r="L115" s="172"/>
    </row>
    <row r="116" spans="1:31" s="2" customFormat="1" ht="21.75" customHeight="1">
      <c r="A116" s="35"/>
      <c r="B116" s="36"/>
      <c r="C116" s="37"/>
      <c r="D116" s="37"/>
      <c r="E116" s="37"/>
      <c r="F116" s="37"/>
      <c r="G116" s="37"/>
      <c r="H116" s="37"/>
      <c r="I116" s="37"/>
      <c r="J116" s="37"/>
      <c r="K116" s="37"/>
      <c r="L116" s="52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pans="1:31" s="2" customFormat="1" ht="6.9" customHeight="1">
      <c r="A117" s="35"/>
      <c r="B117" s="55"/>
      <c r="C117" s="56"/>
      <c r="D117" s="56"/>
      <c r="E117" s="56"/>
      <c r="F117" s="56"/>
      <c r="G117" s="56"/>
      <c r="H117" s="56"/>
      <c r="I117" s="56"/>
      <c r="J117" s="56"/>
      <c r="K117" s="56"/>
      <c r="L117" s="52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21" spans="1:31" s="2" customFormat="1" ht="6.9" customHeight="1">
      <c r="A121" s="35"/>
      <c r="B121" s="57"/>
      <c r="C121" s="58"/>
      <c r="D121" s="58"/>
      <c r="E121" s="58"/>
      <c r="F121" s="58"/>
      <c r="G121" s="58"/>
      <c r="H121" s="58"/>
      <c r="I121" s="58"/>
      <c r="J121" s="58"/>
      <c r="K121" s="58"/>
      <c r="L121" s="52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pans="1:31" s="2" customFormat="1" ht="24.9" customHeight="1">
      <c r="A122" s="35"/>
      <c r="B122" s="36"/>
      <c r="C122" s="23" t="s">
        <v>158</v>
      </c>
      <c r="D122" s="37"/>
      <c r="E122" s="37"/>
      <c r="F122" s="37"/>
      <c r="G122" s="37"/>
      <c r="H122" s="37"/>
      <c r="I122" s="37"/>
      <c r="J122" s="37"/>
      <c r="K122" s="37"/>
      <c r="L122" s="52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pans="1:31" s="2" customFormat="1" ht="6.9" customHeight="1">
      <c r="A123" s="35"/>
      <c r="B123" s="36"/>
      <c r="C123" s="37"/>
      <c r="D123" s="37"/>
      <c r="E123" s="37"/>
      <c r="F123" s="37"/>
      <c r="G123" s="37"/>
      <c r="H123" s="37"/>
      <c r="I123" s="37"/>
      <c r="J123" s="37"/>
      <c r="K123" s="37"/>
      <c r="L123" s="52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pans="1:31" s="2" customFormat="1" ht="12" customHeight="1">
      <c r="A124" s="35"/>
      <c r="B124" s="36"/>
      <c r="C124" s="29" t="s">
        <v>16</v>
      </c>
      <c r="D124" s="37"/>
      <c r="E124" s="37"/>
      <c r="F124" s="37"/>
      <c r="G124" s="37"/>
      <c r="H124" s="37"/>
      <c r="I124" s="37"/>
      <c r="J124" s="37"/>
      <c r="K124" s="37"/>
      <c r="L124" s="52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</row>
    <row r="125" spans="1:31" s="2" customFormat="1" ht="16.5" customHeight="1">
      <c r="A125" s="35"/>
      <c r="B125" s="36"/>
      <c r="C125" s="37"/>
      <c r="D125" s="37"/>
      <c r="E125" s="326" t="str">
        <f>E7</f>
        <v>VTL plynovodní přípojka pro teplárnu Tábor</v>
      </c>
      <c r="F125" s="327"/>
      <c r="G125" s="327"/>
      <c r="H125" s="327"/>
      <c r="I125" s="37"/>
      <c r="J125" s="37"/>
      <c r="K125" s="37"/>
      <c r="L125" s="52"/>
      <c r="S125" s="35"/>
      <c r="T125" s="35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</row>
    <row r="126" spans="1:31" s="2" customFormat="1" ht="12" customHeight="1">
      <c r="A126" s="35"/>
      <c r="B126" s="36"/>
      <c r="C126" s="29" t="s">
        <v>126</v>
      </c>
      <c r="D126" s="37"/>
      <c r="E126" s="37"/>
      <c r="F126" s="37"/>
      <c r="G126" s="37"/>
      <c r="H126" s="37"/>
      <c r="I126" s="37"/>
      <c r="J126" s="37"/>
      <c r="K126" s="37"/>
      <c r="L126" s="52"/>
      <c r="S126" s="35"/>
      <c r="T126" s="35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</row>
    <row r="127" spans="1:31" s="2" customFormat="1" ht="16.5" customHeight="1">
      <c r="A127" s="35"/>
      <c r="B127" s="36"/>
      <c r="C127" s="37"/>
      <c r="D127" s="37"/>
      <c r="E127" s="275" t="str">
        <f>E9</f>
        <v>36-4/2021 - SO 04 - Umístění VTL RS a její oplocení</v>
      </c>
      <c r="F127" s="328"/>
      <c r="G127" s="328"/>
      <c r="H127" s="328"/>
      <c r="I127" s="37"/>
      <c r="J127" s="37"/>
      <c r="K127" s="37"/>
      <c r="L127" s="52"/>
      <c r="S127" s="35"/>
      <c r="T127" s="35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</row>
    <row r="128" spans="1:31" s="2" customFormat="1" ht="6.9" customHeight="1">
      <c r="A128" s="35"/>
      <c r="B128" s="36"/>
      <c r="C128" s="37"/>
      <c r="D128" s="37"/>
      <c r="E128" s="37"/>
      <c r="F128" s="37"/>
      <c r="G128" s="37"/>
      <c r="H128" s="37"/>
      <c r="I128" s="37"/>
      <c r="J128" s="37"/>
      <c r="K128" s="37"/>
      <c r="L128" s="52"/>
      <c r="S128" s="35"/>
      <c r="T128" s="35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</row>
    <row r="129" spans="1:65" s="2" customFormat="1" ht="12" customHeight="1">
      <c r="A129" s="35"/>
      <c r="B129" s="36"/>
      <c r="C129" s="29" t="s">
        <v>21</v>
      </c>
      <c r="D129" s="37"/>
      <c r="E129" s="37"/>
      <c r="F129" s="27" t="str">
        <f>F12</f>
        <v>Měšice u Tábora</v>
      </c>
      <c r="G129" s="37"/>
      <c r="H129" s="37"/>
      <c r="I129" s="29" t="s">
        <v>23</v>
      </c>
      <c r="J129" s="67" t="str">
        <f>IF(J12="","",J12)</f>
        <v>25. 8. 2021</v>
      </c>
      <c r="K129" s="37"/>
      <c r="L129" s="52"/>
      <c r="S129" s="35"/>
      <c r="T129" s="35"/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</row>
    <row r="130" spans="1:65" s="2" customFormat="1" ht="6.9" customHeight="1">
      <c r="A130" s="35"/>
      <c r="B130" s="36"/>
      <c r="C130" s="37"/>
      <c r="D130" s="37"/>
      <c r="E130" s="37"/>
      <c r="F130" s="37"/>
      <c r="G130" s="37"/>
      <c r="H130" s="37"/>
      <c r="I130" s="37"/>
      <c r="J130" s="37"/>
      <c r="K130" s="37"/>
      <c r="L130" s="52"/>
      <c r="S130" s="35"/>
      <c r="T130" s="35"/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</row>
    <row r="131" spans="1:65" s="2" customFormat="1" ht="40.049999999999997" customHeight="1">
      <c r="A131" s="35"/>
      <c r="B131" s="36"/>
      <c r="C131" s="29" t="s">
        <v>25</v>
      </c>
      <c r="D131" s="37"/>
      <c r="E131" s="37"/>
      <c r="F131" s="27" t="str">
        <f>E15</f>
        <v xml:space="preserve">C-Energy Planá s. r. o., Průmyslová 748, Planá </v>
      </c>
      <c r="G131" s="37"/>
      <c r="H131" s="37"/>
      <c r="I131" s="29" t="s">
        <v>31</v>
      </c>
      <c r="J131" s="32" t="str">
        <f>E21</f>
        <v>Jiří Veselý, Krasetín ev. č. 18, 382 03 Holubov</v>
      </c>
      <c r="K131" s="37"/>
      <c r="L131" s="52"/>
      <c r="S131" s="35"/>
      <c r="T131" s="35"/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</row>
    <row r="132" spans="1:65" s="2" customFormat="1" ht="15.15" customHeight="1">
      <c r="A132" s="35"/>
      <c r="B132" s="36"/>
      <c r="C132" s="29" t="s">
        <v>29</v>
      </c>
      <c r="D132" s="37"/>
      <c r="E132" s="37"/>
      <c r="F132" s="27" t="str">
        <f>IF(E18="","",E18)</f>
        <v>Vyplň údaj</v>
      </c>
      <c r="G132" s="37"/>
      <c r="H132" s="37"/>
      <c r="I132" s="29" t="s">
        <v>34</v>
      </c>
      <c r="J132" s="32" t="str">
        <f>E24</f>
        <v>Němcová Dagmar</v>
      </c>
      <c r="K132" s="37"/>
      <c r="L132" s="52"/>
      <c r="S132" s="35"/>
      <c r="T132" s="35"/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</row>
    <row r="133" spans="1:65" s="2" customFormat="1" ht="10.35" customHeight="1">
      <c r="A133" s="35"/>
      <c r="B133" s="36"/>
      <c r="C133" s="37"/>
      <c r="D133" s="37"/>
      <c r="E133" s="37"/>
      <c r="F133" s="37"/>
      <c r="G133" s="37"/>
      <c r="H133" s="37"/>
      <c r="I133" s="37"/>
      <c r="J133" s="37"/>
      <c r="K133" s="37"/>
      <c r="L133" s="52"/>
      <c r="S133" s="35"/>
      <c r="T133" s="35"/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</row>
    <row r="134" spans="1:65" s="11" customFormat="1" ht="29.25" customHeight="1">
      <c r="A134" s="173"/>
      <c r="B134" s="174"/>
      <c r="C134" s="175" t="s">
        <v>159</v>
      </c>
      <c r="D134" s="176" t="s">
        <v>64</v>
      </c>
      <c r="E134" s="176" t="s">
        <v>60</v>
      </c>
      <c r="F134" s="176" t="s">
        <v>61</v>
      </c>
      <c r="G134" s="176" t="s">
        <v>160</v>
      </c>
      <c r="H134" s="176" t="s">
        <v>161</v>
      </c>
      <c r="I134" s="176" t="s">
        <v>162</v>
      </c>
      <c r="J134" s="177" t="s">
        <v>130</v>
      </c>
      <c r="K134" s="178" t="s">
        <v>163</v>
      </c>
      <c r="L134" s="179"/>
      <c r="M134" s="76" t="s">
        <v>1</v>
      </c>
      <c r="N134" s="77" t="s">
        <v>43</v>
      </c>
      <c r="O134" s="77" t="s">
        <v>164</v>
      </c>
      <c r="P134" s="77" t="s">
        <v>165</v>
      </c>
      <c r="Q134" s="77" t="s">
        <v>166</v>
      </c>
      <c r="R134" s="77" t="s">
        <v>167</v>
      </c>
      <c r="S134" s="77" t="s">
        <v>168</v>
      </c>
      <c r="T134" s="78" t="s">
        <v>169</v>
      </c>
      <c r="U134" s="173"/>
      <c r="V134" s="173"/>
      <c r="W134" s="173"/>
      <c r="X134" s="173"/>
      <c r="Y134" s="173"/>
      <c r="Z134" s="173"/>
      <c r="AA134" s="173"/>
      <c r="AB134" s="173"/>
      <c r="AC134" s="173"/>
      <c r="AD134" s="173"/>
      <c r="AE134" s="173"/>
    </row>
    <row r="135" spans="1:65" s="2" customFormat="1" ht="22.8" customHeight="1">
      <c r="A135" s="35"/>
      <c r="B135" s="36"/>
      <c r="C135" s="83" t="s">
        <v>170</v>
      </c>
      <c r="D135" s="37"/>
      <c r="E135" s="37"/>
      <c r="F135" s="37"/>
      <c r="G135" s="37"/>
      <c r="H135" s="37"/>
      <c r="I135" s="37"/>
      <c r="J135" s="180">
        <f>BK135</f>
        <v>0</v>
      </c>
      <c r="K135" s="37"/>
      <c r="L135" s="38"/>
      <c r="M135" s="79"/>
      <c r="N135" s="181"/>
      <c r="O135" s="80"/>
      <c r="P135" s="182">
        <f>P136+P197+P221+P250+P287+P292+P294+P299+P309</f>
        <v>0</v>
      </c>
      <c r="Q135" s="80"/>
      <c r="R135" s="182">
        <f>R136+R197+R221+R250+R287+R292+R294+R299+R309</f>
        <v>26.749826000000002</v>
      </c>
      <c r="S135" s="80"/>
      <c r="T135" s="183">
        <f>T136+T197+T221+T250+T287+T292+T294+T299+T309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T135" s="17" t="s">
        <v>78</v>
      </c>
      <c r="AU135" s="17" t="s">
        <v>132</v>
      </c>
      <c r="BK135" s="184">
        <f>BK136+BK197+BK221+BK250+BK287+BK292+BK294+BK299+BK309</f>
        <v>0</v>
      </c>
    </row>
    <row r="136" spans="1:65" s="12" customFormat="1" ht="25.95" customHeight="1">
      <c r="B136" s="185"/>
      <c r="C136" s="186"/>
      <c r="D136" s="187" t="s">
        <v>78</v>
      </c>
      <c r="E136" s="188" t="s">
        <v>1222</v>
      </c>
      <c r="F136" s="188" t="s">
        <v>1223</v>
      </c>
      <c r="G136" s="186"/>
      <c r="H136" s="186"/>
      <c r="I136" s="189"/>
      <c r="J136" s="190">
        <f>BK136</f>
        <v>0</v>
      </c>
      <c r="K136" s="186"/>
      <c r="L136" s="191"/>
      <c r="M136" s="192"/>
      <c r="N136" s="193"/>
      <c r="O136" s="193"/>
      <c r="P136" s="194">
        <f>P137+P175</f>
        <v>0</v>
      </c>
      <c r="Q136" s="193"/>
      <c r="R136" s="194">
        <f>R137+R175</f>
        <v>0.34348399999999996</v>
      </c>
      <c r="S136" s="193"/>
      <c r="T136" s="195">
        <f>T137+T175</f>
        <v>0</v>
      </c>
      <c r="AR136" s="196" t="s">
        <v>87</v>
      </c>
      <c r="AT136" s="197" t="s">
        <v>78</v>
      </c>
      <c r="AU136" s="197" t="s">
        <v>79</v>
      </c>
      <c r="AY136" s="196" t="s">
        <v>173</v>
      </c>
      <c r="BK136" s="198">
        <f>BK137+BK175</f>
        <v>0</v>
      </c>
    </row>
    <row r="137" spans="1:65" s="12" customFormat="1" ht="22.8" customHeight="1">
      <c r="B137" s="185"/>
      <c r="C137" s="186"/>
      <c r="D137" s="187" t="s">
        <v>78</v>
      </c>
      <c r="E137" s="199" t="s">
        <v>420</v>
      </c>
      <c r="F137" s="199" t="s">
        <v>421</v>
      </c>
      <c r="G137" s="186"/>
      <c r="H137" s="186"/>
      <c r="I137" s="189"/>
      <c r="J137" s="200">
        <f>BK137</f>
        <v>0</v>
      </c>
      <c r="K137" s="186"/>
      <c r="L137" s="191"/>
      <c r="M137" s="192"/>
      <c r="N137" s="193"/>
      <c r="O137" s="193"/>
      <c r="P137" s="194">
        <f>P138+SUM(P139:P161)+P169</f>
        <v>0</v>
      </c>
      <c r="Q137" s="193"/>
      <c r="R137" s="194">
        <f>R138+SUM(R139:R161)+R169</f>
        <v>0.31735399999999997</v>
      </c>
      <c r="S137" s="193"/>
      <c r="T137" s="195">
        <f>T138+SUM(T139:T161)+T169</f>
        <v>0</v>
      </c>
      <c r="AR137" s="196" t="s">
        <v>182</v>
      </c>
      <c r="AT137" s="197" t="s">
        <v>78</v>
      </c>
      <c r="AU137" s="197" t="s">
        <v>87</v>
      </c>
      <c r="AY137" s="196" t="s">
        <v>173</v>
      </c>
      <c r="BK137" s="198">
        <f>BK138+SUM(BK139:BK161)+BK169</f>
        <v>0</v>
      </c>
    </row>
    <row r="138" spans="1:65" s="2" customFormat="1" ht="21.75" customHeight="1">
      <c r="A138" s="35"/>
      <c r="B138" s="36"/>
      <c r="C138" s="201" t="s">
        <v>87</v>
      </c>
      <c r="D138" s="201" t="s">
        <v>177</v>
      </c>
      <c r="E138" s="202" t="s">
        <v>439</v>
      </c>
      <c r="F138" s="203" t="s">
        <v>440</v>
      </c>
      <c r="G138" s="204" t="s">
        <v>193</v>
      </c>
      <c r="H138" s="205">
        <v>16</v>
      </c>
      <c r="I138" s="206"/>
      <c r="J138" s="207">
        <f>ROUND(I138*H138,2)</f>
        <v>0</v>
      </c>
      <c r="K138" s="208"/>
      <c r="L138" s="38"/>
      <c r="M138" s="209" t="s">
        <v>1</v>
      </c>
      <c r="N138" s="210" t="s">
        <v>44</v>
      </c>
      <c r="O138" s="72"/>
      <c r="P138" s="211">
        <f>O138*H138</f>
        <v>0</v>
      </c>
      <c r="Q138" s="211">
        <v>2.3000000000000001E-4</v>
      </c>
      <c r="R138" s="211">
        <f>Q138*H138</f>
        <v>3.6800000000000001E-3</v>
      </c>
      <c r="S138" s="211">
        <v>0</v>
      </c>
      <c r="T138" s="212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13" t="s">
        <v>426</v>
      </c>
      <c r="AT138" s="213" t="s">
        <v>177</v>
      </c>
      <c r="AU138" s="213" t="s">
        <v>89</v>
      </c>
      <c r="AY138" s="17" t="s">
        <v>173</v>
      </c>
      <c r="BE138" s="119">
        <f>IF(N138="základní",J138,0)</f>
        <v>0</v>
      </c>
      <c r="BF138" s="119">
        <f>IF(N138="snížená",J138,0)</f>
        <v>0</v>
      </c>
      <c r="BG138" s="119">
        <f>IF(N138="zákl. přenesená",J138,0)</f>
        <v>0</v>
      </c>
      <c r="BH138" s="119">
        <f>IF(N138="sníž. přenesená",J138,0)</f>
        <v>0</v>
      </c>
      <c r="BI138" s="119">
        <f>IF(N138="nulová",J138,0)</f>
        <v>0</v>
      </c>
      <c r="BJ138" s="17" t="s">
        <v>87</v>
      </c>
      <c r="BK138" s="119">
        <f>ROUND(I138*H138,2)</f>
        <v>0</v>
      </c>
      <c r="BL138" s="17" t="s">
        <v>426</v>
      </c>
      <c r="BM138" s="213" t="s">
        <v>1224</v>
      </c>
    </row>
    <row r="139" spans="1:65" s="14" customFormat="1" ht="20.399999999999999">
      <c r="B139" s="225"/>
      <c r="C139" s="226"/>
      <c r="D139" s="216" t="s">
        <v>184</v>
      </c>
      <c r="E139" s="227" t="s">
        <v>1</v>
      </c>
      <c r="F139" s="228" t="s">
        <v>1225</v>
      </c>
      <c r="G139" s="226"/>
      <c r="H139" s="229">
        <v>15</v>
      </c>
      <c r="I139" s="230"/>
      <c r="J139" s="226"/>
      <c r="K139" s="226"/>
      <c r="L139" s="231"/>
      <c r="M139" s="232"/>
      <c r="N139" s="233"/>
      <c r="O139" s="233"/>
      <c r="P139" s="233"/>
      <c r="Q139" s="233"/>
      <c r="R139" s="233"/>
      <c r="S139" s="233"/>
      <c r="T139" s="234"/>
      <c r="AT139" s="235" t="s">
        <v>184</v>
      </c>
      <c r="AU139" s="235" t="s">
        <v>89</v>
      </c>
      <c r="AV139" s="14" t="s">
        <v>89</v>
      </c>
      <c r="AW139" s="14" t="s">
        <v>33</v>
      </c>
      <c r="AX139" s="14" t="s">
        <v>79</v>
      </c>
      <c r="AY139" s="235" t="s">
        <v>173</v>
      </c>
    </row>
    <row r="140" spans="1:65" s="14" customFormat="1" ht="20.399999999999999">
      <c r="B140" s="225"/>
      <c r="C140" s="226"/>
      <c r="D140" s="216" t="s">
        <v>184</v>
      </c>
      <c r="E140" s="227" t="s">
        <v>1</v>
      </c>
      <c r="F140" s="228" t="s">
        <v>1226</v>
      </c>
      <c r="G140" s="226"/>
      <c r="H140" s="229">
        <v>1</v>
      </c>
      <c r="I140" s="230"/>
      <c r="J140" s="226"/>
      <c r="K140" s="226"/>
      <c r="L140" s="231"/>
      <c r="M140" s="232"/>
      <c r="N140" s="233"/>
      <c r="O140" s="233"/>
      <c r="P140" s="233"/>
      <c r="Q140" s="233"/>
      <c r="R140" s="233"/>
      <c r="S140" s="233"/>
      <c r="T140" s="234"/>
      <c r="AT140" s="235" t="s">
        <v>184</v>
      </c>
      <c r="AU140" s="235" t="s">
        <v>89</v>
      </c>
      <c r="AV140" s="14" t="s">
        <v>89</v>
      </c>
      <c r="AW140" s="14" t="s">
        <v>33</v>
      </c>
      <c r="AX140" s="14" t="s">
        <v>79</v>
      </c>
      <c r="AY140" s="235" t="s">
        <v>173</v>
      </c>
    </row>
    <row r="141" spans="1:65" s="15" customFormat="1" ht="10.199999999999999">
      <c r="B141" s="236"/>
      <c r="C141" s="237"/>
      <c r="D141" s="216" t="s">
        <v>184</v>
      </c>
      <c r="E141" s="238" t="s">
        <v>1</v>
      </c>
      <c r="F141" s="239" t="s">
        <v>226</v>
      </c>
      <c r="G141" s="237"/>
      <c r="H141" s="240">
        <v>16</v>
      </c>
      <c r="I141" s="241"/>
      <c r="J141" s="237"/>
      <c r="K141" s="237"/>
      <c r="L141" s="242"/>
      <c r="M141" s="243"/>
      <c r="N141" s="244"/>
      <c r="O141" s="244"/>
      <c r="P141" s="244"/>
      <c r="Q141" s="244"/>
      <c r="R141" s="244"/>
      <c r="S141" s="244"/>
      <c r="T141" s="245"/>
      <c r="AT141" s="246" t="s">
        <v>184</v>
      </c>
      <c r="AU141" s="246" t="s">
        <v>89</v>
      </c>
      <c r="AV141" s="15" t="s">
        <v>181</v>
      </c>
      <c r="AW141" s="15" t="s">
        <v>33</v>
      </c>
      <c r="AX141" s="15" t="s">
        <v>87</v>
      </c>
      <c r="AY141" s="246" t="s">
        <v>173</v>
      </c>
    </row>
    <row r="142" spans="1:65" s="2" customFormat="1" ht="24.15" customHeight="1">
      <c r="A142" s="35"/>
      <c r="B142" s="36"/>
      <c r="C142" s="247" t="s">
        <v>89</v>
      </c>
      <c r="D142" s="247" t="s">
        <v>291</v>
      </c>
      <c r="E142" s="248" t="s">
        <v>1227</v>
      </c>
      <c r="F142" s="249" t="s">
        <v>1228</v>
      </c>
      <c r="G142" s="250" t="s">
        <v>193</v>
      </c>
      <c r="H142" s="251">
        <v>16.2</v>
      </c>
      <c r="I142" s="252"/>
      <c r="J142" s="253">
        <f>ROUND(I142*H142,2)</f>
        <v>0</v>
      </c>
      <c r="K142" s="254"/>
      <c r="L142" s="255"/>
      <c r="M142" s="256" t="s">
        <v>1</v>
      </c>
      <c r="N142" s="257" t="s">
        <v>44</v>
      </c>
      <c r="O142" s="72"/>
      <c r="P142" s="211">
        <f>O142*H142</f>
        <v>0</v>
      </c>
      <c r="Q142" s="211">
        <v>1.7299999999999999E-2</v>
      </c>
      <c r="R142" s="211">
        <f>Q142*H142</f>
        <v>0.28025999999999995</v>
      </c>
      <c r="S142" s="211">
        <v>0</v>
      </c>
      <c r="T142" s="212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13" t="s">
        <v>436</v>
      </c>
      <c r="AT142" s="213" t="s">
        <v>291</v>
      </c>
      <c r="AU142" s="213" t="s">
        <v>89</v>
      </c>
      <c r="AY142" s="17" t="s">
        <v>173</v>
      </c>
      <c r="BE142" s="119">
        <f>IF(N142="základní",J142,0)</f>
        <v>0</v>
      </c>
      <c r="BF142" s="119">
        <f>IF(N142="snížená",J142,0)</f>
        <v>0</v>
      </c>
      <c r="BG142" s="119">
        <f>IF(N142="zákl. přenesená",J142,0)</f>
        <v>0</v>
      </c>
      <c r="BH142" s="119">
        <f>IF(N142="sníž. přenesená",J142,0)</f>
        <v>0</v>
      </c>
      <c r="BI142" s="119">
        <f>IF(N142="nulová",J142,0)</f>
        <v>0</v>
      </c>
      <c r="BJ142" s="17" t="s">
        <v>87</v>
      </c>
      <c r="BK142" s="119">
        <f>ROUND(I142*H142,2)</f>
        <v>0</v>
      </c>
      <c r="BL142" s="17" t="s">
        <v>426</v>
      </c>
      <c r="BM142" s="213" t="s">
        <v>1229</v>
      </c>
    </row>
    <row r="143" spans="1:65" s="13" customFormat="1" ht="10.199999999999999">
      <c r="B143" s="214"/>
      <c r="C143" s="215"/>
      <c r="D143" s="216" t="s">
        <v>184</v>
      </c>
      <c r="E143" s="217" t="s">
        <v>1</v>
      </c>
      <c r="F143" s="218" t="s">
        <v>296</v>
      </c>
      <c r="G143" s="215"/>
      <c r="H143" s="217" t="s">
        <v>1</v>
      </c>
      <c r="I143" s="219"/>
      <c r="J143" s="215"/>
      <c r="K143" s="215"/>
      <c r="L143" s="220"/>
      <c r="M143" s="221"/>
      <c r="N143" s="222"/>
      <c r="O143" s="222"/>
      <c r="P143" s="222"/>
      <c r="Q143" s="222"/>
      <c r="R143" s="222"/>
      <c r="S143" s="222"/>
      <c r="T143" s="223"/>
      <c r="AT143" s="224" t="s">
        <v>184</v>
      </c>
      <c r="AU143" s="224" t="s">
        <v>89</v>
      </c>
      <c r="AV143" s="13" t="s">
        <v>87</v>
      </c>
      <c r="AW143" s="13" t="s">
        <v>33</v>
      </c>
      <c r="AX143" s="13" t="s">
        <v>79</v>
      </c>
      <c r="AY143" s="224" t="s">
        <v>173</v>
      </c>
    </row>
    <row r="144" spans="1:65" s="14" customFormat="1" ht="10.199999999999999">
      <c r="B144" s="225"/>
      <c r="C144" s="226"/>
      <c r="D144" s="216" t="s">
        <v>184</v>
      </c>
      <c r="E144" s="227" t="s">
        <v>1</v>
      </c>
      <c r="F144" s="228" t="s">
        <v>1230</v>
      </c>
      <c r="G144" s="226"/>
      <c r="H144" s="229">
        <v>16.2</v>
      </c>
      <c r="I144" s="230"/>
      <c r="J144" s="226"/>
      <c r="K144" s="226"/>
      <c r="L144" s="231"/>
      <c r="M144" s="232"/>
      <c r="N144" s="233"/>
      <c r="O144" s="233"/>
      <c r="P144" s="233"/>
      <c r="Q144" s="233"/>
      <c r="R144" s="233"/>
      <c r="S144" s="233"/>
      <c r="T144" s="234"/>
      <c r="AT144" s="235" t="s">
        <v>184</v>
      </c>
      <c r="AU144" s="235" t="s">
        <v>89</v>
      </c>
      <c r="AV144" s="14" t="s">
        <v>89</v>
      </c>
      <c r="AW144" s="14" t="s">
        <v>33</v>
      </c>
      <c r="AX144" s="14" t="s">
        <v>87</v>
      </c>
      <c r="AY144" s="235" t="s">
        <v>173</v>
      </c>
    </row>
    <row r="145" spans="1:65" s="2" customFormat="1" ht="44.25" customHeight="1">
      <c r="A145" s="35"/>
      <c r="B145" s="36"/>
      <c r="C145" s="247" t="s">
        <v>182</v>
      </c>
      <c r="D145" s="247" t="s">
        <v>291</v>
      </c>
      <c r="E145" s="248" t="s">
        <v>1231</v>
      </c>
      <c r="F145" s="249" t="s">
        <v>1232</v>
      </c>
      <c r="G145" s="250" t="s">
        <v>193</v>
      </c>
      <c r="H145" s="251">
        <v>1.08</v>
      </c>
      <c r="I145" s="252"/>
      <c r="J145" s="253">
        <f>ROUND(I145*H145,2)</f>
        <v>0</v>
      </c>
      <c r="K145" s="254"/>
      <c r="L145" s="255"/>
      <c r="M145" s="256" t="s">
        <v>1</v>
      </c>
      <c r="N145" s="257" t="s">
        <v>44</v>
      </c>
      <c r="O145" s="72"/>
      <c r="P145" s="211">
        <f>O145*H145</f>
        <v>0</v>
      </c>
      <c r="Q145" s="211">
        <v>2.8799999999999999E-2</v>
      </c>
      <c r="R145" s="211">
        <f>Q145*H145</f>
        <v>3.1104E-2</v>
      </c>
      <c r="S145" s="211">
        <v>0</v>
      </c>
      <c r="T145" s="212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13" t="s">
        <v>294</v>
      </c>
      <c r="AT145" s="213" t="s">
        <v>291</v>
      </c>
      <c r="AU145" s="213" t="s">
        <v>89</v>
      </c>
      <c r="AY145" s="17" t="s">
        <v>173</v>
      </c>
      <c r="BE145" s="119">
        <f>IF(N145="základní",J145,0)</f>
        <v>0</v>
      </c>
      <c r="BF145" s="119">
        <f>IF(N145="snížená",J145,0)</f>
        <v>0</v>
      </c>
      <c r="BG145" s="119">
        <f>IF(N145="zákl. přenesená",J145,0)</f>
        <v>0</v>
      </c>
      <c r="BH145" s="119">
        <f>IF(N145="sníž. přenesená",J145,0)</f>
        <v>0</v>
      </c>
      <c r="BI145" s="119">
        <f>IF(N145="nulová",J145,0)</f>
        <v>0</v>
      </c>
      <c r="BJ145" s="17" t="s">
        <v>87</v>
      </c>
      <c r="BK145" s="119">
        <f>ROUND(I145*H145,2)</f>
        <v>0</v>
      </c>
      <c r="BL145" s="17" t="s">
        <v>294</v>
      </c>
      <c r="BM145" s="213" t="s">
        <v>1233</v>
      </c>
    </row>
    <row r="146" spans="1:65" s="13" customFormat="1" ht="10.199999999999999">
      <c r="B146" s="214"/>
      <c r="C146" s="215"/>
      <c r="D146" s="216" t="s">
        <v>184</v>
      </c>
      <c r="E146" s="217" t="s">
        <v>1</v>
      </c>
      <c r="F146" s="218" t="s">
        <v>296</v>
      </c>
      <c r="G146" s="215"/>
      <c r="H146" s="217" t="s">
        <v>1</v>
      </c>
      <c r="I146" s="219"/>
      <c r="J146" s="215"/>
      <c r="K146" s="215"/>
      <c r="L146" s="220"/>
      <c r="M146" s="221"/>
      <c r="N146" s="222"/>
      <c r="O146" s="222"/>
      <c r="P146" s="222"/>
      <c r="Q146" s="222"/>
      <c r="R146" s="222"/>
      <c r="S146" s="222"/>
      <c r="T146" s="223"/>
      <c r="AT146" s="224" t="s">
        <v>184</v>
      </c>
      <c r="AU146" s="224" t="s">
        <v>89</v>
      </c>
      <c r="AV146" s="13" t="s">
        <v>87</v>
      </c>
      <c r="AW146" s="13" t="s">
        <v>33</v>
      </c>
      <c r="AX146" s="13" t="s">
        <v>79</v>
      </c>
      <c r="AY146" s="224" t="s">
        <v>173</v>
      </c>
    </row>
    <row r="147" spans="1:65" s="14" customFormat="1" ht="10.199999999999999">
      <c r="B147" s="225"/>
      <c r="C147" s="226"/>
      <c r="D147" s="216" t="s">
        <v>184</v>
      </c>
      <c r="E147" s="227" t="s">
        <v>1</v>
      </c>
      <c r="F147" s="228" t="s">
        <v>1234</v>
      </c>
      <c r="G147" s="226"/>
      <c r="H147" s="229">
        <v>1.08</v>
      </c>
      <c r="I147" s="230"/>
      <c r="J147" s="226"/>
      <c r="K147" s="226"/>
      <c r="L147" s="231"/>
      <c r="M147" s="232"/>
      <c r="N147" s="233"/>
      <c r="O147" s="233"/>
      <c r="P147" s="233"/>
      <c r="Q147" s="233"/>
      <c r="R147" s="233"/>
      <c r="S147" s="233"/>
      <c r="T147" s="234"/>
      <c r="AT147" s="235" t="s">
        <v>184</v>
      </c>
      <c r="AU147" s="235" t="s">
        <v>89</v>
      </c>
      <c r="AV147" s="14" t="s">
        <v>89</v>
      </c>
      <c r="AW147" s="14" t="s">
        <v>33</v>
      </c>
      <c r="AX147" s="14" t="s">
        <v>87</v>
      </c>
      <c r="AY147" s="235" t="s">
        <v>173</v>
      </c>
    </row>
    <row r="148" spans="1:65" s="2" customFormat="1" ht="24.15" customHeight="1">
      <c r="A148" s="35"/>
      <c r="B148" s="36"/>
      <c r="C148" s="201" t="s">
        <v>181</v>
      </c>
      <c r="D148" s="201" t="s">
        <v>177</v>
      </c>
      <c r="E148" s="202" t="s">
        <v>455</v>
      </c>
      <c r="F148" s="203" t="s">
        <v>456</v>
      </c>
      <c r="G148" s="204" t="s">
        <v>373</v>
      </c>
      <c r="H148" s="205">
        <v>4</v>
      </c>
      <c r="I148" s="206"/>
      <c r="J148" s="207">
        <f>ROUND(I148*H148,2)</f>
        <v>0</v>
      </c>
      <c r="K148" s="208"/>
      <c r="L148" s="38"/>
      <c r="M148" s="209" t="s">
        <v>1</v>
      </c>
      <c r="N148" s="210" t="s">
        <v>44</v>
      </c>
      <c r="O148" s="72"/>
      <c r="P148" s="211">
        <f>O148*H148</f>
        <v>0</v>
      </c>
      <c r="Q148" s="211">
        <v>1.8000000000000001E-4</v>
      </c>
      <c r="R148" s="211">
        <f>Q148*H148</f>
        <v>7.2000000000000005E-4</v>
      </c>
      <c r="S148" s="211">
        <v>0</v>
      </c>
      <c r="T148" s="212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13" t="s">
        <v>426</v>
      </c>
      <c r="AT148" s="213" t="s">
        <v>177</v>
      </c>
      <c r="AU148" s="213" t="s">
        <v>89</v>
      </c>
      <c r="AY148" s="17" t="s">
        <v>173</v>
      </c>
      <c r="BE148" s="119">
        <f>IF(N148="základní",J148,0)</f>
        <v>0</v>
      </c>
      <c r="BF148" s="119">
        <f>IF(N148="snížená",J148,0)</f>
        <v>0</v>
      </c>
      <c r="BG148" s="119">
        <f>IF(N148="zákl. přenesená",J148,0)</f>
        <v>0</v>
      </c>
      <c r="BH148" s="119">
        <f>IF(N148="sníž. přenesená",J148,0)</f>
        <v>0</v>
      </c>
      <c r="BI148" s="119">
        <f>IF(N148="nulová",J148,0)</f>
        <v>0</v>
      </c>
      <c r="BJ148" s="17" t="s">
        <v>87</v>
      </c>
      <c r="BK148" s="119">
        <f>ROUND(I148*H148,2)</f>
        <v>0</v>
      </c>
      <c r="BL148" s="17" t="s">
        <v>426</v>
      </c>
      <c r="BM148" s="213" t="s">
        <v>1235</v>
      </c>
    </row>
    <row r="149" spans="1:65" s="14" customFormat="1" ht="10.199999999999999">
      <c r="B149" s="225"/>
      <c r="C149" s="226"/>
      <c r="D149" s="216" t="s">
        <v>184</v>
      </c>
      <c r="E149" s="227" t="s">
        <v>1</v>
      </c>
      <c r="F149" s="228" t="s">
        <v>1236</v>
      </c>
      <c r="G149" s="226"/>
      <c r="H149" s="229">
        <v>4</v>
      </c>
      <c r="I149" s="230"/>
      <c r="J149" s="226"/>
      <c r="K149" s="226"/>
      <c r="L149" s="231"/>
      <c r="M149" s="232"/>
      <c r="N149" s="233"/>
      <c r="O149" s="233"/>
      <c r="P149" s="233"/>
      <c r="Q149" s="233"/>
      <c r="R149" s="233"/>
      <c r="S149" s="233"/>
      <c r="T149" s="234"/>
      <c r="AT149" s="235" t="s">
        <v>184</v>
      </c>
      <c r="AU149" s="235" t="s">
        <v>89</v>
      </c>
      <c r="AV149" s="14" t="s">
        <v>89</v>
      </c>
      <c r="AW149" s="14" t="s">
        <v>33</v>
      </c>
      <c r="AX149" s="14" t="s">
        <v>87</v>
      </c>
      <c r="AY149" s="235" t="s">
        <v>173</v>
      </c>
    </row>
    <row r="150" spans="1:65" s="2" customFormat="1" ht="33" customHeight="1">
      <c r="A150" s="35"/>
      <c r="B150" s="36"/>
      <c r="C150" s="247" t="s">
        <v>202</v>
      </c>
      <c r="D150" s="247" t="s">
        <v>291</v>
      </c>
      <c r="E150" s="248" t="s">
        <v>1237</v>
      </c>
      <c r="F150" s="249" t="s">
        <v>1238</v>
      </c>
      <c r="G150" s="250" t="s">
        <v>373</v>
      </c>
      <c r="H150" s="251">
        <v>4</v>
      </c>
      <c r="I150" s="252"/>
      <c r="J150" s="253">
        <f>ROUND(I150*H150,2)</f>
        <v>0</v>
      </c>
      <c r="K150" s="254"/>
      <c r="L150" s="255"/>
      <c r="M150" s="256" t="s">
        <v>1</v>
      </c>
      <c r="N150" s="257" t="s">
        <v>44</v>
      </c>
      <c r="O150" s="72"/>
      <c r="P150" s="211">
        <f>O150*H150</f>
        <v>0</v>
      </c>
      <c r="Q150" s="211">
        <v>0</v>
      </c>
      <c r="R150" s="211">
        <f>Q150*H150</f>
        <v>0</v>
      </c>
      <c r="S150" s="211">
        <v>0</v>
      </c>
      <c r="T150" s="212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13" t="s">
        <v>436</v>
      </c>
      <c r="AT150" s="213" t="s">
        <v>291</v>
      </c>
      <c r="AU150" s="213" t="s">
        <v>89</v>
      </c>
      <c r="AY150" s="17" t="s">
        <v>173</v>
      </c>
      <c r="BE150" s="119">
        <f>IF(N150="základní",J150,0)</f>
        <v>0</v>
      </c>
      <c r="BF150" s="119">
        <f>IF(N150="snížená",J150,0)</f>
        <v>0</v>
      </c>
      <c r="BG150" s="119">
        <f>IF(N150="zákl. přenesená",J150,0)</f>
        <v>0</v>
      </c>
      <c r="BH150" s="119">
        <f>IF(N150="sníž. přenesená",J150,0)</f>
        <v>0</v>
      </c>
      <c r="BI150" s="119">
        <f>IF(N150="nulová",J150,0)</f>
        <v>0</v>
      </c>
      <c r="BJ150" s="17" t="s">
        <v>87</v>
      </c>
      <c r="BK150" s="119">
        <f>ROUND(I150*H150,2)</f>
        <v>0</v>
      </c>
      <c r="BL150" s="17" t="s">
        <v>426</v>
      </c>
      <c r="BM150" s="213" t="s">
        <v>1239</v>
      </c>
    </row>
    <row r="151" spans="1:65" s="2" customFormat="1" ht="24.15" customHeight="1">
      <c r="A151" s="35"/>
      <c r="B151" s="36"/>
      <c r="C151" s="201" t="s">
        <v>207</v>
      </c>
      <c r="D151" s="201" t="s">
        <v>177</v>
      </c>
      <c r="E151" s="202" t="s">
        <v>429</v>
      </c>
      <c r="F151" s="203" t="s">
        <v>430</v>
      </c>
      <c r="G151" s="204" t="s">
        <v>373</v>
      </c>
      <c r="H151" s="205">
        <v>3</v>
      </c>
      <c r="I151" s="206"/>
      <c r="J151" s="207">
        <f>ROUND(I151*H151,2)</f>
        <v>0</v>
      </c>
      <c r="K151" s="208"/>
      <c r="L151" s="38"/>
      <c r="M151" s="209" t="s">
        <v>1</v>
      </c>
      <c r="N151" s="210" t="s">
        <v>44</v>
      </c>
      <c r="O151" s="72"/>
      <c r="P151" s="211">
        <f>O151*H151</f>
        <v>0</v>
      </c>
      <c r="Q151" s="211">
        <v>1.8000000000000001E-4</v>
      </c>
      <c r="R151" s="211">
        <f>Q151*H151</f>
        <v>5.4000000000000001E-4</v>
      </c>
      <c r="S151" s="211">
        <v>0</v>
      </c>
      <c r="T151" s="212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13" t="s">
        <v>426</v>
      </c>
      <c r="AT151" s="213" t="s">
        <v>177</v>
      </c>
      <c r="AU151" s="213" t="s">
        <v>89</v>
      </c>
      <c r="AY151" s="17" t="s">
        <v>173</v>
      </c>
      <c r="BE151" s="119">
        <f>IF(N151="základní",J151,0)</f>
        <v>0</v>
      </c>
      <c r="BF151" s="119">
        <f>IF(N151="snížená",J151,0)</f>
        <v>0</v>
      </c>
      <c r="BG151" s="119">
        <f>IF(N151="zákl. přenesená",J151,0)</f>
        <v>0</v>
      </c>
      <c r="BH151" s="119">
        <f>IF(N151="sníž. přenesená",J151,0)</f>
        <v>0</v>
      </c>
      <c r="BI151" s="119">
        <f>IF(N151="nulová",J151,0)</f>
        <v>0</v>
      </c>
      <c r="BJ151" s="17" t="s">
        <v>87</v>
      </c>
      <c r="BK151" s="119">
        <f>ROUND(I151*H151,2)</f>
        <v>0</v>
      </c>
      <c r="BL151" s="17" t="s">
        <v>426</v>
      </c>
      <c r="BM151" s="213" t="s">
        <v>1240</v>
      </c>
    </row>
    <row r="152" spans="1:65" s="14" customFormat="1" ht="10.199999999999999">
      <c r="B152" s="225"/>
      <c r="C152" s="226"/>
      <c r="D152" s="216" t="s">
        <v>184</v>
      </c>
      <c r="E152" s="227" t="s">
        <v>1</v>
      </c>
      <c r="F152" s="228" t="s">
        <v>1241</v>
      </c>
      <c r="G152" s="226"/>
      <c r="H152" s="229">
        <v>1</v>
      </c>
      <c r="I152" s="230"/>
      <c r="J152" s="226"/>
      <c r="K152" s="226"/>
      <c r="L152" s="231"/>
      <c r="M152" s="232"/>
      <c r="N152" s="233"/>
      <c r="O152" s="233"/>
      <c r="P152" s="233"/>
      <c r="Q152" s="233"/>
      <c r="R152" s="233"/>
      <c r="S152" s="233"/>
      <c r="T152" s="234"/>
      <c r="AT152" s="235" t="s">
        <v>184</v>
      </c>
      <c r="AU152" s="235" t="s">
        <v>89</v>
      </c>
      <c r="AV152" s="14" t="s">
        <v>89</v>
      </c>
      <c r="AW152" s="14" t="s">
        <v>33</v>
      </c>
      <c r="AX152" s="14" t="s">
        <v>79</v>
      </c>
      <c r="AY152" s="235" t="s">
        <v>173</v>
      </c>
    </row>
    <row r="153" spans="1:65" s="14" customFormat="1" ht="10.199999999999999">
      <c r="B153" s="225"/>
      <c r="C153" s="226"/>
      <c r="D153" s="216" t="s">
        <v>184</v>
      </c>
      <c r="E153" s="227" t="s">
        <v>1</v>
      </c>
      <c r="F153" s="228" t="s">
        <v>1242</v>
      </c>
      <c r="G153" s="226"/>
      <c r="H153" s="229">
        <v>1</v>
      </c>
      <c r="I153" s="230"/>
      <c r="J153" s="226"/>
      <c r="K153" s="226"/>
      <c r="L153" s="231"/>
      <c r="M153" s="232"/>
      <c r="N153" s="233"/>
      <c r="O153" s="233"/>
      <c r="P153" s="233"/>
      <c r="Q153" s="233"/>
      <c r="R153" s="233"/>
      <c r="S153" s="233"/>
      <c r="T153" s="234"/>
      <c r="AT153" s="235" t="s">
        <v>184</v>
      </c>
      <c r="AU153" s="235" t="s">
        <v>89</v>
      </c>
      <c r="AV153" s="14" t="s">
        <v>89</v>
      </c>
      <c r="AW153" s="14" t="s">
        <v>33</v>
      </c>
      <c r="AX153" s="14" t="s">
        <v>79</v>
      </c>
      <c r="AY153" s="235" t="s">
        <v>173</v>
      </c>
    </row>
    <row r="154" spans="1:65" s="14" customFormat="1" ht="10.199999999999999">
      <c r="B154" s="225"/>
      <c r="C154" s="226"/>
      <c r="D154" s="216" t="s">
        <v>184</v>
      </c>
      <c r="E154" s="227" t="s">
        <v>1</v>
      </c>
      <c r="F154" s="228" t="s">
        <v>1243</v>
      </c>
      <c r="G154" s="226"/>
      <c r="H154" s="229">
        <v>1</v>
      </c>
      <c r="I154" s="230"/>
      <c r="J154" s="226"/>
      <c r="K154" s="226"/>
      <c r="L154" s="231"/>
      <c r="M154" s="232"/>
      <c r="N154" s="233"/>
      <c r="O154" s="233"/>
      <c r="P154" s="233"/>
      <c r="Q154" s="233"/>
      <c r="R154" s="233"/>
      <c r="S154" s="233"/>
      <c r="T154" s="234"/>
      <c r="AT154" s="235" t="s">
        <v>184</v>
      </c>
      <c r="AU154" s="235" t="s">
        <v>89</v>
      </c>
      <c r="AV154" s="14" t="s">
        <v>89</v>
      </c>
      <c r="AW154" s="14" t="s">
        <v>33</v>
      </c>
      <c r="AX154" s="14" t="s">
        <v>79</v>
      </c>
      <c r="AY154" s="235" t="s">
        <v>173</v>
      </c>
    </row>
    <row r="155" spans="1:65" s="15" customFormat="1" ht="10.199999999999999">
      <c r="B155" s="236"/>
      <c r="C155" s="237"/>
      <c r="D155" s="216" t="s">
        <v>184</v>
      </c>
      <c r="E155" s="238" t="s">
        <v>1</v>
      </c>
      <c r="F155" s="239" t="s">
        <v>226</v>
      </c>
      <c r="G155" s="237"/>
      <c r="H155" s="240">
        <v>3</v>
      </c>
      <c r="I155" s="241"/>
      <c r="J155" s="237"/>
      <c r="K155" s="237"/>
      <c r="L155" s="242"/>
      <c r="M155" s="243"/>
      <c r="N155" s="244"/>
      <c r="O155" s="244"/>
      <c r="P155" s="244"/>
      <c r="Q155" s="244"/>
      <c r="R155" s="244"/>
      <c r="S155" s="244"/>
      <c r="T155" s="245"/>
      <c r="AT155" s="246" t="s">
        <v>184</v>
      </c>
      <c r="AU155" s="246" t="s">
        <v>89</v>
      </c>
      <c r="AV155" s="15" t="s">
        <v>181</v>
      </c>
      <c r="AW155" s="15" t="s">
        <v>33</v>
      </c>
      <c r="AX155" s="15" t="s">
        <v>87</v>
      </c>
      <c r="AY155" s="246" t="s">
        <v>173</v>
      </c>
    </row>
    <row r="156" spans="1:65" s="2" customFormat="1" ht="16.5" customHeight="1">
      <c r="A156" s="35"/>
      <c r="B156" s="36"/>
      <c r="C156" s="247" t="s">
        <v>214</v>
      </c>
      <c r="D156" s="247" t="s">
        <v>291</v>
      </c>
      <c r="E156" s="248" t="s">
        <v>1244</v>
      </c>
      <c r="F156" s="249" t="s">
        <v>1245</v>
      </c>
      <c r="G156" s="250" t="s">
        <v>373</v>
      </c>
      <c r="H156" s="251">
        <v>1</v>
      </c>
      <c r="I156" s="252"/>
      <c r="J156" s="253">
        <f>ROUND(I156*H156,2)</f>
        <v>0</v>
      </c>
      <c r="K156" s="254"/>
      <c r="L156" s="255"/>
      <c r="M156" s="256" t="s">
        <v>1</v>
      </c>
      <c r="N156" s="257" t="s">
        <v>44</v>
      </c>
      <c r="O156" s="72"/>
      <c r="P156" s="211">
        <f>O156*H156</f>
        <v>0</v>
      </c>
      <c r="Q156" s="211">
        <v>0</v>
      </c>
      <c r="R156" s="211">
        <f>Q156*H156</f>
        <v>0</v>
      </c>
      <c r="S156" s="211">
        <v>0</v>
      </c>
      <c r="T156" s="212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13" t="s">
        <v>436</v>
      </c>
      <c r="AT156" s="213" t="s">
        <v>291</v>
      </c>
      <c r="AU156" s="213" t="s">
        <v>89</v>
      </c>
      <c r="AY156" s="17" t="s">
        <v>173</v>
      </c>
      <c r="BE156" s="119">
        <f>IF(N156="základní",J156,0)</f>
        <v>0</v>
      </c>
      <c r="BF156" s="119">
        <f>IF(N156="snížená",J156,0)</f>
        <v>0</v>
      </c>
      <c r="BG156" s="119">
        <f>IF(N156="zákl. přenesená",J156,0)</f>
        <v>0</v>
      </c>
      <c r="BH156" s="119">
        <f>IF(N156="sníž. přenesená",J156,0)</f>
        <v>0</v>
      </c>
      <c r="BI156" s="119">
        <f>IF(N156="nulová",J156,0)</f>
        <v>0</v>
      </c>
      <c r="BJ156" s="17" t="s">
        <v>87</v>
      </c>
      <c r="BK156" s="119">
        <f>ROUND(I156*H156,2)</f>
        <v>0</v>
      </c>
      <c r="BL156" s="17" t="s">
        <v>426</v>
      </c>
      <c r="BM156" s="213" t="s">
        <v>1246</v>
      </c>
    </row>
    <row r="157" spans="1:65" s="2" customFormat="1" ht="16.5" customHeight="1">
      <c r="A157" s="35"/>
      <c r="B157" s="36"/>
      <c r="C157" s="247" t="s">
        <v>227</v>
      </c>
      <c r="D157" s="247" t="s">
        <v>291</v>
      </c>
      <c r="E157" s="248" t="s">
        <v>1247</v>
      </c>
      <c r="F157" s="249" t="s">
        <v>1248</v>
      </c>
      <c r="G157" s="250" t="s">
        <v>373</v>
      </c>
      <c r="H157" s="251">
        <v>1</v>
      </c>
      <c r="I157" s="252"/>
      <c r="J157" s="253">
        <f>ROUND(I157*H157,2)</f>
        <v>0</v>
      </c>
      <c r="K157" s="254"/>
      <c r="L157" s="255"/>
      <c r="M157" s="256" t="s">
        <v>1</v>
      </c>
      <c r="N157" s="257" t="s">
        <v>44</v>
      </c>
      <c r="O157" s="72"/>
      <c r="P157" s="211">
        <f>O157*H157</f>
        <v>0</v>
      </c>
      <c r="Q157" s="211">
        <v>0</v>
      </c>
      <c r="R157" s="211">
        <f>Q157*H157</f>
        <v>0</v>
      </c>
      <c r="S157" s="211">
        <v>0</v>
      </c>
      <c r="T157" s="212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13" t="s">
        <v>436</v>
      </c>
      <c r="AT157" s="213" t="s">
        <v>291</v>
      </c>
      <c r="AU157" s="213" t="s">
        <v>89</v>
      </c>
      <c r="AY157" s="17" t="s">
        <v>173</v>
      </c>
      <c r="BE157" s="119">
        <f>IF(N157="základní",J157,0)</f>
        <v>0</v>
      </c>
      <c r="BF157" s="119">
        <f>IF(N157="snížená",J157,0)</f>
        <v>0</v>
      </c>
      <c r="BG157" s="119">
        <f>IF(N157="zákl. přenesená",J157,0)</f>
        <v>0</v>
      </c>
      <c r="BH157" s="119">
        <f>IF(N157="sníž. přenesená",J157,0)</f>
        <v>0</v>
      </c>
      <c r="BI157" s="119">
        <f>IF(N157="nulová",J157,0)</f>
        <v>0</v>
      </c>
      <c r="BJ157" s="17" t="s">
        <v>87</v>
      </c>
      <c r="BK157" s="119">
        <f>ROUND(I157*H157,2)</f>
        <v>0</v>
      </c>
      <c r="BL157" s="17" t="s">
        <v>426</v>
      </c>
      <c r="BM157" s="213" t="s">
        <v>1249</v>
      </c>
    </row>
    <row r="158" spans="1:65" s="2" customFormat="1" ht="16.5" customHeight="1">
      <c r="A158" s="35"/>
      <c r="B158" s="36"/>
      <c r="C158" s="247" t="s">
        <v>231</v>
      </c>
      <c r="D158" s="247" t="s">
        <v>291</v>
      </c>
      <c r="E158" s="248" t="s">
        <v>409</v>
      </c>
      <c r="F158" s="249" t="s">
        <v>1250</v>
      </c>
      <c r="G158" s="250" t="s">
        <v>373</v>
      </c>
      <c r="H158" s="251">
        <v>1</v>
      </c>
      <c r="I158" s="252"/>
      <c r="J158" s="253">
        <f>ROUND(I158*H158,2)</f>
        <v>0</v>
      </c>
      <c r="K158" s="254"/>
      <c r="L158" s="255"/>
      <c r="M158" s="256" t="s">
        <v>1</v>
      </c>
      <c r="N158" s="257" t="s">
        <v>44</v>
      </c>
      <c r="O158" s="72"/>
      <c r="P158" s="211">
        <f>O158*H158</f>
        <v>0</v>
      </c>
      <c r="Q158" s="211">
        <v>0</v>
      </c>
      <c r="R158" s="211">
        <f>Q158*H158</f>
        <v>0</v>
      </c>
      <c r="S158" s="211">
        <v>0</v>
      </c>
      <c r="T158" s="212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13" t="s">
        <v>436</v>
      </c>
      <c r="AT158" s="213" t="s">
        <v>291</v>
      </c>
      <c r="AU158" s="213" t="s">
        <v>89</v>
      </c>
      <c r="AY158" s="17" t="s">
        <v>173</v>
      </c>
      <c r="BE158" s="119">
        <f>IF(N158="základní",J158,0)</f>
        <v>0</v>
      </c>
      <c r="BF158" s="119">
        <f>IF(N158="snížená",J158,0)</f>
        <v>0</v>
      </c>
      <c r="BG158" s="119">
        <f>IF(N158="zákl. přenesená",J158,0)</f>
        <v>0</v>
      </c>
      <c r="BH158" s="119">
        <f>IF(N158="sníž. přenesená",J158,0)</f>
        <v>0</v>
      </c>
      <c r="BI158" s="119">
        <f>IF(N158="nulová",J158,0)</f>
        <v>0</v>
      </c>
      <c r="BJ158" s="17" t="s">
        <v>87</v>
      </c>
      <c r="BK158" s="119">
        <f>ROUND(I158*H158,2)</f>
        <v>0</v>
      </c>
      <c r="BL158" s="17" t="s">
        <v>426</v>
      </c>
      <c r="BM158" s="213" t="s">
        <v>1251</v>
      </c>
    </row>
    <row r="159" spans="1:65" s="2" customFormat="1" ht="24.15" customHeight="1">
      <c r="A159" s="35"/>
      <c r="B159" s="36"/>
      <c r="C159" s="201" t="s">
        <v>238</v>
      </c>
      <c r="D159" s="201" t="s">
        <v>177</v>
      </c>
      <c r="E159" s="202" t="s">
        <v>1252</v>
      </c>
      <c r="F159" s="203" t="s">
        <v>1253</v>
      </c>
      <c r="G159" s="204" t="s">
        <v>193</v>
      </c>
      <c r="H159" s="205">
        <v>15</v>
      </c>
      <c r="I159" s="206"/>
      <c r="J159" s="207">
        <f>ROUND(I159*H159,2)</f>
        <v>0</v>
      </c>
      <c r="K159" s="208"/>
      <c r="L159" s="38"/>
      <c r="M159" s="209" t="s">
        <v>1</v>
      </c>
      <c r="N159" s="210" t="s">
        <v>44</v>
      </c>
      <c r="O159" s="72"/>
      <c r="P159" s="211">
        <f>O159*H159</f>
        <v>0</v>
      </c>
      <c r="Q159" s="211">
        <v>0</v>
      </c>
      <c r="R159" s="211">
        <f>Q159*H159</f>
        <v>0</v>
      </c>
      <c r="S159" s="211">
        <v>0</v>
      </c>
      <c r="T159" s="212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13" t="s">
        <v>426</v>
      </c>
      <c r="AT159" s="213" t="s">
        <v>177</v>
      </c>
      <c r="AU159" s="213" t="s">
        <v>89</v>
      </c>
      <c r="AY159" s="17" t="s">
        <v>173</v>
      </c>
      <c r="BE159" s="119">
        <f>IF(N159="základní",J159,0)</f>
        <v>0</v>
      </c>
      <c r="BF159" s="119">
        <f>IF(N159="snížená",J159,0)</f>
        <v>0</v>
      </c>
      <c r="BG159" s="119">
        <f>IF(N159="zákl. přenesená",J159,0)</f>
        <v>0</v>
      </c>
      <c r="BH159" s="119">
        <f>IF(N159="sníž. přenesená",J159,0)</f>
        <v>0</v>
      </c>
      <c r="BI159" s="119">
        <f>IF(N159="nulová",J159,0)</f>
        <v>0</v>
      </c>
      <c r="BJ159" s="17" t="s">
        <v>87</v>
      </c>
      <c r="BK159" s="119">
        <f>ROUND(I159*H159,2)</f>
        <v>0</v>
      </c>
      <c r="BL159" s="17" t="s">
        <v>426</v>
      </c>
      <c r="BM159" s="213" t="s">
        <v>1254</v>
      </c>
    </row>
    <row r="160" spans="1:65" s="2" customFormat="1" ht="16.5" customHeight="1">
      <c r="A160" s="35"/>
      <c r="B160" s="36"/>
      <c r="C160" s="201" t="s">
        <v>175</v>
      </c>
      <c r="D160" s="201" t="s">
        <v>177</v>
      </c>
      <c r="E160" s="202" t="s">
        <v>546</v>
      </c>
      <c r="F160" s="203" t="s">
        <v>547</v>
      </c>
      <c r="G160" s="204" t="s">
        <v>373</v>
      </c>
      <c r="H160" s="205">
        <v>4</v>
      </c>
      <c r="I160" s="206"/>
      <c r="J160" s="207">
        <f>ROUND(I160*H160,2)</f>
        <v>0</v>
      </c>
      <c r="K160" s="208"/>
      <c r="L160" s="38"/>
      <c r="M160" s="209" t="s">
        <v>1</v>
      </c>
      <c r="N160" s="210" t="s">
        <v>44</v>
      </c>
      <c r="O160" s="72"/>
      <c r="P160" s="211">
        <f>O160*H160</f>
        <v>0</v>
      </c>
      <c r="Q160" s="211">
        <v>0</v>
      </c>
      <c r="R160" s="211">
        <f>Q160*H160</f>
        <v>0</v>
      </c>
      <c r="S160" s="211">
        <v>0</v>
      </c>
      <c r="T160" s="212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13" t="s">
        <v>426</v>
      </c>
      <c r="AT160" s="213" t="s">
        <v>177</v>
      </c>
      <c r="AU160" s="213" t="s">
        <v>89</v>
      </c>
      <c r="AY160" s="17" t="s">
        <v>173</v>
      </c>
      <c r="BE160" s="119">
        <f>IF(N160="základní",J160,0)</f>
        <v>0</v>
      </c>
      <c r="BF160" s="119">
        <f>IF(N160="snížená",J160,0)</f>
        <v>0</v>
      </c>
      <c r="BG160" s="119">
        <f>IF(N160="zákl. přenesená",J160,0)</f>
        <v>0</v>
      </c>
      <c r="BH160" s="119">
        <f>IF(N160="sníž. přenesená",J160,0)</f>
        <v>0</v>
      </c>
      <c r="BI160" s="119">
        <f>IF(N160="nulová",J160,0)</f>
        <v>0</v>
      </c>
      <c r="BJ160" s="17" t="s">
        <v>87</v>
      </c>
      <c r="BK160" s="119">
        <f>ROUND(I160*H160,2)</f>
        <v>0</v>
      </c>
      <c r="BL160" s="17" t="s">
        <v>426</v>
      </c>
      <c r="BM160" s="213" t="s">
        <v>1255</v>
      </c>
    </row>
    <row r="161" spans="1:65" s="12" customFormat="1" ht="20.85" customHeight="1">
      <c r="B161" s="185"/>
      <c r="C161" s="186"/>
      <c r="D161" s="187" t="s">
        <v>78</v>
      </c>
      <c r="E161" s="199" t="s">
        <v>553</v>
      </c>
      <c r="F161" s="199" t="s">
        <v>554</v>
      </c>
      <c r="G161" s="186"/>
      <c r="H161" s="186"/>
      <c r="I161" s="189"/>
      <c r="J161" s="200">
        <f>BK161</f>
        <v>0</v>
      </c>
      <c r="K161" s="186"/>
      <c r="L161" s="191"/>
      <c r="M161" s="192"/>
      <c r="N161" s="193"/>
      <c r="O161" s="193"/>
      <c r="P161" s="194">
        <f>SUM(P162:P168)</f>
        <v>0</v>
      </c>
      <c r="Q161" s="193"/>
      <c r="R161" s="194">
        <f>SUM(R162:R168)</f>
        <v>0</v>
      </c>
      <c r="S161" s="193"/>
      <c r="T161" s="195">
        <f>SUM(T162:T168)</f>
        <v>0</v>
      </c>
      <c r="AR161" s="196" t="s">
        <v>182</v>
      </c>
      <c r="AT161" s="197" t="s">
        <v>78</v>
      </c>
      <c r="AU161" s="197" t="s">
        <v>89</v>
      </c>
      <c r="AY161" s="196" t="s">
        <v>173</v>
      </c>
      <c r="BK161" s="198">
        <f>SUM(BK162:BK168)</f>
        <v>0</v>
      </c>
    </row>
    <row r="162" spans="1:65" s="2" customFormat="1" ht="24.15" customHeight="1">
      <c r="A162" s="35"/>
      <c r="B162" s="36"/>
      <c r="C162" s="201" t="s">
        <v>247</v>
      </c>
      <c r="D162" s="201" t="s">
        <v>177</v>
      </c>
      <c r="E162" s="202" t="s">
        <v>567</v>
      </c>
      <c r="F162" s="203" t="s">
        <v>568</v>
      </c>
      <c r="G162" s="204" t="s">
        <v>261</v>
      </c>
      <c r="H162" s="205">
        <v>2.65</v>
      </c>
      <c r="I162" s="206"/>
      <c r="J162" s="207">
        <f>ROUND(I162*H162,2)</f>
        <v>0</v>
      </c>
      <c r="K162" s="208"/>
      <c r="L162" s="38"/>
      <c r="M162" s="209" t="s">
        <v>1</v>
      </c>
      <c r="N162" s="210" t="s">
        <v>44</v>
      </c>
      <c r="O162" s="72"/>
      <c r="P162" s="211">
        <f>O162*H162</f>
        <v>0</v>
      </c>
      <c r="Q162" s="211">
        <v>0</v>
      </c>
      <c r="R162" s="211">
        <f>Q162*H162</f>
        <v>0</v>
      </c>
      <c r="S162" s="211">
        <v>0</v>
      </c>
      <c r="T162" s="212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13" t="s">
        <v>426</v>
      </c>
      <c r="AT162" s="213" t="s">
        <v>177</v>
      </c>
      <c r="AU162" s="213" t="s">
        <v>182</v>
      </c>
      <c r="AY162" s="17" t="s">
        <v>173</v>
      </c>
      <c r="BE162" s="119">
        <f>IF(N162="základní",J162,0)</f>
        <v>0</v>
      </c>
      <c r="BF162" s="119">
        <f>IF(N162="snížená",J162,0)</f>
        <v>0</v>
      </c>
      <c r="BG162" s="119">
        <f>IF(N162="zákl. přenesená",J162,0)</f>
        <v>0</v>
      </c>
      <c r="BH162" s="119">
        <f>IF(N162="sníž. přenesená",J162,0)</f>
        <v>0</v>
      </c>
      <c r="BI162" s="119">
        <f>IF(N162="nulová",J162,0)</f>
        <v>0</v>
      </c>
      <c r="BJ162" s="17" t="s">
        <v>87</v>
      </c>
      <c r="BK162" s="119">
        <f>ROUND(I162*H162,2)</f>
        <v>0</v>
      </c>
      <c r="BL162" s="17" t="s">
        <v>426</v>
      </c>
      <c r="BM162" s="213" t="s">
        <v>1256</v>
      </c>
    </row>
    <row r="163" spans="1:65" s="13" customFormat="1" ht="10.199999999999999">
      <c r="B163" s="214"/>
      <c r="C163" s="215"/>
      <c r="D163" s="216" t="s">
        <v>184</v>
      </c>
      <c r="E163" s="217" t="s">
        <v>1</v>
      </c>
      <c r="F163" s="218" t="s">
        <v>1257</v>
      </c>
      <c r="G163" s="215"/>
      <c r="H163" s="217" t="s">
        <v>1</v>
      </c>
      <c r="I163" s="219"/>
      <c r="J163" s="215"/>
      <c r="K163" s="215"/>
      <c r="L163" s="220"/>
      <c r="M163" s="221"/>
      <c r="N163" s="222"/>
      <c r="O163" s="222"/>
      <c r="P163" s="222"/>
      <c r="Q163" s="222"/>
      <c r="R163" s="222"/>
      <c r="S163" s="222"/>
      <c r="T163" s="223"/>
      <c r="AT163" s="224" t="s">
        <v>184</v>
      </c>
      <c r="AU163" s="224" t="s">
        <v>182</v>
      </c>
      <c r="AV163" s="13" t="s">
        <v>87</v>
      </c>
      <c r="AW163" s="13" t="s">
        <v>33</v>
      </c>
      <c r="AX163" s="13" t="s">
        <v>79</v>
      </c>
      <c r="AY163" s="224" t="s">
        <v>173</v>
      </c>
    </row>
    <row r="164" spans="1:65" s="14" customFormat="1" ht="10.199999999999999">
      <c r="B164" s="225"/>
      <c r="C164" s="226"/>
      <c r="D164" s="216" t="s">
        <v>184</v>
      </c>
      <c r="E164" s="227" t="s">
        <v>1</v>
      </c>
      <c r="F164" s="228" t="s">
        <v>1258</v>
      </c>
      <c r="G164" s="226"/>
      <c r="H164" s="229">
        <v>2.65</v>
      </c>
      <c r="I164" s="230"/>
      <c r="J164" s="226"/>
      <c r="K164" s="226"/>
      <c r="L164" s="231"/>
      <c r="M164" s="232"/>
      <c r="N164" s="233"/>
      <c r="O164" s="233"/>
      <c r="P164" s="233"/>
      <c r="Q164" s="233"/>
      <c r="R164" s="233"/>
      <c r="S164" s="233"/>
      <c r="T164" s="234"/>
      <c r="AT164" s="235" t="s">
        <v>184</v>
      </c>
      <c r="AU164" s="235" t="s">
        <v>182</v>
      </c>
      <c r="AV164" s="14" t="s">
        <v>89</v>
      </c>
      <c r="AW164" s="14" t="s">
        <v>33</v>
      </c>
      <c r="AX164" s="14" t="s">
        <v>87</v>
      </c>
      <c r="AY164" s="235" t="s">
        <v>173</v>
      </c>
    </row>
    <row r="165" spans="1:65" s="2" customFormat="1" ht="24.15" customHeight="1">
      <c r="A165" s="35"/>
      <c r="B165" s="36"/>
      <c r="C165" s="247" t="s">
        <v>252</v>
      </c>
      <c r="D165" s="247" t="s">
        <v>291</v>
      </c>
      <c r="E165" s="248" t="s">
        <v>573</v>
      </c>
      <c r="F165" s="249" t="s">
        <v>574</v>
      </c>
      <c r="G165" s="250" t="s">
        <v>373</v>
      </c>
      <c r="H165" s="251">
        <v>8</v>
      </c>
      <c r="I165" s="252"/>
      <c r="J165" s="253">
        <f>ROUND(I165*H165,2)</f>
        <v>0</v>
      </c>
      <c r="K165" s="254"/>
      <c r="L165" s="255"/>
      <c r="M165" s="256" t="s">
        <v>1</v>
      </c>
      <c r="N165" s="257" t="s">
        <v>44</v>
      </c>
      <c r="O165" s="72"/>
      <c r="P165" s="211">
        <f>O165*H165</f>
        <v>0</v>
      </c>
      <c r="Q165" s="211">
        <v>0</v>
      </c>
      <c r="R165" s="211">
        <f>Q165*H165</f>
        <v>0</v>
      </c>
      <c r="S165" s="211">
        <v>0</v>
      </c>
      <c r="T165" s="212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13" t="s">
        <v>294</v>
      </c>
      <c r="AT165" s="213" t="s">
        <v>291</v>
      </c>
      <c r="AU165" s="213" t="s">
        <v>182</v>
      </c>
      <c r="AY165" s="17" t="s">
        <v>173</v>
      </c>
      <c r="BE165" s="119">
        <f>IF(N165="základní",J165,0)</f>
        <v>0</v>
      </c>
      <c r="BF165" s="119">
        <f>IF(N165="snížená",J165,0)</f>
        <v>0</v>
      </c>
      <c r="BG165" s="119">
        <f>IF(N165="zákl. přenesená",J165,0)</f>
        <v>0</v>
      </c>
      <c r="BH165" s="119">
        <f>IF(N165="sníž. přenesená",J165,0)</f>
        <v>0</v>
      </c>
      <c r="BI165" s="119">
        <f>IF(N165="nulová",J165,0)</f>
        <v>0</v>
      </c>
      <c r="BJ165" s="17" t="s">
        <v>87</v>
      </c>
      <c r="BK165" s="119">
        <f>ROUND(I165*H165,2)</f>
        <v>0</v>
      </c>
      <c r="BL165" s="17" t="s">
        <v>294</v>
      </c>
      <c r="BM165" s="213" t="s">
        <v>1259</v>
      </c>
    </row>
    <row r="166" spans="1:65" s="13" customFormat="1" ht="10.199999999999999">
      <c r="B166" s="214"/>
      <c r="C166" s="215"/>
      <c r="D166" s="216" t="s">
        <v>184</v>
      </c>
      <c r="E166" s="217" t="s">
        <v>1</v>
      </c>
      <c r="F166" s="218" t="s">
        <v>576</v>
      </c>
      <c r="G166" s="215"/>
      <c r="H166" s="217" t="s">
        <v>1</v>
      </c>
      <c r="I166" s="219"/>
      <c r="J166" s="215"/>
      <c r="K166" s="215"/>
      <c r="L166" s="220"/>
      <c r="M166" s="221"/>
      <c r="N166" s="222"/>
      <c r="O166" s="222"/>
      <c r="P166" s="222"/>
      <c r="Q166" s="222"/>
      <c r="R166" s="222"/>
      <c r="S166" s="222"/>
      <c r="T166" s="223"/>
      <c r="AT166" s="224" t="s">
        <v>184</v>
      </c>
      <c r="AU166" s="224" t="s">
        <v>182</v>
      </c>
      <c r="AV166" s="13" t="s">
        <v>87</v>
      </c>
      <c r="AW166" s="13" t="s">
        <v>33</v>
      </c>
      <c r="AX166" s="13" t="s">
        <v>79</v>
      </c>
      <c r="AY166" s="224" t="s">
        <v>173</v>
      </c>
    </row>
    <row r="167" spans="1:65" s="14" customFormat="1" ht="10.199999999999999">
      <c r="B167" s="225"/>
      <c r="C167" s="226"/>
      <c r="D167" s="216" t="s">
        <v>184</v>
      </c>
      <c r="E167" s="227" t="s">
        <v>1</v>
      </c>
      <c r="F167" s="228" t="s">
        <v>1260</v>
      </c>
      <c r="G167" s="226"/>
      <c r="H167" s="229">
        <v>7.5</v>
      </c>
      <c r="I167" s="230"/>
      <c r="J167" s="226"/>
      <c r="K167" s="226"/>
      <c r="L167" s="231"/>
      <c r="M167" s="232"/>
      <c r="N167" s="233"/>
      <c r="O167" s="233"/>
      <c r="P167" s="233"/>
      <c r="Q167" s="233"/>
      <c r="R167" s="233"/>
      <c r="S167" s="233"/>
      <c r="T167" s="234"/>
      <c r="AT167" s="235" t="s">
        <v>184</v>
      </c>
      <c r="AU167" s="235" t="s">
        <v>182</v>
      </c>
      <c r="AV167" s="14" t="s">
        <v>89</v>
      </c>
      <c r="AW167" s="14" t="s">
        <v>33</v>
      </c>
      <c r="AX167" s="14" t="s">
        <v>79</v>
      </c>
      <c r="AY167" s="235" t="s">
        <v>173</v>
      </c>
    </row>
    <row r="168" spans="1:65" s="14" customFormat="1" ht="10.199999999999999">
      <c r="B168" s="225"/>
      <c r="C168" s="226"/>
      <c r="D168" s="216" t="s">
        <v>184</v>
      </c>
      <c r="E168" s="227" t="s">
        <v>1</v>
      </c>
      <c r="F168" s="228" t="s">
        <v>1261</v>
      </c>
      <c r="G168" s="226"/>
      <c r="H168" s="229">
        <v>8</v>
      </c>
      <c r="I168" s="230"/>
      <c r="J168" s="226"/>
      <c r="K168" s="226"/>
      <c r="L168" s="231"/>
      <c r="M168" s="232"/>
      <c r="N168" s="233"/>
      <c r="O168" s="233"/>
      <c r="P168" s="233"/>
      <c r="Q168" s="233"/>
      <c r="R168" s="233"/>
      <c r="S168" s="233"/>
      <c r="T168" s="234"/>
      <c r="AT168" s="235" t="s">
        <v>184</v>
      </c>
      <c r="AU168" s="235" t="s">
        <v>182</v>
      </c>
      <c r="AV168" s="14" t="s">
        <v>89</v>
      </c>
      <c r="AW168" s="14" t="s">
        <v>33</v>
      </c>
      <c r="AX168" s="14" t="s">
        <v>87</v>
      </c>
      <c r="AY168" s="235" t="s">
        <v>173</v>
      </c>
    </row>
    <row r="169" spans="1:65" s="12" customFormat="1" ht="20.85" customHeight="1">
      <c r="B169" s="185"/>
      <c r="C169" s="186"/>
      <c r="D169" s="187" t="s">
        <v>78</v>
      </c>
      <c r="E169" s="199" t="s">
        <v>617</v>
      </c>
      <c r="F169" s="199" t="s">
        <v>618</v>
      </c>
      <c r="G169" s="186"/>
      <c r="H169" s="186"/>
      <c r="I169" s="189"/>
      <c r="J169" s="200">
        <f>BK169</f>
        <v>0</v>
      </c>
      <c r="K169" s="186"/>
      <c r="L169" s="191"/>
      <c r="M169" s="192"/>
      <c r="N169" s="193"/>
      <c r="O169" s="193"/>
      <c r="P169" s="194">
        <f>SUM(P170:P174)</f>
        <v>0</v>
      </c>
      <c r="Q169" s="193"/>
      <c r="R169" s="194">
        <f>SUM(R170:R174)</f>
        <v>1.0499999999999999E-3</v>
      </c>
      <c r="S169" s="193"/>
      <c r="T169" s="195">
        <f>SUM(T170:T174)</f>
        <v>0</v>
      </c>
      <c r="AR169" s="196" t="s">
        <v>182</v>
      </c>
      <c r="AT169" s="197" t="s">
        <v>78</v>
      </c>
      <c r="AU169" s="197" t="s">
        <v>89</v>
      </c>
      <c r="AY169" s="196" t="s">
        <v>173</v>
      </c>
      <c r="BK169" s="198">
        <f>SUM(BK170:BK174)</f>
        <v>0</v>
      </c>
    </row>
    <row r="170" spans="1:65" s="2" customFormat="1" ht="16.5" customHeight="1">
      <c r="A170" s="35"/>
      <c r="B170" s="36"/>
      <c r="C170" s="201" t="s">
        <v>258</v>
      </c>
      <c r="D170" s="201" t="s">
        <v>177</v>
      </c>
      <c r="E170" s="202" t="s">
        <v>620</v>
      </c>
      <c r="F170" s="203" t="s">
        <v>621</v>
      </c>
      <c r="G170" s="204" t="s">
        <v>193</v>
      </c>
      <c r="H170" s="205">
        <v>15</v>
      </c>
      <c r="I170" s="206"/>
      <c r="J170" s="207">
        <f>ROUND(I170*H170,2)</f>
        <v>0</v>
      </c>
      <c r="K170" s="208"/>
      <c r="L170" s="38"/>
      <c r="M170" s="209" t="s">
        <v>1</v>
      </c>
      <c r="N170" s="210" t="s">
        <v>44</v>
      </c>
      <c r="O170" s="72"/>
      <c r="P170" s="211">
        <f>O170*H170</f>
        <v>0</v>
      </c>
      <c r="Q170" s="211">
        <v>6.9999999999999994E-5</v>
      </c>
      <c r="R170" s="211">
        <f>Q170*H170</f>
        <v>1.0499999999999999E-3</v>
      </c>
      <c r="S170" s="211">
        <v>0</v>
      </c>
      <c r="T170" s="212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213" t="s">
        <v>426</v>
      </c>
      <c r="AT170" s="213" t="s">
        <v>177</v>
      </c>
      <c r="AU170" s="213" t="s">
        <v>182</v>
      </c>
      <c r="AY170" s="17" t="s">
        <v>173</v>
      </c>
      <c r="BE170" s="119">
        <f>IF(N170="základní",J170,0)</f>
        <v>0</v>
      </c>
      <c r="BF170" s="119">
        <f>IF(N170="snížená",J170,0)</f>
        <v>0</v>
      </c>
      <c r="BG170" s="119">
        <f>IF(N170="zákl. přenesená",J170,0)</f>
        <v>0</v>
      </c>
      <c r="BH170" s="119">
        <f>IF(N170="sníž. přenesená",J170,0)</f>
        <v>0</v>
      </c>
      <c r="BI170" s="119">
        <f>IF(N170="nulová",J170,0)</f>
        <v>0</v>
      </c>
      <c r="BJ170" s="17" t="s">
        <v>87</v>
      </c>
      <c r="BK170" s="119">
        <f>ROUND(I170*H170,2)</f>
        <v>0</v>
      </c>
      <c r="BL170" s="17" t="s">
        <v>426</v>
      </c>
      <c r="BM170" s="213" t="s">
        <v>1262</v>
      </c>
    </row>
    <row r="171" spans="1:65" s="14" customFormat="1" ht="10.199999999999999">
      <c r="B171" s="225"/>
      <c r="C171" s="226"/>
      <c r="D171" s="216" t="s">
        <v>184</v>
      </c>
      <c r="E171" s="227" t="s">
        <v>1</v>
      </c>
      <c r="F171" s="228" t="s">
        <v>1263</v>
      </c>
      <c r="G171" s="226"/>
      <c r="H171" s="229">
        <v>15</v>
      </c>
      <c r="I171" s="230"/>
      <c r="J171" s="226"/>
      <c r="K171" s="226"/>
      <c r="L171" s="231"/>
      <c r="M171" s="232"/>
      <c r="N171" s="233"/>
      <c r="O171" s="233"/>
      <c r="P171" s="233"/>
      <c r="Q171" s="233"/>
      <c r="R171" s="233"/>
      <c r="S171" s="233"/>
      <c r="T171" s="234"/>
      <c r="AT171" s="235" t="s">
        <v>184</v>
      </c>
      <c r="AU171" s="235" t="s">
        <v>182</v>
      </c>
      <c r="AV171" s="14" t="s">
        <v>89</v>
      </c>
      <c r="AW171" s="14" t="s">
        <v>33</v>
      </c>
      <c r="AX171" s="14" t="s">
        <v>87</v>
      </c>
      <c r="AY171" s="235" t="s">
        <v>173</v>
      </c>
    </row>
    <row r="172" spans="1:65" s="2" customFormat="1" ht="24.15" customHeight="1">
      <c r="A172" s="35"/>
      <c r="B172" s="36"/>
      <c r="C172" s="247" t="s">
        <v>8</v>
      </c>
      <c r="D172" s="247" t="s">
        <v>291</v>
      </c>
      <c r="E172" s="248" t="s">
        <v>625</v>
      </c>
      <c r="F172" s="249" t="s">
        <v>626</v>
      </c>
      <c r="G172" s="250" t="s">
        <v>193</v>
      </c>
      <c r="H172" s="251">
        <v>15.3</v>
      </c>
      <c r="I172" s="252"/>
      <c r="J172" s="253">
        <f>ROUND(I172*H172,2)</f>
        <v>0</v>
      </c>
      <c r="K172" s="254"/>
      <c r="L172" s="255"/>
      <c r="M172" s="256" t="s">
        <v>1</v>
      </c>
      <c r="N172" s="257" t="s">
        <v>44</v>
      </c>
      <c r="O172" s="72"/>
      <c r="P172" s="211">
        <f>O172*H172</f>
        <v>0</v>
      </c>
      <c r="Q172" s="211">
        <v>0</v>
      </c>
      <c r="R172" s="211">
        <f>Q172*H172</f>
        <v>0</v>
      </c>
      <c r="S172" s="211">
        <v>0</v>
      </c>
      <c r="T172" s="212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213" t="s">
        <v>294</v>
      </c>
      <c r="AT172" s="213" t="s">
        <v>291</v>
      </c>
      <c r="AU172" s="213" t="s">
        <v>182</v>
      </c>
      <c r="AY172" s="17" t="s">
        <v>173</v>
      </c>
      <c r="BE172" s="119">
        <f>IF(N172="základní",J172,0)</f>
        <v>0</v>
      </c>
      <c r="BF172" s="119">
        <f>IF(N172="snížená",J172,0)</f>
        <v>0</v>
      </c>
      <c r="BG172" s="119">
        <f>IF(N172="zákl. přenesená",J172,0)</f>
        <v>0</v>
      </c>
      <c r="BH172" s="119">
        <f>IF(N172="sníž. přenesená",J172,0)</f>
        <v>0</v>
      </c>
      <c r="BI172" s="119">
        <f>IF(N172="nulová",J172,0)</f>
        <v>0</v>
      </c>
      <c r="BJ172" s="17" t="s">
        <v>87</v>
      </c>
      <c r="BK172" s="119">
        <f>ROUND(I172*H172,2)</f>
        <v>0</v>
      </c>
      <c r="BL172" s="17" t="s">
        <v>294</v>
      </c>
      <c r="BM172" s="213" t="s">
        <v>1264</v>
      </c>
    </row>
    <row r="173" spans="1:65" s="13" customFormat="1" ht="10.199999999999999">
      <c r="B173" s="214"/>
      <c r="C173" s="215"/>
      <c r="D173" s="216" t="s">
        <v>184</v>
      </c>
      <c r="E173" s="217" t="s">
        <v>1</v>
      </c>
      <c r="F173" s="218" t="s">
        <v>628</v>
      </c>
      <c r="G173" s="215"/>
      <c r="H173" s="217" t="s">
        <v>1</v>
      </c>
      <c r="I173" s="219"/>
      <c r="J173" s="215"/>
      <c r="K173" s="215"/>
      <c r="L173" s="220"/>
      <c r="M173" s="221"/>
      <c r="N173" s="222"/>
      <c r="O173" s="222"/>
      <c r="P173" s="222"/>
      <c r="Q173" s="222"/>
      <c r="R173" s="222"/>
      <c r="S173" s="222"/>
      <c r="T173" s="223"/>
      <c r="AT173" s="224" t="s">
        <v>184</v>
      </c>
      <c r="AU173" s="224" t="s">
        <v>182</v>
      </c>
      <c r="AV173" s="13" t="s">
        <v>87</v>
      </c>
      <c r="AW173" s="13" t="s">
        <v>33</v>
      </c>
      <c r="AX173" s="13" t="s">
        <v>79</v>
      </c>
      <c r="AY173" s="224" t="s">
        <v>173</v>
      </c>
    </row>
    <row r="174" spans="1:65" s="14" customFormat="1" ht="10.199999999999999">
      <c r="B174" s="225"/>
      <c r="C174" s="226"/>
      <c r="D174" s="216" t="s">
        <v>184</v>
      </c>
      <c r="E174" s="227" t="s">
        <v>1</v>
      </c>
      <c r="F174" s="228" t="s">
        <v>1265</v>
      </c>
      <c r="G174" s="226"/>
      <c r="H174" s="229">
        <v>15.3</v>
      </c>
      <c r="I174" s="230"/>
      <c r="J174" s="226"/>
      <c r="K174" s="226"/>
      <c r="L174" s="231"/>
      <c r="M174" s="232"/>
      <c r="N174" s="233"/>
      <c r="O174" s="233"/>
      <c r="P174" s="233"/>
      <c r="Q174" s="233"/>
      <c r="R174" s="233"/>
      <c r="S174" s="233"/>
      <c r="T174" s="234"/>
      <c r="AT174" s="235" t="s">
        <v>184</v>
      </c>
      <c r="AU174" s="235" t="s">
        <v>182</v>
      </c>
      <c r="AV174" s="14" t="s">
        <v>89</v>
      </c>
      <c r="AW174" s="14" t="s">
        <v>33</v>
      </c>
      <c r="AX174" s="14" t="s">
        <v>87</v>
      </c>
      <c r="AY174" s="235" t="s">
        <v>173</v>
      </c>
    </row>
    <row r="175" spans="1:65" s="12" customFormat="1" ht="22.8" customHeight="1">
      <c r="B175" s="185"/>
      <c r="C175" s="186"/>
      <c r="D175" s="187" t="s">
        <v>78</v>
      </c>
      <c r="E175" s="199" t="s">
        <v>1266</v>
      </c>
      <c r="F175" s="199" t="s">
        <v>1267</v>
      </c>
      <c r="G175" s="186"/>
      <c r="H175" s="186"/>
      <c r="I175" s="189"/>
      <c r="J175" s="200">
        <f>BK175</f>
        <v>0</v>
      </c>
      <c r="K175" s="186"/>
      <c r="L175" s="191"/>
      <c r="M175" s="192"/>
      <c r="N175" s="193"/>
      <c r="O175" s="193"/>
      <c r="P175" s="194">
        <f>SUM(P176:P196)</f>
        <v>0</v>
      </c>
      <c r="Q175" s="193"/>
      <c r="R175" s="194">
        <f>SUM(R176:R196)</f>
        <v>2.613E-2</v>
      </c>
      <c r="S175" s="193"/>
      <c r="T175" s="195">
        <f>SUM(T176:T196)</f>
        <v>0</v>
      </c>
      <c r="AR175" s="196" t="s">
        <v>87</v>
      </c>
      <c r="AT175" s="197" t="s">
        <v>78</v>
      </c>
      <c r="AU175" s="197" t="s">
        <v>87</v>
      </c>
      <c r="AY175" s="196" t="s">
        <v>173</v>
      </c>
      <c r="BK175" s="198">
        <f>SUM(BK176:BK196)</f>
        <v>0</v>
      </c>
    </row>
    <row r="176" spans="1:65" s="2" customFormat="1" ht="24.15" customHeight="1">
      <c r="A176" s="35"/>
      <c r="B176" s="36"/>
      <c r="C176" s="201" t="s">
        <v>272</v>
      </c>
      <c r="D176" s="201" t="s">
        <v>177</v>
      </c>
      <c r="E176" s="202" t="s">
        <v>1268</v>
      </c>
      <c r="F176" s="203" t="s">
        <v>1269</v>
      </c>
      <c r="G176" s="204" t="s">
        <v>373</v>
      </c>
      <c r="H176" s="205">
        <v>3</v>
      </c>
      <c r="I176" s="206"/>
      <c r="J176" s="207">
        <f>ROUND(I176*H176,2)</f>
        <v>0</v>
      </c>
      <c r="K176" s="208"/>
      <c r="L176" s="38"/>
      <c r="M176" s="209" t="s">
        <v>1</v>
      </c>
      <c r="N176" s="210" t="s">
        <v>44</v>
      </c>
      <c r="O176" s="72"/>
      <c r="P176" s="211">
        <f>O176*H176</f>
        <v>0</v>
      </c>
      <c r="Q176" s="211">
        <v>1.3999999999999999E-4</v>
      </c>
      <c r="R176" s="211">
        <f>Q176*H176</f>
        <v>4.1999999999999996E-4</v>
      </c>
      <c r="S176" s="211">
        <v>0</v>
      </c>
      <c r="T176" s="212">
        <f>S176*H176</f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213" t="s">
        <v>426</v>
      </c>
      <c r="AT176" s="213" t="s">
        <v>177</v>
      </c>
      <c r="AU176" s="213" t="s">
        <v>89</v>
      </c>
      <c r="AY176" s="17" t="s">
        <v>173</v>
      </c>
      <c r="BE176" s="119">
        <f>IF(N176="základní",J176,0)</f>
        <v>0</v>
      </c>
      <c r="BF176" s="119">
        <f>IF(N176="snížená",J176,0)</f>
        <v>0</v>
      </c>
      <c r="BG176" s="119">
        <f>IF(N176="zákl. přenesená",J176,0)</f>
        <v>0</v>
      </c>
      <c r="BH176" s="119">
        <f>IF(N176="sníž. přenesená",J176,0)</f>
        <v>0</v>
      </c>
      <c r="BI176" s="119">
        <f>IF(N176="nulová",J176,0)</f>
        <v>0</v>
      </c>
      <c r="BJ176" s="17" t="s">
        <v>87</v>
      </c>
      <c r="BK176" s="119">
        <f>ROUND(I176*H176,2)</f>
        <v>0</v>
      </c>
      <c r="BL176" s="17" t="s">
        <v>426</v>
      </c>
      <c r="BM176" s="213" t="s">
        <v>1270</v>
      </c>
    </row>
    <row r="177" spans="1:65" s="14" customFormat="1" ht="10.199999999999999">
      <c r="B177" s="225"/>
      <c r="C177" s="226"/>
      <c r="D177" s="216" t="s">
        <v>184</v>
      </c>
      <c r="E177" s="227" t="s">
        <v>1</v>
      </c>
      <c r="F177" s="228" t="s">
        <v>1271</v>
      </c>
      <c r="G177" s="226"/>
      <c r="H177" s="229">
        <v>1</v>
      </c>
      <c r="I177" s="230"/>
      <c r="J177" s="226"/>
      <c r="K177" s="226"/>
      <c r="L177" s="231"/>
      <c r="M177" s="232"/>
      <c r="N177" s="233"/>
      <c r="O177" s="233"/>
      <c r="P177" s="233"/>
      <c r="Q177" s="233"/>
      <c r="R177" s="233"/>
      <c r="S177" s="233"/>
      <c r="T177" s="234"/>
      <c r="AT177" s="235" t="s">
        <v>184</v>
      </c>
      <c r="AU177" s="235" t="s">
        <v>89</v>
      </c>
      <c r="AV177" s="14" t="s">
        <v>89</v>
      </c>
      <c r="AW177" s="14" t="s">
        <v>33</v>
      </c>
      <c r="AX177" s="14" t="s">
        <v>79</v>
      </c>
      <c r="AY177" s="235" t="s">
        <v>173</v>
      </c>
    </row>
    <row r="178" spans="1:65" s="14" customFormat="1" ht="10.199999999999999">
      <c r="B178" s="225"/>
      <c r="C178" s="226"/>
      <c r="D178" s="216" t="s">
        <v>184</v>
      </c>
      <c r="E178" s="227" t="s">
        <v>1</v>
      </c>
      <c r="F178" s="228" t="s">
        <v>1272</v>
      </c>
      <c r="G178" s="226"/>
      <c r="H178" s="229">
        <v>1</v>
      </c>
      <c r="I178" s="230"/>
      <c r="J178" s="226"/>
      <c r="K178" s="226"/>
      <c r="L178" s="231"/>
      <c r="M178" s="232"/>
      <c r="N178" s="233"/>
      <c r="O178" s="233"/>
      <c r="P178" s="233"/>
      <c r="Q178" s="233"/>
      <c r="R178" s="233"/>
      <c r="S178" s="233"/>
      <c r="T178" s="234"/>
      <c r="AT178" s="235" t="s">
        <v>184</v>
      </c>
      <c r="AU178" s="235" t="s">
        <v>89</v>
      </c>
      <c r="AV178" s="14" t="s">
        <v>89</v>
      </c>
      <c r="AW178" s="14" t="s">
        <v>33</v>
      </c>
      <c r="AX178" s="14" t="s">
        <v>79</v>
      </c>
      <c r="AY178" s="235" t="s">
        <v>173</v>
      </c>
    </row>
    <row r="179" spans="1:65" s="14" customFormat="1" ht="10.199999999999999">
      <c r="B179" s="225"/>
      <c r="C179" s="226"/>
      <c r="D179" s="216" t="s">
        <v>184</v>
      </c>
      <c r="E179" s="227" t="s">
        <v>1</v>
      </c>
      <c r="F179" s="228" t="s">
        <v>1273</v>
      </c>
      <c r="G179" s="226"/>
      <c r="H179" s="229">
        <v>1</v>
      </c>
      <c r="I179" s="230"/>
      <c r="J179" s="226"/>
      <c r="K179" s="226"/>
      <c r="L179" s="231"/>
      <c r="M179" s="232"/>
      <c r="N179" s="233"/>
      <c r="O179" s="233"/>
      <c r="P179" s="233"/>
      <c r="Q179" s="233"/>
      <c r="R179" s="233"/>
      <c r="S179" s="233"/>
      <c r="T179" s="234"/>
      <c r="AT179" s="235" t="s">
        <v>184</v>
      </c>
      <c r="AU179" s="235" t="s">
        <v>89</v>
      </c>
      <c r="AV179" s="14" t="s">
        <v>89</v>
      </c>
      <c r="AW179" s="14" t="s">
        <v>33</v>
      </c>
      <c r="AX179" s="14" t="s">
        <v>79</v>
      </c>
      <c r="AY179" s="235" t="s">
        <v>173</v>
      </c>
    </row>
    <row r="180" spans="1:65" s="15" customFormat="1" ht="10.199999999999999">
      <c r="B180" s="236"/>
      <c r="C180" s="237"/>
      <c r="D180" s="216" t="s">
        <v>184</v>
      </c>
      <c r="E180" s="238" t="s">
        <v>1</v>
      </c>
      <c r="F180" s="239" t="s">
        <v>226</v>
      </c>
      <c r="G180" s="237"/>
      <c r="H180" s="240">
        <v>3</v>
      </c>
      <c r="I180" s="241"/>
      <c r="J180" s="237"/>
      <c r="K180" s="237"/>
      <c r="L180" s="242"/>
      <c r="M180" s="243"/>
      <c r="N180" s="244"/>
      <c r="O180" s="244"/>
      <c r="P180" s="244"/>
      <c r="Q180" s="244"/>
      <c r="R180" s="244"/>
      <c r="S180" s="244"/>
      <c r="T180" s="245"/>
      <c r="AT180" s="246" t="s">
        <v>184</v>
      </c>
      <c r="AU180" s="246" t="s">
        <v>89</v>
      </c>
      <c r="AV180" s="15" t="s">
        <v>181</v>
      </c>
      <c r="AW180" s="15" t="s">
        <v>33</v>
      </c>
      <c r="AX180" s="15" t="s">
        <v>87</v>
      </c>
      <c r="AY180" s="246" t="s">
        <v>173</v>
      </c>
    </row>
    <row r="181" spans="1:65" s="2" customFormat="1" ht="24.15" customHeight="1">
      <c r="A181" s="35"/>
      <c r="B181" s="36"/>
      <c r="C181" s="247" t="s">
        <v>284</v>
      </c>
      <c r="D181" s="247" t="s">
        <v>291</v>
      </c>
      <c r="E181" s="248" t="s">
        <v>1274</v>
      </c>
      <c r="F181" s="249" t="s">
        <v>1275</v>
      </c>
      <c r="G181" s="250" t="s">
        <v>373</v>
      </c>
      <c r="H181" s="251">
        <v>1</v>
      </c>
      <c r="I181" s="252"/>
      <c r="J181" s="253">
        <f>ROUND(I181*H181,2)</f>
        <v>0</v>
      </c>
      <c r="K181" s="254"/>
      <c r="L181" s="255"/>
      <c r="M181" s="256" t="s">
        <v>1</v>
      </c>
      <c r="N181" s="257" t="s">
        <v>44</v>
      </c>
      <c r="O181" s="72"/>
      <c r="P181" s="211">
        <f>O181*H181</f>
        <v>0</v>
      </c>
      <c r="Q181" s="211">
        <v>0</v>
      </c>
      <c r="R181" s="211">
        <f>Q181*H181</f>
        <v>0</v>
      </c>
      <c r="S181" s="211">
        <v>0</v>
      </c>
      <c r="T181" s="212">
        <f>S181*H181</f>
        <v>0</v>
      </c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213" t="s">
        <v>436</v>
      </c>
      <c r="AT181" s="213" t="s">
        <v>291</v>
      </c>
      <c r="AU181" s="213" t="s">
        <v>89</v>
      </c>
      <c r="AY181" s="17" t="s">
        <v>173</v>
      </c>
      <c r="BE181" s="119">
        <f>IF(N181="základní",J181,0)</f>
        <v>0</v>
      </c>
      <c r="BF181" s="119">
        <f>IF(N181="snížená",J181,0)</f>
        <v>0</v>
      </c>
      <c r="BG181" s="119">
        <f>IF(N181="zákl. přenesená",J181,0)</f>
        <v>0</v>
      </c>
      <c r="BH181" s="119">
        <f>IF(N181="sníž. přenesená",J181,0)</f>
        <v>0</v>
      </c>
      <c r="BI181" s="119">
        <f>IF(N181="nulová",J181,0)</f>
        <v>0</v>
      </c>
      <c r="BJ181" s="17" t="s">
        <v>87</v>
      </c>
      <c r="BK181" s="119">
        <f>ROUND(I181*H181,2)</f>
        <v>0</v>
      </c>
      <c r="BL181" s="17" t="s">
        <v>426</v>
      </c>
      <c r="BM181" s="213" t="s">
        <v>1276</v>
      </c>
    </row>
    <row r="182" spans="1:65" s="2" customFormat="1" ht="21.75" customHeight="1">
      <c r="A182" s="35"/>
      <c r="B182" s="36"/>
      <c r="C182" s="247" t="s">
        <v>290</v>
      </c>
      <c r="D182" s="247" t="s">
        <v>291</v>
      </c>
      <c r="E182" s="248" t="s">
        <v>1277</v>
      </c>
      <c r="F182" s="249" t="s">
        <v>1278</v>
      </c>
      <c r="G182" s="250" t="s">
        <v>373</v>
      </c>
      <c r="H182" s="251">
        <v>1</v>
      </c>
      <c r="I182" s="252"/>
      <c r="J182" s="253">
        <f>ROUND(I182*H182,2)</f>
        <v>0</v>
      </c>
      <c r="K182" s="254"/>
      <c r="L182" s="255"/>
      <c r="M182" s="256" t="s">
        <v>1</v>
      </c>
      <c r="N182" s="257" t="s">
        <v>44</v>
      </c>
      <c r="O182" s="72"/>
      <c r="P182" s="211">
        <f>O182*H182</f>
        <v>0</v>
      </c>
      <c r="Q182" s="211">
        <v>2.8300000000000001E-3</v>
      </c>
      <c r="R182" s="211">
        <f>Q182*H182</f>
        <v>2.8300000000000001E-3</v>
      </c>
      <c r="S182" s="211">
        <v>0</v>
      </c>
      <c r="T182" s="212">
        <f>S182*H182</f>
        <v>0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213" t="s">
        <v>294</v>
      </c>
      <c r="AT182" s="213" t="s">
        <v>291</v>
      </c>
      <c r="AU182" s="213" t="s">
        <v>89</v>
      </c>
      <c r="AY182" s="17" t="s">
        <v>173</v>
      </c>
      <c r="BE182" s="119">
        <f>IF(N182="základní",J182,0)</f>
        <v>0</v>
      </c>
      <c r="BF182" s="119">
        <f>IF(N182="snížená",J182,0)</f>
        <v>0</v>
      </c>
      <c r="BG182" s="119">
        <f>IF(N182="zákl. přenesená",J182,0)</f>
        <v>0</v>
      </c>
      <c r="BH182" s="119">
        <f>IF(N182="sníž. přenesená",J182,0)</f>
        <v>0</v>
      </c>
      <c r="BI182" s="119">
        <f>IF(N182="nulová",J182,0)</f>
        <v>0</v>
      </c>
      <c r="BJ182" s="17" t="s">
        <v>87</v>
      </c>
      <c r="BK182" s="119">
        <f>ROUND(I182*H182,2)</f>
        <v>0</v>
      </c>
      <c r="BL182" s="17" t="s">
        <v>294</v>
      </c>
      <c r="BM182" s="213" t="s">
        <v>1279</v>
      </c>
    </row>
    <row r="183" spans="1:65" s="2" customFormat="1" ht="16.5" customHeight="1">
      <c r="A183" s="35"/>
      <c r="B183" s="36"/>
      <c r="C183" s="247" t="s">
        <v>299</v>
      </c>
      <c r="D183" s="247" t="s">
        <v>291</v>
      </c>
      <c r="E183" s="248" t="s">
        <v>1280</v>
      </c>
      <c r="F183" s="249" t="s">
        <v>1281</v>
      </c>
      <c r="G183" s="250" t="s">
        <v>373</v>
      </c>
      <c r="H183" s="251">
        <v>1</v>
      </c>
      <c r="I183" s="252"/>
      <c r="J183" s="253">
        <f>ROUND(I183*H183,2)</f>
        <v>0</v>
      </c>
      <c r="K183" s="254"/>
      <c r="L183" s="255"/>
      <c r="M183" s="256" t="s">
        <v>1</v>
      </c>
      <c r="N183" s="257" t="s">
        <v>44</v>
      </c>
      <c r="O183" s="72"/>
      <c r="P183" s="211">
        <f>O183*H183</f>
        <v>0</v>
      </c>
      <c r="Q183" s="211">
        <v>2.5999999999999999E-3</v>
      </c>
      <c r="R183" s="211">
        <f>Q183*H183</f>
        <v>2.5999999999999999E-3</v>
      </c>
      <c r="S183" s="211">
        <v>0</v>
      </c>
      <c r="T183" s="212">
        <f>S183*H183</f>
        <v>0</v>
      </c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213" t="s">
        <v>294</v>
      </c>
      <c r="AT183" s="213" t="s">
        <v>291</v>
      </c>
      <c r="AU183" s="213" t="s">
        <v>89</v>
      </c>
      <c r="AY183" s="17" t="s">
        <v>173</v>
      </c>
      <c r="BE183" s="119">
        <f>IF(N183="základní",J183,0)</f>
        <v>0</v>
      </c>
      <c r="BF183" s="119">
        <f>IF(N183="snížená",J183,0)</f>
        <v>0</v>
      </c>
      <c r="BG183" s="119">
        <f>IF(N183="zákl. přenesená",J183,0)</f>
        <v>0</v>
      </c>
      <c r="BH183" s="119">
        <f>IF(N183="sníž. přenesená",J183,0)</f>
        <v>0</v>
      </c>
      <c r="BI183" s="119">
        <f>IF(N183="nulová",J183,0)</f>
        <v>0</v>
      </c>
      <c r="BJ183" s="17" t="s">
        <v>87</v>
      </c>
      <c r="BK183" s="119">
        <f>ROUND(I183*H183,2)</f>
        <v>0</v>
      </c>
      <c r="BL183" s="17" t="s">
        <v>294</v>
      </c>
      <c r="BM183" s="213" t="s">
        <v>1282</v>
      </c>
    </row>
    <row r="184" spans="1:65" s="2" customFormat="1" ht="24.15" customHeight="1">
      <c r="A184" s="35"/>
      <c r="B184" s="36"/>
      <c r="C184" s="201" t="s">
        <v>307</v>
      </c>
      <c r="D184" s="201" t="s">
        <v>177</v>
      </c>
      <c r="E184" s="202" t="s">
        <v>455</v>
      </c>
      <c r="F184" s="203" t="s">
        <v>456</v>
      </c>
      <c r="G184" s="204" t="s">
        <v>373</v>
      </c>
      <c r="H184" s="205">
        <v>2</v>
      </c>
      <c r="I184" s="206"/>
      <c r="J184" s="207">
        <f>ROUND(I184*H184,2)</f>
        <v>0</v>
      </c>
      <c r="K184" s="208"/>
      <c r="L184" s="38"/>
      <c r="M184" s="209" t="s">
        <v>1</v>
      </c>
      <c r="N184" s="210" t="s">
        <v>44</v>
      </c>
      <c r="O184" s="72"/>
      <c r="P184" s="211">
        <f>O184*H184</f>
        <v>0</v>
      </c>
      <c r="Q184" s="211">
        <v>1.8000000000000001E-4</v>
      </c>
      <c r="R184" s="211">
        <f>Q184*H184</f>
        <v>3.6000000000000002E-4</v>
      </c>
      <c r="S184" s="211">
        <v>0</v>
      </c>
      <c r="T184" s="212">
        <f>S184*H184</f>
        <v>0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213" t="s">
        <v>181</v>
      </c>
      <c r="AT184" s="213" t="s">
        <v>177</v>
      </c>
      <c r="AU184" s="213" t="s">
        <v>89</v>
      </c>
      <c r="AY184" s="17" t="s">
        <v>173</v>
      </c>
      <c r="BE184" s="119">
        <f>IF(N184="základní",J184,0)</f>
        <v>0</v>
      </c>
      <c r="BF184" s="119">
        <f>IF(N184="snížená",J184,0)</f>
        <v>0</v>
      </c>
      <c r="BG184" s="119">
        <f>IF(N184="zákl. přenesená",J184,0)</f>
        <v>0</v>
      </c>
      <c r="BH184" s="119">
        <f>IF(N184="sníž. přenesená",J184,0)</f>
        <v>0</v>
      </c>
      <c r="BI184" s="119">
        <f>IF(N184="nulová",J184,0)</f>
        <v>0</v>
      </c>
      <c r="BJ184" s="17" t="s">
        <v>87</v>
      </c>
      <c r="BK184" s="119">
        <f>ROUND(I184*H184,2)</f>
        <v>0</v>
      </c>
      <c r="BL184" s="17" t="s">
        <v>181</v>
      </c>
      <c r="BM184" s="213" t="s">
        <v>1283</v>
      </c>
    </row>
    <row r="185" spans="1:65" s="14" customFormat="1" ht="10.199999999999999">
      <c r="B185" s="225"/>
      <c r="C185" s="226"/>
      <c r="D185" s="216" t="s">
        <v>184</v>
      </c>
      <c r="E185" s="227" t="s">
        <v>1</v>
      </c>
      <c r="F185" s="228" t="s">
        <v>1284</v>
      </c>
      <c r="G185" s="226"/>
      <c r="H185" s="229">
        <v>2</v>
      </c>
      <c r="I185" s="230"/>
      <c r="J185" s="226"/>
      <c r="K185" s="226"/>
      <c r="L185" s="231"/>
      <c r="M185" s="232"/>
      <c r="N185" s="233"/>
      <c r="O185" s="233"/>
      <c r="P185" s="233"/>
      <c r="Q185" s="233"/>
      <c r="R185" s="233"/>
      <c r="S185" s="233"/>
      <c r="T185" s="234"/>
      <c r="AT185" s="235" t="s">
        <v>184</v>
      </c>
      <c r="AU185" s="235" t="s">
        <v>89</v>
      </c>
      <c r="AV185" s="14" t="s">
        <v>89</v>
      </c>
      <c r="AW185" s="14" t="s">
        <v>33</v>
      </c>
      <c r="AX185" s="14" t="s">
        <v>87</v>
      </c>
      <c r="AY185" s="235" t="s">
        <v>173</v>
      </c>
    </row>
    <row r="186" spans="1:65" s="2" customFormat="1" ht="33" customHeight="1">
      <c r="A186" s="35"/>
      <c r="B186" s="36"/>
      <c r="C186" s="247" t="s">
        <v>7</v>
      </c>
      <c r="D186" s="247" t="s">
        <v>291</v>
      </c>
      <c r="E186" s="248" t="s">
        <v>1237</v>
      </c>
      <c r="F186" s="249" t="s">
        <v>1238</v>
      </c>
      <c r="G186" s="250" t="s">
        <v>373</v>
      </c>
      <c r="H186" s="251">
        <v>2</v>
      </c>
      <c r="I186" s="252"/>
      <c r="J186" s="253">
        <f>ROUND(I186*H186,2)</f>
        <v>0</v>
      </c>
      <c r="K186" s="254"/>
      <c r="L186" s="255"/>
      <c r="M186" s="256" t="s">
        <v>1</v>
      </c>
      <c r="N186" s="257" t="s">
        <v>44</v>
      </c>
      <c r="O186" s="72"/>
      <c r="P186" s="211">
        <f>O186*H186</f>
        <v>0</v>
      </c>
      <c r="Q186" s="211">
        <v>0</v>
      </c>
      <c r="R186" s="211">
        <f>Q186*H186</f>
        <v>0</v>
      </c>
      <c r="S186" s="211">
        <v>0</v>
      </c>
      <c r="T186" s="212">
        <f>S186*H186</f>
        <v>0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213" t="s">
        <v>227</v>
      </c>
      <c r="AT186" s="213" t="s">
        <v>291</v>
      </c>
      <c r="AU186" s="213" t="s">
        <v>89</v>
      </c>
      <c r="AY186" s="17" t="s">
        <v>173</v>
      </c>
      <c r="BE186" s="119">
        <f>IF(N186="základní",J186,0)</f>
        <v>0</v>
      </c>
      <c r="BF186" s="119">
        <f>IF(N186="snížená",J186,0)</f>
        <v>0</v>
      </c>
      <c r="BG186" s="119">
        <f>IF(N186="zákl. přenesená",J186,0)</f>
        <v>0</v>
      </c>
      <c r="BH186" s="119">
        <f>IF(N186="sníž. přenesená",J186,0)</f>
        <v>0</v>
      </c>
      <c r="BI186" s="119">
        <f>IF(N186="nulová",J186,0)</f>
        <v>0</v>
      </c>
      <c r="BJ186" s="17" t="s">
        <v>87</v>
      </c>
      <c r="BK186" s="119">
        <f>ROUND(I186*H186,2)</f>
        <v>0</v>
      </c>
      <c r="BL186" s="17" t="s">
        <v>181</v>
      </c>
      <c r="BM186" s="213" t="s">
        <v>1285</v>
      </c>
    </row>
    <row r="187" spans="1:65" s="2" customFormat="1" ht="24.15" customHeight="1">
      <c r="A187" s="35"/>
      <c r="B187" s="36"/>
      <c r="C187" s="201" t="s">
        <v>317</v>
      </c>
      <c r="D187" s="201" t="s">
        <v>177</v>
      </c>
      <c r="E187" s="202" t="s">
        <v>429</v>
      </c>
      <c r="F187" s="203" t="s">
        <v>430</v>
      </c>
      <c r="G187" s="204" t="s">
        <v>373</v>
      </c>
      <c r="H187" s="205">
        <v>6</v>
      </c>
      <c r="I187" s="206"/>
      <c r="J187" s="207">
        <f>ROUND(I187*H187,2)</f>
        <v>0</v>
      </c>
      <c r="K187" s="208"/>
      <c r="L187" s="38"/>
      <c r="M187" s="209" t="s">
        <v>1</v>
      </c>
      <c r="N187" s="210" t="s">
        <v>44</v>
      </c>
      <c r="O187" s="72"/>
      <c r="P187" s="211">
        <f>O187*H187</f>
        <v>0</v>
      </c>
      <c r="Q187" s="211">
        <v>1.8000000000000001E-4</v>
      </c>
      <c r="R187" s="211">
        <f>Q187*H187</f>
        <v>1.08E-3</v>
      </c>
      <c r="S187" s="211">
        <v>0</v>
      </c>
      <c r="T187" s="212">
        <f>S187*H187</f>
        <v>0</v>
      </c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R187" s="213" t="s">
        <v>181</v>
      </c>
      <c r="AT187" s="213" t="s">
        <v>177</v>
      </c>
      <c r="AU187" s="213" t="s">
        <v>89</v>
      </c>
      <c r="AY187" s="17" t="s">
        <v>173</v>
      </c>
      <c r="BE187" s="119">
        <f>IF(N187="základní",J187,0)</f>
        <v>0</v>
      </c>
      <c r="BF187" s="119">
        <f>IF(N187="snížená",J187,0)</f>
        <v>0</v>
      </c>
      <c r="BG187" s="119">
        <f>IF(N187="zákl. přenesená",J187,0)</f>
        <v>0</v>
      </c>
      <c r="BH187" s="119">
        <f>IF(N187="sníž. přenesená",J187,0)</f>
        <v>0</v>
      </c>
      <c r="BI187" s="119">
        <f>IF(N187="nulová",J187,0)</f>
        <v>0</v>
      </c>
      <c r="BJ187" s="17" t="s">
        <v>87</v>
      </c>
      <c r="BK187" s="119">
        <f>ROUND(I187*H187,2)</f>
        <v>0</v>
      </c>
      <c r="BL187" s="17" t="s">
        <v>181</v>
      </c>
      <c r="BM187" s="213" t="s">
        <v>1286</v>
      </c>
    </row>
    <row r="188" spans="1:65" s="14" customFormat="1" ht="10.199999999999999">
      <c r="B188" s="225"/>
      <c r="C188" s="226"/>
      <c r="D188" s="216" t="s">
        <v>184</v>
      </c>
      <c r="E188" s="227" t="s">
        <v>1</v>
      </c>
      <c r="F188" s="228" t="s">
        <v>1287</v>
      </c>
      <c r="G188" s="226"/>
      <c r="H188" s="229">
        <v>1</v>
      </c>
      <c r="I188" s="230"/>
      <c r="J188" s="226"/>
      <c r="K188" s="226"/>
      <c r="L188" s="231"/>
      <c r="M188" s="232"/>
      <c r="N188" s="233"/>
      <c r="O188" s="233"/>
      <c r="P188" s="233"/>
      <c r="Q188" s="233"/>
      <c r="R188" s="233"/>
      <c r="S188" s="233"/>
      <c r="T188" s="234"/>
      <c r="AT188" s="235" t="s">
        <v>184</v>
      </c>
      <c r="AU188" s="235" t="s">
        <v>89</v>
      </c>
      <c r="AV188" s="14" t="s">
        <v>89</v>
      </c>
      <c r="AW188" s="14" t="s">
        <v>33</v>
      </c>
      <c r="AX188" s="14" t="s">
        <v>79</v>
      </c>
      <c r="AY188" s="235" t="s">
        <v>173</v>
      </c>
    </row>
    <row r="189" spans="1:65" s="14" customFormat="1" ht="10.199999999999999">
      <c r="B189" s="225"/>
      <c r="C189" s="226"/>
      <c r="D189" s="216" t="s">
        <v>184</v>
      </c>
      <c r="E189" s="227" t="s">
        <v>1</v>
      </c>
      <c r="F189" s="228" t="s">
        <v>458</v>
      </c>
      <c r="G189" s="226"/>
      <c r="H189" s="229">
        <v>1</v>
      </c>
      <c r="I189" s="230"/>
      <c r="J189" s="226"/>
      <c r="K189" s="226"/>
      <c r="L189" s="231"/>
      <c r="M189" s="232"/>
      <c r="N189" s="233"/>
      <c r="O189" s="233"/>
      <c r="P189" s="233"/>
      <c r="Q189" s="233"/>
      <c r="R189" s="233"/>
      <c r="S189" s="233"/>
      <c r="T189" s="234"/>
      <c r="AT189" s="235" t="s">
        <v>184</v>
      </c>
      <c r="AU189" s="235" t="s">
        <v>89</v>
      </c>
      <c r="AV189" s="14" t="s">
        <v>89</v>
      </c>
      <c r="AW189" s="14" t="s">
        <v>33</v>
      </c>
      <c r="AX189" s="14" t="s">
        <v>79</v>
      </c>
      <c r="AY189" s="235" t="s">
        <v>173</v>
      </c>
    </row>
    <row r="190" spans="1:65" s="14" customFormat="1" ht="10.199999999999999">
      <c r="B190" s="225"/>
      <c r="C190" s="226"/>
      <c r="D190" s="216" t="s">
        <v>184</v>
      </c>
      <c r="E190" s="227" t="s">
        <v>1</v>
      </c>
      <c r="F190" s="228" t="s">
        <v>1288</v>
      </c>
      <c r="G190" s="226"/>
      <c r="H190" s="229">
        <v>3</v>
      </c>
      <c r="I190" s="230"/>
      <c r="J190" s="226"/>
      <c r="K190" s="226"/>
      <c r="L190" s="231"/>
      <c r="M190" s="232"/>
      <c r="N190" s="233"/>
      <c r="O190" s="233"/>
      <c r="P190" s="233"/>
      <c r="Q190" s="233"/>
      <c r="R190" s="233"/>
      <c r="S190" s="233"/>
      <c r="T190" s="234"/>
      <c r="AT190" s="235" t="s">
        <v>184</v>
      </c>
      <c r="AU190" s="235" t="s">
        <v>89</v>
      </c>
      <c r="AV190" s="14" t="s">
        <v>89</v>
      </c>
      <c r="AW190" s="14" t="s">
        <v>33</v>
      </c>
      <c r="AX190" s="14" t="s">
        <v>79</v>
      </c>
      <c r="AY190" s="235" t="s">
        <v>173</v>
      </c>
    </row>
    <row r="191" spans="1:65" s="14" customFormat="1" ht="10.199999999999999">
      <c r="B191" s="225"/>
      <c r="C191" s="226"/>
      <c r="D191" s="216" t="s">
        <v>184</v>
      </c>
      <c r="E191" s="227" t="s">
        <v>1</v>
      </c>
      <c r="F191" s="228" t="s">
        <v>1289</v>
      </c>
      <c r="G191" s="226"/>
      <c r="H191" s="229">
        <v>1</v>
      </c>
      <c r="I191" s="230"/>
      <c r="J191" s="226"/>
      <c r="K191" s="226"/>
      <c r="L191" s="231"/>
      <c r="M191" s="232"/>
      <c r="N191" s="233"/>
      <c r="O191" s="233"/>
      <c r="P191" s="233"/>
      <c r="Q191" s="233"/>
      <c r="R191" s="233"/>
      <c r="S191" s="233"/>
      <c r="T191" s="234"/>
      <c r="AT191" s="235" t="s">
        <v>184</v>
      </c>
      <c r="AU191" s="235" t="s">
        <v>89</v>
      </c>
      <c r="AV191" s="14" t="s">
        <v>89</v>
      </c>
      <c r="AW191" s="14" t="s">
        <v>33</v>
      </c>
      <c r="AX191" s="14" t="s">
        <v>79</v>
      </c>
      <c r="AY191" s="235" t="s">
        <v>173</v>
      </c>
    </row>
    <row r="192" spans="1:65" s="15" customFormat="1" ht="10.199999999999999">
      <c r="B192" s="236"/>
      <c r="C192" s="237"/>
      <c r="D192" s="216" t="s">
        <v>184</v>
      </c>
      <c r="E192" s="238" t="s">
        <v>1</v>
      </c>
      <c r="F192" s="239" t="s">
        <v>226</v>
      </c>
      <c r="G192" s="237"/>
      <c r="H192" s="240">
        <v>6</v>
      </c>
      <c r="I192" s="241"/>
      <c r="J192" s="237"/>
      <c r="K192" s="237"/>
      <c r="L192" s="242"/>
      <c r="M192" s="243"/>
      <c r="N192" s="244"/>
      <c r="O192" s="244"/>
      <c r="P192" s="244"/>
      <c r="Q192" s="244"/>
      <c r="R192" s="244"/>
      <c r="S192" s="244"/>
      <c r="T192" s="245"/>
      <c r="AT192" s="246" t="s">
        <v>184</v>
      </c>
      <c r="AU192" s="246" t="s">
        <v>89</v>
      </c>
      <c r="AV192" s="15" t="s">
        <v>181</v>
      </c>
      <c r="AW192" s="15" t="s">
        <v>33</v>
      </c>
      <c r="AX192" s="15" t="s">
        <v>87</v>
      </c>
      <c r="AY192" s="246" t="s">
        <v>173</v>
      </c>
    </row>
    <row r="193" spans="1:65" s="2" customFormat="1" ht="21.75" customHeight="1">
      <c r="A193" s="35"/>
      <c r="B193" s="36"/>
      <c r="C193" s="247" t="s">
        <v>322</v>
      </c>
      <c r="D193" s="247" t="s">
        <v>291</v>
      </c>
      <c r="E193" s="248" t="s">
        <v>1290</v>
      </c>
      <c r="F193" s="249" t="s">
        <v>1291</v>
      </c>
      <c r="G193" s="250" t="s">
        <v>373</v>
      </c>
      <c r="H193" s="251">
        <v>1</v>
      </c>
      <c r="I193" s="252"/>
      <c r="J193" s="253">
        <f>ROUND(I193*H193,2)</f>
        <v>0</v>
      </c>
      <c r="K193" s="254"/>
      <c r="L193" s="255"/>
      <c r="M193" s="256" t="s">
        <v>1</v>
      </c>
      <c r="N193" s="257" t="s">
        <v>44</v>
      </c>
      <c r="O193" s="72"/>
      <c r="P193" s="211">
        <f>O193*H193</f>
        <v>0</v>
      </c>
      <c r="Q193" s="211">
        <v>0</v>
      </c>
      <c r="R193" s="211">
        <f>Q193*H193</f>
        <v>0</v>
      </c>
      <c r="S193" s="211">
        <v>0</v>
      </c>
      <c r="T193" s="212">
        <f>S193*H193</f>
        <v>0</v>
      </c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R193" s="213" t="s">
        <v>227</v>
      </c>
      <c r="AT193" s="213" t="s">
        <v>291</v>
      </c>
      <c r="AU193" s="213" t="s">
        <v>89</v>
      </c>
      <c r="AY193" s="17" t="s">
        <v>173</v>
      </c>
      <c r="BE193" s="119">
        <f>IF(N193="základní",J193,0)</f>
        <v>0</v>
      </c>
      <c r="BF193" s="119">
        <f>IF(N193="snížená",J193,0)</f>
        <v>0</v>
      </c>
      <c r="BG193" s="119">
        <f>IF(N193="zákl. přenesená",J193,0)</f>
        <v>0</v>
      </c>
      <c r="BH193" s="119">
        <f>IF(N193="sníž. přenesená",J193,0)</f>
        <v>0</v>
      </c>
      <c r="BI193" s="119">
        <f>IF(N193="nulová",J193,0)</f>
        <v>0</v>
      </c>
      <c r="BJ193" s="17" t="s">
        <v>87</v>
      </c>
      <c r="BK193" s="119">
        <f>ROUND(I193*H193,2)</f>
        <v>0</v>
      </c>
      <c r="BL193" s="17" t="s">
        <v>181</v>
      </c>
      <c r="BM193" s="213" t="s">
        <v>1292</v>
      </c>
    </row>
    <row r="194" spans="1:65" s="2" customFormat="1" ht="16.5" customHeight="1">
      <c r="A194" s="35"/>
      <c r="B194" s="36"/>
      <c r="C194" s="247" t="s">
        <v>329</v>
      </c>
      <c r="D194" s="247" t="s">
        <v>291</v>
      </c>
      <c r="E194" s="248" t="s">
        <v>461</v>
      </c>
      <c r="F194" s="249" t="s">
        <v>462</v>
      </c>
      <c r="G194" s="250" t="s">
        <v>373</v>
      </c>
      <c r="H194" s="251">
        <v>1</v>
      </c>
      <c r="I194" s="252"/>
      <c r="J194" s="253">
        <f>ROUND(I194*H194,2)</f>
        <v>0</v>
      </c>
      <c r="K194" s="254"/>
      <c r="L194" s="255"/>
      <c r="M194" s="256" t="s">
        <v>1</v>
      </c>
      <c r="N194" s="257" t="s">
        <v>44</v>
      </c>
      <c r="O194" s="72"/>
      <c r="P194" s="211">
        <f>O194*H194</f>
        <v>0</v>
      </c>
      <c r="Q194" s="211">
        <v>0</v>
      </c>
      <c r="R194" s="211">
        <f>Q194*H194</f>
        <v>0</v>
      </c>
      <c r="S194" s="211">
        <v>0</v>
      </c>
      <c r="T194" s="212">
        <f>S194*H194</f>
        <v>0</v>
      </c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R194" s="213" t="s">
        <v>227</v>
      </c>
      <c r="AT194" s="213" t="s">
        <v>291</v>
      </c>
      <c r="AU194" s="213" t="s">
        <v>89</v>
      </c>
      <c r="AY194" s="17" t="s">
        <v>173</v>
      </c>
      <c r="BE194" s="119">
        <f>IF(N194="základní",J194,0)</f>
        <v>0</v>
      </c>
      <c r="BF194" s="119">
        <f>IF(N194="snížená",J194,0)</f>
        <v>0</v>
      </c>
      <c r="BG194" s="119">
        <f>IF(N194="zákl. přenesená",J194,0)</f>
        <v>0</v>
      </c>
      <c r="BH194" s="119">
        <f>IF(N194="sníž. přenesená",J194,0)</f>
        <v>0</v>
      </c>
      <c r="BI194" s="119">
        <f>IF(N194="nulová",J194,0)</f>
        <v>0</v>
      </c>
      <c r="BJ194" s="17" t="s">
        <v>87</v>
      </c>
      <c r="BK194" s="119">
        <f>ROUND(I194*H194,2)</f>
        <v>0</v>
      </c>
      <c r="BL194" s="17" t="s">
        <v>181</v>
      </c>
      <c r="BM194" s="213" t="s">
        <v>1293</v>
      </c>
    </row>
    <row r="195" spans="1:65" s="2" customFormat="1" ht="21.75" customHeight="1">
      <c r="A195" s="35"/>
      <c r="B195" s="36"/>
      <c r="C195" s="247" t="s">
        <v>335</v>
      </c>
      <c r="D195" s="247" t="s">
        <v>291</v>
      </c>
      <c r="E195" s="248" t="s">
        <v>1294</v>
      </c>
      <c r="F195" s="249" t="s">
        <v>1295</v>
      </c>
      <c r="G195" s="250" t="s">
        <v>373</v>
      </c>
      <c r="H195" s="251">
        <v>3</v>
      </c>
      <c r="I195" s="252"/>
      <c r="J195" s="253">
        <f>ROUND(I195*H195,2)</f>
        <v>0</v>
      </c>
      <c r="K195" s="254"/>
      <c r="L195" s="255"/>
      <c r="M195" s="256" t="s">
        <v>1</v>
      </c>
      <c r="N195" s="257" t="s">
        <v>44</v>
      </c>
      <c r="O195" s="72"/>
      <c r="P195" s="211">
        <f>O195*H195</f>
        <v>0</v>
      </c>
      <c r="Q195" s="211">
        <v>6.28E-3</v>
      </c>
      <c r="R195" s="211">
        <f>Q195*H195</f>
        <v>1.8839999999999999E-2</v>
      </c>
      <c r="S195" s="211">
        <v>0</v>
      </c>
      <c r="T195" s="212">
        <f>S195*H195</f>
        <v>0</v>
      </c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R195" s="213" t="s">
        <v>294</v>
      </c>
      <c r="AT195" s="213" t="s">
        <v>291</v>
      </c>
      <c r="AU195" s="213" t="s">
        <v>89</v>
      </c>
      <c r="AY195" s="17" t="s">
        <v>173</v>
      </c>
      <c r="BE195" s="119">
        <f>IF(N195="základní",J195,0)</f>
        <v>0</v>
      </c>
      <c r="BF195" s="119">
        <f>IF(N195="snížená",J195,0)</f>
        <v>0</v>
      </c>
      <c r="BG195" s="119">
        <f>IF(N195="zákl. přenesená",J195,0)</f>
        <v>0</v>
      </c>
      <c r="BH195" s="119">
        <f>IF(N195="sníž. přenesená",J195,0)</f>
        <v>0</v>
      </c>
      <c r="BI195" s="119">
        <f>IF(N195="nulová",J195,0)</f>
        <v>0</v>
      </c>
      <c r="BJ195" s="17" t="s">
        <v>87</v>
      </c>
      <c r="BK195" s="119">
        <f>ROUND(I195*H195,2)</f>
        <v>0</v>
      </c>
      <c r="BL195" s="17" t="s">
        <v>294</v>
      </c>
      <c r="BM195" s="213" t="s">
        <v>1296</v>
      </c>
    </row>
    <row r="196" spans="1:65" s="2" customFormat="1" ht="16.5" customHeight="1">
      <c r="A196" s="35"/>
      <c r="B196" s="36"/>
      <c r="C196" s="247" t="s">
        <v>339</v>
      </c>
      <c r="D196" s="247" t="s">
        <v>291</v>
      </c>
      <c r="E196" s="248" t="s">
        <v>1297</v>
      </c>
      <c r="F196" s="249" t="s">
        <v>1298</v>
      </c>
      <c r="G196" s="250" t="s">
        <v>373</v>
      </c>
      <c r="H196" s="251">
        <v>1</v>
      </c>
      <c r="I196" s="252"/>
      <c r="J196" s="253">
        <f>ROUND(I196*H196,2)</f>
        <v>0</v>
      </c>
      <c r="K196" s="254"/>
      <c r="L196" s="255"/>
      <c r="M196" s="256" t="s">
        <v>1</v>
      </c>
      <c r="N196" s="257" t="s">
        <v>44</v>
      </c>
      <c r="O196" s="72"/>
      <c r="P196" s="211">
        <f>O196*H196</f>
        <v>0</v>
      </c>
      <c r="Q196" s="211">
        <v>0</v>
      </c>
      <c r="R196" s="211">
        <f>Q196*H196</f>
        <v>0</v>
      </c>
      <c r="S196" s="211">
        <v>0</v>
      </c>
      <c r="T196" s="212">
        <f>S196*H196</f>
        <v>0</v>
      </c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R196" s="213" t="s">
        <v>294</v>
      </c>
      <c r="AT196" s="213" t="s">
        <v>291</v>
      </c>
      <c r="AU196" s="213" t="s">
        <v>89</v>
      </c>
      <c r="AY196" s="17" t="s">
        <v>173</v>
      </c>
      <c r="BE196" s="119">
        <f>IF(N196="základní",J196,0)</f>
        <v>0</v>
      </c>
      <c r="BF196" s="119">
        <f>IF(N196="snížená",J196,0)</f>
        <v>0</v>
      </c>
      <c r="BG196" s="119">
        <f>IF(N196="zákl. přenesená",J196,0)</f>
        <v>0</v>
      </c>
      <c r="BH196" s="119">
        <f>IF(N196="sníž. přenesená",J196,0)</f>
        <v>0</v>
      </c>
      <c r="BI196" s="119">
        <f>IF(N196="nulová",J196,0)</f>
        <v>0</v>
      </c>
      <c r="BJ196" s="17" t="s">
        <v>87</v>
      </c>
      <c r="BK196" s="119">
        <f>ROUND(I196*H196,2)</f>
        <v>0</v>
      </c>
      <c r="BL196" s="17" t="s">
        <v>294</v>
      </c>
      <c r="BM196" s="213" t="s">
        <v>1299</v>
      </c>
    </row>
    <row r="197" spans="1:65" s="12" customFormat="1" ht="25.95" customHeight="1">
      <c r="B197" s="185"/>
      <c r="C197" s="186"/>
      <c r="D197" s="187" t="s">
        <v>78</v>
      </c>
      <c r="E197" s="188" t="s">
        <v>1300</v>
      </c>
      <c r="F197" s="188" t="s">
        <v>1301</v>
      </c>
      <c r="G197" s="186"/>
      <c r="H197" s="186"/>
      <c r="I197" s="189"/>
      <c r="J197" s="190">
        <f>BK197</f>
        <v>0</v>
      </c>
      <c r="K197" s="186"/>
      <c r="L197" s="191"/>
      <c r="M197" s="192"/>
      <c r="N197" s="193"/>
      <c r="O197" s="193"/>
      <c r="P197" s="194">
        <f>P198+SUM(P199:P215)</f>
        <v>0</v>
      </c>
      <c r="Q197" s="193"/>
      <c r="R197" s="194">
        <f>R198+SUM(R199:R215)</f>
        <v>6.5981999999999999E-2</v>
      </c>
      <c r="S197" s="193"/>
      <c r="T197" s="195">
        <f>T198+SUM(T199:T215)</f>
        <v>0</v>
      </c>
      <c r="AR197" s="196" t="s">
        <v>87</v>
      </c>
      <c r="AT197" s="197" t="s">
        <v>78</v>
      </c>
      <c r="AU197" s="197" t="s">
        <v>79</v>
      </c>
      <c r="AY197" s="196" t="s">
        <v>173</v>
      </c>
      <c r="BK197" s="198">
        <f>BK198+SUM(BK199:BK215)</f>
        <v>0</v>
      </c>
    </row>
    <row r="198" spans="1:65" s="2" customFormat="1" ht="21.75" customHeight="1">
      <c r="A198" s="35"/>
      <c r="B198" s="36"/>
      <c r="C198" s="201" t="s">
        <v>345</v>
      </c>
      <c r="D198" s="201" t="s">
        <v>177</v>
      </c>
      <c r="E198" s="202" t="s">
        <v>1302</v>
      </c>
      <c r="F198" s="203" t="s">
        <v>1303</v>
      </c>
      <c r="G198" s="204" t="s">
        <v>193</v>
      </c>
      <c r="H198" s="205">
        <v>3</v>
      </c>
      <c r="I198" s="206"/>
      <c r="J198" s="207">
        <f>ROUND(I198*H198,2)</f>
        <v>0</v>
      </c>
      <c r="K198" s="208"/>
      <c r="L198" s="38"/>
      <c r="M198" s="209" t="s">
        <v>1</v>
      </c>
      <c r="N198" s="210" t="s">
        <v>44</v>
      </c>
      <c r="O198" s="72"/>
      <c r="P198" s="211">
        <f>O198*H198</f>
        <v>0</v>
      </c>
      <c r="Q198" s="211">
        <v>3.5E-4</v>
      </c>
      <c r="R198" s="211">
        <f>Q198*H198</f>
        <v>1.0499999999999999E-3</v>
      </c>
      <c r="S198" s="211">
        <v>0</v>
      </c>
      <c r="T198" s="212">
        <f>S198*H198</f>
        <v>0</v>
      </c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R198" s="213" t="s">
        <v>426</v>
      </c>
      <c r="AT198" s="213" t="s">
        <v>177</v>
      </c>
      <c r="AU198" s="213" t="s">
        <v>87</v>
      </c>
      <c r="AY198" s="17" t="s">
        <v>173</v>
      </c>
      <c r="BE198" s="119">
        <f>IF(N198="základní",J198,0)</f>
        <v>0</v>
      </c>
      <c r="BF198" s="119">
        <f>IF(N198="snížená",J198,0)</f>
        <v>0</v>
      </c>
      <c r="BG198" s="119">
        <f>IF(N198="zákl. přenesená",J198,0)</f>
        <v>0</v>
      </c>
      <c r="BH198" s="119">
        <f>IF(N198="sníž. přenesená",J198,0)</f>
        <v>0</v>
      </c>
      <c r="BI198" s="119">
        <f>IF(N198="nulová",J198,0)</f>
        <v>0</v>
      </c>
      <c r="BJ198" s="17" t="s">
        <v>87</v>
      </c>
      <c r="BK198" s="119">
        <f>ROUND(I198*H198,2)</f>
        <v>0</v>
      </c>
      <c r="BL198" s="17" t="s">
        <v>426</v>
      </c>
      <c r="BM198" s="213" t="s">
        <v>1304</v>
      </c>
    </row>
    <row r="199" spans="1:65" s="14" customFormat="1" ht="10.199999999999999">
      <c r="B199" s="225"/>
      <c r="C199" s="226"/>
      <c r="D199" s="216" t="s">
        <v>184</v>
      </c>
      <c r="E199" s="227" t="s">
        <v>1</v>
      </c>
      <c r="F199" s="228" t="s">
        <v>1305</v>
      </c>
      <c r="G199" s="226"/>
      <c r="H199" s="229">
        <v>3</v>
      </c>
      <c r="I199" s="230"/>
      <c r="J199" s="226"/>
      <c r="K199" s="226"/>
      <c r="L199" s="231"/>
      <c r="M199" s="232"/>
      <c r="N199" s="233"/>
      <c r="O199" s="233"/>
      <c r="P199" s="233"/>
      <c r="Q199" s="233"/>
      <c r="R199" s="233"/>
      <c r="S199" s="233"/>
      <c r="T199" s="234"/>
      <c r="AT199" s="235" t="s">
        <v>184</v>
      </c>
      <c r="AU199" s="235" t="s">
        <v>87</v>
      </c>
      <c r="AV199" s="14" t="s">
        <v>89</v>
      </c>
      <c r="AW199" s="14" t="s">
        <v>33</v>
      </c>
      <c r="AX199" s="14" t="s">
        <v>87</v>
      </c>
      <c r="AY199" s="235" t="s">
        <v>173</v>
      </c>
    </row>
    <row r="200" spans="1:65" s="2" customFormat="1" ht="33" customHeight="1">
      <c r="A200" s="35"/>
      <c r="B200" s="36"/>
      <c r="C200" s="247" t="s">
        <v>351</v>
      </c>
      <c r="D200" s="247" t="s">
        <v>291</v>
      </c>
      <c r="E200" s="248" t="s">
        <v>1306</v>
      </c>
      <c r="F200" s="249" t="s">
        <v>1307</v>
      </c>
      <c r="G200" s="250" t="s">
        <v>193</v>
      </c>
      <c r="H200" s="251">
        <v>3.24</v>
      </c>
      <c r="I200" s="252"/>
      <c r="J200" s="253">
        <f>ROUND(I200*H200,2)</f>
        <v>0</v>
      </c>
      <c r="K200" s="254"/>
      <c r="L200" s="255"/>
      <c r="M200" s="256" t="s">
        <v>1</v>
      </c>
      <c r="N200" s="257" t="s">
        <v>44</v>
      </c>
      <c r="O200" s="72"/>
      <c r="P200" s="211">
        <f>O200*H200</f>
        <v>0</v>
      </c>
      <c r="Q200" s="211">
        <v>1.9300000000000001E-2</v>
      </c>
      <c r="R200" s="211">
        <f>Q200*H200</f>
        <v>6.2532000000000004E-2</v>
      </c>
      <c r="S200" s="211">
        <v>0</v>
      </c>
      <c r="T200" s="212">
        <f>S200*H200</f>
        <v>0</v>
      </c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R200" s="213" t="s">
        <v>436</v>
      </c>
      <c r="AT200" s="213" t="s">
        <v>291</v>
      </c>
      <c r="AU200" s="213" t="s">
        <v>87</v>
      </c>
      <c r="AY200" s="17" t="s">
        <v>173</v>
      </c>
      <c r="BE200" s="119">
        <f>IF(N200="základní",J200,0)</f>
        <v>0</v>
      </c>
      <c r="BF200" s="119">
        <f>IF(N200="snížená",J200,0)</f>
        <v>0</v>
      </c>
      <c r="BG200" s="119">
        <f>IF(N200="zákl. přenesená",J200,0)</f>
        <v>0</v>
      </c>
      <c r="BH200" s="119">
        <f>IF(N200="sníž. přenesená",J200,0)</f>
        <v>0</v>
      </c>
      <c r="BI200" s="119">
        <f>IF(N200="nulová",J200,0)</f>
        <v>0</v>
      </c>
      <c r="BJ200" s="17" t="s">
        <v>87</v>
      </c>
      <c r="BK200" s="119">
        <f>ROUND(I200*H200,2)</f>
        <v>0</v>
      </c>
      <c r="BL200" s="17" t="s">
        <v>426</v>
      </c>
      <c r="BM200" s="213" t="s">
        <v>1308</v>
      </c>
    </row>
    <row r="201" spans="1:65" s="13" customFormat="1" ht="10.199999999999999">
      <c r="B201" s="214"/>
      <c r="C201" s="215"/>
      <c r="D201" s="216" t="s">
        <v>184</v>
      </c>
      <c r="E201" s="217" t="s">
        <v>1</v>
      </c>
      <c r="F201" s="218" t="s">
        <v>296</v>
      </c>
      <c r="G201" s="215"/>
      <c r="H201" s="217" t="s">
        <v>1</v>
      </c>
      <c r="I201" s="219"/>
      <c r="J201" s="215"/>
      <c r="K201" s="215"/>
      <c r="L201" s="220"/>
      <c r="M201" s="221"/>
      <c r="N201" s="222"/>
      <c r="O201" s="222"/>
      <c r="P201" s="222"/>
      <c r="Q201" s="222"/>
      <c r="R201" s="222"/>
      <c r="S201" s="222"/>
      <c r="T201" s="223"/>
      <c r="AT201" s="224" t="s">
        <v>184</v>
      </c>
      <c r="AU201" s="224" t="s">
        <v>87</v>
      </c>
      <c r="AV201" s="13" t="s">
        <v>87</v>
      </c>
      <c r="AW201" s="13" t="s">
        <v>33</v>
      </c>
      <c r="AX201" s="13" t="s">
        <v>79</v>
      </c>
      <c r="AY201" s="224" t="s">
        <v>173</v>
      </c>
    </row>
    <row r="202" spans="1:65" s="14" customFormat="1" ht="10.199999999999999">
      <c r="B202" s="225"/>
      <c r="C202" s="226"/>
      <c r="D202" s="216" t="s">
        <v>184</v>
      </c>
      <c r="E202" s="227" t="s">
        <v>1</v>
      </c>
      <c r="F202" s="228" t="s">
        <v>1309</v>
      </c>
      <c r="G202" s="226"/>
      <c r="H202" s="229">
        <v>3.24</v>
      </c>
      <c r="I202" s="230"/>
      <c r="J202" s="226"/>
      <c r="K202" s="226"/>
      <c r="L202" s="231"/>
      <c r="M202" s="232"/>
      <c r="N202" s="233"/>
      <c r="O202" s="233"/>
      <c r="P202" s="233"/>
      <c r="Q202" s="233"/>
      <c r="R202" s="233"/>
      <c r="S202" s="233"/>
      <c r="T202" s="234"/>
      <c r="AT202" s="235" t="s">
        <v>184</v>
      </c>
      <c r="AU202" s="235" t="s">
        <v>87</v>
      </c>
      <c r="AV202" s="14" t="s">
        <v>89</v>
      </c>
      <c r="AW202" s="14" t="s">
        <v>33</v>
      </c>
      <c r="AX202" s="14" t="s">
        <v>87</v>
      </c>
      <c r="AY202" s="235" t="s">
        <v>173</v>
      </c>
    </row>
    <row r="203" spans="1:65" s="2" customFormat="1" ht="24.15" customHeight="1">
      <c r="A203" s="35"/>
      <c r="B203" s="36"/>
      <c r="C203" s="201" t="s">
        <v>357</v>
      </c>
      <c r="D203" s="201" t="s">
        <v>177</v>
      </c>
      <c r="E203" s="202" t="s">
        <v>1310</v>
      </c>
      <c r="F203" s="203" t="s">
        <v>1311</v>
      </c>
      <c r="G203" s="204" t="s">
        <v>373</v>
      </c>
      <c r="H203" s="205">
        <v>2</v>
      </c>
      <c r="I203" s="206"/>
      <c r="J203" s="207">
        <f>ROUND(I203*H203,2)</f>
        <v>0</v>
      </c>
      <c r="K203" s="208"/>
      <c r="L203" s="38"/>
      <c r="M203" s="209" t="s">
        <v>1</v>
      </c>
      <c r="N203" s="210" t="s">
        <v>44</v>
      </c>
      <c r="O203" s="72"/>
      <c r="P203" s="211">
        <f>O203*H203</f>
        <v>0</v>
      </c>
      <c r="Q203" s="211">
        <v>3.1E-4</v>
      </c>
      <c r="R203" s="211">
        <f>Q203*H203</f>
        <v>6.2E-4</v>
      </c>
      <c r="S203" s="211">
        <v>0</v>
      </c>
      <c r="T203" s="212">
        <f>S203*H203</f>
        <v>0</v>
      </c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R203" s="213" t="s">
        <v>426</v>
      </c>
      <c r="AT203" s="213" t="s">
        <v>177</v>
      </c>
      <c r="AU203" s="213" t="s">
        <v>87</v>
      </c>
      <c r="AY203" s="17" t="s">
        <v>173</v>
      </c>
      <c r="BE203" s="119">
        <f>IF(N203="základní",J203,0)</f>
        <v>0</v>
      </c>
      <c r="BF203" s="119">
        <f>IF(N203="snížená",J203,0)</f>
        <v>0</v>
      </c>
      <c r="BG203" s="119">
        <f>IF(N203="zákl. přenesená",J203,0)</f>
        <v>0</v>
      </c>
      <c r="BH203" s="119">
        <f>IF(N203="sníž. přenesená",J203,0)</f>
        <v>0</v>
      </c>
      <c r="BI203" s="119">
        <f>IF(N203="nulová",J203,0)</f>
        <v>0</v>
      </c>
      <c r="BJ203" s="17" t="s">
        <v>87</v>
      </c>
      <c r="BK203" s="119">
        <f>ROUND(I203*H203,2)</f>
        <v>0</v>
      </c>
      <c r="BL203" s="17" t="s">
        <v>426</v>
      </c>
      <c r="BM203" s="213" t="s">
        <v>1312</v>
      </c>
    </row>
    <row r="204" spans="1:65" s="14" customFormat="1" ht="10.199999999999999">
      <c r="B204" s="225"/>
      <c r="C204" s="226"/>
      <c r="D204" s="216" t="s">
        <v>184</v>
      </c>
      <c r="E204" s="227" t="s">
        <v>1</v>
      </c>
      <c r="F204" s="228" t="s">
        <v>1313</v>
      </c>
      <c r="G204" s="226"/>
      <c r="H204" s="229">
        <v>1</v>
      </c>
      <c r="I204" s="230"/>
      <c r="J204" s="226"/>
      <c r="K204" s="226"/>
      <c r="L204" s="231"/>
      <c r="M204" s="232"/>
      <c r="N204" s="233"/>
      <c r="O204" s="233"/>
      <c r="P204" s="233"/>
      <c r="Q204" s="233"/>
      <c r="R204" s="233"/>
      <c r="S204" s="233"/>
      <c r="T204" s="234"/>
      <c r="AT204" s="235" t="s">
        <v>184</v>
      </c>
      <c r="AU204" s="235" t="s">
        <v>87</v>
      </c>
      <c r="AV204" s="14" t="s">
        <v>89</v>
      </c>
      <c r="AW204" s="14" t="s">
        <v>33</v>
      </c>
      <c r="AX204" s="14" t="s">
        <v>79</v>
      </c>
      <c r="AY204" s="235" t="s">
        <v>173</v>
      </c>
    </row>
    <row r="205" spans="1:65" s="14" customFormat="1" ht="10.199999999999999">
      <c r="B205" s="225"/>
      <c r="C205" s="226"/>
      <c r="D205" s="216" t="s">
        <v>184</v>
      </c>
      <c r="E205" s="227" t="s">
        <v>1</v>
      </c>
      <c r="F205" s="228" t="s">
        <v>1314</v>
      </c>
      <c r="G205" s="226"/>
      <c r="H205" s="229">
        <v>1</v>
      </c>
      <c r="I205" s="230"/>
      <c r="J205" s="226"/>
      <c r="K205" s="226"/>
      <c r="L205" s="231"/>
      <c r="M205" s="232"/>
      <c r="N205" s="233"/>
      <c r="O205" s="233"/>
      <c r="P205" s="233"/>
      <c r="Q205" s="233"/>
      <c r="R205" s="233"/>
      <c r="S205" s="233"/>
      <c r="T205" s="234"/>
      <c r="AT205" s="235" t="s">
        <v>184</v>
      </c>
      <c r="AU205" s="235" t="s">
        <v>87</v>
      </c>
      <c r="AV205" s="14" t="s">
        <v>89</v>
      </c>
      <c r="AW205" s="14" t="s">
        <v>33</v>
      </c>
      <c r="AX205" s="14" t="s">
        <v>79</v>
      </c>
      <c r="AY205" s="235" t="s">
        <v>173</v>
      </c>
    </row>
    <row r="206" spans="1:65" s="15" customFormat="1" ht="10.199999999999999">
      <c r="B206" s="236"/>
      <c r="C206" s="237"/>
      <c r="D206" s="216" t="s">
        <v>184</v>
      </c>
      <c r="E206" s="238" t="s">
        <v>1</v>
      </c>
      <c r="F206" s="239" t="s">
        <v>226</v>
      </c>
      <c r="G206" s="237"/>
      <c r="H206" s="240">
        <v>2</v>
      </c>
      <c r="I206" s="241"/>
      <c r="J206" s="237"/>
      <c r="K206" s="237"/>
      <c r="L206" s="242"/>
      <c r="M206" s="243"/>
      <c r="N206" s="244"/>
      <c r="O206" s="244"/>
      <c r="P206" s="244"/>
      <c r="Q206" s="244"/>
      <c r="R206" s="244"/>
      <c r="S206" s="244"/>
      <c r="T206" s="245"/>
      <c r="AT206" s="246" t="s">
        <v>184</v>
      </c>
      <c r="AU206" s="246" t="s">
        <v>87</v>
      </c>
      <c r="AV206" s="15" t="s">
        <v>181</v>
      </c>
      <c r="AW206" s="15" t="s">
        <v>33</v>
      </c>
      <c r="AX206" s="15" t="s">
        <v>87</v>
      </c>
      <c r="AY206" s="246" t="s">
        <v>173</v>
      </c>
    </row>
    <row r="207" spans="1:65" s="2" customFormat="1" ht="16.5" customHeight="1">
      <c r="A207" s="35"/>
      <c r="B207" s="36"/>
      <c r="C207" s="247" t="s">
        <v>364</v>
      </c>
      <c r="D207" s="247" t="s">
        <v>291</v>
      </c>
      <c r="E207" s="248" t="s">
        <v>1315</v>
      </c>
      <c r="F207" s="249" t="s">
        <v>1316</v>
      </c>
      <c r="G207" s="250" t="s">
        <v>373</v>
      </c>
      <c r="H207" s="251">
        <v>1</v>
      </c>
      <c r="I207" s="252"/>
      <c r="J207" s="253">
        <f>ROUND(I207*H207,2)</f>
        <v>0</v>
      </c>
      <c r="K207" s="254"/>
      <c r="L207" s="255"/>
      <c r="M207" s="256" t="s">
        <v>1</v>
      </c>
      <c r="N207" s="257" t="s">
        <v>44</v>
      </c>
      <c r="O207" s="72"/>
      <c r="P207" s="211">
        <f>O207*H207</f>
        <v>0</v>
      </c>
      <c r="Q207" s="211">
        <v>1.57E-3</v>
      </c>
      <c r="R207" s="211">
        <f>Q207*H207</f>
        <v>1.57E-3</v>
      </c>
      <c r="S207" s="211">
        <v>0</v>
      </c>
      <c r="T207" s="212">
        <f>S207*H207</f>
        <v>0</v>
      </c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R207" s="213" t="s">
        <v>294</v>
      </c>
      <c r="AT207" s="213" t="s">
        <v>291</v>
      </c>
      <c r="AU207" s="213" t="s">
        <v>87</v>
      </c>
      <c r="AY207" s="17" t="s">
        <v>173</v>
      </c>
      <c r="BE207" s="119">
        <f>IF(N207="základní",J207,0)</f>
        <v>0</v>
      </c>
      <c r="BF207" s="119">
        <f>IF(N207="snížená",J207,0)</f>
        <v>0</v>
      </c>
      <c r="BG207" s="119">
        <f>IF(N207="zákl. přenesená",J207,0)</f>
        <v>0</v>
      </c>
      <c r="BH207" s="119">
        <f>IF(N207="sníž. přenesená",J207,0)</f>
        <v>0</v>
      </c>
      <c r="BI207" s="119">
        <f>IF(N207="nulová",J207,0)</f>
        <v>0</v>
      </c>
      <c r="BJ207" s="17" t="s">
        <v>87</v>
      </c>
      <c r="BK207" s="119">
        <f>ROUND(I207*H207,2)</f>
        <v>0</v>
      </c>
      <c r="BL207" s="17" t="s">
        <v>294</v>
      </c>
      <c r="BM207" s="213" t="s">
        <v>1317</v>
      </c>
    </row>
    <row r="208" spans="1:65" s="2" customFormat="1" ht="49.05" customHeight="1">
      <c r="A208" s="35"/>
      <c r="B208" s="36"/>
      <c r="C208" s="247" t="s">
        <v>370</v>
      </c>
      <c r="D208" s="247" t="s">
        <v>291</v>
      </c>
      <c r="E208" s="248" t="s">
        <v>1318</v>
      </c>
      <c r="F208" s="249" t="s">
        <v>1319</v>
      </c>
      <c r="G208" s="250" t="s">
        <v>373</v>
      </c>
      <c r="H208" s="251">
        <v>1</v>
      </c>
      <c r="I208" s="252"/>
      <c r="J208" s="253">
        <f>ROUND(I208*H208,2)</f>
        <v>0</v>
      </c>
      <c r="K208" s="254"/>
      <c r="L208" s="255"/>
      <c r="M208" s="256" t="s">
        <v>1</v>
      </c>
      <c r="N208" s="257" t="s">
        <v>44</v>
      </c>
      <c r="O208" s="72"/>
      <c r="P208" s="211">
        <f>O208*H208</f>
        <v>0</v>
      </c>
      <c r="Q208" s="211">
        <v>0</v>
      </c>
      <c r="R208" s="211">
        <f>Q208*H208</f>
        <v>0</v>
      </c>
      <c r="S208" s="211">
        <v>0</v>
      </c>
      <c r="T208" s="212">
        <f>S208*H208</f>
        <v>0</v>
      </c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R208" s="213" t="s">
        <v>294</v>
      </c>
      <c r="AT208" s="213" t="s">
        <v>291</v>
      </c>
      <c r="AU208" s="213" t="s">
        <v>87</v>
      </c>
      <c r="AY208" s="17" t="s">
        <v>173</v>
      </c>
      <c r="BE208" s="119">
        <f>IF(N208="základní",J208,0)</f>
        <v>0</v>
      </c>
      <c r="BF208" s="119">
        <f>IF(N208="snížená",J208,0)</f>
        <v>0</v>
      </c>
      <c r="BG208" s="119">
        <f>IF(N208="zákl. přenesená",J208,0)</f>
        <v>0</v>
      </c>
      <c r="BH208" s="119">
        <f>IF(N208="sníž. přenesená",J208,0)</f>
        <v>0</v>
      </c>
      <c r="BI208" s="119">
        <f>IF(N208="nulová",J208,0)</f>
        <v>0</v>
      </c>
      <c r="BJ208" s="17" t="s">
        <v>87</v>
      </c>
      <c r="BK208" s="119">
        <f>ROUND(I208*H208,2)</f>
        <v>0</v>
      </c>
      <c r="BL208" s="17" t="s">
        <v>294</v>
      </c>
      <c r="BM208" s="213" t="s">
        <v>1320</v>
      </c>
    </row>
    <row r="209" spans="1:65" s="2" customFormat="1" ht="16.5" customHeight="1">
      <c r="A209" s="35"/>
      <c r="B209" s="36"/>
      <c r="C209" s="201" t="s">
        <v>376</v>
      </c>
      <c r="D209" s="201" t="s">
        <v>177</v>
      </c>
      <c r="E209" s="202" t="s">
        <v>1321</v>
      </c>
      <c r="F209" s="203" t="s">
        <v>1322</v>
      </c>
      <c r="G209" s="204" t="s">
        <v>373</v>
      </c>
      <c r="H209" s="205">
        <v>1</v>
      </c>
      <c r="I209" s="206"/>
      <c r="J209" s="207">
        <f>ROUND(I209*H209,2)</f>
        <v>0</v>
      </c>
      <c r="K209" s="208"/>
      <c r="L209" s="38"/>
      <c r="M209" s="209" t="s">
        <v>1</v>
      </c>
      <c r="N209" s="210" t="s">
        <v>44</v>
      </c>
      <c r="O209" s="72"/>
      <c r="P209" s="211">
        <f>O209*H209</f>
        <v>0</v>
      </c>
      <c r="Q209" s="211">
        <v>0</v>
      </c>
      <c r="R209" s="211">
        <f>Q209*H209</f>
        <v>0</v>
      </c>
      <c r="S209" s="211">
        <v>0</v>
      </c>
      <c r="T209" s="212">
        <f>S209*H209</f>
        <v>0</v>
      </c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R209" s="213" t="s">
        <v>426</v>
      </c>
      <c r="AT209" s="213" t="s">
        <v>177</v>
      </c>
      <c r="AU209" s="213" t="s">
        <v>87</v>
      </c>
      <c r="AY209" s="17" t="s">
        <v>173</v>
      </c>
      <c r="BE209" s="119">
        <f>IF(N209="základní",J209,0)</f>
        <v>0</v>
      </c>
      <c r="BF209" s="119">
        <f>IF(N209="snížená",J209,0)</f>
        <v>0</v>
      </c>
      <c r="BG209" s="119">
        <f>IF(N209="zákl. přenesená",J209,0)</f>
        <v>0</v>
      </c>
      <c r="BH209" s="119">
        <f>IF(N209="sníž. přenesená",J209,0)</f>
        <v>0</v>
      </c>
      <c r="BI209" s="119">
        <f>IF(N209="nulová",J209,0)</f>
        <v>0</v>
      </c>
      <c r="BJ209" s="17" t="s">
        <v>87</v>
      </c>
      <c r="BK209" s="119">
        <f>ROUND(I209*H209,2)</f>
        <v>0</v>
      </c>
      <c r="BL209" s="17" t="s">
        <v>426</v>
      </c>
      <c r="BM209" s="213" t="s">
        <v>1323</v>
      </c>
    </row>
    <row r="210" spans="1:65" s="14" customFormat="1" ht="10.199999999999999">
      <c r="B210" s="225"/>
      <c r="C210" s="226"/>
      <c r="D210" s="216" t="s">
        <v>184</v>
      </c>
      <c r="E210" s="227" t="s">
        <v>1</v>
      </c>
      <c r="F210" s="228" t="s">
        <v>1324</v>
      </c>
      <c r="G210" s="226"/>
      <c r="H210" s="229">
        <v>1</v>
      </c>
      <c r="I210" s="230"/>
      <c r="J210" s="226"/>
      <c r="K210" s="226"/>
      <c r="L210" s="231"/>
      <c r="M210" s="232"/>
      <c r="N210" s="233"/>
      <c r="O210" s="233"/>
      <c r="P210" s="233"/>
      <c r="Q210" s="233"/>
      <c r="R210" s="233"/>
      <c r="S210" s="233"/>
      <c r="T210" s="234"/>
      <c r="AT210" s="235" t="s">
        <v>184</v>
      </c>
      <c r="AU210" s="235" t="s">
        <v>87</v>
      </c>
      <c r="AV210" s="14" t="s">
        <v>89</v>
      </c>
      <c r="AW210" s="14" t="s">
        <v>33</v>
      </c>
      <c r="AX210" s="14" t="s">
        <v>87</v>
      </c>
      <c r="AY210" s="235" t="s">
        <v>173</v>
      </c>
    </row>
    <row r="211" spans="1:65" s="2" customFormat="1" ht="16.5" customHeight="1">
      <c r="A211" s="35"/>
      <c r="B211" s="36"/>
      <c r="C211" s="247" t="s">
        <v>383</v>
      </c>
      <c r="D211" s="247" t="s">
        <v>291</v>
      </c>
      <c r="E211" s="248" t="s">
        <v>1325</v>
      </c>
      <c r="F211" s="249" t="s">
        <v>1326</v>
      </c>
      <c r="G211" s="250" t="s">
        <v>373</v>
      </c>
      <c r="H211" s="251">
        <v>1</v>
      </c>
      <c r="I211" s="252"/>
      <c r="J211" s="253">
        <f>ROUND(I211*H211,2)</f>
        <v>0</v>
      </c>
      <c r="K211" s="254"/>
      <c r="L211" s="255"/>
      <c r="M211" s="256" t="s">
        <v>1</v>
      </c>
      <c r="N211" s="257" t="s">
        <v>44</v>
      </c>
      <c r="O211" s="72"/>
      <c r="P211" s="211">
        <f>O211*H211</f>
        <v>0</v>
      </c>
      <c r="Q211" s="211">
        <v>0</v>
      </c>
      <c r="R211" s="211">
        <f>Q211*H211</f>
        <v>0</v>
      </c>
      <c r="S211" s="211">
        <v>0</v>
      </c>
      <c r="T211" s="212">
        <f>S211*H211</f>
        <v>0</v>
      </c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R211" s="213" t="s">
        <v>436</v>
      </c>
      <c r="AT211" s="213" t="s">
        <v>291</v>
      </c>
      <c r="AU211" s="213" t="s">
        <v>87</v>
      </c>
      <c r="AY211" s="17" t="s">
        <v>173</v>
      </c>
      <c r="BE211" s="119">
        <f>IF(N211="základní",J211,0)</f>
        <v>0</v>
      </c>
      <c r="BF211" s="119">
        <f>IF(N211="snížená",J211,0)</f>
        <v>0</v>
      </c>
      <c r="BG211" s="119">
        <f>IF(N211="zákl. přenesená",J211,0)</f>
        <v>0</v>
      </c>
      <c r="BH211" s="119">
        <f>IF(N211="sníž. přenesená",J211,0)</f>
        <v>0</v>
      </c>
      <c r="BI211" s="119">
        <f>IF(N211="nulová",J211,0)</f>
        <v>0</v>
      </c>
      <c r="BJ211" s="17" t="s">
        <v>87</v>
      </c>
      <c r="BK211" s="119">
        <f>ROUND(I211*H211,2)</f>
        <v>0</v>
      </c>
      <c r="BL211" s="17" t="s">
        <v>426</v>
      </c>
      <c r="BM211" s="213" t="s">
        <v>1327</v>
      </c>
    </row>
    <row r="212" spans="1:65" s="2" customFormat="1" ht="16.5" customHeight="1">
      <c r="A212" s="35"/>
      <c r="B212" s="36"/>
      <c r="C212" s="247" t="s">
        <v>388</v>
      </c>
      <c r="D212" s="247" t="s">
        <v>291</v>
      </c>
      <c r="E212" s="248" t="s">
        <v>1328</v>
      </c>
      <c r="F212" s="249" t="s">
        <v>1329</v>
      </c>
      <c r="G212" s="250" t="s">
        <v>373</v>
      </c>
      <c r="H212" s="251">
        <v>1</v>
      </c>
      <c r="I212" s="252"/>
      <c r="J212" s="253">
        <f>ROUND(I212*H212,2)</f>
        <v>0</v>
      </c>
      <c r="K212" s="254"/>
      <c r="L212" s="255"/>
      <c r="M212" s="256" t="s">
        <v>1</v>
      </c>
      <c r="N212" s="257" t="s">
        <v>44</v>
      </c>
      <c r="O212" s="72"/>
      <c r="P212" s="211">
        <f>O212*H212</f>
        <v>0</v>
      </c>
      <c r="Q212" s="211">
        <v>0</v>
      </c>
      <c r="R212" s="211">
        <f>Q212*H212</f>
        <v>0</v>
      </c>
      <c r="S212" s="211">
        <v>0</v>
      </c>
      <c r="T212" s="212">
        <f>S212*H212</f>
        <v>0</v>
      </c>
      <c r="U212" s="35"/>
      <c r="V212" s="35"/>
      <c r="W212" s="35"/>
      <c r="X212" s="35"/>
      <c r="Y212" s="35"/>
      <c r="Z212" s="35"/>
      <c r="AA212" s="35"/>
      <c r="AB212" s="35"/>
      <c r="AC212" s="35"/>
      <c r="AD212" s="35"/>
      <c r="AE212" s="35"/>
      <c r="AR212" s="213" t="s">
        <v>436</v>
      </c>
      <c r="AT212" s="213" t="s">
        <v>291</v>
      </c>
      <c r="AU212" s="213" t="s">
        <v>87</v>
      </c>
      <c r="AY212" s="17" t="s">
        <v>173</v>
      </c>
      <c r="BE212" s="119">
        <f>IF(N212="základní",J212,0)</f>
        <v>0</v>
      </c>
      <c r="BF212" s="119">
        <f>IF(N212="snížená",J212,0)</f>
        <v>0</v>
      </c>
      <c r="BG212" s="119">
        <f>IF(N212="zákl. přenesená",J212,0)</f>
        <v>0</v>
      </c>
      <c r="BH212" s="119">
        <f>IF(N212="sníž. přenesená",J212,0)</f>
        <v>0</v>
      </c>
      <c r="BI212" s="119">
        <f>IF(N212="nulová",J212,0)</f>
        <v>0</v>
      </c>
      <c r="BJ212" s="17" t="s">
        <v>87</v>
      </c>
      <c r="BK212" s="119">
        <f>ROUND(I212*H212,2)</f>
        <v>0</v>
      </c>
      <c r="BL212" s="17" t="s">
        <v>426</v>
      </c>
      <c r="BM212" s="213" t="s">
        <v>1330</v>
      </c>
    </row>
    <row r="213" spans="1:65" s="2" customFormat="1" ht="24.15" customHeight="1">
      <c r="A213" s="35"/>
      <c r="B213" s="36"/>
      <c r="C213" s="201" t="s">
        <v>394</v>
      </c>
      <c r="D213" s="201" t="s">
        <v>177</v>
      </c>
      <c r="E213" s="202" t="s">
        <v>1331</v>
      </c>
      <c r="F213" s="203" t="s">
        <v>1332</v>
      </c>
      <c r="G213" s="204" t="s">
        <v>193</v>
      </c>
      <c r="H213" s="205">
        <v>3</v>
      </c>
      <c r="I213" s="206"/>
      <c r="J213" s="207">
        <f>ROUND(I213*H213,2)</f>
        <v>0</v>
      </c>
      <c r="K213" s="208"/>
      <c r="L213" s="38"/>
      <c r="M213" s="209" t="s">
        <v>1</v>
      </c>
      <c r="N213" s="210" t="s">
        <v>44</v>
      </c>
      <c r="O213" s="72"/>
      <c r="P213" s="211">
        <f>O213*H213</f>
        <v>0</v>
      </c>
      <c r="Q213" s="211">
        <v>0</v>
      </c>
      <c r="R213" s="211">
        <f>Q213*H213</f>
        <v>0</v>
      </c>
      <c r="S213" s="211">
        <v>0</v>
      </c>
      <c r="T213" s="212">
        <f>S213*H213</f>
        <v>0</v>
      </c>
      <c r="U213" s="35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R213" s="213" t="s">
        <v>426</v>
      </c>
      <c r="AT213" s="213" t="s">
        <v>177</v>
      </c>
      <c r="AU213" s="213" t="s">
        <v>87</v>
      </c>
      <c r="AY213" s="17" t="s">
        <v>173</v>
      </c>
      <c r="BE213" s="119">
        <f>IF(N213="základní",J213,0)</f>
        <v>0</v>
      </c>
      <c r="BF213" s="119">
        <f>IF(N213="snížená",J213,0)</f>
        <v>0</v>
      </c>
      <c r="BG213" s="119">
        <f>IF(N213="zákl. přenesená",J213,0)</f>
        <v>0</v>
      </c>
      <c r="BH213" s="119">
        <f>IF(N213="sníž. přenesená",J213,0)</f>
        <v>0</v>
      </c>
      <c r="BI213" s="119">
        <f>IF(N213="nulová",J213,0)</f>
        <v>0</v>
      </c>
      <c r="BJ213" s="17" t="s">
        <v>87</v>
      </c>
      <c r="BK213" s="119">
        <f>ROUND(I213*H213,2)</f>
        <v>0</v>
      </c>
      <c r="BL213" s="17" t="s">
        <v>426</v>
      </c>
      <c r="BM213" s="213" t="s">
        <v>1333</v>
      </c>
    </row>
    <row r="214" spans="1:65" s="2" customFormat="1" ht="16.5" customHeight="1">
      <c r="A214" s="35"/>
      <c r="B214" s="36"/>
      <c r="C214" s="201" t="s">
        <v>399</v>
      </c>
      <c r="D214" s="201" t="s">
        <v>177</v>
      </c>
      <c r="E214" s="202" t="s">
        <v>1334</v>
      </c>
      <c r="F214" s="203" t="s">
        <v>1335</v>
      </c>
      <c r="G214" s="204" t="s">
        <v>373</v>
      </c>
      <c r="H214" s="205">
        <v>4</v>
      </c>
      <c r="I214" s="206"/>
      <c r="J214" s="207">
        <f>ROUND(I214*H214,2)</f>
        <v>0</v>
      </c>
      <c r="K214" s="208"/>
      <c r="L214" s="38"/>
      <c r="M214" s="209" t="s">
        <v>1</v>
      </c>
      <c r="N214" s="210" t="s">
        <v>44</v>
      </c>
      <c r="O214" s="72"/>
      <c r="P214" s="211">
        <f>O214*H214</f>
        <v>0</v>
      </c>
      <c r="Q214" s="211">
        <v>0</v>
      </c>
      <c r="R214" s="211">
        <f>Q214*H214</f>
        <v>0</v>
      </c>
      <c r="S214" s="211">
        <v>0</v>
      </c>
      <c r="T214" s="212">
        <f>S214*H214</f>
        <v>0</v>
      </c>
      <c r="U214" s="35"/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  <c r="AR214" s="213" t="s">
        <v>426</v>
      </c>
      <c r="AT214" s="213" t="s">
        <v>177</v>
      </c>
      <c r="AU214" s="213" t="s">
        <v>87</v>
      </c>
      <c r="AY214" s="17" t="s">
        <v>173</v>
      </c>
      <c r="BE214" s="119">
        <f>IF(N214="základní",J214,0)</f>
        <v>0</v>
      </c>
      <c r="BF214" s="119">
        <f>IF(N214="snížená",J214,0)</f>
        <v>0</v>
      </c>
      <c r="BG214" s="119">
        <f>IF(N214="zákl. přenesená",J214,0)</f>
        <v>0</v>
      </c>
      <c r="BH214" s="119">
        <f>IF(N214="sníž. přenesená",J214,0)</f>
        <v>0</v>
      </c>
      <c r="BI214" s="119">
        <f>IF(N214="nulová",J214,0)</f>
        <v>0</v>
      </c>
      <c r="BJ214" s="17" t="s">
        <v>87</v>
      </c>
      <c r="BK214" s="119">
        <f>ROUND(I214*H214,2)</f>
        <v>0</v>
      </c>
      <c r="BL214" s="17" t="s">
        <v>426</v>
      </c>
      <c r="BM214" s="213" t="s">
        <v>1336</v>
      </c>
    </row>
    <row r="215" spans="1:65" s="12" customFormat="1" ht="22.8" customHeight="1">
      <c r="B215" s="185"/>
      <c r="C215" s="186"/>
      <c r="D215" s="187" t="s">
        <v>78</v>
      </c>
      <c r="E215" s="199" t="s">
        <v>617</v>
      </c>
      <c r="F215" s="199" t="s">
        <v>618</v>
      </c>
      <c r="G215" s="186"/>
      <c r="H215" s="186"/>
      <c r="I215" s="189"/>
      <c r="J215" s="200">
        <f>BK215</f>
        <v>0</v>
      </c>
      <c r="K215" s="186"/>
      <c r="L215" s="191"/>
      <c r="M215" s="192"/>
      <c r="N215" s="193"/>
      <c r="O215" s="193"/>
      <c r="P215" s="194">
        <f>SUM(P216:P220)</f>
        <v>0</v>
      </c>
      <c r="Q215" s="193"/>
      <c r="R215" s="194">
        <f>SUM(R216:R220)</f>
        <v>2.0999999999999998E-4</v>
      </c>
      <c r="S215" s="193"/>
      <c r="T215" s="195">
        <f>SUM(T216:T220)</f>
        <v>0</v>
      </c>
      <c r="AR215" s="196" t="s">
        <v>182</v>
      </c>
      <c r="AT215" s="197" t="s">
        <v>78</v>
      </c>
      <c r="AU215" s="197" t="s">
        <v>87</v>
      </c>
      <c r="AY215" s="196" t="s">
        <v>173</v>
      </c>
      <c r="BK215" s="198">
        <f>SUM(BK216:BK220)</f>
        <v>0</v>
      </c>
    </row>
    <row r="216" spans="1:65" s="2" customFormat="1" ht="16.5" customHeight="1">
      <c r="A216" s="35"/>
      <c r="B216" s="36"/>
      <c r="C216" s="201" t="s">
        <v>404</v>
      </c>
      <c r="D216" s="201" t="s">
        <v>177</v>
      </c>
      <c r="E216" s="202" t="s">
        <v>620</v>
      </c>
      <c r="F216" s="203" t="s">
        <v>621</v>
      </c>
      <c r="G216" s="204" t="s">
        <v>193</v>
      </c>
      <c r="H216" s="205">
        <v>3</v>
      </c>
      <c r="I216" s="206"/>
      <c r="J216" s="207">
        <f>ROUND(I216*H216,2)</f>
        <v>0</v>
      </c>
      <c r="K216" s="208"/>
      <c r="L216" s="38"/>
      <c r="M216" s="209" t="s">
        <v>1</v>
      </c>
      <c r="N216" s="210" t="s">
        <v>44</v>
      </c>
      <c r="O216" s="72"/>
      <c r="P216" s="211">
        <f>O216*H216</f>
        <v>0</v>
      </c>
      <c r="Q216" s="211">
        <v>6.9999999999999994E-5</v>
      </c>
      <c r="R216" s="211">
        <f>Q216*H216</f>
        <v>2.0999999999999998E-4</v>
      </c>
      <c r="S216" s="211">
        <v>0</v>
      </c>
      <c r="T216" s="212">
        <f>S216*H216</f>
        <v>0</v>
      </c>
      <c r="U216" s="35"/>
      <c r="V216" s="35"/>
      <c r="W216" s="35"/>
      <c r="X216" s="35"/>
      <c r="Y216" s="35"/>
      <c r="Z216" s="35"/>
      <c r="AA216" s="35"/>
      <c r="AB216" s="35"/>
      <c r="AC216" s="35"/>
      <c r="AD216" s="35"/>
      <c r="AE216" s="35"/>
      <c r="AR216" s="213" t="s">
        <v>426</v>
      </c>
      <c r="AT216" s="213" t="s">
        <v>177</v>
      </c>
      <c r="AU216" s="213" t="s">
        <v>89</v>
      </c>
      <c r="AY216" s="17" t="s">
        <v>173</v>
      </c>
      <c r="BE216" s="119">
        <f>IF(N216="základní",J216,0)</f>
        <v>0</v>
      </c>
      <c r="BF216" s="119">
        <f>IF(N216="snížená",J216,0)</f>
        <v>0</v>
      </c>
      <c r="BG216" s="119">
        <f>IF(N216="zákl. přenesená",J216,0)</f>
        <v>0</v>
      </c>
      <c r="BH216" s="119">
        <f>IF(N216="sníž. přenesená",J216,0)</f>
        <v>0</v>
      </c>
      <c r="BI216" s="119">
        <f>IF(N216="nulová",J216,0)</f>
        <v>0</v>
      </c>
      <c r="BJ216" s="17" t="s">
        <v>87</v>
      </c>
      <c r="BK216" s="119">
        <f>ROUND(I216*H216,2)</f>
        <v>0</v>
      </c>
      <c r="BL216" s="17" t="s">
        <v>426</v>
      </c>
      <c r="BM216" s="213" t="s">
        <v>1337</v>
      </c>
    </row>
    <row r="217" spans="1:65" s="14" customFormat="1" ht="10.199999999999999">
      <c r="B217" s="225"/>
      <c r="C217" s="226"/>
      <c r="D217" s="216" t="s">
        <v>184</v>
      </c>
      <c r="E217" s="227" t="s">
        <v>1</v>
      </c>
      <c r="F217" s="228" t="s">
        <v>1338</v>
      </c>
      <c r="G217" s="226"/>
      <c r="H217" s="229">
        <v>3</v>
      </c>
      <c r="I217" s="230"/>
      <c r="J217" s="226"/>
      <c r="K217" s="226"/>
      <c r="L217" s="231"/>
      <c r="M217" s="232"/>
      <c r="N217" s="233"/>
      <c r="O217" s="233"/>
      <c r="P217" s="233"/>
      <c r="Q217" s="233"/>
      <c r="R217" s="233"/>
      <c r="S217" s="233"/>
      <c r="T217" s="234"/>
      <c r="AT217" s="235" t="s">
        <v>184</v>
      </c>
      <c r="AU217" s="235" t="s">
        <v>89</v>
      </c>
      <c r="AV217" s="14" t="s">
        <v>89</v>
      </c>
      <c r="AW217" s="14" t="s">
        <v>33</v>
      </c>
      <c r="AX217" s="14" t="s">
        <v>87</v>
      </c>
      <c r="AY217" s="235" t="s">
        <v>173</v>
      </c>
    </row>
    <row r="218" spans="1:65" s="2" customFormat="1" ht="24.15" customHeight="1">
      <c r="A218" s="35"/>
      <c r="B218" s="36"/>
      <c r="C218" s="247" t="s">
        <v>408</v>
      </c>
      <c r="D218" s="247" t="s">
        <v>291</v>
      </c>
      <c r="E218" s="248" t="s">
        <v>625</v>
      </c>
      <c r="F218" s="249" t="s">
        <v>626</v>
      </c>
      <c r="G218" s="250" t="s">
        <v>193</v>
      </c>
      <c r="H218" s="251">
        <v>3.06</v>
      </c>
      <c r="I218" s="252"/>
      <c r="J218" s="253">
        <f>ROUND(I218*H218,2)</f>
        <v>0</v>
      </c>
      <c r="K218" s="254"/>
      <c r="L218" s="255"/>
      <c r="M218" s="256" t="s">
        <v>1</v>
      </c>
      <c r="N218" s="257" t="s">
        <v>44</v>
      </c>
      <c r="O218" s="72"/>
      <c r="P218" s="211">
        <f>O218*H218</f>
        <v>0</v>
      </c>
      <c r="Q218" s="211">
        <v>0</v>
      </c>
      <c r="R218" s="211">
        <f>Q218*H218</f>
        <v>0</v>
      </c>
      <c r="S218" s="211">
        <v>0</v>
      </c>
      <c r="T218" s="212">
        <f>S218*H218</f>
        <v>0</v>
      </c>
      <c r="U218" s="35"/>
      <c r="V218" s="35"/>
      <c r="W218" s="35"/>
      <c r="X218" s="35"/>
      <c r="Y218" s="35"/>
      <c r="Z218" s="35"/>
      <c r="AA218" s="35"/>
      <c r="AB218" s="35"/>
      <c r="AC218" s="35"/>
      <c r="AD218" s="35"/>
      <c r="AE218" s="35"/>
      <c r="AR218" s="213" t="s">
        <v>436</v>
      </c>
      <c r="AT218" s="213" t="s">
        <v>291</v>
      </c>
      <c r="AU218" s="213" t="s">
        <v>89</v>
      </c>
      <c r="AY218" s="17" t="s">
        <v>173</v>
      </c>
      <c r="BE218" s="119">
        <f>IF(N218="základní",J218,0)</f>
        <v>0</v>
      </c>
      <c r="BF218" s="119">
        <f>IF(N218="snížená",J218,0)</f>
        <v>0</v>
      </c>
      <c r="BG218" s="119">
        <f>IF(N218="zákl. přenesená",J218,0)</f>
        <v>0</v>
      </c>
      <c r="BH218" s="119">
        <f>IF(N218="sníž. přenesená",J218,0)</f>
        <v>0</v>
      </c>
      <c r="BI218" s="119">
        <f>IF(N218="nulová",J218,0)</f>
        <v>0</v>
      </c>
      <c r="BJ218" s="17" t="s">
        <v>87</v>
      </c>
      <c r="BK218" s="119">
        <f>ROUND(I218*H218,2)</f>
        <v>0</v>
      </c>
      <c r="BL218" s="17" t="s">
        <v>426</v>
      </c>
      <c r="BM218" s="213" t="s">
        <v>1339</v>
      </c>
    </row>
    <row r="219" spans="1:65" s="13" customFormat="1" ht="10.199999999999999">
      <c r="B219" s="214"/>
      <c r="C219" s="215"/>
      <c r="D219" s="216" t="s">
        <v>184</v>
      </c>
      <c r="E219" s="217" t="s">
        <v>1</v>
      </c>
      <c r="F219" s="218" t="s">
        <v>628</v>
      </c>
      <c r="G219" s="215"/>
      <c r="H219" s="217" t="s">
        <v>1</v>
      </c>
      <c r="I219" s="219"/>
      <c r="J219" s="215"/>
      <c r="K219" s="215"/>
      <c r="L219" s="220"/>
      <c r="M219" s="221"/>
      <c r="N219" s="222"/>
      <c r="O219" s="222"/>
      <c r="P219" s="222"/>
      <c r="Q219" s="222"/>
      <c r="R219" s="222"/>
      <c r="S219" s="222"/>
      <c r="T219" s="223"/>
      <c r="AT219" s="224" t="s">
        <v>184</v>
      </c>
      <c r="AU219" s="224" t="s">
        <v>89</v>
      </c>
      <c r="AV219" s="13" t="s">
        <v>87</v>
      </c>
      <c r="AW219" s="13" t="s">
        <v>33</v>
      </c>
      <c r="AX219" s="13" t="s">
        <v>79</v>
      </c>
      <c r="AY219" s="224" t="s">
        <v>173</v>
      </c>
    </row>
    <row r="220" spans="1:65" s="14" customFormat="1" ht="10.199999999999999">
      <c r="B220" s="225"/>
      <c r="C220" s="226"/>
      <c r="D220" s="216" t="s">
        <v>184</v>
      </c>
      <c r="E220" s="227" t="s">
        <v>1</v>
      </c>
      <c r="F220" s="228" t="s">
        <v>1340</v>
      </c>
      <c r="G220" s="226"/>
      <c r="H220" s="229">
        <v>3.06</v>
      </c>
      <c r="I220" s="230"/>
      <c r="J220" s="226"/>
      <c r="K220" s="226"/>
      <c r="L220" s="231"/>
      <c r="M220" s="232"/>
      <c r="N220" s="233"/>
      <c r="O220" s="233"/>
      <c r="P220" s="233"/>
      <c r="Q220" s="233"/>
      <c r="R220" s="233"/>
      <c r="S220" s="233"/>
      <c r="T220" s="234"/>
      <c r="AT220" s="235" t="s">
        <v>184</v>
      </c>
      <c r="AU220" s="235" t="s">
        <v>89</v>
      </c>
      <c r="AV220" s="14" t="s">
        <v>89</v>
      </c>
      <c r="AW220" s="14" t="s">
        <v>33</v>
      </c>
      <c r="AX220" s="14" t="s">
        <v>87</v>
      </c>
      <c r="AY220" s="235" t="s">
        <v>173</v>
      </c>
    </row>
    <row r="221" spans="1:65" s="12" customFormat="1" ht="25.95" customHeight="1">
      <c r="B221" s="185"/>
      <c r="C221" s="186"/>
      <c r="D221" s="187" t="s">
        <v>78</v>
      </c>
      <c r="E221" s="188" t="s">
        <v>1341</v>
      </c>
      <c r="F221" s="188" t="s">
        <v>1342</v>
      </c>
      <c r="G221" s="186"/>
      <c r="H221" s="186"/>
      <c r="I221" s="189"/>
      <c r="J221" s="190">
        <f>BK221</f>
        <v>0</v>
      </c>
      <c r="K221" s="186"/>
      <c r="L221" s="191"/>
      <c r="M221" s="192"/>
      <c r="N221" s="193"/>
      <c r="O221" s="193"/>
      <c r="P221" s="194">
        <f>P222+SUM(P223:P244)</f>
        <v>0</v>
      </c>
      <c r="Q221" s="193"/>
      <c r="R221" s="194">
        <f>R222+SUM(R223:R244)</f>
        <v>1.8510000000000002E-2</v>
      </c>
      <c r="S221" s="193"/>
      <c r="T221" s="195">
        <f>T222+SUM(T223:T244)</f>
        <v>0</v>
      </c>
      <c r="AR221" s="196" t="s">
        <v>87</v>
      </c>
      <c r="AT221" s="197" t="s">
        <v>78</v>
      </c>
      <c r="AU221" s="197" t="s">
        <v>79</v>
      </c>
      <c r="AY221" s="196" t="s">
        <v>173</v>
      </c>
      <c r="BK221" s="198">
        <f>BK222+SUM(BK223:BK244)</f>
        <v>0</v>
      </c>
    </row>
    <row r="222" spans="1:65" s="2" customFormat="1" ht="24.15" customHeight="1">
      <c r="A222" s="35"/>
      <c r="B222" s="36"/>
      <c r="C222" s="201" t="s">
        <v>415</v>
      </c>
      <c r="D222" s="201" t="s">
        <v>177</v>
      </c>
      <c r="E222" s="202" t="s">
        <v>1343</v>
      </c>
      <c r="F222" s="203" t="s">
        <v>1344</v>
      </c>
      <c r="G222" s="204" t="s">
        <v>193</v>
      </c>
      <c r="H222" s="205">
        <v>8</v>
      </c>
      <c r="I222" s="206"/>
      <c r="J222" s="207">
        <f>ROUND(I222*H222,2)</f>
        <v>0</v>
      </c>
      <c r="K222" s="208"/>
      <c r="L222" s="38"/>
      <c r="M222" s="209" t="s">
        <v>1</v>
      </c>
      <c r="N222" s="210" t="s">
        <v>44</v>
      </c>
      <c r="O222" s="72"/>
      <c r="P222" s="211">
        <f>O222*H222</f>
        <v>0</v>
      </c>
      <c r="Q222" s="211">
        <v>0</v>
      </c>
      <c r="R222" s="211">
        <f>Q222*H222</f>
        <v>0</v>
      </c>
      <c r="S222" s="211">
        <v>0</v>
      </c>
      <c r="T222" s="212">
        <f>S222*H222</f>
        <v>0</v>
      </c>
      <c r="U222" s="35"/>
      <c r="V222" s="35"/>
      <c r="W222" s="35"/>
      <c r="X222" s="35"/>
      <c r="Y222" s="35"/>
      <c r="Z222" s="35"/>
      <c r="AA222" s="35"/>
      <c r="AB222" s="35"/>
      <c r="AC222" s="35"/>
      <c r="AD222" s="35"/>
      <c r="AE222" s="35"/>
      <c r="AR222" s="213" t="s">
        <v>181</v>
      </c>
      <c r="AT222" s="213" t="s">
        <v>177</v>
      </c>
      <c r="AU222" s="213" t="s">
        <v>87</v>
      </c>
      <c r="AY222" s="17" t="s">
        <v>173</v>
      </c>
      <c r="BE222" s="119">
        <f>IF(N222="základní",J222,0)</f>
        <v>0</v>
      </c>
      <c r="BF222" s="119">
        <f>IF(N222="snížená",J222,0)</f>
        <v>0</v>
      </c>
      <c r="BG222" s="119">
        <f>IF(N222="zákl. přenesená",J222,0)</f>
        <v>0</v>
      </c>
      <c r="BH222" s="119">
        <f>IF(N222="sníž. přenesená",J222,0)</f>
        <v>0</v>
      </c>
      <c r="BI222" s="119">
        <f>IF(N222="nulová",J222,0)</f>
        <v>0</v>
      </c>
      <c r="BJ222" s="17" t="s">
        <v>87</v>
      </c>
      <c r="BK222" s="119">
        <f>ROUND(I222*H222,2)</f>
        <v>0</v>
      </c>
      <c r="BL222" s="17" t="s">
        <v>181</v>
      </c>
      <c r="BM222" s="213" t="s">
        <v>1345</v>
      </c>
    </row>
    <row r="223" spans="1:65" s="14" customFormat="1" ht="10.199999999999999">
      <c r="B223" s="225"/>
      <c r="C223" s="226"/>
      <c r="D223" s="216" t="s">
        <v>184</v>
      </c>
      <c r="E223" s="227" t="s">
        <v>1</v>
      </c>
      <c r="F223" s="228" t="s">
        <v>1346</v>
      </c>
      <c r="G223" s="226"/>
      <c r="H223" s="229">
        <v>8</v>
      </c>
      <c r="I223" s="230"/>
      <c r="J223" s="226"/>
      <c r="K223" s="226"/>
      <c r="L223" s="231"/>
      <c r="M223" s="232"/>
      <c r="N223" s="233"/>
      <c r="O223" s="233"/>
      <c r="P223" s="233"/>
      <c r="Q223" s="233"/>
      <c r="R223" s="233"/>
      <c r="S223" s="233"/>
      <c r="T223" s="234"/>
      <c r="AT223" s="235" t="s">
        <v>184</v>
      </c>
      <c r="AU223" s="235" t="s">
        <v>87</v>
      </c>
      <c r="AV223" s="14" t="s">
        <v>89</v>
      </c>
      <c r="AW223" s="14" t="s">
        <v>33</v>
      </c>
      <c r="AX223" s="14" t="s">
        <v>87</v>
      </c>
      <c r="AY223" s="235" t="s">
        <v>173</v>
      </c>
    </row>
    <row r="224" spans="1:65" s="2" customFormat="1" ht="24.15" customHeight="1">
      <c r="A224" s="35"/>
      <c r="B224" s="36"/>
      <c r="C224" s="247" t="s">
        <v>422</v>
      </c>
      <c r="D224" s="247" t="s">
        <v>291</v>
      </c>
      <c r="E224" s="248" t="s">
        <v>1347</v>
      </c>
      <c r="F224" s="249" t="s">
        <v>1348</v>
      </c>
      <c r="G224" s="250" t="s">
        <v>193</v>
      </c>
      <c r="H224" s="251">
        <v>8.4</v>
      </c>
      <c r="I224" s="252"/>
      <c r="J224" s="253">
        <f>ROUND(I224*H224,2)</f>
        <v>0</v>
      </c>
      <c r="K224" s="254"/>
      <c r="L224" s="255"/>
      <c r="M224" s="256" t="s">
        <v>1</v>
      </c>
      <c r="N224" s="257" t="s">
        <v>44</v>
      </c>
      <c r="O224" s="72"/>
      <c r="P224" s="211">
        <f>O224*H224</f>
        <v>0</v>
      </c>
      <c r="Q224" s="211">
        <v>2.0999999999999999E-3</v>
      </c>
      <c r="R224" s="211">
        <f>Q224*H224</f>
        <v>1.7639999999999999E-2</v>
      </c>
      <c r="S224" s="211">
        <v>0</v>
      </c>
      <c r="T224" s="212">
        <f>S224*H224</f>
        <v>0</v>
      </c>
      <c r="U224" s="35"/>
      <c r="V224" s="35"/>
      <c r="W224" s="35"/>
      <c r="X224" s="35"/>
      <c r="Y224" s="35"/>
      <c r="Z224" s="35"/>
      <c r="AA224" s="35"/>
      <c r="AB224" s="35"/>
      <c r="AC224" s="35"/>
      <c r="AD224" s="35"/>
      <c r="AE224" s="35"/>
      <c r="AR224" s="213" t="s">
        <v>294</v>
      </c>
      <c r="AT224" s="213" t="s">
        <v>291</v>
      </c>
      <c r="AU224" s="213" t="s">
        <v>87</v>
      </c>
      <c r="AY224" s="17" t="s">
        <v>173</v>
      </c>
      <c r="BE224" s="119">
        <f>IF(N224="základní",J224,0)</f>
        <v>0</v>
      </c>
      <c r="BF224" s="119">
        <f>IF(N224="snížená",J224,0)</f>
        <v>0</v>
      </c>
      <c r="BG224" s="119">
        <f>IF(N224="zákl. přenesená",J224,0)</f>
        <v>0</v>
      </c>
      <c r="BH224" s="119">
        <f>IF(N224="sníž. přenesená",J224,0)</f>
        <v>0</v>
      </c>
      <c r="BI224" s="119">
        <f>IF(N224="nulová",J224,0)</f>
        <v>0</v>
      </c>
      <c r="BJ224" s="17" t="s">
        <v>87</v>
      </c>
      <c r="BK224" s="119">
        <f>ROUND(I224*H224,2)</f>
        <v>0</v>
      </c>
      <c r="BL224" s="17" t="s">
        <v>294</v>
      </c>
      <c r="BM224" s="213" t="s">
        <v>1349</v>
      </c>
    </row>
    <row r="225" spans="1:65" s="13" customFormat="1" ht="10.199999999999999">
      <c r="B225" s="214"/>
      <c r="C225" s="215"/>
      <c r="D225" s="216" t="s">
        <v>184</v>
      </c>
      <c r="E225" s="217" t="s">
        <v>1</v>
      </c>
      <c r="F225" s="218" t="s">
        <v>1350</v>
      </c>
      <c r="G225" s="215"/>
      <c r="H225" s="217" t="s">
        <v>1</v>
      </c>
      <c r="I225" s="219"/>
      <c r="J225" s="215"/>
      <c r="K225" s="215"/>
      <c r="L225" s="220"/>
      <c r="M225" s="221"/>
      <c r="N225" s="222"/>
      <c r="O225" s="222"/>
      <c r="P225" s="222"/>
      <c r="Q225" s="222"/>
      <c r="R225" s="222"/>
      <c r="S225" s="222"/>
      <c r="T225" s="223"/>
      <c r="AT225" s="224" t="s">
        <v>184</v>
      </c>
      <c r="AU225" s="224" t="s">
        <v>87</v>
      </c>
      <c r="AV225" s="13" t="s">
        <v>87</v>
      </c>
      <c r="AW225" s="13" t="s">
        <v>33</v>
      </c>
      <c r="AX225" s="13" t="s">
        <v>79</v>
      </c>
      <c r="AY225" s="224" t="s">
        <v>173</v>
      </c>
    </row>
    <row r="226" spans="1:65" s="14" customFormat="1" ht="10.199999999999999">
      <c r="B226" s="225"/>
      <c r="C226" s="226"/>
      <c r="D226" s="216" t="s">
        <v>184</v>
      </c>
      <c r="E226" s="227" t="s">
        <v>1</v>
      </c>
      <c r="F226" s="228" t="s">
        <v>1351</v>
      </c>
      <c r="G226" s="226"/>
      <c r="H226" s="229">
        <v>8.4</v>
      </c>
      <c r="I226" s="230"/>
      <c r="J226" s="226"/>
      <c r="K226" s="226"/>
      <c r="L226" s="231"/>
      <c r="M226" s="232"/>
      <c r="N226" s="233"/>
      <c r="O226" s="233"/>
      <c r="P226" s="233"/>
      <c r="Q226" s="233"/>
      <c r="R226" s="233"/>
      <c r="S226" s="233"/>
      <c r="T226" s="234"/>
      <c r="AT226" s="235" t="s">
        <v>184</v>
      </c>
      <c r="AU226" s="235" t="s">
        <v>87</v>
      </c>
      <c r="AV226" s="14" t="s">
        <v>89</v>
      </c>
      <c r="AW226" s="14" t="s">
        <v>33</v>
      </c>
      <c r="AX226" s="14" t="s">
        <v>87</v>
      </c>
      <c r="AY226" s="235" t="s">
        <v>173</v>
      </c>
    </row>
    <row r="227" spans="1:65" s="2" customFormat="1" ht="24.15" customHeight="1">
      <c r="A227" s="35"/>
      <c r="B227" s="36"/>
      <c r="C227" s="201" t="s">
        <v>428</v>
      </c>
      <c r="D227" s="201" t="s">
        <v>177</v>
      </c>
      <c r="E227" s="202" t="s">
        <v>1310</v>
      </c>
      <c r="F227" s="203" t="s">
        <v>1311</v>
      </c>
      <c r="G227" s="204" t="s">
        <v>373</v>
      </c>
      <c r="H227" s="205">
        <v>1</v>
      </c>
      <c r="I227" s="206"/>
      <c r="J227" s="207">
        <f>ROUND(I227*H227,2)</f>
        <v>0</v>
      </c>
      <c r="K227" s="208"/>
      <c r="L227" s="38"/>
      <c r="M227" s="209" t="s">
        <v>1</v>
      </c>
      <c r="N227" s="210" t="s">
        <v>44</v>
      </c>
      <c r="O227" s="72"/>
      <c r="P227" s="211">
        <f>O227*H227</f>
        <v>0</v>
      </c>
      <c r="Q227" s="211">
        <v>3.1E-4</v>
      </c>
      <c r="R227" s="211">
        <f>Q227*H227</f>
        <v>3.1E-4</v>
      </c>
      <c r="S227" s="211">
        <v>0</v>
      </c>
      <c r="T227" s="212">
        <f>S227*H227</f>
        <v>0</v>
      </c>
      <c r="U227" s="35"/>
      <c r="V227" s="35"/>
      <c r="W227" s="35"/>
      <c r="X227" s="35"/>
      <c r="Y227" s="35"/>
      <c r="Z227" s="35"/>
      <c r="AA227" s="35"/>
      <c r="AB227" s="35"/>
      <c r="AC227" s="35"/>
      <c r="AD227" s="35"/>
      <c r="AE227" s="35"/>
      <c r="AR227" s="213" t="s">
        <v>426</v>
      </c>
      <c r="AT227" s="213" t="s">
        <v>177</v>
      </c>
      <c r="AU227" s="213" t="s">
        <v>87</v>
      </c>
      <c r="AY227" s="17" t="s">
        <v>173</v>
      </c>
      <c r="BE227" s="119">
        <f>IF(N227="základní",J227,0)</f>
        <v>0</v>
      </c>
      <c r="BF227" s="119">
        <f>IF(N227="snížená",J227,0)</f>
        <v>0</v>
      </c>
      <c r="BG227" s="119">
        <f>IF(N227="zákl. přenesená",J227,0)</f>
        <v>0</v>
      </c>
      <c r="BH227" s="119">
        <f>IF(N227="sníž. přenesená",J227,0)</f>
        <v>0</v>
      </c>
      <c r="BI227" s="119">
        <f>IF(N227="nulová",J227,0)</f>
        <v>0</v>
      </c>
      <c r="BJ227" s="17" t="s">
        <v>87</v>
      </c>
      <c r="BK227" s="119">
        <f>ROUND(I227*H227,2)</f>
        <v>0</v>
      </c>
      <c r="BL227" s="17" t="s">
        <v>426</v>
      </c>
      <c r="BM227" s="213" t="s">
        <v>1352</v>
      </c>
    </row>
    <row r="228" spans="1:65" s="14" customFormat="1" ht="10.199999999999999">
      <c r="B228" s="225"/>
      <c r="C228" s="226"/>
      <c r="D228" s="216" t="s">
        <v>184</v>
      </c>
      <c r="E228" s="227" t="s">
        <v>1</v>
      </c>
      <c r="F228" s="228" t="s">
        <v>1353</v>
      </c>
      <c r="G228" s="226"/>
      <c r="H228" s="229">
        <v>1</v>
      </c>
      <c r="I228" s="230"/>
      <c r="J228" s="226"/>
      <c r="K228" s="226"/>
      <c r="L228" s="231"/>
      <c r="M228" s="232"/>
      <c r="N228" s="233"/>
      <c r="O228" s="233"/>
      <c r="P228" s="233"/>
      <c r="Q228" s="233"/>
      <c r="R228" s="233"/>
      <c r="S228" s="233"/>
      <c r="T228" s="234"/>
      <c r="AT228" s="235" t="s">
        <v>184</v>
      </c>
      <c r="AU228" s="235" t="s">
        <v>87</v>
      </c>
      <c r="AV228" s="14" t="s">
        <v>89</v>
      </c>
      <c r="AW228" s="14" t="s">
        <v>33</v>
      </c>
      <c r="AX228" s="14" t="s">
        <v>87</v>
      </c>
      <c r="AY228" s="235" t="s">
        <v>173</v>
      </c>
    </row>
    <row r="229" spans="1:65" s="2" customFormat="1" ht="21.75" customHeight="1">
      <c r="A229" s="35"/>
      <c r="B229" s="36"/>
      <c r="C229" s="247" t="s">
        <v>433</v>
      </c>
      <c r="D229" s="247" t="s">
        <v>291</v>
      </c>
      <c r="E229" s="248" t="s">
        <v>1354</v>
      </c>
      <c r="F229" s="249" t="s">
        <v>1355</v>
      </c>
      <c r="G229" s="250" t="s">
        <v>373</v>
      </c>
      <c r="H229" s="251">
        <v>1</v>
      </c>
      <c r="I229" s="252"/>
      <c r="J229" s="253">
        <f>ROUND(I229*H229,2)</f>
        <v>0</v>
      </c>
      <c r="K229" s="254"/>
      <c r="L229" s="255"/>
      <c r="M229" s="256" t="s">
        <v>1</v>
      </c>
      <c r="N229" s="257" t="s">
        <v>44</v>
      </c>
      <c r="O229" s="72"/>
      <c r="P229" s="211">
        <f>O229*H229</f>
        <v>0</v>
      </c>
      <c r="Q229" s="211">
        <v>0</v>
      </c>
      <c r="R229" s="211">
        <f>Q229*H229</f>
        <v>0</v>
      </c>
      <c r="S229" s="211">
        <v>0</v>
      </c>
      <c r="T229" s="212">
        <f>S229*H229</f>
        <v>0</v>
      </c>
      <c r="U229" s="35"/>
      <c r="V229" s="35"/>
      <c r="W229" s="35"/>
      <c r="X229" s="35"/>
      <c r="Y229" s="35"/>
      <c r="Z229" s="35"/>
      <c r="AA229" s="35"/>
      <c r="AB229" s="35"/>
      <c r="AC229" s="35"/>
      <c r="AD229" s="35"/>
      <c r="AE229" s="35"/>
      <c r="AR229" s="213" t="s">
        <v>436</v>
      </c>
      <c r="AT229" s="213" t="s">
        <v>291</v>
      </c>
      <c r="AU229" s="213" t="s">
        <v>87</v>
      </c>
      <c r="AY229" s="17" t="s">
        <v>173</v>
      </c>
      <c r="BE229" s="119">
        <f>IF(N229="základní",J229,0)</f>
        <v>0</v>
      </c>
      <c r="BF229" s="119">
        <f>IF(N229="snížená",J229,0)</f>
        <v>0</v>
      </c>
      <c r="BG229" s="119">
        <f>IF(N229="zákl. přenesená",J229,0)</f>
        <v>0</v>
      </c>
      <c r="BH229" s="119">
        <f>IF(N229="sníž. přenesená",J229,0)</f>
        <v>0</v>
      </c>
      <c r="BI229" s="119">
        <f>IF(N229="nulová",J229,0)</f>
        <v>0</v>
      </c>
      <c r="BJ229" s="17" t="s">
        <v>87</v>
      </c>
      <c r="BK229" s="119">
        <f>ROUND(I229*H229,2)</f>
        <v>0</v>
      </c>
      <c r="BL229" s="17" t="s">
        <v>426</v>
      </c>
      <c r="BM229" s="213" t="s">
        <v>1356</v>
      </c>
    </row>
    <row r="230" spans="1:65" s="2" customFormat="1" ht="24.15" customHeight="1">
      <c r="A230" s="35"/>
      <c r="B230" s="36"/>
      <c r="C230" s="201" t="s">
        <v>438</v>
      </c>
      <c r="D230" s="201" t="s">
        <v>177</v>
      </c>
      <c r="E230" s="202" t="s">
        <v>1357</v>
      </c>
      <c r="F230" s="203" t="s">
        <v>1358</v>
      </c>
      <c r="G230" s="204" t="s">
        <v>373</v>
      </c>
      <c r="H230" s="205">
        <v>3</v>
      </c>
      <c r="I230" s="206"/>
      <c r="J230" s="207">
        <f>ROUND(I230*H230,2)</f>
        <v>0</v>
      </c>
      <c r="K230" s="208"/>
      <c r="L230" s="38"/>
      <c r="M230" s="209" t="s">
        <v>1</v>
      </c>
      <c r="N230" s="210" t="s">
        <v>44</v>
      </c>
      <c r="O230" s="72"/>
      <c r="P230" s="211">
        <f>O230*H230</f>
        <v>0</v>
      </c>
      <c r="Q230" s="211">
        <v>0</v>
      </c>
      <c r="R230" s="211">
        <f>Q230*H230</f>
        <v>0</v>
      </c>
      <c r="S230" s="211">
        <v>0</v>
      </c>
      <c r="T230" s="212">
        <f>S230*H230</f>
        <v>0</v>
      </c>
      <c r="U230" s="35"/>
      <c r="V230" s="35"/>
      <c r="W230" s="35"/>
      <c r="X230" s="35"/>
      <c r="Y230" s="35"/>
      <c r="Z230" s="35"/>
      <c r="AA230" s="35"/>
      <c r="AB230" s="35"/>
      <c r="AC230" s="35"/>
      <c r="AD230" s="35"/>
      <c r="AE230" s="35"/>
      <c r="AR230" s="213" t="s">
        <v>426</v>
      </c>
      <c r="AT230" s="213" t="s">
        <v>177</v>
      </c>
      <c r="AU230" s="213" t="s">
        <v>87</v>
      </c>
      <c r="AY230" s="17" t="s">
        <v>173</v>
      </c>
      <c r="BE230" s="119">
        <f>IF(N230="základní",J230,0)</f>
        <v>0</v>
      </c>
      <c r="BF230" s="119">
        <f>IF(N230="snížená",J230,0)</f>
        <v>0</v>
      </c>
      <c r="BG230" s="119">
        <f>IF(N230="zákl. přenesená",J230,0)</f>
        <v>0</v>
      </c>
      <c r="BH230" s="119">
        <f>IF(N230="sníž. přenesená",J230,0)</f>
        <v>0</v>
      </c>
      <c r="BI230" s="119">
        <f>IF(N230="nulová",J230,0)</f>
        <v>0</v>
      </c>
      <c r="BJ230" s="17" t="s">
        <v>87</v>
      </c>
      <c r="BK230" s="119">
        <f>ROUND(I230*H230,2)</f>
        <v>0</v>
      </c>
      <c r="BL230" s="17" t="s">
        <v>426</v>
      </c>
      <c r="BM230" s="213" t="s">
        <v>1359</v>
      </c>
    </row>
    <row r="231" spans="1:65" s="14" customFormat="1" ht="10.199999999999999">
      <c r="B231" s="225"/>
      <c r="C231" s="226"/>
      <c r="D231" s="216" t="s">
        <v>184</v>
      </c>
      <c r="E231" s="227" t="s">
        <v>1</v>
      </c>
      <c r="F231" s="228" t="s">
        <v>1360</v>
      </c>
      <c r="G231" s="226"/>
      <c r="H231" s="229">
        <v>1</v>
      </c>
      <c r="I231" s="230"/>
      <c r="J231" s="226"/>
      <c r="K231" s="226"/>
      <c r="L231" s="231"/>
      <c r="M231" s="232"/>
      <c r="N231" s="233"/>
      <c r="O231" s="233"/>
      <c r="P231" s="233"/>
      <c r="Q231" s="233"/>
      <c r="R231" s="233"/>
      <c r="S231" s="233"/>
      <c r="T231" s="234"/>
      <c r="AT231" s="235" t="s">
        <v>184</v>
      </c>
      <c r="AU231" s="235" t="s">
        <v>87</v>
      </c>
      <c r="AV231" s="14" t="s">
        <v>89</v>
      </c>
      <c r="AW231" s="14" t="s">
        <v>33</v>
      </c>
      <c r="AX231" s="14" t="s">
        <v>79</v>
      </c>
      <c r="AY231" s="235" t="s">
        <v>173</v>
      </c>
    </row>
    <row r="232" spans="1:65" s="14" customFormat="1" ht="10.199999999999999">
      <c r="B232" s="225"/>
      <c r="C232" s="226"/>
      <c r="D232" s="216" t="s">
        <v>184</v>
      </c>
      <c r="E232" s="227" t="s">
        <v>1</v>
      </c>
      <c r="F232" s="228" t="s">
        <v>1361</v>
      </c>
      <c r="G232" s="226"/>
      <c r="H232" s="229">
        <v>1</v>
      </c>
      <c r="I232" s="230"/>
      <c r="J232" s="226"/>
      <c r="K232" s="226"/>
      <c r="L232" s="231"/>
      <c r="M232" s="232"/>
      <c r="N232" s="233"/>
      <c r="O232" s="233"/>
      <c r="P232" s="233"/>
      <c r="Q232" s="233"/>
      <c r="R232" s="233"/>
      <c r="S232" s="233"/>
      <c r="T232" s="234"/>
      <c r="AT232" s="235" t="s">
        <v>184</v>
      </c>
      <c r="AU232" s="235" t="s">
        <v>87</v>
      </c>
      <c r="AV232" s="14" t="s">
        <v>89</v>
      </c>
      <c r="AW232" s="14" t="s">
        <v>33</v>
      </c>
      <c r="AX232" s="14" t="s">
        <v>79</v>
      </c>
      <c r="AY232" s="235" t="s">
        <v>173</v>
      </c>
    </row>
    <row r="233" spans="1:65" s="14" customFormat="1" ht="10.199999999999999">
      <c r="B233" s="225"/>
      <c r="C233" s="226"/>
      <c r="D233" s="216" t="s">
        <v>184</v>
      </c>
      <c r="E233" s="227" t="s">
        <v>1</v>
      </c>
      <c r="F233" s="228" t="s">
        <v>1362</v>
      </c>
      <c r="G233" s="226"/>
      <c r="H233" s="229">
        <v>1</v>
      </c>
      <c r="I233" s="230"/>
      <c r="J233" s="226"/>
      <c r="K233" s="226"/>
      <c r="L233" s="231"/>
      <c r="M233" s="232"/>
      <c r="N233" s="233"/>
      <c r="O233" s="233"/>
      <c r="P233" s="233"/>
      <c r="Q233" s="233"/>
      <c r="R233" s="233"/>
      <c r="S233" s="233"/>
      <c r="T233" s="234"/>
      <c r="AT233" s="235" t="s">
        <v>184</v>
      </c>
      <c r="AU233" s="235" t="s">
        <v>87</v>
      </c>
      <c r="AV233" s="14" t="s">
        <v>89</v>
      </c>
      <c r="AW233" s="14" t="s">
        <v>33</v>
      </c>
      <c r="AX233" s="14" t="s">
        <v>79</v>
      </c>
      <c r="AY233" s="235" t="s">
        <v>173</v>
      </c>
    </row>
    <row r="234" spans="1:65" s="15" customFormat="1" ht="10.199999999999999">
      <c r="B234" s="236"/>
      <c r="C234" s="237"/>
      <c r="D234" s="216" t="s">
        <v>184</v>
      </c>
      <c r="E234" s="238" t="s">
        <v>1</v>
      </c>
      <c r="F234" s="239" t="s">
        <v>226</v>
      </c>
      <c r="G234" s="237"/>
      <c r="H234" s="240">
        <v>3</v>
      </c>
      <c r="I234" s="241"/>
      <c r="J234" s="237"/>
      <c r="K234" s="237"/>
      <c r="L234" s="242"/>
      <c r="M234" s="243"/>
      <c r="N234" s="244"/>
      <c r="O234" s="244"/>
      <c r="P234" s="244"/>
      <c r="Q234" s="244"/>
      <c r="R234" s="244"/>
      <c r="S234" s="244"/>
      <c r="T234" s="245"/>
      <c r="AT234" s="246" t="s">
        <v>184</v>
      </c>
      <c r="AU234" s="246" t="s">
        <v>87</v>
      </c>
      <c r="AV234" s="15" t="s">
        <v>181</v>
      </c>
      <c r="AW234" s="15" t="s">
        <v>33</v>
      </c>
      <c r="AX234" s="15" t="s">
        <v>87</v>
      </c>
      <c r="AY234" s="246" t="s">
        <v>173</v>
      </c>
    </row>
    <row r="235" spans="1:65" s="2" customFormat="1" ht="16.5" customHeight="1">
      <c r="A235" s="35"/>
      <c r="B235" s="36"/>
      <c r="C235" s="247" t="s">
        <v>444</v>
      </c>
      <c r="D235" s="247" t="s">
        <v>291</v>
      </c>
      <c r="E235" s="248" t="s">
        <v>1363</v>
      </c>
      <c r="F235" s="249" t="s">
        <v>1364</v>
      </c>
      <c r="G235" s="250" t="s">
        <v>373</v>
      </c>
      <c r="H235" s="251">
        <v>1</v>
      </c>
      <c r="I235" s="252"/>
      <c r="J235" s="253">
        <f>ROUND(I235*H235,2)</f>
        <v>0</v>
      </c>
      <c r="K235" s="254"/>
      <c r="L235" s="255"/>
      <c r="M235" s="256" t="s">
        <v>1</v>
      </c>
      <c r="N235" s="257" t="s">
        <v>44</v>
      </c>
      <c r="O235" s="72"/>
      <c r="P235" s="211">
        <f>O235*H235</f>
        <v>0</v>
      </c>
      <c r="Q235" s="211">
        <v>0</v>
      </c>
      <c r="R235" s="211">
        <f>Q235*H235</f>
        <v>0</v>
      </c>
      <c r="S235" s="211">
        <v>0</v>
      </c>
      <c r="T235" s="212">
        <f>S235*H235</f>
        <v>0</v>
      </c>
      <c r="U235" s="35"/>
      <c r="V235" s="35"/>
      <c r="W235" s="35"/>
      <c r="X235" s="35"/>
      <c r="Y235" s="35"/>
      <c r="Z235" s="35"/>
      <c r="AA235" s="35"/>
      <c r="AB235" s="35"/>
      <c r="AC235" s="35"/>
      <c r="AD235" s="35"/>
      <c r="AE235" s="35"/>
      <c r="AR235" s="213" t="s">
        <v>436</v>
      </c>
      <c r="AT235" s="213" t="s">
        <v>291</v>
      </c>
      <c r="AU235" s="213" t="s">
        <v>87</v>
      </c>
      <c r="AY235" s="17" t="s">
        <v>173</v>
      </c>
      <c r="BE235" s="119">
        <f>IF(N235="základní",J235,0)</f>
        <v>0</v>
      </c>
      <c r="BF235" s="119">
        <f>IF(N235="snížená",J235,0)</f>
        <v>0</v>
      </c>
      <c r="BG235" s="119">
        <f>IF(N235="zákl. přenesená",J235,0)</f>
        <v>0</v>
      </c>
      <c r="BH235" s="119">
        <f>IF(N235="sníž. přenesená",J235,0)</f>
        <v>0</v>
      </c>
      <c r="BI235" s="119">
        <f>IF(N235="nulová",J235,0)</f>
        <v>0</v>
      </c>
      <c r="BJ235" s="17" t="s">
        <v>87</v>
      </c>
      <c r="BK235" s="119">
        <f>ROUND(I235*H235,2)</f>
        <v>0</v>
      </c>
      <c r="BL235" s="17" t="s">
        <v>426</v>
      </c>
      <c r="BM235" s="213" t="s">
        <v>1365</v>
      </c>
    </row>
    <row r="236" spans="1:65" s="2" customFormat="1" ht="16.5" customHeight="1">
      <c r="A236" s="35"/>
      <c r="B236" s="36"/>
      <c r="C236" s="247" t="s">
        <v>449</v>
      </c>
      <c r="D236" s="247" t="s">
        <v>291</v>
      </c>
      <c r="E236" s="248" t="s">
        <v>1366</v>
      </c>
      <c r="F236" s="249" t="s">
        <v>1367</v>
      </c>
      <c r="G236" s="250" t="s">
        <v>373</v>
      </c>
      <c r="H236" s="251">
        <v>1</v>
      </c>
      <c r="I236" s="252"/>
      <c r="J236" s="253">
        <f>ROUND(I236*H236,2)</f>
        <v>0</v>
      </c>
      <c r="K236" s="254"/>
      <c r="L236" s="255"/>
      <c r="M236" s="256" t="s">
        <v>1</v>
      </c>
      <c r="N236" s="257" t="s">
        <v>44</v>
      </c>
      <c r="O236" s="72"/>
      <c r="P236" s="211">
        <f>O236*H236</f>
        <v>0</v>
      </c>
      <c r="Q236" s="211">
        <v>0</v>
      </c>
      <c r="R236" s="211">
        <f>Q236*H236</f>
        <v>0</v>
      </c>
      <c r="S236" s="211">
        <v>0</v>
      </c>
      <c r="T236" s="212">
        <f>S236*H236</f>
        <v>0</v>
      </c>
      <c r="U236" s="35"/>
      <c r="V236" s="35"/>
      <c r="W236" s="35"/>
      <c r="X236" s="35"/>
      <c r="Y236" s="35"/>
      <c r="Z236" s="35"/>
      <c r="AA236" s="35"/>
      <c r="AB236" s="35"/>
      <c r="AC236" s="35"/>
      <c r="AD236" s="35"/>
      <c r="AE236" s="35"/>
      <c r="AR236" s="213" t="s">
        <v>436</v>
      </c>
      <c r="AT236" s="213" t="s">
        <v>291</v>
      </c>
      <c r="AU236" s="213" t="s">
        <v>87</v>
      </c>
      <c r="AY236" s="17" t="s">
        <v>173</v>
      </c>
      <c r="BE236" s="119">
        <f>IF(N236="základní",J236,0)</f>
        <v>0</v>
      </c>
      <c r="BF236" s="119">
        <f>IF(N236="snížená",J236,0)</f>
        <v>0</v>
      </c>
      <c r="BG236" s="119">
        <f>IF(N236="zákl. přenesená",J236,0)</f>
        <v>0</v>
      </c>
      <c r="BH236" s="119">
        <f>IF(N236="sníž. přenesená",J236,0)</f>
        <v>0</v>
      </c>
      <c r="BI236" s="119">
        <f>IF(N236="nulová",J236,0)</f>
        <v>0</v>
      </c>
      <c r="BJ236" s="17" t="s">
        <v>87</v>
      </c>
      <c r="BK236" s="119">
        <f>ROUND(I236*H236,2)</f>
        <v>0</v>
      </c>
      <c r="BL236" s="17" t="s">
        <v>426</v>
      </c>
      <c r="BM236" s="213" t="s">
        <v>1368</v>
      </c>
    </row>
    <row r="237" spans="1:65" s="2" customFormat="1" ht="21.75" customHeight="1">
      <c r="A237" s="35"/>
      <c r="B237" s="36"/>
      <c r="C237" s="247" t="s">
        <v>454</v>
      </c>
      <c r="D237" s="247" t="s">
        <v>291</v>
      </c>
      <c r="E237" s="248" t="s">
        <v>1369</v>
      </c>
      <c r="F237" s="249" t="s">
        <v>1370</v>
      </c>
      <c r="G237" s="250" t="s">
        <v>373</v>
      </c>
      <c r="H237" s="251">
        <v>1</v>
      </c>
      <c r="I237" s="252"/>
      <c r="J237" s="253">
        <f>ROUND(I237*H237,2)</f>
        <v>0</v>
      </c>
      <c r="K237" s="254"/>
      <c r="L237" s="255"/>
      <c r="M237" s="256" t="s">
        <v>1</v>
      </c>
      <c r="N237" s="257" t="s">
        <v>44</v>
      </c>
      <c r="O237" s="72"/>
      <c r="P237" s="211">
        <f>O237*H237</f>
        <v>0</v>
      </c>
      <c r="Q237" s="211">
        <v>0</v>
      </c>
      <c r="R237" s="211">
        <f>Q237*H237</f>
        <v>0</v>
      </c>
      <c r="S237" s="211">
        <v>0</v>
      </c>
      <c r="T237" s="212">
        <f>S237*H237</f>
        <v>0</v>
      </c>
      <c r="U237" s="35"/>
      <c r="V237" s="35"/>
      <c r="W237" s="35"/>
      <c r="X237" s="35"/>
      <c r="Y237" s="35"/>
      <c r="Z237" s="35"/>
      <c r="AA237" s="35"/>
      <c r="AB237" s="35"/>
      <c r="AC237" s="35"/>
      <c r="AD237" s="35"/>
      <c r="AE237" s="35"/>
      <c r="AR237" s="213" t="s">
        <v>436</v>
      </c>
      <c r="AT237" s="213" t="s">
        <v>291</v>
      </c>
      <c r="AU237" s="213" t="s">
        <v>87</v>
      </c>
      <c r="AY237" s="17" t="s">
        <v>173</v>
      </c>
      <c r="BE237" s="119">
        <f>IF(N237="základní",J237,0)</f>
        <v>0</v>
      </c>
      <c r="BF237" s="119">
        <f>IF(N237="snížená",J237,0)</f>
        <v>0</v>
      </c>
      <c r="BG237" s="119">
        <f>IF(N237="zákl. přenesená",J237,0)</f>
        <v>0</v>
      </c>
      <c r="BH237" s="119">
        <f>IF(N237="sníž. přenesená",J237,0)</f>
        <v>0</v>
      </c>
      <c r="BI237" s="119">
        <f>IF(N237="nulová",J237,0)</f>
        <v>0</v>
      </c>
      <c r="BJ237" s="17" t="s">
        <v>87</v>
      </c>
      <c r="BK237" s="119">
        <f>ROUND(I237*H237,2)</f>
        <v>0</v>
      </c>
      <c r="BL237" s="17" t="s">
        <v>426</v>
      </c>
      <c r="BM237" s="213" t="s">
        <v>1371</v>
      </c>
    </row>
    <row r="238" spans="1:65" s="2" customFormat="1" ht="16.5" customHeight="1">
      <c r="A238" s="35"/>
      <c r="B238" s="36"/>
      <c r="C238" s="201" t="s">
        <v>460</v>
      </c>
      <c r="D238" s="201" t="s">
        <v>177</v>
      </c>
      <c r="E238" s="202" t="s">
        <v>1321</v>
      </c>
      <c r="F238" s="203" t="s">
        <v>1322</v>
      </c>
      <c r="G238" s="204" t="s">
        <v>373</v>
      </c>
      <c r="H238" s="205">
        <v>1</v>
      </c>
      <c r="I238" s="206"/>
      <c r="J238" s="207">
        <f>ROUND(I238*H238,2)</f>
        <v>0</v>
      </c>
      <c r="K238" s="208"/>
      <c r="L238" s="38"/>
      <c r="M238" s="209" t="s">
        <v>1</v>
      </c>
      <c r="N238" s="210" t="s">
        <v>44</v>
      </c>
      <c r="O238" s="72"/>
      <c r="P238" s="211">
        <f>O238*H238</f>
        <v>0</v>
      </c>
      <c r="Q238" s="211">
        <v>0</v>
      </c>
      <c r="R238" s="211">
        <f>Q238*H238</f>
        <v>0</v>
      </c>
      <c r="S238" s="211">
        <v>0</v>
      </c>
      <c r="T238" s="212">
        <f>S238*H238</f>
        <v>0</v>
      </c>
      <c r="U238" s="35"/>
      <c r="V238" s="35"/>
      <c r="W238" s="35"/>
      <c r="X238" s="35"/>
      <c r="Y238" s="35"/>
      <c r="Z238" s="35"/>
      <c r="AA238" s="35"/>
      <c r="AB238" s="35"/>
      <c r="AC238" s="35"/>
      <c r="AD238" s="35"/>
      <c r="AE238" s="35"/>
      <c r="AR238" s="213" t="s">
        <v>181</v>
      </c>
      <c r="AT238" s="213" t="s">
        <v>177</v>
      </c>
      <c r="AU238" s="213" t="s">
        <v>87</v>
      </c>
      <c r="AY238" s="17" t="s">
        <v>173</v>
      </c>
      <c r="BE238" s="119">
        <f>IF(N238="základní",J238,0)</f>
        <v>0</v>
      </c>
      <c r="BF238" s="119">
        <f>IF(N238="snížená",J238,0)</f>
        <v>0</v>
      </c>
      <c r="BG238" s="119">
        <f>IF(N238="zákl. přenesená",J238,0)</f>
        <v>0</v>
      </c>
      <c r="BH238" s="119">
        <f>IF(N238="sníž. přenesená",J238,0)</f>
        <v>0</v>
      </c>
      <c r="BI238" s="119">
        <f>IF(N238="nulová",J238,0)</f>
        <v>0</v>
      </c>
      <c r="BJ238" s="17" t="s">
        <v>87</v>
      </c>
      <c r="BK238" s="119">
        <f>ROUND(I238*H238,2)</f>
        <v>0</v>
      </c>
      <c r="BL238" s="17" t="s">
        <v>181</v>
      </c>
      <c r="BM238" s="213" t="s">
        <v>1372</v>
      </c>
    </row>
    <row r="239" spans="1:65" s="14" customFormat="1" ht="10.199999999999999">
      <c r="B239" s="225"/>
      <c r="C239" s="226"/>
      <c r="D239" s="216" t="s">
        <v>184</v>
      </c>
      <c r="E239" s="227" t="s">
        <v>1</v>
      </c>
      <c r="F239" s="228" t="s">
        <v>1324</v>
      </c>
      <c r="G239" s="226"/>
      <c r="H239" s="229">
        <v>1</v>
      </c>
      <c r="I239" s="230"/>
      <c r="J239" s="226"/>
      <c r="K239" s="226"/>
      <c r="L239" s="231"/>
      <c r="M239" s="232"/>
      <c r="N239" s="233"/>
      <c r="O239" s="233"/>
      <c r="P239" s="233"/>
      <c r="Q239" s="233"/>
      <c r="R239" s="233"/>
      <c r="S239" s="233"/>
      <c r="T239" s="234"/>
      <c r="AT239" s="235" t="s">
        <v>184</v>
      </c>
      <c r="AU239" s="235" t="s">
        <v>87</v>
      </c>
      <c r="AV239" s="14" t="s">
        <v>89</v>
      </c>
      <c r="AW239" s="14" t="s">
        <v>33</v>
      </c>
      <c r="AX239" s="14" t="s">
        <v>87</v>
      </c>
      <c r="AY239" s="235" t="s">
        <v>173</v>
      </c>
    </row>
    <row r="240" spans="1:65" s="2" customFormat="1" ht="16.5" customHeight="1">
      <c r="A240" s="35"/>
      <c r="B240" s="36"/>
      <c r="C240" s="247" t="s">
        <v>464</v>
      </c>
      <c r="D240" s="247" t="s">
        <v>291</v>
      </c>
      <c r="E240" s="248" t="s">
        <v>1325</v>
      </c>
      <c r="F240" s="249" t="s">
        <v>1326</v>
      </c>
      <c r="G240" s="250" t="s">
        <v>373</v>
      </c>
      <c r="H240" s="251">
        <v>1</v>
      </c>
      <c r="I240" s="252"/>
      <c r="J240" s="253">
        <f>ROUND(I240*H240,2)</f>
        <v>0</v>
      </c>
      <c r="K240" s="254"/>
      <c r="L240" s="255"/>
      <c r="M240" s="256" t="s">
        <v>1</v>
      </c>
      <c r="N240" s="257" t="s">
        <v>44</v>
      </c>
      <c r="O240" s="72"/>
      <c r="P240" s="211">
        <f>O240*H240</f>
        <v>0</v>
      </c>
      <c r="Q240" s="211">
        <v>0</v>
      </c>
      <c r="R240" s="211">
        <f>Q240*H240</f>
        <v>0</v>
      </c>
      <c r="S240" s="211">
        <v>0</v>
      </c>
      <c r="T240" s="212">
        <f>S240*H240</f>
        <v>0</v>
      </c>
      <c r="U240" s="35"/>
      <c r="V240" s="35"/>
      <c r="W240" s="35"/>
      <c r="X240" s="35"/>
      <c r="Y240" s="35"/>
      <c r="Z240" s="35"/>
      <c r="AA240" s="35"/>
      <c r="AB240" s="35"/>
      <c r="AC240" s="35"/>
      <c r="AD240" s="35"/>
      <c r="AE240" s="35"/>
      <c r="AR240" s="213" t="s">
        <v>227</v>
      </c>
      <c r="AT240" s="213" t="s">
        <v>291</v>
      </c>
      <c r="AU240" s="213" t="s">
        <v>87</v>
      </c>
      <c r="AY240" s="17" t="s">
        <v>173</v>
      </c>
      <c r="BE240" s="119">
        <f>IF(N240="základní",J240,0)</f>
        <v>0</v>
      </c>
      <c r="BF240" s="119">
        <f>IF(N240="snížená",J240,0)</f>
        <v>0</v>
      </c>
      <c r="BG240" s="119">
        <f>IF(N240="zákl. přenesená",J240,0)</f>
        <v>0</v>
      </c>
      <c r="BH240" s="119">
        <f>IF(N240="sníž. přenesená",J240,0)</f>
        <v>0</v>
      </c>
      <c r="BI240" s="119">
        <f>IF(N240="nulová",J240,0)</f>
        <v>0</v>
      </c>
      <c r="BJ240" s="17" t="s">
        <v>87</v>
      </c>
      <c r="BK240" s="119">
        <f>ROUND(I240*H240,2)</f>
        <v>0</v>
      </c>
      <c r="BL240" s="17" t="s">
        <v>181</v>
      </c>
      <c r="BM240" s="213" t="s">
        <v>1373</v>
      </c>
    </row>
    <row r="241" spans="1:65" s="2" customFormat="1" ht="16.5" customHeight="1">
      <c r="A241" s="35"/>
      <c r="B241" s="36"/>
      <c r="C241" s="247" t="s">
        <v>468</v>
      </c>
      <c r="D241" s="247" t="s">
        <v>291</v>
      </c>
      <c r="E241" s="248" t="s">
        <v>1328</v>
      </c>
      <c r="F241" s="249" t="s">
        <v>1329</v>
      </c>
      <c r="G241" s="250" t="s">
        <v>373</v>
      </c>
      <c r="H241" s="251">
        <v>1</v>
      </c>
      <c r="I241" s="252"/>
      <c r="J241" s="253">
        <f>ROUND(I241*H241,2)</f>
        <v>0</v>
      </c>
      <c r="K241" s="254"/>
      <c r="L241" s="255"/>
      <c r="M241" s="256" t="s">
        <v>1</v>
      </c>
      <c r="N241" s="257" t="s">
        <v>44</v>
      </c>
      <c r="O241" s="72"/>
      <c r="P241" s="211">
        <f>O241*H241</f>
        <v>0</v>
      </c>
      <c r="Q241" s="211">
        <v>0</v>
      </c>
      <c r="R241" s="211">
        <f>Q241*H241</f>
        <v>0</v>
      </c>
      <c r="S241" s="211">
        <v>0</v>
      </c>
      <c r="T241" s="212">
        <f>S241*H241</f>
        <v>0</v>
      </c>
      <c r="U241" s="35"/>
      <c r="V241" s="35"/>
      <c r="W241" s="35"/>
      <c r="X241" s="35"/>
      <c r="Y241" s="35"/>
      <c r="Z241" s="35"/>
      <c r="AA241" s="35"/>
      <c r="AB241" s="35"/>
      <c r="AC241" s="35"/>
      <c r="AD241" s="35"/>
      <c r="AE241" s="35"/>
      <c r="AR241" s="213" t="s">
        <v>227</v>
      </c>
      <c r="AT241" s="213" t="s">
        <v>291</v>
      </c>
      <c r="AU241" s="213" t="s">
        <v>87</v>
      </c>
      <c r="AY241" s="17" t="s">
        <v>173</v>
      </c>
      <c r="BE241" s="119">
        <f>IF(N241="základní",J241,0)</f>
        <v>0</v>
      </c>
      <c r="BF241" s="119">
        <f>IF(N241="snížená",J241,0)</f>
        <v>0</v>
      </c>
      <c r="BG241" s="119">
        <f>IF(N241="zákl. přenesená",J241,0)</f>
        <v>0</v>
      </c>
      <c r="BH241" s="119">
        <f>IF(N241="sníž. přenesená",J241,0)</f>
        <v>0</v>
      </c>
      <c r="BI241" s="119">
        <f>IF(N241="nulová",J241,0)</f>
        <v>0</v>
      </c>
      <c r="BJ241" s="17" t="s">
        <v>87</v>
      </c>
      <c r="BK241" s="119">
        <f>ROUND(I241*H241,2)</f>
        <v>0</v>
      </c>
      <c r="BL241" s="17" t="s">
        <v>181</v>
      </c>
      <c r="BM241" s="213" t="s">
        <v>1374</v>
      </c>
    </row>
    <row r="242" spans="1:65" s="2" customFormat="1" ht="21.75" customHeight="1">
      <c r="A242" s="35"/>
      <c r="B242" s="36"/>
      <c r="C242" s="201" t="s">
        <v>472</v>
      </c>
      <c r="D242" s="201" t="s">
        <v>177</v>
      </c>
      <c r="E242" s="202" t="s">
        <v>1375</v>
      </c>
      <c r="F242" s="203" t="s">
        <v>1376</v>
      </c>
      <c r="G242" s="204" t="s">
        <v>193</v>
      </c>
      <c r="H242" s="205">
        <v>8</v>
      </c>
      <c r="I242" s="206"/>
      <c r="J242" s="207">
        <f>ROUND(I242*H242,2)</f>
        <v>0</v>
      </c>
      <c r="K242" s="208"/>
      <c r="L242" s="38"/>
      <c r="M242" s="209" t="s">
        <v>1</v>
      </c>
      <c r="N242" s="210" t="s">
        <v>44</v>
      </c>
      <c r="O242" s="72"/>
      <c r="P242" s="211">
        <f>O242*H242</f>
        <v>0</v>
      </c>
      <c r="Q242" s="211">
        <v>0</v>
      </c>
      <c r="R242" s="211">
        <f>Q242*H242</f>
        <v>0</v>
      </c>
      <c r="S242" s="211">
        <v>0</v>
      </c>
      <c r="T242" s="212">
        <f>S242*H242</f>
        <v>0</v>
      </c>
      <c r="U242" s="35"/>
      <c r="V242" s="35"/>
      <c r="W242" s="35"/>
      <c r="X242" s="35"/>
      <c r="Y242" s="35"/>
      <c r="Z242" s="35"/>
      <c r="AA242" s="35"/>
      <c r="AB242" s="35"/>
      <c r="AC242" s="35"/>
      <c r="AD242" s="35"/>
      <c r="AE242" s="35"/>
      <c r="AR242" s="213" t="s">
        <v>426</v>
      </c>
      <c r="AT242" s="213" t="s">
        <v>177</v>
      </c>
      <c r="AU242" s="213" t="s">
        <v>87</v>
      </c>
      <c r="AY242" s="17" t="s">
        <v>173</v>
      </c>
      <c r="BE242" s="119">
        <f>IF(N242="základní",J242,0)</f>
        <v>0</v>
      </c>
      <c r="BF242" s="119">
        <f>IF(N242="snížená",J242,0)</f>
        <v>0</v>
      </c>
      <c r="BG242" s="119">
        <f>IF(N242="zákl. přenesená",J242,0)</f>
        <v>0</v>
      </c>
      <c r="BH242" s="119">
        <f>IF(N242="sníž. přenesená",J242,0)</f>
        <v>0</v>
      </c>
      <c r="BI242" s="119">
        <f>IF(N242="nulová",J242,0)</f>
        <v>0</v>
      </c>
      <c r="BJ242" s="17" t="s">
        <v>87</v>
      </c>
      <c r="BK242" s="119">
        <f>ROUND(I242*H242,2)</f>
        <v>0</v>
      </c>
      <c r="BL242" s="17" t="s">
        <v>426</v>
      </c>
      <c r="BM242" s="213" t="s">
        <v>1377</v>
      </c>
    </row>
    <row r="243" spans="1:65" s="14" customFormat="1" ht="10.199999999999999">
      <c r="B243" s="225"/>
      <c r="C243" s="226"/>
      <c r="D243" s="216" t="s">
        <v>184</v>
      </c>
      <c r="E243" s="227" t="s">
        <v>1</v>
      </c>
      <c r="F243" s="228" t="s">
        <v>1346</v>
      </c>
      <c r="G243" s="226"/>
      <c r="H243" s="229">
        <v>8</v>
      </c>
      <c r="I243" s="230"/>
      <c r="J243" s="226"/>
      <c r="K243" s="226"/>
      <c r="L243" s="231"/>
      <c r="M243" s="232"/>
      <c r="N243" s="233"/>
      <c r="O243" s="233"/>
      <c r="P243" s="233"/>
      <c r="Q243" s="233"/>
      <c r="R243" s="233"/>
      <c r="S243" s="233"/>
      <c r="T243" s="234"/>
      <c r="AT243" s="235" t="s">
        <v>184</v>
      </c>
      <c r="AU243" s="235" t="s">
        <v>87</v>
      </c>
      <c r="AV243" s="14" t="s">
        <v>89</v>
      </c>
      <c r="AW243" s="14" t="s">
        <v>33</v>
      </c>
      <c r="AX243" s="14" t="s">
        <v>87</v>
      </c>
      <c r="AY243" s="235" t="s">
        <v>173</v>
      </c>
    </row>
    <row r="244" spans="1:65" s="12" customFormat="1" ht="22.8" customHeight="1">
      <c r="B244" s="185"/>
      <c r="C244" s="186"/>
      <c r="D244" s="187" t="s">
        <v>78</v>
      </c>
      <c r="E244" s="199" t="s">
        <v>617</v>
      </c>
      <c r="F244" s="199" t="s">
        <v>618</v>
      </c>
      <c r="G244" s="186"/>
      <c r="H244" s="186"/>
      <c r="I244" s="189"/>
      <c r="J244" s="200">
        <f>BK244</f>
        <v>0</v>
      </c>
      <c r="K244" s="186"/>
      <c r="L244" s="191"/>
      <c r="M244" s="192"/>
      <c r="N244" s="193"/>
      <c r="O244" s="193"/>
      <c r="P244" s="194">
        <f>SUM(P245:P249)</f>
        <v>0</v>
      </c>
      <c r="Q244" s="193"/>
      <c r="R244" s="194">
        <f>SUM(R245:R249)</f>
        <v>5.5999999999999995E-4</v>
      </c>
      <c r="S244" s="193"/>
      <c r="T244" s="195">
        <f>SUM(T245:T249)</f>
        <v>0</v>
      </c>
      <c r="AR244" s="196" t="s">
        <v>182</v>
      </c>
      <c r="AT244" s="197" t="s">
        <v>78</v>
      </c>
      <c r="AU244" s="197" t="s">
        <v>87</v>
      </c>
      <c r="AY244" s="196" t="s">
        <v>173</v>
      </c>
      <c r="BK244" s="198">
        <f>SUM(BK245:BK249)</f>
        <v>0</v>
      </c>
    </row>
    <row r="245" spans="1:65" s="2" customFormat="1" ht="16.5" customHeight="1">
      <c r="A245" s="35"/>
      <c r="B245" s="36"/>
      <c r="C245" s="201" t="s">
        <v>476</v>
      </c>
      <c r="D245" s="201" t="s">
        <v>177</v>
      </c>
      <c r="E245" s="202" t="s">
        <v>620</v>
      </c>
      <c r="F245" s="203" t="s">
        <v>621</v>
      </c>
      <c r="G245" s="204" t="s">
        <v>193</v>
      </c>
      <c r="H245" s="205">
        <v>8</v>
      </c>
      <c r="I245" s="206"/>
      <c r="J245" s="207">
        <f>ROUND(I245*H245,2)</f>
        <v>0</v>
      </c>
      <c r="K245" s="208"/>
      <c r="L245" s="38"/>
      <c r="M245" s="209" t="s">
        <v>1</v>
      </c>
      <c r="N245" s="210" t="s">
        <v>44</v>
      </c>
      <c r="O245" s="72"/>
      <c r="P245" s="211">
        <f>O245*H245</f>
        <v>0</v>
      </c>
      <c r="Q245" s="211">
        <v>6.9999999999999994E-5</v>
      </c>
      <c r="R245" s="211">
        <f>Q245*H245</f>
        <v>5.5999999999999995E-4</v>
      </c>
      <c r="S245" s="211">
        <v>0</v>
      </c>
      <c r="T245" s="212">
        <f>S245*H245</f>
        <v>0</v>
      </c>
      <c r="U245" s="35"/>
      <c r="V245" s="35"/>
      <c r="W245" s="35"/>
      <c r="X245" s="35"/>
      <c r="Y245" s="35"/>
      <c r="Z245" s="35"/>
      <c r="AA245" s="35"/>
      <c r="AB245" s="35"/>
      <c r="AC245" s="35"/>
      <c r="AD245" s="35"/>
      <c r="AE245" s="35"/>
      <c r="AR245" s="213" t="s">
        <v>426</v>
      </c>
      <c r="AT245" s="213" t="s">
        <v>177</v>
      </c>
      <c r="AU245" s="213" t="s">
        <v>89</v>
      </c>
      <c r="AY245" s="17" t="s">
        <v>173</v>
      </c>
      <c r="BE245" s="119">
        <f>IF(N245="základní",J245,0)</f>
        <v>0</v>
      </c>
      <c r="BF245" s="119">
        <f>IF(N245="snížená",J245,0)</f>
        <v>0</v>
      </c>
      <c r="BG245" s="119">
        <f>IF(N245="zákl. přenesená",J245,0)</f>
        <v>0</v>
      </c>
      <c r="BH245" s="119">
        <f>IF(N245="sníž. přenesená",J245,0)</f>
        <v>0</v>
      </c>
      <c r="BI245" s="119">
        <f>IF(N245="nulová",J245,0)</f>
        <v>0</v>
      </c>
      <c r="BJ245" s="17" t="s">
        <v>87</v>
      </c>
      <c r="BK245" s="119">
        <f>ROUND(I245*H245,2)</f>
        <v>0</v>
      </c>
      <c r="BL245" s="17" t="s">
        <v>426</v>
      </c>
      <c r="BM245" s="213" t="s">
        <v>1378</v>
      </c>
    </row>
    <row r="246" spans="1:65" s="14" customFormat="1" ht="10.199999999999999">
      <c r="B246" s="225"/>
      <c r="C246" s="226"/>
      <c r="D246" s="216" t="s">
        <v>184</v>
      </c>
      <c r="E246" s="227" t="s">
        <v>1</v>
      </c>
      <c r="F246" s="228" t="s">
        <v>1379</v>
      </c>
      <c r="G246" s="226"/>
      <c r="H246" s="229">
        <v>8</v>
      </c>
      <c r="I246" s="230"/>
      <c r="J246" s="226"/>
      <c r="K246" s="226"/>
      <c r="L246" s="231"/>
      <c r="M246" s="232"/>
      <c r="N246" s="233"/>
      <c r="O246" s="233"/>
      <c r="P246" s="233"/>
      <c r="Q246" s="233"/>
      <c r="R246" s="233"/>
      <c r="S246" s="233"/>
      <c r="T246" s="234"/>
      <c r="AT246" s="235" t="s">
        <v>184</v>
      </c>
      <c r="AU246" s="235" t="s">
        <v>89</v>
      </c>
      <c r="AV246" s="14" t="s">
        <v>89</v>
      </c>
      <c r="AW246" s="14" t="s">
        <v>33</v>
      </c>
      <c r="AX246" s="14" t="s">
        <v>87</v>
      </c>
      <c r="AY246" s="235" t="s">
        <v>173</v>
      </c>
    </row>
    <row r="247" spans="1:65" s="2" customFormat="1" ht="24.15" customHeight="1">
      <c r="A247" s="35"/>
      <c r="B247" s="36"/>
      <c r="C247" s="247" t="s">
        <v>480</v>
      </c>
      <c r="D247" s="247" t="s">
        <v>291</v>
      </c>
      <c r="E247" s="248" t="s">
        <v>625</v>
      </c>
      <c r="F247" s="249" t="s">
        <v>626</v>
      </c>
      <c r="G247" s="250" t="s">
        <v>193</v>
      </c>
      <c r="H247" s="251">
        <v>8.16</v>
      </c>
      <c r="I247" s="252"/>
      <c r="J247" s="253">
        <f>ROUND(I247*H247,2)</f>
        <v>0</v>
      </c>
      <c r="K247" s="254"/>
      <c r="L247" s="255"/>
      <c r="M247" s="256" t="s">
        <v>1</v>
      </c>
      <c r="N247" s="257" t="s">
        <v>44</v>
      </c>
      <c r="O247" s="72"/>
      <c r="P247" s="211">
        <f>O247*H247</f>
        <v>0</v>
      </c>
      <c r="Q247" s="211">
        <v>0</v>
      </c>
      <c r="R247" s="211">
        <f>Q247*H247</f>
        <v>0</v>
      </c>
      <c r="S247" s="211">
        <v>0</v>
      </c>
      <c r="T247" s="212">
        <f>S247*H247</f>
        <v>0</v>
      </c>
      <c r="U247" s="35"/>
      <c r="V247" s="35"/>
      <c r="W247" s="35"/>
      <c r="X247" s="35"/>
      <c r="Y247" s="35"/>
      <c r="Z247" s="35"/>
      <c r="AA247" s="35"/>
      <c r="AB247" s="35"/>
      <c r="AC247" s="35"/>
      <c r="AD247" s="35"/>
      <c r="AE247" s="35"/>
      <c r="AR247" s="213" t="s">
        <v>436</v>
      </c>
      <c r="AT247" s="213" t="s">
        <v>291</v>
      </c>
      <c r="AU247" s="213" t="s">
        <v>89</v>
      </c>
      <c r="AY247" s="17" t="s">
        <v>173</v>
      </c>
      <c r="BE247" s="119">
        <f>IF(N247="základní",J247,0)</f>
        <v>0</v>
      </c>
      <c r="BF247" s="119">
        <f>IF(N247="snížená",J247,0)</f>
        <v>0</v>
      </c>
      <c r="BG247" s="119">
        <f>IF(N247="zákl. přenesená",J247,0)</f>
        <v>0</v>
      </c>
      <c r="BH247" s="119">
        <f>IF(N247="sníž. přenesená",J247,0)</f>
        <v>0</v>
      </c>
      <c r="BI247" s="119">
        <f>IF(N247="nulová",J247,0)</f>
        <v>0</v>
      </c>
      <c r="BJ247" s="17" t="s">
        <v>87</v>
      </c>
      <c r="BK247" s="119">
        <f>ROUND(I247*H247,2)</f>
        <v>0</v>
      </c>
      <c r="BL247" s="17" t="s">
        <v>426</v>
      </c>
      <c r="BM247" s="213" t="s">
        <v>1380</v>
      </c>
    </row>
    <row r="248" spans="1:65" s="13" customFormat="1" ht="10.199999999999999">
      <c r="B248" s="214"/>
      <c r="C248" s="215"/>
      <c r="D248" s="216" t="s">
        <v>184</v>
      </c>
      <c r="E248" s="217" t="s">
        <v>1</v>
      </c>
      <c r="F248" s="218" t="s">
        <v>628</v>
      </c>
      <c r="G248" s="215"/>
      <c r="H248" s="217" t="s">
        <v>1</v>
      </c>
      <c r="I248" s="219"/>
      <c r="J248" s="215"/>
      <c r="K248" s="215"/>
      <c r="L248" s="220"/>
      <c r="M248" s="221"/>
      <c r="N248" s="222"/>
      <c r="O248" s="222"/>
      <c r="P248" s="222"/>
      <c r="Q248" s="222"/>
      <c r="R248" s="222"/>
      <c r="S248" s="222"/>
      <c r="T248" s="223"/>
      <c r="AT248" s="224" t="s">
        <v>184</v>
      </c>
      <c r="AU248" s="224" t="s">
        <v>89</v>
      </c>
      <c r="AV248" s="13" t="s">
        <v>87</v>
      </c>
      <c r="AW248" s="13" t="s">
        <v>33</v>
      </c>
      <c r="AX248" s="13" t="s">
        <v>79</v>
      </c>
      <c r="AY248" s="224" t="s">
        <v>173</v>
      </c>
    </row>
    <row r="249" spans="1:65" s="14" customFormat="1" ht="10.199999999999999">
      <c r="B249" s="225"/>
      <c r="C249" s="226"/>
      <c r="D249" s="216" t="s">
        <v>184</v>
      </c>
      <c r="E249" s="227" t="s">
        <v>1</v>
      </c>
      <c r="F249" s="228" t="s">
        <v>1381</v>
      </c>
      <c r="G249" s="226"/>
      <c r="H249" s="229">
        <v>8.16</v>
      </c>
      <c r="I249" s="230"/>
      <c r="J249" s="226"/>
      <c r="K249" s="226"/>
      <c r="L249" s="231"/>
      <c r="M249" s="232"/>
      <c r="N249" s="233"/>
      <c r="O249" s="233"/>
      <c r="P249" s="233"/>
      <c r="Q249" s="233"/>
      <c r="R249" s="233"/>
      <c r="S249" s="233"/>
      <c r="T249" s="234"/>
      <c r="AT249" s="235" t="s">
        <v>184</v>
      </c>
      <c r="AU249" s="235" t="s">
        <v>89</v>
      </c>
      <c r="AV249" s="14" t="s">
        <v>89</v>
      </c>
      <c r="AW249" s="14" t="s">
        <v>33</v>
      </c>
      <c r="AX249" s="14" t="s">
        <v>87</v>
      </c>
      <c r="AY249" s="235" t="s">
        <v>173</v>
      </c>
    </row>
    <row r="250" spans="1:65" s="12" customFormat="1" ht="25.95" customHeight="1">
      <c r="B250" s="185"/>
      <c r="C250" s="186"/>
      <c r="D250" s="187" t="s">
        <v>78</v>
      </c>
      <c r="E250" s="188" t="s">
        <v>1382</v>
      </c>
      <c r="F250" s="188" t="s">
        <v>1383</v>
      </c>
      <c r="G250" s="186"/>
      <c r="H250" s="186"/>
      <c r="I250" s="189"/>
      <c r="J250" s="190">
        <f>BK250</f>
        <v>0</v>
      </c>
      <c r="K250" s="186"/>
      <c r="L250" s="191"/>
      <c r="M250" s="192"/>
      <c r="N250" s="193"/>
      <c r="O250" s="193"/>
      <c r="P250" s="194">
        <f>P251+P273</f>
        <v>0</v>
      </c>
      <c r="Q250" s="193"/>
      <c r="R250" s="194">
        <f>R251+R273</f>
        <v>6.8870800000000001</v>
      </c>
      <c r="S250" s="193"/>
      <c r="T250" s="195">
        <f>T251+T273</f>
        <v>0</v>
      </c>
      <c r="AR250" s="196" t="s">
        <v>87</v>
      </c>
      <c r="AT250" s="197" t="s">
        <v>78</v>
      </c>
      <c r="AU250" s="197" t="s">
        <v>79</v>
      </c>
      <c r="AY250" s="196" t="s">
        <v>173</v>
      </c>
      <c r="BK250" s="198">
        <f>BK251+BK273</f>
        <v>0</v>
      </c>
    </row>
    <row r="251" spans="1:65" s="12" customFormat="1" ht="22.8" customHeight="1">
      <c r="B251" s="185"/>
      <c r="C251" s="186"/>
      <c r="D251" s="187" t="s">
        <v>78</v>
      </c>
      <c r="E251" s="199" t="s">
        <v>87</v>
      </c>
      <c r="F251" s="199" t="s">
        <v>174</v>
      </c>
      <c r="G251" s="186"/>
      <c r="H251" s="186"/>
      <c r="I251" s="189"/>
      <c r="J251" s="200">
        <f>BK251</f>
        <v>0</v>
      </c>
      <c r="K251" s="186"/>
      <c r="L251" s="191"/>
      <c r="M251" s="192"/>
      <c r="N251" s="193"/>
      <c r="O251" s="193"/>
      <c r="P251" s="194">
        <f>SUM(P252:P272)</f>
        <v>0</v>
      </c>
      <c r="Q251" s="193"/>
      <c r="R251" s="194">
        <f>SUM(R252:R272)</f>
        <v>0</v>
      </c>
      <c r="S251" s="193"/>
      <c r="T251" s="195">
        <f>SUM(T252:T272)</f>
        <v>0</v>
      </c>
      <c r="AR251" s="196" t="s">
        <v>87</v>
      </c>
      <c r="AT251" s="197" t="s">
        <v>78</v>
      </c>
      <c r="AU251" s="197" t="s">
        <v>87</v>
      </c>
      <c r="AY251" s="196" t="s">
        <v>173</v>
      </c>
      <c r="BK251" s="198">
        <f>SUM(BK252:BK272)</f>
        <v>0</v>
      </c>
    </row>
    <row r="252" spans="1:65" s="2" customFormat="1" ht="33" customHeight="1">
      <c r="A252" s="35"/>
      <c r="B252" s="36"/>
      <c r="C252" s="201" t="s">
        <v>484</v>
      </c>
      <c r="D252" s="201" t="s">
        <v>177</v>
      </c>
      <c r="E252" s="202" t="s">
        <v>1384</v>
      </c>
      <c r="F252" s="203" t="s">
        <v>1385</v>
      </c>
      <c r="G252" s="204" t="s">
        <v>255</v>
      </c>
      <c r="H252" s="205">
        <v>13.8</v>
      </c>
      <c r="I252" s="206"/>
      <c r="J252" s="207">
        <f>ROUND(I252*H252,2)</f>
        <v>0</v>
      </c>
      <c r="K252" s="208"/>
      <c r="L252" s="38"/>
      <c r="M252" s="209" t="s">
        <v>1</v>
      </c>
      <c r="N252" s="210" t="s">
        <v>44</v>
      </c>
      <c r="O252" s="72"/>
      <c r="P252" s="211">
        <f>O252*H252</f>
        <v>0</v>
      </c>
      <c r="Q252" s="211">
        <v>0</v>
      </c>
      <c r="R252" s="211">
        <f>Q252*H252</f>
        <v>0</v>
      </c>
      <c r="S252" s="211">
        <v>0</v>
      </c>
      <c r="T252" s="212">
        <f>S252*H252</f>
        <v>0</v>
      </c>
      <c r="U252" s="35"/>
      <c r="V252" s="35"/>
      <c r="W252" s="35"/>
      <c r="X252" s="35"/>
      <c r="Y252" s="35"/>
      <c r="Z252" s="35"/>
      <c r="AA252" s="35"/>
      <c r="AB252" s="35"/>
      <c r="AC252" s="35"/>
      <c r="AD252" s="35"/>
      <c r="AE252" s="35"/>
      <c r="AR252" s="213" t="s">
        <v>181</v>
      </c>
      <c r="AT252" s="213" t="s">
        <v>177</v>
      </c>
      <c r="AU252" s="213" t="s">
        <v>89</v>
      </c>
      <c r="AY252" s="17" t="s">
        <v>173</v>
      </c>
      <c r="BE252" s="119">
        <f>IF(N252="základní",J252,0)</f>
        <v>0</v>
      </c>
      <c r="BF252" s="119">
        <f>IF(N252="snížená",J252,0)</f>
        <v>0</v>
      </c>
      <c r="BG252" s="119">
        <f>IF(N252="zákl. přenesená",J252,0)</f>
        <v>0</v>
      </c>
      <c r="BH252" s="119">
        <f>IF(N252="sníž. přenesená",J252,0)</f>
        <v>0</v>
      </c>
      <c r="BI252" s="119">
        <f>IF(N252="nulová",J252,0)</f>
        <v>0</v>
      </c>
      <c r="BJ252" s="17" t="s">
        <v>87</v>
      </c>
      <c r="BK252" s="119">
        <f>ROUND(I252*H252,2)</f>
        <v>0</v>
      </c>
      <c r="BL252" s="17" t="s">
        <v>181</v>
      </c>
      <c r="BM252" s="213" t="s">
        <v>1386</v>
      </c>
    </row>
    <row r="253" spans="1:65" s="13" customFormat="1" ht="10.199999999999999">
      <c r="B253" s="214"/>
      <c r="C253" s="215"/>
      <c r="D253" s="216" t="s">
        <v>184</v>
      </c>
      <c r="E253" s="217" t="s">
        <v>1</v>
      </c>
      <c r="F253" s="218" t="s">
        <v>1387</v>
      </c>
      <c r="G253" s="215"/>
      <c r="H253" s="217" t="s">
        <v>1</v>
      </c>
      <c r="I253" s="219"/>
      <c r="J253" s="215"/>
      <c r="K253" s="215"/>
      <c r="L253" s="220"/>
      <c r="M253" s="221"/>
      <c r="N253" s="222"/>
      <c r="O253" s="222"/>
      <c r="P253" s="222"/>
      <c r="Q253" s="222"/>
      <c r="R253" s="222"/>
      <c r="S253" s="222"/>
      <c r="T253" s="223"/>
      <c r="AT253" s="224" t="s">
        <v>184</v>
      </c>
      <c r="AU253" s="224" t="s">
        <v>89</v>
      </c>
      <c r="AV253" s="13" t="s">
        <v>87</v>
      </c>
      <c r="AW253" s="13" t="s">
        <v>33</v>
      </c>
      <c r="AX253" s="13" t="s">
        <v>79</v>
      </c>
      <c r="AY253" s="224" t="s">
        <v>173</v>
      </c>
    </row>
    <row r="254" spans="1:65" s="14" customFormat="1" ht="10.199999999999999">
      <c r="B254" s="225"/>
      <c r="C254" s="226"/>
      <c r="D254" s="216" t="s">
        <v>184</v>
      </c>
      <c r="E254" s="227" t="s">
        <v>1</v>
      </c>
      <c r="F254" s="228" t="s">
        <v>1388</v>
      </c>
      <c r="G254" s="226"/>
      <c r="H254" s="229">
        <v>13.8</v>
      </c>
      <c r="I254" s="230"/>
      <c r="J254" s="226"/>
      <c r="K254" s="226"/>
      <c r="L254" s="231"/>
      <c r="M254" s="232"/>
      <c r="N254" s="233"/>
      <c r="O254" s="233"/>
      <c r="P254" s="233"/>
      <c r="Q254" s="233"/>
      <c r="R254" s="233"/>
      <c r="S254" s="233"/>
      <c r="T254" s="234"/>
      <c r="AT254" s="235" t="s">
        <v>184</v>
      </c>
      <c r="AU254" s="235" t="s">
        <v>89</v>
      </c>
      <c r="AV254" s="14" t="s">
        <v>89</v>
      </c>
      <c r="AW254" s="14" t="s">
        <v>33</v>
      </c>
      <c r="AX254" s="14" t="s">
        <v>87</v>
      </c>
      <c r="AY254" s="235" t="s">
        <v>173</v>
      </c>
    </row>
    <row r="255" spans="1:65" s="2" customFormat="1" ht="33" customHeight="1">
      <c r="A255" s="35"/>
      <c r="B255" s="36"/>
      <c r="C255" s="201" t="s">
        <v>488</v>
      </c>
      <c r="D255" s="201" t="s">
        <v>177</v>
      </c>
      <c r="E255" s="202" t="s">
        <v>718</v>
      </c>
      <c r="F255" s="203" t="s">
        <v>1389</v>
      </c>
      <c r="G255" s="204" t="s">
        <v>255</v>
      </c>
      <c r="H255" s="205">
        <v>8</v>
      </c>
      <c r="I255" s="206"/>
      <c r="J255" s="207">
        <f>ROUND(I255*H255,2)</f>
        <v>0</v>
      </c>
      <c r="K255" s="208"/>
      <c r="L255" s="38"/>
      <c r="M255" s="209" t="s">
        <v>1</v>
      </c>
      <c r="N255" s="210" t="s">
        <v>44</v>
      </c>
      <c r="O255" s="72"/>
      <c r="P255" s="211">
        <f>O255*H255</f>
        <v>0</v>
      </c>
      <c r="Q255" s="211">
        <v>0</v>
      </c>
      <c r="R255" s="211">
        <f>Q255*H255</f>
        <v>0</v>
      </c>
      <c r="S255" s="211">
        <v>0</v>
      </c>
      <c r="T255" s="212">
        <f>S255*H255</f>
        <v>0</v>
      </c>
      <c r="U255" s="35"/>
      <c r="V255" s="35"/>
      <c r="W255" s="35"/>
      <c r="X255" s="35"/>
      <c r="Y255" s="35"/>
      <c r="Z255" s="35"/>
      <c r="AA255" s="35"/>
      <c r="AB255" s="35"/>
      <c r="AC255" s="35"/>
      <c r="AD255" s="35"/>
      <c r="AE255" s="35"/>
      <c r="AR255" s="213" t="s">
        <v>181</v>
      </c>
      <c r="AT255" s="213" t="s">
        <v>177</v>
      </c>
      <c r="AU255" s="213" t="s">
        <v>89</v>
      </c>
      <c r="AY255" s="17" t="s">
        <v>173</v>
      </c>
      <c r="BE255" s="119">
        <f>IF(N255="základní",J255,0)</f>
        <v>0</v>
      </c>
      <c r="BF255" s="119">
        <f>IF(N255="snížená",J255,0)</f>
        <v>0</v>
      </c>
      <c r="BG255" s="119">
        <f>IF(N255="zákl. přenesená",J255,0)</f>
        <v>0</v>
      </c>
      <c r="BH255" s="119">
        <f>IF(N255="sníž. přenesená",J255,0)</f>
        <v>0</v>
      </c>
      <c r="BI255" s="119">
        <f>IF(N255="nulová",J255,0)</f>
        <v>0</v>
      </c>
      <c r="BJ255" s="17" t="s">
        <v>87</v>
      </c>
      <c r="BK255" s="119">
        <f>ROUND(I255*H255,2)</f>
        <v>0</v>
      </c>
      <c r="BL255" s="17" t="s">
        <v>181</v>
      </c>
      <c r="BM255" s="213" t="s">
        <v>1390</v>
      </c>
    </row>
    <row r="256" spans="1:65" s="13" customFormat="1" ht="10.199999999999999">
      <c r="B256" s="214"/>
      <c r="C256" s="215"/>
      <c r="D256" s="216" t="s">
        <v>184</v>
      </c>
      <c r="E256" s="217" t="s">
        <v>1</v>
      </c>
      <c r="F256" s="218" t="s">
        <v>1391</v>
      </c>
      <c r="G256" s="215"/>
      <c r="H256" s="217" t="s">
        <v>1</v>
      </c>
      <c r="I256" s="219"/>
      <c r="J256" s="215"/>
      <c r="K256" s="215"/>
      <c r="L256" s="220"/>
      <c r="M256" s="221"/>
      <c r="N256" s="222"/>
      <c r="O256" s="222"/>
      <c r="P256" s="222"/>
      <c r="Q256" s="222"/>
      <c r="R256" s="222"/>
      <c r="S256" s="222"/>
      <c r="T256" s="223"/>
      <c r="AT256" s="224" t="s">
        <v>184</v>
      </c>
      <c r="AU256" s="224" t="s">
        <v>89</v>
      </c>
      <c r="AV256" s="13" t="s">
        <v>87</v>
      </c>
      <c r="AW256" s="13" t="s">
        <v>33</v>
      </c>
      <c r="AX256" s="13" t="s">
        <v>79</v>
      </c>
      <c r="AY256" s="224" t="s">
        <v>173</v>
      </c>
    </row>
    <row r="257" spans="1:65" s="14" customFormat="1" ht="10.199999999999999">
      <c r="B257" s="225"/>
      <c r="C257" s="226"/>
      <c r="D257" s="216" t="s">
        <v>184</v>
      </c>
      <c r="E257" s="227" t="s">
        <v>1</v>
      </c>
      <c r="F257" s="228" t="s">
        <v>1392</v>
      </c>
      <c r="G257" s="226"/>
      <c r="H257" s="229">
        <v>8</v>
      </c>
      <c r="I257" s="230"/>
      <c r="J257" s="226"/>
      <c r="K257" s="226"/>
      <c r="L257" s="231"/>
      <c r="M257" s="232"/>
      <c r="N257" s="233"/>
      <c r="O257" s="233"/>
      <c r="P257" s="233"/>
      <c r="Q257" s="233"/>
      <c r="R257" s="233"/>
      <c r="S257" s="233"/>
      <c r="T257" s="234"/>
      <c r="AT257" s="235" t="s">
        <v>184</v>
      </c>
      <c r="AU257" s="235" t="s">
        <v>89</v>
      </c>
      <c r="AV257" s="14" t="s">
        <v>89</v>
      </c>
      <c r="AW257" s="14" t="s">
        <v>33</v>
      </c>
      <c r="AX257" s="14" t="s">
        <v>87</v>
      </c>
      <c r="AY257" s="235" t="s">
        <v>173</v>
      </c>
    </row>
    <row r="258" spans="1:65" s="2" customFormat="1" ht="33" customHeight="1">
      <c r="A258" s="35"/>
      <c r="B258" s="36"/>
      <c r="C258" s="201" t="s">
        <v>492</v>
      </c>
      <c r="D258" s="201" t="s">
        <v>177</v>
      </c>
      <c r="E258" s="202" t="s">
        <v>323</v>
      </c>
      <c r="F258" s="203" t="s">
        <v>324</v>
      </c>
      <c r="G258" s="204" t="s">
        <v>255</v>
      </c>
      <c r="H258" s="205">
        <v>13.8</v>
      </c>
      <c r="I258" s="206"/>
      <c r="J258" s="207">
        <f>ROUND(I258*H258,2)</f>
        <v>0</v>
      </c>
      <c r="K258" s="208"/>
      <c r="L258" s="38"/>
      <c r="M258" s="209" t="s">
        <v>1</v>
      </c>
      <c r="N258" s="210" t="s">
        <v>44</v>
      </c>
      <c r="O258" s="72"/>
      <c r="P258" s="211">
        <f>O258*H258</f>
        <v>0</v>
      </c>
      <c r="Q258" s="211">
        <v>0</v>
      </c>
      <c r="R258" s="211">
        <f>Q258*H258</f>
        <v>0</v>
      </c>
      <c r="S258" s="211">
        <v>0</v>
      </c>
      <c r="T258" s="212">
        <f>S258*H258</f>
        <v>0</v>
      </c>
      <c r="U258" s="35"/>
      <c r="V258" s="35"/>
      <c r="W258" s="35"/>
      <c r="X258" s="35"/>
      <c r="Y258" s="35"/>
      <c r="Z258" s="35"/>
      <c r="AA258" s="35"/>
      <c r="AB258" s="35"/>
      <c r="AC258" s="35"/>
      <c r="AD258" s="35"/>
      <c r="AE258" s="35"/>
      <c r="AR258" s="213" t="s">
        <v>181</v>
      </c>
      <c r="AT258" s="213" t="s">
        <v>177</v>
      </c>
      <c r="AU258" s="213" t="s">
        <v>89</v>
      </c>
      <c r="AY258" s="17" t="s">
        <v>173</v>
      </c>
      <c r="BE258" s="119">
        <f>IF(N258="základní",J258,0)</f>
        <v>0</v>
      </c>
      <c r="BF258" s="119">
        <f>IF(N258="snížená",J258,0)</f>
        <v>0</v>
      </c>
      <c r="BG258" s="119">
        <f>IF(N258="zákl. přenesená",J258,0)</f>
        <v>0</v>
      </c>
      <c r="BH258" s="119">
        <f>IF(N258="sníž. přenesená",J258,0)</f>
        <v>0</v>
      </c>
      <c r="BI258" s="119">
        <f>IF(N258="nulová",J258,0)</f>
        <v>0</v>
      </c>
      <c r="BJ258" s="17" t="s">
        <v>87</v>
      </c>
      <c r="BK258" s="119">
        <f>ROUND(I258*H258,2)</f>
        <v>0</v>
      </c>
      <c r="BL258" s="17" t="s">
        <v>181</v>
      </c>
      <c r="BM258" s="213" t="s">
        <v>1393</v>
      </c>
    </row>
    <row r="259" spans="1:65" s="13" customFormat="1" ht="20.399999999999999">
      <c r="B259" s="214"/>
      <c r="C259" s="215"/>
      <c r="D259" s="216" t="s">
        <v>184</v>
      </c>
      <c r="E259" s="217" t="s">
        <v>1</v>
      </c>
      <c r="F259" s="218" t="s">
        <v>1394</v>
      </c>
      <c r="G259" s="215"/>
      <c r="H259" s="217" t="s">
        <v>1</v>
      </c>
      <c r="I259" s="219"/>
      <c r="J259" s="215"/>
      <c r="K259" s="215"/>
      <c r="L259" s="220"/>
      <c r="M259" s="221"/>
      <c r="N259" s="222"/>
      <c r="O259" s="222"/>
      <c r="P259" s="222"/>
      <c r="Q259" s="222"/>
      <c r="R259" s="222"/>
      <c r="S259" s="222"/>
      <c r="T259" s="223"/>
      <c r="AT259" s="224" t="s">
        <v>184</v>
      </c>
      <c r="AU259" s="224" t="s">
        <v>89</v>
      </c>
      <c r="AV259" s="13" t="s">
        <v>87</v>
      </c>
      <c r="AW259" s="13" t="s">
        <v>33</v>
      </c>
      <c r="AX259" s="13" t="s">
        <v>79</v>
      </c>
      <c r="AY259" s="224" t="s">
        <v>173</v>
      </c>
    </row>
    <row r="260" spans="1:65" s="14" customFormat="1" ht="10.199999999999999">
      <c r="B260" s="225"/>
      <c r="C260" s="226"/>
      <c r="D260" s="216" t="s">
        <v>184</v>
      </c>
      <c r="E260" s="227" t="s">
        <v>1</v>
      </c>
      <c r="F260" s="228" t="s">
        <v>1395</v>
      </c>
      <c r="G260" s="226"/>
      <c r="H260" s="229">
        <v>13.8</v>
      </c>
      <c r="I260" s="230"/>
      <c r="J260" s="226"/>
      <c r="K260" s="226"/>
      <c r="L260" s="231"/>
      <c r="M260" s="232"/>
      <c r="N260" s="233"/>
      <c r="O260" s="233"/>
      <c r="P260" s="233"/>
      <c r="Q260" s="233"/>
      <c r="R260" s="233"/>
      <c r="S260" s="233"/>
      <c r="T260" s="234"/>
      <c r="AT260" s="235" t="s">
        <v>184</v>
      </c>
      <c r="AU260" s="235" t="s">
        <v>89</v>
      </c>
      <c r="AV260" s="14" t="s">
        <v>89</v>
      </c>
      <c r="AW260" s="14" t="s">
        <v>33</v>
      </c>
      <c r="AX260" s="14" t="s">
        <v>87</v>
      </c>
      <c r="AY260" s="235" t="s">
        <v>173</v>
      </c>
    </row>
    <row r="261" spans="1:65" s="2" customFormat="1" ht="37.799999999999997" customHeight="1">
      <c r="A261" s="35"/>
      <c r="B261" s="36"/>
      <c r="C261" s="201" t="s">
        <v>496</v>
      </c>
      <c r="D261" s="201" t="s">
        <v>177</v>
      </c>
      <c r="E261" s="202" t="s">
        <v>330</v>
      </c>
      <c r="F261" s="203" t="s">
        <v>331</v>
      </c>
      <c r="G261" s="204" t="s">
        <v>255</v>
      </c>
      <c r="H261" s="205">
        <v>207</v>
      </c>
      <c r="I261" s="206"/>
      <c r="J261" s="207">
        <f>ROUND(I261*H261,2)</f>
        <v>0</v>
      </c>
      <c r="K261" s="208"/>
      <c r="L261" s="38"/>
      <c r="M261" s="209" t="s">
        <v>1</v>
      </c>
      <c r="N261" s="210" t="s">
        <v>44</v>
      </c>
      <c r="O261" s="72"/>
      <c r="P261" s="211">
        <f>O261*H261</f>
        <v>0</v>
      </c>
      <c r="Q261" s="211">
        <v>0</v>
      </c>
      <c r="R261" s="211">
        <f>Q261*H261</f>
        <v>0</v>
      </c>
      <c r="S261" s="211">
        <v>0</v>
      </c>
      <c r="T261" s="212">
        <f>S261*H261</f>
        <v>0</v>
      </c>
      <c r="U261" s="35"/>
      <c r="V261" s="35"/>
      <c r="W261" s="35"/>
      <c r="X261" s="35"/>
      <c r="Y261" s="35"/>
      <c r="Z261" s="35"/>
      <c r="AA261" s="35"/>
      <c r="AB261" s="35"/>
      <c r="AC261" s="35"/>
      <c r="AD261" s="35"/>
      <c r="AE261" s="35"/>
      <c r="AR261" s="213" t="s">
        <v>181</v>
      </c>
      <c r="AT261" s="213" t="s">
        <v>177</v>
      </c>
      <c r="AU261" s="213" t="s">
        <v>89</v>
      </c>
      <c r="AY261" s="17" t="s">
        <v>173</v>
      </c>
      <c r="BE261" s="119">
        <f>IF(N261="základní",J261,0)</f>
        <v>0</v>
      </c>
      <c r="BF261" s="119">
        <f>IF(N261="snížená",J261,0)</f>
        <v>0</v>
      </c>
      <c r="BG261" s="119">
        <f>IF(N261="zákl. přenesená",J261,0)</f>
        <v>0</v>
      </c>
      <c r="BH261" s="119">
        <f>IF(N261="sníž. přenesená",J261,0)</f>
        <v>0</v>
      </c>
      <c r="BI261" s="119">
        <f>IF(N261="nulová",J261,0)</f>
        <v>0</v>
      </c>
      <c r="BJ261" s="17" t="s">
        <v>87</v>
      </c>
      <c r="BK261" s="119">
        <f>ROUND(I261*H261,2)</f>
        <v>0</v>
      </c>
      <c r="BL261" s="17" t="s">
        <v>181</v>
      </c>
      <c r="BM261" s="213" t="s">
        <v>1396</v>
      </c>
    </row>
    <row r="262" spans="1:65" s="13" customFormat="1" ht="20.399999999999999">
      <c r="B262" s="214"/>
      <c r="C262" s="215"/>
      <c r="D262" s="216" t="s">
        <v>184</v>
      </c>
      <c r="E262" s="217" t="s">
        <v>1</v>
      </c>
      <c r="F262" s="218" t="s">
        <v>1394</v>
      </c>
      <c r="G262" s="215"/>
      <c r="H262" s="217" t="s">
        <v>1</v>
      </c>
      <c r="I262" s="219"/>
      <c r="J262" s="215"/>
      <c r="K262" s="215"/>
      <c r="L262" s="220"/>
      <c r="M262" s="221"/>
      <c r="N262" s="222"/>
      <c r="O262" s="222"/>
      <c r="P262" s="222"/>
      <c r="Q262" s="222"/>
      <c r="R262" s="222"/>
      <c r="S262" s="222"/>
      <c r="T262" s="223"/>
      <c r="AT262" s="224" t="s">
        <v>184</v>
      </c>
      <c r="AU262" s="224" t="s">
        <v>89</v>
      </c>
      <c r="AV262" s="13" t="s">
        <v>87</v>
      </c>
      <c r="AW262" s="13" t="s">
        <v>33</v>
      </c>
      <c r="AX262" s="13" t="s">
        <v>79</v>
      </c>
      <c r="AY262" s="224" t="s">
        <v>173</v>
      </c>
    </row>
    <row r="263" spans="1:65" s="14" customFormat="1" ht="10.199999999999999">
      <c r="B263" s="225"/>
      <c r="C263" s="226"/>
      <c r="D263" s="216" t="s">
        <v>184</v>
      </c>
      <c r="E263" s="227" t="s">
        <v>1</v>
      </c>
      <c r="F263" s="228" t="s">
        <v>1397</v>
      </c>
      <c r="G263" s="226"/>
      <c r="H263" s="229">
        <v>207</v>
      </c>
      <c r="I263" s="230"/>
      <c r="J263" s="226"/>
      <c r="K263" s="226"/>
      <c r="L263" s="231"/>
      <c r="M263" s="232"/>
      <c r="N263" s="233"/>
      <c r="O263" s="233"/>
      <c r="P263" s="233"/>
      <c r="Q263" s="233"/>
      <c r="R263" s="233"/>
      <c r="S263" s="233"/>
      <c r="T263" s="234"/>
      <c r="AT263" s="235" t="s">
        <v>184</v>
      </c>
      <c r="AU263" s="235" t="s">
        <v>89</v>
      </c>
      <c r="AV263" s="14" t="s">
        <v>89</v>
      </c>
      <c r="AW263" s="14" t="s">
        <v>33</v>
      </c>
      <c r="AX263" s="14" t="s">
        <v>87</v>
      </c>
      <c r="AY263" s="235" t="s">
        <v>173</v>
      </c>
    </row>
    <row r="264" spans="1:65" s="2" customFormat="1" ht="16.5" customHeight="1">
      <c r="A264" s="35"/>
      <c r="B264" s="36"/>
      <c r="C264" s="201" t="s">
        <v>500</v>
      </c>
      <c r="D264" s="201" t="s">
        <v>177</v>
      </c>
      <c r="E264" s="202" t="s">
        <v>336</v>
      </c>
      <c r="F264" s="203" t="s">
        <v>337</v>
      </c>
      <c r="G264" s="204" t="s">
        <v>255</v>
      </c>
      <c r="H264" s="205">
        <v>13.8</v>
      </c>
      <c r="I264" s="206"/>
      <c r="J264" s="207">
        <f>ROUND(I264*H264,2)</f>
        <v>0</v>
      </c>
      <c r="K264" s="208"/>
      <c r="L264" s="38"/>
      <c r="M264" s="209" t="s">
        <v>1</v>
      </c>
      <c r="N264" s="210" t="s">
        <v>44</v>
      </c>
      <c r="O264" s="72"/>
      <c r="P264" s="211">
        <f>O264*H264</f>
        <v>0</v>
      </c>
      <c r="Q264" s="211">
        <v>0</v>
      </c>
      <c r="R264" s="211">
        <f>Q264*H264</f>
        <v>0</v>
      </c>
      <c r="S264" s="211">
        <v>0</v>
      </c>
      <c r="T264" s="212">
        <f>S264*H264</f>
        <v>0</v>
      </c>
      <c r="U264" s="35"/>
      <c r="V264" s="35"/>
      <c r="W264" s="35"/>
      <c r="X264" s="35"/>
      <c r="Y264" s="35"/>
      <c r="Z264" s="35"/>
      <c r="AA264" s="35"/>
      <c r="AB264" s="35"/>
      <c r="AC264" s="35"/>
      <c r="AD264" s="35"/>
      <c r="AE264" s="35"/>
      <c r="AR264" s="213" t="s">
        <v>181</v>
      </c>
      <c r="AT264" s="213" t="s">
        <v>177</v>
      </c>
      <c r="AU264" s="213" t="s">
        <v>89</v>
      </c>
      <c r="AY264" s="17" t="s">
        <v>173</v>
      </c>
      <c r="BE264" s="119">
        <f>IF(N264="základní",J264,0)</f>
        <v>0</v>
      </c>
      <c r="BF264" s="119">
        <f>IF(N264="snížená",J264,0)</f>
        <v>0</v>
      </c>
      <c r="BG264" s="119">
        <f>IF(N264="zákl. přenesená",J264,0)</f>
        <v>0</v>
      </c>
      <c r="BH264" s="119">
        <f>IF(N264="sníž. přenesená",J264,0)</f>
        <v>0</v>
      </c>
      <c r="BI264" s="119">
        <f>IF(N264="nulová",J264,0)</f>
        <v>0</v>
      </c>
      <c r="BJ264" s="17" t="s">
        <v>87</v>
      </c>
      <c r="BK264" s="119">
        <f>ROUND(I264*H264,2)</f>
        <v>0</v>
      </c>
      <c r="BL264" s="17" t="s">
        <v>181</v>
      </c>
      <c r="BM264" s="213" t="s">
        <v>1398</v>
      </c>
    </row>
    <row r="265" spans="1:65" s="2" customFormat="1" ht="24.15" customHeight="1">
      <c r="A265" s="35"/>
      <c r="B265" s="36"/>
      <c r="C265" s="201" t="s">
        <v>504</v>
      </c>
      <c r="D265" s="201" t="s">
        <v>177</v>
      </c>
      <c r="E265" s="202" t="s">
        <v>340</v>
      </c>
      <c r="F265" s="203" t="s">
        <v>341</v>
      </c>
      <c r="G265" s="204" t="s">
        <v>342</v>
      </c>
      <c r="H265" s="205">
        <v>25.53</v>
      </c>
      <c r="I265" s="206"/>
      <c r="J265" s="207">
        <f>ROUND(I265*H265,2)</f>
        <v>0</v>
      </c>
      <c r="K265" s="208"/>
      <c r="L265" s="38"/>
      <c r="M265" s="209" t="s">
        <v>1</v>
      </c>
      <c r="N265" s="210" t="s">
        <v>44</v>
      </c>
      <c r="O265" s="72"/>
      <c r="P265" s="211">
        <f>O265*H265</f>
        <v>0</v>
      </c>
      <c r="Q265" s="211">
        <v>0</v>
      </c>
      <c r="R265" s="211">
        <f>Q265*H265</f>
        <v>0</v>
      </c>
      <c r="S265" s="211">
        <v>0</v>
      </c>
      <c r="T265" s="212">
        <f>S265*H265</f>
        <v>0</v>
      </c>
      <c r="U265" s="35"/>
      <c r="V265" s="35"/>
      <c r="W265" s="35"/>
      <c r="X265" s="35"/>
      <c r="Y265" s="35"/>
      <c r="Z265" s="35"/>
      <c r="AA265" s="35"/>
      <c r="AB265" s="35"/>
      <c r="AC265" s="35"/>
      <c r="AD265" s="35"/>
      <c r="AE265" s="35"/>
      <c r="AR265" s="213" t="s">
        <v>181</v>
      </c>
      <c r="AT265" s="213" t="s">
        <v>177</v>
      </c>
      <c r="AU265" s="213" t="s">
        <v>89</v>
      </c>
      <c r="AY265" s="17" t="s">
        <v>173</v>
      </c>
      <c r="BE265" s="119">
        <f>IF(N265="základní",J265,0)</f>
        <v>0</v>
      </c>
      <c r="BF265" s="119">
        <f>IF(N265="snížená",J265,0)</f>
        <v>0</v>
      </c>
      <c r="BG265" s="119">
        <f>IF(N265="zákl. přenesená",J265,0)</f>
        <v>0</v>
      </c>
      <c r="BH265" s="119">
        <f>IF(N265="sníž. přenesená",J265,0)</f>
        <v>0</v>
      </c>
      <c r="BI265" s="119">
        <f>IF(N265="nulová",J265,0)</f>
        <v>0</v>
      </c>
      <c r="BJ265" s="17" t="s">
        <v>87</v>
      </c>
      <c r="BK265" s="119">
        <f>ROUND(I265*H265,2)</f>
        <v>0</v>
      </c>
      <c r="BL265" s="17" t="s">
        <v>181</v>
      </c>
      <c r="BM265" s="213" t="s">
        <v>1399</v>
      </c>
    </row>
    <row r="266" spans="1:65" s="14" customFormat="1" ht="10.199999999999999">
      <c r="B266" s="225"/>
      <c r="C266" s="226"/>
      <c r="D266" s="216" t="s">
        <v>184</v>
      </c>
      <c r="E266" s="227" t="s">
        <v>1</v>
      </c>
      <c r="F266" s="228" t="s">
        <v>1400</v>
      </c>
      <c r="G266" s="226"/>
      <c r="H266" s="229">
        <v>25.53</v>
      </c>
      <c r="I266" s="230"/>
      <c r="J266" s="226"/>
      <c r="K266" s="226"/>
      <c r="L266" s="231"/>
      <c r="M266" s="232"/>
      <c r="N266" s="233"/>
      <c r="O266" s="233"/>
      <c r="P266" s="233"/>
      <c r="Q266" s="233"/>
      <c r="R266" s="233"/>
      <c r="S266" s="233"/>
      <c r="T266" s="234"/>
      <c r="AT266" s="235" t="s">
        <v>184</v>
      </c>
      <c r="AU266" s="235" t="s">
        <v>89</v>
      </c>
      <c r="AV266" s="14" t="s">
        <v>89</v>
      </c>
      <c r="AW266" s="14" t="s">
        <v>33</v>
      </c>
      <c r="AX266" s="14" t="s">
        <v>87</v>
      </c>
      <c r="AY266" s="235" t="s">
        <v>173</v>
      </c>
    </row>
    <row r="267" spans="1:65" s="2" customFormat="1" ht="24.15" customHeight="1">
      <c r="A267" s="35"/>
      <c r="B267" s="36"/>
      <c r="C267" s="201" t="s">
        <v>508</v>
      </c>
      <c r="D267" s="201" t="s">
        <v>177</v>
      </c>
      <c r="E267" s="202" t="s">
        <v>1401</v>
      </c>
      <c r="F267" s="203" t="s">
        <v>347</v>
      </c>
      <c r="G267" s="204" t="s">
        <v>255</v>
      </c>
      <c r="H267" s="205">
        <v>8</v>
      </c>
      <c r="I267" s="206"/>
      <c r="J267" s="207">
        <f>ROUND(I267*H267,2)</f>
        <v>0</v>
      </c>
      <c r="K267" s="208"/>
      <c r="L267" s="38"/>
      <c r="M267" s="209" t="s">
        <v>1</v>
      </c>
      <c r="N267" s="210" t="s">
        <v>44</v>
      </c>
      <c r="O267" s="72"/>
      <c r="P267" s="211">
        <f>O267*H267</f>
        <v>0</v>
      </c>
      <c r="Q267" s="211">
        <v>0</v>
      </c>
      <c r="R267" s="211">
        <f>Q267*H267</f>
        <v>0</v>
      </c>
      <c r="S267" s="211">
        <v>0</v>
      </c>
      <c r="T267" s="212">
        <f>S267*H267</f>
        <v>0</v>
      </c>
      <c r="U267" s="35"/>
      <c r="V267" s="35"/>
      <c r="W267" s="35"/>
      <c r="X267" s="35"/>
      <c r="Y267" s="35"/>
      <c r="Z267" s="35"/>
      <c r="AA267" s="35"/>
      <c r="AB267" s="35"/>
      <c r="AC267" s="35"/>
      <c r="AD267" s="35"/>
      <c r="AE267" s="35"/>
      <c r="AR267" s="213" t="s">
        <v>181</v>
      </c>
      <c r="AT267" s="213" t="s">
        <v>177</v>
      </c>
      <c r="AU267" s="213" t="s">
        <v>89</v>
      </c>
      <c r="AY267" s="17" t="s">
        <v>173</v>
      </c>
      <c r="BE267" s="119">
        <f>IF(N267="základní",J267,0)</f>
        <v>0</v>
      </c>
      <c r="BF267" s="119">
        <f>IF(N267="snížená",J267,0)</f>
        <v>0</v>
      </c>
      <c r="BG267" s="119">
        <f>IF(N267="zákl. přenesená",J267,0)</f>
        <v>0</v>
      </c>
      <c r="BH267" s="119">
        <f>IF(N267="sníž. přenesená",J267,0)</f>
        <v>0</v>
      </c>
      <c r="BI267" s="119">
        <f>IF(N267="nulová",J267,0)</f>
        <v>0</v>
      </c>
      <c r="BJ267" s="17" t="s">
        <v>87</v>
      </c>
      <c r="BK267" s="119">
        <f>ROUND(I267*H267,2)</f>
        <v>0</v>
      </c>
      <c r="BL267" s="17" t="s">
        <v>181</v>
      </c>
      <c r="BM267" s="213" t="s">
        <v>1402</v>
      </c>
    </row>
    <row r="268" spans="1:65" s="13" customFormat="1" ht="10.199999999999999">
      <c r="B268" s="214"/>
      <c r="C268" s="215"/>
      <c r="D268" s="216" t="s">
        <v>184</v>
      </c>
      <c r="E268" s="217" t="s">
        <v>1</v>
      </c>
      <c r="F268" s="218" t="s">
        <v>1391</v>
      </c>
      <c r="G268" s="215"/>
      <c r="H268" s="217" t="s">
        <v>1</v>
      </c>
      <c r="I268" s="219"/>
      <c r="J268" s="215"/>
      <c r="K268" s="215"/>
      <c r="L268" s="220"/>
      <c r="M268" s="221"/>
      <c r="N268" s="222"/>
      <c r="O268" s="222"/>
      <c r="P268" s="222"/>
      <c r="Q268" s="222"/>
      <c r="R268" s="222"/>
      <c r="S268" s="222"/>
      <c r="T268" s="223"/>
      <c r="AT268" s="224" t="s">
        <v>184</v>
      </c>
      <c r="AU268" s="224" t="s">
        <v>89</v>
      </c>
      <c r="AV268" s="13" t="s">
        <v>87</v>
      </c>
      <c r="AW268" s="13" t="s">
        <v>33</v>
      </c>
      <c r="AX268" s="13" t="s">
        <v>79</v>
      </c>
      <c r="AY268" s="224" t="s">
        <v>173</v>
      </c>
    </row>
    <row r="269" spans="1:65" s="14" customFormat="1" ht="10.199999999999999">
      <c r="B269" s="225"/>
      <c r="C269" s="226"/>
      <c r="D269" s="216" t="s">
        <v>184</v>
      </c>
      <c r="E269" s="227" t="s">
        <v>1</v>
      </c>
      <c r="F269" s="228" t="s">
        <v>1392</v>
      </c>
      <c r="G269" s="226"/>
      <c r="H269" s="229">
        <v>8</v>
      </c>
      <c r="I269" s="230"/>
      <c r="J269" s="226"/>
      <c r="K269" s="226"/>
      <c r="L269" s="231"/>
      <c r="M269" s="232"/>
      <c r="N269" s="233"/>
      <c r="O269" s="233"/>
      <c r="P269" s="233"/>
      <c r="Q269" s="233"/>
      <c r="R269" s="233"/>
      <c r="S269" s="233"/>
      <c r="T269" s="234"/>
      <c r="AT269" s="235" t="s">
        <v>184</v>
      </c>
      <c r="AU269" s="235" t="s">
        <v>89</v>
      </c>
      <c r="AV269" s="14" t="s">
        <v>89</v>
      </c>
      <c r="AW269" s="14" t="s">
        <v>33</v>
      </c>
      <c r="AX269" s="14" t="s">
        <v>87</v>
      </c>
      <c r="AY269" s="235" t="s">
        <v>173</v>
      </c>
    </row>
    <row r="270" spans="1:65" s="2" customFormat="1" ht="21.75" customHeight="1">
      <c r="A270" s="35"/>
      <c r="B270" s="36"/>
      <c r="C270" s="201" t="s">
        <v>512</v>
      </c>
      <c r="D270" s="201" t="s">
        <v>177</v>
      </c>
      <c r="E270" s="202" t="s">
        <v>1403</v>
      </c>
      <c r="F270" s="203" t="s">
        <v>1404</v>
      </c>
      <c r="G270" s="204" t="s">
        <v>261</v>
      </c>
      <c r="H270" s="205">
        <v>92</v>
      </c>
      <c r="I270" s="206"/>
      <c r="J270" s="207">
        <f>ROUND(I270*H270,2)</f>
        <v>0</v>
      </c>
      <c r="K270" s="208"/>
      <c r="L270" s="38"/>
      <c r="M270" s="209" t="s">
        <v>1</v>
      </c>
      <c r="N270" s="210" t="s">
        <v>44</v>
      </c>
      <c r="O270" s="72"/>
      <c r="P270" s="211">
        <f>O270*H270</f>
        <v>0</v>
      </c>
      <c r="Q270" s="211">
        <v>0</v>
      </c>
      <c r="R270" s="211">
        <f>Q270*H270</f>
        <v>0</v>
      </c>
      <c r="S270" s="211">
        <v>0</v>
      </c>
      <c r="T270" s="212">
        <f>S270*H270</f>
        <v>0</v>
      </c>
      <c r="U270" s="35"/>
      <c r="V270" s="35"/>
      <c r="W270" s="35"/>
      <c r="X270" s="35"/>
      <c r="Y270" s="35"/>
      <c r="Z270" s="35"/>
      <c r="AA270" s="35"/>
      <c r="AB270" s="35"/>
      <c r="AC270" s="35"/>
      <c r="AD270" s="35"/>
      <c r="AE270" s="35"/>
      <c r="AR270" s="213" t="s">
        <v>181</v>
      </c>
      <c r="AT270" s="213" t="s">
        <v>177</v>
      </c>
      <c r="AU270" s="213" t="s">
        <v>89</v>
      </c>
      <c r="AY270" s="17" t="s">
        <v>173</v>
      </c>
      <c r="BE270" s="119">
        <f>IF(N270="základní",J270,0)</f>
        <v>0</v>
      </c>
      <c r="BF270" s="119">
        <f>IF(N270="snížená",J270,0)</f>
        <v>0</v>
      </c>
      <c r="BG270" s="119">
        <f>IF(N270="zákl. přenesená",J270,0)</f>
        <v>0</v>
      </c>
      <c r="BH270" s="119">
        <f>IF(N270="sníž. přenesená",J270,0)</f>
        <v>0</v>
      </c>
      <c r="BI270" s="119">
        <f>IF(N270="nulová",J270,0)</f>
        <v>0</v>
      </c>
      <c r="BJ270" s="17" t="s">
        <v>87</v>
      </c>
      <c r="BK270" s="119">
        <f>ROUND(I270*H270,2)</f>
        <v>0</v>
      </c>
      <c r="BL270" s="17" t="s">
        <v>181</v>
      </c>
      <c r="BM270" s="213" t="s">
        <v>1405</v>
      </c>
    </row>
    <row r="271" spans="1:65" s="2" customFormat="1" ht="16.5" customHeight="1">
      <c r="A271" s="35"/>
      <c r="B271" s="36"/>
      <c r="C271" s="247" t="s">
        <v>516</v>
      </c>
      <c r="D271" s="247" t="s">
        <v>291</v>
      </c>
      <c r="E271" s="248" t="s">
        <v>1406</v>
      </c>
      <c r="F271" s="249" t="s">
        <v>1407</v>
      </c>
      <c r="G271" s="250" t="s">
        <v>261</v>
      </c>
      <c r="H271" s="251">
        <v>105.8</v>
      </c>
      <c r="I271" s="252"/>
      <c r="J271" s="253">
        <f>ROUND(I271*H271,2)</f>
        <v>0</v>
      </c>
      <c r="K271" s="254"/>
      <c r="L271" s="255"/>
      <c r="M271" s="256" t="s">
        <v>1</v>
      </c>
      <c r="N271" s="257" t="s">
        <v>44</v>
      </c>
      <c r="O271" s="72"/>
      <c r="P271" s="211">
        <f>O271*H271</f>
        <v>0</v>
      </c>
      <c r="Q271" s="211">
        <v>0</v>
      </c>
      <c r="R271" s="211">
        <f>Q271*H271</f>
        <v>0</v>
      </c>
      <c r="S271" s="211">
        <v>0</v>
      </c>
      <c r="T271" s="212">
        <f>S271*H271</f>
        <v>0</v>
      </c>
      <c r="U271" s="35"/>
      <c r="V271" s="35"/>
      <c r="W271" s="35"/>
      <c r="X271" s="35"/>
      <c r="Y271" s="35"/>
      <c r="Z271" s="35"/>
      <c r="AA271" s="35"/>
      <c r="AB271" s="35"/>
      <c r="AC271" s="35"/>
      <c r="AD271" s="35"/>
      <c r="AE271" s="35"/>
      <c r="AR271" s="213" t="s">
        <v>227</v>
      </c>
      <c r="AT271" s="213" t="s">
        <v>291</v>
      </c>
      <c r="AU271" s="213" t="s">
        <v>89</v>
      </c>
      <c r="AY271" s="17" t="s">
        <v>173</v>
      </c>
      <c r="BE271" s="119">
        <f>IF(N271="základní",J271,0)</f>
        <v>0</v>
      </c>
      <c r="BF271" s="119">
        <f>IF(N271="snížená",J271,0)</f>
        <v>0</v>
      </c>
      <c r="BG271" s="119">
        <f>IF(N271="zákl. přenesená",J271,0)</f>
        <v>0</v>
      </c>
      <c r="BH271" s="119">
        <f>IF(N271="sníž. přenesená",J271,0)</f>
        <v>0</v>
      </c>
      <c r="BI271" s="119">
        <f>IF(N271="nulová",J271,0)</f>
        <v>0</v>
      </c>
      <c r="BJ271" s="17" t="s">
        <v>87</v>
      </c>
      <c r="BK271" s="119">
        <f>ROUND(I271*H271,2)</f>
        <v>0</v>
      </c>
      <c r="BL271" s="17" t="s">
        <v>181</v>
      </c>
      <c r="BM271" s="213" t="s">
        <v>1408</v>
      </c>
    </row>
    <row r="272" spans="1:65" s="14" customFormat="1" ht="10.199999999999999">
      <c r="B272" s="225"/>
      <c r="C272" s="226"/>
      <c r="D272" s="216" t="s">
        <v>184</v>
      </c>
      <c r="E272" s="226"/>
      <c r="F272" s="228" t="s">
        <v>1409</v>
      </c>
      <c r="G272" s="226"/>
      <c r="H272" s="229">
        <v>105.8</v>
      </c>
      <c r="I272" s="230"/>
      <c r="J272" s="226"/>
      <c r="K272" s="226"/>
      <c r="L272" s="231"/>
      <c r="M272" s="232"/>
      <c r="N272" s="233"/>
      <c r="O272" s="233"/>
      <c r="P272" s="233"/>
      <c r="Q272" s="233"/>
      <c r="R272" s="233"/>
      <c r="S272" s="233"/>
      <c r="T272" s="234"/>
      <c r="AT272" s="235" t="s">
        <v>184</v>
      </c>
      <c r="AU272" s="235" t="s">
        <v>89</v>
      </c>
      <c r="AV272" s="14" t="s">
        <v>89</v>
      </c>
      <c r="AW272" s="14" t="s">
        <v>4</v>
      </c>
      <c r="AX272" s="14" t="s">
        <v>87</v>
      </c>
      <c r="AY272" s="235" t="s">
        <v>173</v>
      </c>
    </row>
    <row r="273" spans="1:65" s="12" customFormat="1" ht="22.8" customHeight="1">
      <c r="B273" s="185"/>
      <c r="C273" s="186"/>
      <c r="D273" s="187" t="s">
        <v>78</v>
      </c>
      <c r="E273" s="199" t="s">
        <v>182</v>
      </c>
      <c r="F273" s="199" t="s">
        <v>992</v>
      </c>
      <c r="G273" s="186"/>
      <c r="H273" s="186"/>
      <c r="I273" s="189"/>
      <c r="J273" s="200">
        <f>BK273</f>
        <v>0</v>
      </c>
      <c r="K273" s="186"/>
      <c r="L273" s="191"/>
      <c r="M273" s="192"/>
      <c r="N273" s="193"/>
      <c r="O273" s="193"/>
      <c r="P273" s="194">
        <f>SUM(P274:P286)</f>
        <v>0</v>
      </c>
      <c r="Q273" s="193"/>
      <c r="R273" s="194">
        <f>SUM(R274:R286)</f>
        <v>6.8870800000000001</v>
      </c>
      <c r="S273" s="193"/>
      <c r="T273" s="195">
        <f>SUM(T274:T286)</f>
        <v>0</v>
      </c>
      <c r="AR273" s="196" t="s">
        <v>87</v>
      </c>
      <c r="AT273" s="197" t="s">
        <v>78</v>
      </c>
      <c r="AU273" s="197" t="s">
        <v>87</v>
      </c>
      <c r="AY273" s="196" t="s">
        <v>173</v>
      </c>
      <c r="BK273" s="198">
        <f>SUM(BK274:BK286)</f>
        <v>0</v>
      </c>
    </row>
    <row r="274" spans="1:65" s="2" customFormat="1" ht="24.15" customHeight="1">
      <c r="A274" s="35"/>
      <c r="B274" s="36"/>
      <c r="C274" s="201" t="s">
        <v>521</v>
      </c>
      <c r="D274" s="201" t="s">
        <v>177</v>
      </c>
      <c r="E274" s="202" t="s">
        <v>1410</v>
      </c>
      <c r="F274" s="203" t="s">
        <v>1411</v>
      </c>
      <c r="G274" s="204" t="s">
        <v>373</v>
      </c>
      <c r="H274" s="205">
        <v>22</v>
      </c>
      <c r="I274" s="206"/>
      <c r="J274" s="207">
        <f>ROUND(I274*H274,2)</f>
        <v>0</v>
      </c>
      <c r="K274" s="208"/>
      <c r="L274" s="38"/>
      <c r="M274" s="209" t="s">
        <v>1</v>
      </c>
      <c r="N274" s="210" t="s">
        <v>44</v>
      </c>
      <c r="O274" s="72"/>
      <c r="P274" s="211">
        <f>O274*H274</f>
        <v>0</v>
      </c>
      <c r="Q274" s="211">
        <v>0.17488999999999999</v>
      </c>
      <c r="R274" s="211">
        <f>Q274*H274</f>
        <v>3.8475799999999998</v>
      </c>
      <c r="S274" s="211">
        <v>0</v>
      </c>
      <c r="T274" s="212">
        <f>S274*H274</f>
        <v>0</v>
      </c>
      <c r="U274" s="35"/>
      <c r="V274" s="35"/>
      <c r="W274" s="35"/>
      <c r="X274" s="35"/>
      <c r="Y274" s="35"/>
      <c r="Z274" s="35"/>
      <c r="AA274" s="35"/>
      <c r="AB274" s="35"/>
      <c r="AC274" s="35"/>
      <c r="AD274" s="35"/>
      <c r="AE274" s="35"/>
      <c r="AR274" s="213" t="s">
        <v>181</v>
      </c>
      <c r="AT274" s="213" t="s">
        <v>177</v>
      </c>
      <c r="AU274" s="213" t="s">
        <v>89</v>
      </c>
      <c r="AY274" s="17" t="s">
        <v>173</v>
      </c>
      <c r="BE274" s="119">
        <f>IF(N274="základní",J274,0)</f>
        <v>0</v>
      </c>
      <c r="BF274" s="119">
        <f>IF(N274="snížená",J274,0)</f>
        <v>0</v>
      </c>
      <c r="BG274" s="119">
        <f>IF(N274="zákl. přenesená",J274,0)</f>
        <v>0</v>
      </c>
      <c r="BH274" s="119">
        <f>IF(N274="sníž. přenesená",J274,0)</f>
        <v>0</v>
      </c>
      <c r="BI274" s="119">
        <f>IF(N274="nulová",J274,0)</f>
        <v>0</v>
      </c>
      <c r="BJ274" s="17" t="s">
        <v>87</v>
      </c>
      <c r="BK274" s="119">
        <f>ROUND(I274*H274,2)</f>
        <v>0</v>
      </c>
      <c r="BL274" s="17" t="s">
        <v>181</v>
      </c>
      <c r="BM274" s="213" t="s">
        <v>1412</v>
      </c>
    </row>
    <row r="275" spans="1:65" s="14" customFormat="1" ht="10.199999999999999">
      <c r="B275" s="225"/>
      <c r="C275" s="226"/>
      <c r="D275" s="216" t="s">
        <v>184</v>
      </c>
      <c r="E275" s="227" t="s">
        <v>1</v>
      </c>
      <c r="F275" s="228" t="s">
        <v>1413</v>
      </c>
      <c r="G275" s="226"/>
      <c r="H275" s="229">
        <v>22</v>
      </c>
      <c r="I275" s="230"/>
      <c r="J275" s="226"/>
      <c r="K275" s="226"/>
      <c r="L275" s="231"/>
      <c r="M275" s="232"/>
      <c r="N275" s="233"/>
      <c r="O275" s="233"/>
      <c r="P275" s="233"/>
      <c r="Q275" s="233"/>
      <c r="R275" s="233"/>
      <c r="S275" s="233"/>
      <c r="T275" s="234"/>
      <c r="AT275" s="235" t="s">
        <v>184</v>
      </c>
      <c r="AU275" s="235" t="s">
        <v>89</v>
      </c>
      <c r="AV275" s="14" t="s">
        <v>89</v>
      </c>
      <c r="AW275" s="14" t="s">
        <v>33</v>
      </c>
      <c r="AX275" s="14" t="s">
        <v>87</v>
      </c>
      <c r="AY275" s="235" t="s">
        <v>173</v>
      </c>
    </row>
    <row r="276" spans="1:65" s="2" customFormat="1" ht="24.15" customHeight="1">
      <c r="A276" s="35"/>
      <c r="B276" s="36"/>
      <c r="C276" s="247" t="s">
        <v>525</v>
      </c>
      <c r="D276" s="247" t="s">
        <v>291</v>
      </c>
      <c r="E276" s="248" t="s">
        <v>1414</v>
      </c>
      <c r="F276" s="249" t="s">
        <v>1415</v>
      </c>
      <c r="G276" s="250" t="s">
        <v>373</v>
      </c>
      <c r="H276" s="251">
        <v>14</v>
      </c>
      <c r="I276" s="252"/>
      <c r="J276" s="253">
        <f t="shared" ref="J276:J286" si="0">ROUND(I276*H276,2)</f>
        <v>0</v>
      </c>
      <c r="K276" s="254"/>
      <c r="L276" s="255"/>
      <c r="M276" s="256" t="s">
        <v>1</v>
      </c>
      <c r="N276" s="257" t="s">
        <v>44</v>
      </c>
      <c r="O276" s="72"/>
      <c r="P276" s="211">
        <f t="shared" ref="P276:P286" si="1">O276*H276</f>
        <v>0</v>
      </c>
      <c r="Q276" s="211">
        <v>3.5000000000000001E-3</v>
      </c>
      <c r="R276" s="211">
        <f t="shared" ref="R276:R286" si="2">Q276*H276</f>
        <v>4.9000000000000002E-2</v>
      </c>
      <c r="S276" s="211">
        <v>0</v>
      </c>
      <c r="T276" s="212">
        <f t="shared" ref="T276:T286" si="3">S276*H276</f>
        <v>0</v>
      </c>
      <c r="U276" s="35"/>
      <c r="V276" s="35"/>
      <c r="W276" s="35"/>
      <c r="X276" s="35"/>
      <c r="Y276" s="35"/>
      <c r="Z276" s="35"/>
      <c r="AA276" s="35"/>
      <c r="AB276" s="35"/>
      <c r="AC276" s="35"/>
      <c r="AD276" s="35"/>
      <c r="AE276" s="35"/>
      <c r="AR276" s="213" t="s">
        <v>227</v>
      </c>
      <c r="AT276" s="213" t="s">
        <v>291</v>
      </c>
      <c r="AU276" s="213" t="s">
        <v>89</v>
      </c>
      <c r="AY276" s="17" t="s">
        <v>173</v>
      </c>
      <c r="BE276" s="119">
        <f t="shared" ref="BE276:BE286" si="4">IF(N276="základní",J276,0)</f>
        <v>0</v>
      </c>
      <c r="BF276" s="119">
        <f t="shared" ref="BF276:BF286" si="5">IF(N276="snížená",J276,0)</f>
        <v>0</v>
      </c>
      <c r="BG276" s="119">
        <f t="shared" ref="BG276:BG286" si="6">IF(N276="zákl. přenesená",J276,0)</f>
        <v>0</v>
      </c>
      <c r="BH276" s="119">
        <f t="shared" ref="BH276:BH286" si="7">IF(N276="sníž. přenesená",J276,0)</f>
        <v>0</v>
      </c>
      <c r="BI276" s="119">
        <f t="shared" ref="BI276:BI286" si="8">IF(N276="nulová",J276,0)</f>
        <v>0</v>
      </c>
      <c r="BJ276" s="17" t="s">
        <v>87</v>
      </c>
      <c r="BK276" s="119">
        <f t="shared" ref="BK276:BK286" si="9">ROUND(I276*H276,2)</f>
        <v>0</v>
      </c>
      <c r="BL276" s="17" t="s">
        <v>181</v>
      </c>
      <c r="BM276" s="213" t="s">
        <v>1416</v>
      </c>
    </row>
    <row r="277" spans="1:65" s="2" customFormat="1" ht="24.15" customHeight="1">
      <c r="A277" s="35"/>
      <c r="B277" s="36"/>
      <c r="C277" s="247" t="s">
        <v>426</v>
      </c>
      <c r="D277" s="247" t="s">
        <v>291</v>
      </c>
      <c r="E277" s="248" t="s">
        <v>1417</v>
      </c>
      <c r="F277" s="249" t="s">
        <v>1418</v>
      </c>
      <c r="G277" s="250" t="s">
        <v>373</v>
      </c>
      <c r="H277" s="251">
        <v>8</v>
      </c>
      <c r="I277" s="252"/>
      <c r="J277" s="253">
        <f t="shared" si="0"/>
        <v>0</v>
      </c>
      <c r="K277" s="254"/>
      <c r="L277" s="255"/>
      <c r="M277" s="256" t="s">
        <v>1</v>
      </c>
      <c r="N277" s="257" t="s">
        <v>44</v>
      </c>
      <c r="O277" s="72"/>
      <c r="P277" s="211">
        <f t="shared" si="1"/>
        <v>0</v>
      </c>
      <c r="Q277" s="211">
        <v>3.3999999999999998E-3</v>
      </c>
      <c r="R277" s="211">
        <f t="shared" si="2"/>
        <v>2.7199999999999998E-2</v>
      </c>
      <c r="S277" s="211">
        <v>0</v>
      </c>
      <c r="T277" s="212">
        <f t="shared" si="3"/>
        <v>0</v>
      </c>
      <c r="U277" s="35"/>
      <c r="V277" s="35"/>
      <c r="W277" s="35"/>
      <c r="X277" s="35"/>
      <c r="Y277" s="35"/>
      <c r="Z277" s="35"/>
      <c r="AA277" s="35"/>
      <c r="AB277" s="35"/>
      <c r="AC277" s="35"/>
      <c r="AD277" s="35"/>
      <c r="AE277" s="35"/>
      <c r="AR277" s="213" t="s">
        <v>227</v>
      </c>
      <c r="AT277" s="213" t="s">
        <v>291</v>
      </c>
      <c r="AU277" s="213" t="s">
        <v>89</v>
      </c>
      <c r="AY277" s="17" t="s">
        <v>173</v>
      </c>
      <c r="BE277" s="119">
        <f t="shared" si="4"/>
        <v>0</v>
      </c>
      <c r="BF277" s="119">
        <f t="shared" si="5"/>
        <v>0</v>
      </c>
      <c r="BG277" s="119">
        <f t="shared" si="6"/>
        <v>0</v>
      </c>
      <c r="BH277" s="119">
        <f t="shared" si="7"/>
        <v>0</v>
      </c>
      <c r="BI277" s="119">
        <f t="shared" si="8"/>
        <v>0</v>
      </c>
      <c r="BJ277" s="17" t="s">
        <v>87</v>
      </c>
      <c r="BK277" s="119">
        <f t="shared" si="9"/>
        <v>0</v>
      </c>
      <c r="BL277" s="17" t="s">
        <v>181</v>
      </c>
      <c r="BM277" s="213" t="s">
        <v>1419</v>
      </c>
    </row>
    <row r="278" spans="1:65" s="2" customFormat="1" ht="24.15" customHeight="1">
      <c r="A278" s="35"/>
      <c r="B278" s="36"/>
      <c r="C278" s="201" t="s">
        <v>535</v>
      </c>
      <c r="D278" s="201" t="s">
        <v>177</v>
      </c>
      <c r="E278" s="202" t="s">
        <v>1420</v>
      </c>
      <c r="F278" s="203" t="s">
        <v>1421</v>
      </c>
      <c r="G278" s="204" t="s">
        <v>373</v>
      </c>
      <c r="H278" s="205">
        <v>1</v>
      </c>
      <c r="I278" s="206"/>
      <c r="J278" s="207">
        <f t="shared" si="0"/>
        <v>0</v>
      </c>
      <c r="K278" s="208"/>
      <c r="L278" s="38"/>
      <c r="M278" s="209" t="s">
        <v>1</v>
      </c>
      <c r="N278" s="210" t="s">
        <v>44</v>
      </c>
      <c r="O278" s="72"/>
      <c r="P278" s="211">
        <f t="shared" si="1"/>
        <v>0</v>
      </c>
      <c r="Q278" s="211">
        <v>0</v>
      </c>
      <c r="R278" s="211">
        <f t="shared" si="2"/>
        <v>0</v>
      </c>
      <c r="S278" s="211">
        <v>0</v>
      </c>
      <c r="T278" s="212">
        <f t="shared" si="3"/>
        <v>0</v>
      </c>
      <c r="U278" s="35"/>
      <c r="V278" s="35"/>
      <c r="W278" s="35"/>
      <c r="X278" s="35"/>
      <c r="Y278" s="35"/>
      <c r="Z278" s="35"/>
      <c r="AA278" s="35"/>
      <c r="AB278" s="35"/>
      <c r="AC278" s="35"/>
      <c r="AD278" s="35"/>
      <c r="AE278" s="35"/>
      <c r="AR278" s="213" t="s">
        <v>181</v>
      </c>
      <c r="AT278" s="213" t="s">
        <v>177</v>
      </c>
      <c r="AU278" s="213" t="s">
        <v>89</v>
      </c>
      <c r="AY278" s="17" t="s">
        <v>173</v>
      </c>
      <c r="BE278" s="119">
        <f t="shared" si="4"/>
        <v>0</v>
      </c>
      <c r="BF278" s="119">
        <f t="shared" si="5"/>
        <v>0</v>
      </c>
      <c r="BG278" s="119">
        <f t="shared" si="6"/>
        <v>0</v>
      </c>
      <c r="BH278" s="119">
        <f t="shared" si="7"/>
        <v>0</v>
      </c>
      <c r="BI278" s="119">
        <f t="shared" si="8"/>
        <v>0</v>
      </c>
      <c r="BJ278" s="17" t="s">
        <v>87</v>
      </c>
      <c r="BK278" s="119">
        <f t="shared" si="9"/>
        <v>0</v>
      </c>
      <c r="BL278" s="17" t="s">
        <v>181</v>
      </c>
      <c r="BM278" s="213" t="s">
        <v>1422</v>
      </c>
    </row>
    <row r="279" spans="1:65" s="2" customFormat="1" ht="16.5" customHeight="1">
      <c r="A279" s="35"/>
      <c r="B279" s="36"/>
      <c r="C279" s="247" t="s">
        <v>541</v>
      </c>
      <c r="D279" s="247" t="s">
        <v>291</v>
      </c>
      <c r="E279" s="248" t="s">
        <v>1423</v>
      </c>
      <c r="F279" s="249" t="s">
        <v>1424</v>
      </c>
      <c r="G279" s="250" t="s">
        <v>373</v>
      </c>
      <c r="H279" s="251">
        <v>1</v>
      </c>
      <c r="I279" s="252"/>
      <c r="J279" s="253">
        <f t="shared" si="0"/>
        <v>0</v>
      </c>
      <c r="K279" s="254"/>
      <c r="L279" s="255"/>
      <c r="M279" s="256" t="s">
        <v>1</v>
      </c>
      <c r="N279" s="257" t="s">
        <v>44</v>
      </c>
      <c r="O279" s="72"/>
      <c r="P279" s="211">
        <f t="shared" si="1"/>
        <v>0</v>
      </c>
      <c r="Q279" s="211">
        <v>9.8500000000000004E-2</v>
      </c>
      <c r="R279" s="211">
        <f t="shared" si="2"/>
        <v>9.8500000000000004E-2</v>
      </c>
      <c r="S279" s="211">
        <v>0</v>
      </c>
      <c r="T279" s="212">
        <f t="shared" si="3"/>
        <v>0</v>
      </c>
      <c r="U279" s="35"/>
      <c r="V279" s="35"/>
      <c r="W279" s="35"/>
      <c r="X279" s="35"/>
      <c r="Y279" s="35"/>
      <c r="Z279" s="35"/>
      <c r="AA279" s="35"/>
      <c r="AB279" s="35"/>
      <c r="AC279" s="35"/>
      <c r="AD279" s="35"/>
      <c r="AE279" s="35"/>
      <c r="AR279" s="213" t="s">
        <v>227</v>
      </c>
      <c r="AT279" s="213" t="s">
        <v>291</v>
      </c>
      <c r="AU279" s="213" t="s">
        <v>89</v>
      </c>
      <c r="AY279" s="17" t="s">
        <v>173</v>
      </c>
      <c r="BE279" s="119">
        <f t="shared" si="4"/>
        <v>0</v>
      </c>
      <c r="BF279" s="119">
        <f t="shared" si="5"/>
        <v>0</v>
      </c>
      <c r="BG279" s="119">
        <f t="shared" si="6"/>
        <v>0</v>
      </c>
      <c r="BH279" s="119">
        <f t="shared" si="7"/>
        <v>0</v>
      </c>
      <c r="BI279" s="119">
        <f t="shared" si="8"/>
        <v>0</v>
      </c>
      <c r="BJ279" s="17" t="s">
        <v>87</v>
      </c>
      <c r="BK279" s="119">
        <f t="shared" si="9"/>
        <v>0</v>
      </c>
      <c r="BL279" s="17" t="s">
        <v>181</v>
      </c>
      <c r="BM279" s="213" t="s">
        <v>1425</v>
      </c>
    </row>
    <row r="280" spans="1:65" s="2" customFormat="1" ht="24.15" customHeight="1">
      <c r="A280" s="35"/>
      <c r="B280" s="36"/>
      <c r="C280" s="201" t="s">
        <v>545</v>
      </c>
      <c r="D280" s="201" t="s">
        <v>177</v>
      </c>
      <c r="E280" s="202" t="s">
        <v>1426</v>
      </c>
      <c r="F280" s="203" t="s">
        <v>1427</v>
      </c>
      <c r="G280" s="204" t="s">
        <v>373</v>
      </c>
      <c r="H280" s="205">
        <v>1</v>
      </c>
      <c r="I280" s="206"/>
      <c r="J280" s="207">
        <f t="shared" si="0"/>
        <v>0</v>
      </c>
      <c r="K280" s="208"/>
      <c r="L280" s="38"/>
      <c r="M280" s="209" t="s">
        <v>1</v>
      </c>
      <c r="N280" s="210" t="s">
        <v>44</v>
      </c>
      <c r="O280" s="72"/>
      <c r="P280" s="211">
        <f t="shared" si="1"/>
        <v>0</v>
      </c>
      <c r="Q280" s="211">
        <v>0</v>
      </c>
      <c r="R280" s="211">
        <f t="shared" si="2"/>
        <v>0</v>
      </c>
      <c r="S280" s="211">
        <v>0</v>
      </c>
      <c r="T280" s="212">
        <f t="shared" si="3"/>
        <v>0</v>
      </c>
      <c r="U280" s="35"/>
      <c r="V280" s="35"/>
      <c r="W280" s="35"/>
      <c r="X280" s="35"/>
      <c r="Y280" s="35"/>
      <c r="Z280" s="35"/>
      <c r="AA280" s="35"/>
      <c r="AB280" s="35"/>
      <c r="AC280" s="35"/>
      <c r="AD280" s="35"/>
      <c r="AE280" s="35"/>
      <c r="AR280" s="213" t="s">
        <v>181</v>
      </c>
      <c r="AT280" s="213" t="s">
        <v>177</v>
      </c>
      <c r="AU280" s="213" t="s">
        <v>89</v>
      </c>
      <c r="AY280" s="17" t="s">
        <v>173</v>
      </c>
      <c r="BE280" s="119">
        <f t="shared" si="4"/>
        <v>0</v>
      </c>
      <c r="BF280" s="119">
        <f t="shared" si="5"/>
        <v>0</v>
      </c>
      <c r="BG280" s="119">
        <f t="shared" si="6"/>
        <v>0</v>
      </c>
      <c r="BH280" s="119">
        <f t="shared" si="7"/>
        <v>0</v>
      </c>
      <c r="BI280" s="119">
        <f t="shared" si="8"/>
        <v>0</v>
      </c>
      <c r="BJ280" s="17" t="s">
        <v>87</v>
      </c>
      <c r="BK280" s="119">
        <f t="shared" si="9"/>
        <v>0</v>
      </c>
      <c r="BL280" s="17" t="s">
        <v>181</v>
      </c>
      <c r="BM280" s="213" t="s">
        <v>1428</v>
      </c>
    </row>
    <row r="281" spans="1:65" s="2" customFormat="1" ht="16.5" customHeight="1">
      <c r="A281" s="35"/>
      <c r="B281" s="36"/>
      <c r="C281" s="247" t="s">
        <v>549</v>
      </c>
      <c r="D281" s="247" t="s">
        <v>291</v>
      </c>
      <c r="E281" s="248" t="s">
        <v>1429</v>
      </c>
      <c r="F281" s="249" t="s">
        <v>1430</v>
      </c>
      <c r="G281" s="250" t="s">
        <v>373</v>
      </c>
      <c r="H281" s="251">
        <v>1</v>
      </c>
      <c r="I281" s="252"/>
      <c r="J281" s="253">
        <f t="shared" si="0"/>
        <v>0</v>
      </c>
      <c r="K281" s="254"/>
      <c r="L281" s="255"/>
      <c r="M281" s="256" t="s">
        <v>1</v>
      </c>
      <c r="N281" s="257" t="s">
        <v>44</v>
      </c>
      <c r="O281" s="72"/>
      <c r="P281" s="211">
        <f t="shared" si="1"/>
        <v>0</v>
      </c>
      <c r="Q281" s="211">
        <v>0</v>
      </c>
      <c r="R281" s="211">
        <f t="shared" si="2"/>
        <v>0</v>
      </c>
      <c r="S281" s="211">
        <v>0</v>
      </c>
      <c r="T281" s="212">
        <f t="shared" si="3"/>
        <v>0</v>
      </c>
      <c r="U281" s="35"/>
      <c r="V281" s="35"/>
      <c r="W281" s="35"/>
      <c r="X281" s="35"/>
      <c r="Y281" s="35"/>
      <c r="Z281" s="35"/>
      <c r="AA281" s="35"/>
      <c r="AB281" s="35"/>
      <c r="AC281" s="35"/>
      <c r="AD281" s="35"/>
      <c r="AE281" s="35"/>
      <c r="AR281" s="213" t="s">
        <v>227</v>
      </c>
      <c r="AT281" s="213" t="s">
        <v>291</v>
      </c>
      <c r="AU281" s="213" t="s">
        <v>89</v>
      </c>
      <c r="AY281" s="17" t="s">
        <v>173</v>
      </c>
      <c r="BE281" s="119">
        <f t="shared" si="4"/>
        <v>0</v>
      </c>
      <c r="BF281" s="119">
        <f t="shared" si="5"/>
        <v>0</v>
      </c>
      <c r="BG281" s="119">
        <f t="shared" si="6"/>
        <v>0</v>
      </c>
      <c r="BH281" s="119">
        <f t="shared" si="7"/>
        <v>0</v>
      </c>
      <c r="BI281" s="119">
        <f t="shared" si="8"/>
        <v>0</v>
      </c>
      <c r="BJ281" s="17" t="s">
        <v>87</v>
      </c>
      <c r="BK281" s="119">
        <f t="shared" si="9"/>
        <v>0</v>
      </c>
      <c r="BL281" s="17" t="s">
        <v>181</v>
      </c>
      <c r="BM281" s="213" t="s">
        <v>1431</v>
      </c>
    </row>
    <row r="282" spans="1:65" s="2" customFormat="1" ht="37.799999999999997" customHeight="1">
      <c r="A282" s="35"/>
      <c r="B282" s="36"/>
      <c r="C282" s="201" t="s">
        <v>555</v>
      </c>
      <c r="D282" s="201" t="s">
        <v>177</v>
      </c>
      <c r="E282" s="202" t="s">
        <v>1432</v>
      </c>
      <c r="F282" s="203" t="s">
        <v>1433</v>
      </c>
      <c r="G282" s="204" t="s">
        <v>373</v>
      </c>
      <c r="H282" s="205">
        <v>12</v>
      </c>
      <c r="I282" s="206"/>
      <c r="J282" s="207">
        <f t="shared" si="0"/>
        <v>0</v>
      </c>
      <c r="K282" s="208"/>
      <c r="L282" s="38"/>
      <c r="M282" s="209" t="s">
        <v>1</v>
      </c>
      <c r="N282" s="210" t="s">
        <v>44</v>
      </c>
      <c r="O282" s="72"/>
      <c r="P282" s="211">
        <f t="shared" si="1"/>
        <v>0</v>
      </c>
      <c r="Q282" s="211">
        <v>4.0000000000000002E-4</v>
      </c>
      <c r="R282" s="211">
        <f t="shared" si="2"/>
        <v>4.8000000000000004E-3</v>
      </c>
      <c r="S282" s="211">
        <v>0</v>
      </c>
      <c r="T282" s="212">
        <f t="shared" si="3"/>
        <v>0</v>
      </c>
      <c r="U282" s="35"/>
      <c r="V282" s="35"/>
      <c r="W282" s="35"/>
      <c r="X282" s="35"/>
      <c r="Y282" s="35"/>
      <c r="Z282" s="35"/>
      <c r="AA282" s="35"/>
      <c r="AB282" s="35"/>
      <c r="AC282" s="35"/>
      <c r="AD282" s="35"/>
      <c r="AE282" s="35"/>
      <c r="AR282" s="213" t="s">
        <v>181</v>
      </c>
      <c r="AT282" s="213" t="s">
        <v>177</v>
      </c>
      <c r="AU282" s="213" t="s">
        <v>89</v>
      </c>
      <c r="AY282" s="17" t="s">
        <v>173</v>
      </c>
      <c r="BE282" s="119">
        <f t="shared" si="4"/>
        <v>0</v>
      </c>
      <c r="BF282" s="119">
        <f t="shared" si="5"/>
        <v>0</v>
      </c>
      <c r="BG282" s="119">
        <f t="shared" si="6"/>
        <v>0</v>
      </c>
      <c r="BH282" s="119">
        <f t="shared" si="7"/>
        <v>0</v>
      </c>
      <c r="BI282" s="119">
        <f t="shared" si="8"/>
        <v>0</v>
      </c>
      <c r="BJ282" s="17" t="s">
        <v>87</v>
      </c>
      <c r="BK282" s="119">
        <f t="shared" si="9"/>
        <v>0</v>
      </c>
      <c r="BL282" s="17" t="s">
        <v>181</v>
      </c>
      <c r="BM282" s="213" t="s">
        <v>1434</v>
      </c>
    </row>
    <row r="283" spans="1:65" s="2" customFormat="1" ht="16.5" customHeight="1">
      <c r="A283" s="35"/>
      <c r="B283" s="36"/>
      <c r="C283" s="247" t="s">
        <v>561</v>
      </c>
      <c r="D283" s="247" t="s">
        <v>291</v>
      </c>
      <c r="E283" s="248" t="s">
        <v>1435</v>
      </c>
      <c r="F283" s="249" t="s">
        <v>1436</v>
      </c>
      <c r="G283" s="250" t="s">
        <v>373</v>
      </c>
      <c r="H283" s="251">
        <v>12</v>
      </c>
      <c r="I283" s="252"/>
      <c r="J283" s="253">
        <f t="shared" si="0"/>
        <v>0</v>
      </c>
      <c r="K283" s="254"/>
      <c r="L283" s="255"/>
      <c r="M283" s="256" t="s">
        <v>1</v>
      </c>
      <c r="N283" s="257" t="s">
        <v>44</v>
      </c>
      <c r="O283" s="72"/>
      <c r="P283" s="211">
        <f t="shared" si="1"/>
        <v>0</v>
      </c>
      <c r="Q283" s="211">
        <v>9.6000000000000002E-2</v>
      </c>
      <c r="R283" s="211">
        <f t="shared" si="2"/>
        <v>1.1520000000000001</v>
      </c>
      <c r="S283" s="211">
        <v>0</v>
      </c>
      <c r="T283" s="212">
        <f t="shared" si="3"/>
        <v>0</v>
      </c>
      <c r="U283" s="35"/>
      <c r="V283" s="35"/>
      <c r="W283" s="35"/>
      <c r="X283" s="35"/>
      <c r="Y283" s="35"/>
      <c r="Z283" s="35"/>
      <c r="AA283" s="35"/>
      <c r="AB283" s="35"/>
      <c r="AC283" s="35"/>
      <c r="AD283" s="35"/>
      <c r="AE283" s="35"/>
      <c r="AR283" s="213" t="s">
        <v>227</v>
      </c>
      <c r="AT283" s="213" t="s">
        <v>291</v>
      </c>
      <c r="AU283" s="213" t="s">
        <v>89</v>
      </c>
      <c r="AY283" s="17" t="s">
        <v>173</v>
      </c>
      <c r="BE283" s="119">
        <f t="shared" si="4"/>
        <v>0</v>
      </c>
      <c r="BF283" s="119">
        <f t="shared" si="5"/>
        <v>0</v>
      </c>
      <c r="BG283" s="119">
        <f t="shared" si="6"/>
        <v>0</v>
      </c>
      <c r="BH283" s="119">
        <f t="shared" si="7"/>
        <v>0</v>
      </c>
      <c r="BI283" s="119">
        <f t="shared" si="8"/>
        <v>0</v>
      </c>
      <c r="BJ283" s="17" t="s">
        <v>87</v>
      </c>
      <c r="BK283" s="119">
        <f t="shared" si="9"/>
        <v>0</v>
      </c>
      <c r="BL283" s="17" t="s">
        <v>181</v>
      </c>
      <c r="BM283" s="213" t="s">
        <v>1437</v>
      </c>
    </row>
    <row r="284" spans="1:65" s="2" customFormat="1" ht="24.15" customHeight="1">
      <c r="A284" s="35"/>
      <c r="B284" s="36"/>
      <c r="C284" s="201" t="s">
        <v>566</v>
      </c>
      <c r="D284" s="201" t="s">
        <v>177</v>
      </c>
      <c r="E284" s="202" t="s">
        <v>1438</v>
      </c>
      <c r="F284" s="203" t="s">
        <v>1439</v>
      </c>
      <c r="G284" s="204" t="s">
        <v>193</v>
      </c>
      <c r="H284" s="205">
        <v>28</v>
      </c>
      <c r="I284" s="206"/>
      <c r="J284" s="207">
        <f t="shared" si="0"/>
        <v>0</v>
      </c>
      <c r="K284" s="208"/>
      <c r="L284" s="38"/>
      <c r="M284" s="209" t="s">
        <v>1</v>
      </c>
      <c r="N284" s="210" t="s">
        <v>44</v>
      </c>
      <c r="O284" s="72"/>
      <c r="P284" s="211">
        <f t="shared" si="1"/>
        <v>0</v>
      </c>
      <c r="Q284" s="211">
        <v>0</v>
      </c>
      <c r="R284" s="211">
        <f t="shared" si="2"/>
        <v>0</v>
      </c>
      <c r="S284" s="211">
        <v>0</v>
      </c>
      <c r="T284" s="212">
        <f t="shared" si="3"/>
        <v>0</v>
      </c>
      <c r="U284" s="35"/>
      <c r="V284" s="35"/>
      <c r="W284" s="35"/>
      <c r="X284" s="35"/>
      <c r="Y284" s="35"/>
      <c r="Z284" s="35"/>
      <c r="AA284" s="35"/>
      <c r="AB284" s="35"/>
      <c r="AC284" s="35"/>
      <c r="AD284" s="35"/>
      <c r="AE284" s="35"/>
      <c r="AR284" s="213" t="s">
        <v>181</v>
      </c>
      <c r="AT284" s="213" t="s">
        <v>177</v>
      </c>
      <c r="AU284" s="213" t="s">
        <v>89</v>
      </c>
      <c r="AY284" s="17" t="s">
        <v>173</v>
      </c>
      <c r="BE284" s="119">
        <f t="shared" si="4"/>
        <v>0</v>
      </c>
      <c r="BF284" s="119">
        <f t="shared" si="5"/>
        <v>0</v>
      </c>
      <c r="BG284" s="119">
        <f t="shared" si="6"/>
        <v>0</v>
      </c>
      <c r="BH284" s="119">
        <f t="shared" si="7"/>
        <v>0</v>
      </c>
      <c r="BI284" s="119">
        <f t="shared" si="8"/>
        <v>0</v>
      </c>
      <c r="BJ284" s="17" t="s">
        <v>87</v>
      </c>
      <c r="BK284" s="119">
        <f t="shared" si="9"/>
        <v>0</v>
      </c>
      <c r="BL284" s="17" t="s">
        <v>181</v>
      </c>
      <c r="BM284" s="213" t="s">
        <v>1440</v>
      </c>
    </row>
    <row r="285" spans="1:65" s="2" customFormat="1" ht="24.15" customHeight="1">
      <c r="A285" s="35"/>
      <c r="B285" s="36"/>
      <c r="C285" s="247" t="s">
        <v>572</v>
      </c>
      <c r="D285" s="247" t="s">
        <v>291</v>
      </c>
      <c r="E285" s="248" t="s">
        <v>1441</v>
      </c>
      <c r="F285" s="249" t="s">
        <v>1442</v>
      </c>
      <c r="G285" s="250" t="s">
        <v>193</v>
      </c>
      <c r="H285" s="251">
        <v>28</v>
      </c>
      <c r="I285" s="252"/>
      <c r="J285" s="253">
        <f t="shared" si="0"/>
        <v>0</v>
      </c>
      <c r="K285" s="254"/>
      <c r="L285" s="255"/>
      <c r="M285" s="256" t="s">
        <v>1</v>
      </c>
      <c r="N285" s="257" t="s">
        <v>44</v>
      </c>
      <c r="O285" s="72"/>
      <c r="P285" s="211">
        <f t="shared" si="1"/>
        <v>0</v>
      </c>
      <c r="Q285" s="211">
        <v>6.0999999999999999E-2</v>
      </c>
      <c r="R285" s="211">
        <f t="shared" si="2"/>
        <v>1.708</v>
      </c>
      <c r="S285" s="211">
        <v>0</v>
      </c>
      <c r="T285" s="212">
        <f t="shared" si="3"/>
        <v>0</v>
      </c>
      <c r="U285" s="35"/>
      <c r="V285" s="35"/>
      <c r="W285" s="35"/>
      <c r="X285" s="35"/>
      <c r="Y285" s="35"/>
      <c r="Z285" s="35"/>
      <c r="AA285" s="35"/>
      <c r="AB285" s="35"/>
      <c r="AC285" s="35"/>
      <c r="AD285" s="35"/>
      <c r="AE285" s="35"/>
      <c r="AR285" s="213" t="s">
        <v>227</v>
      </c>
      <c r="AT285" s="213" t="s">
        <v>291</v>
      </c>
      <c r="AU285" s="213" t="s">
        <v>89</v>
      </c>
      <c r="AY285" s="17" t="s">
        <v>173</v>
      </c>
      <c r="BE285" s="119">
        <f t="shared" si="4"/>
        <v>0</v>
      </c>
      <c r="BF285" s="119">
        <f t="shared" si="5"/>
        <v>0</v>
      </c>
      <c r="BG285" s="119">
        <f t="shared" si="6"/>
        <v>0</v>
      </c>
      <c r="BH285" s="119">
        <f t="shared" si="7"/>
        <v>0</v>
      </c>
      <c r="BI285" s="119">
        <f t="shared" si="8"/>
        <v>0</v>
      </c>
      <c r="BJ285" s="17" t="s">
        <v>87</v>
      </c>
      <c r="BK285" s="119">
        <f t="shared" si="9"/>
        <v>0</v>
      </c>
      <c r="BL285" s="17" t="s">
        <v>181</v>
      </c>
      <c r="BM285" s="213" t="s">
        <v>1443</v>
      </c>
    </row>
    <row r="286" spans="1:65" s="2" customFormat="1" ht="16.5" customHeight="1">
      <c r="A286" s="35"/>
      <c r="B286" s="36"/>
      <c r="C286" s="247" t="s">
        <v>581</v>
      </c>
      <c r="D286" s="247" t="s">
        <v>291</v>
      </c>
      <c r="E286" s="248" t="s">
        <v>1444</v>
      </c>
      <c r="F286" s="249" t="s">
        <v>1445</v>
      </c>
      <c r="G286" s="250" t="s">
        <v>373</v>
      </c>
      <c r="H286" s="251">
        <v>5</v>
      </c>
      <c r="I286" s="252"/>
      <c r="J286" s="253">
        <f t="shared" si="0"/>
        <v>0</v>
      </c>
      <c r="K286" s="254"/>
      <c r="L286" s="255"/>
      <c r="M286" s="256" t="s">
        <v>1</v>
      </c>
      <c r="N286" s="257" t="s">
        <v>44</v>
      </c>
      <c r="O286" s="72"/>
      <c r="P286" s="211">
        <f t="shared" si="1"/>
        <v>0</v>
      </c>
      <c r="Q286" s="211">
        <v>0</v>
      </c>
      <c r="R286" s="211">
        <f t="shared" si="2"/>
        <v>0</v>
      </c>
      <c r="S286" s="211">
        <v>0</v>
      </c>
      <c r="T286" s="212">
        <f t="shared" si="3"/>
        <v>0</v>
      </c>
      <c r="U286" s="35"/>
      <c r="V286" s="35"/>
      <c r="W286" s="35"/>
      <c r="X286" s="35"/>
      <c r="Y286" s="35"/>
      <c r="Z286" s="35"/>
      <c r="AA286" s="35"/>
      <c r="AB286" s="35"/>
      <c r="AC286" s="35"/>
      <c r="AD286" s="35"/>
      <c r="AE286" s="35"/>
      <c r="AR286" s="213" t="s">
        <v>227</v>
      </c>
      <c r="AT286" s="213" t="s">
        <v>291</v>
      </c>
      <c r="AU286" s="213" t="s">
        <v>89</v>
      </c>
      <c r="AY286" s="17" t="s">
        <v>173</v>
      </c>
      <c r="BE286" s="119">
        <f t="shared" si="4"/>
        <v>0</v>
      </c>
      <c r="BF286" s="119">
        <f t="shared" si="5"/>
        <v>0</v>
      </c>
      <c r="BG286" s="119">
        <f t="shared" si="6"/>
        <v>0</v>
      </c>
      <c r="BH286" s="119">
        <f t="shared" si="7"/>
        <v>0</v>
      </c>
      <c r="BI286" s="119">
        <f t="shared" si="8"/>
        <v>0</v>
      </c>
      <c r="BJ286" s="17" t="s">
        <v>87</v>
      </c>
      <c r="BK286" s="119">
        <f t="shared" si="9"/>
        <v>0</v>
      </c>
      <c r="BL286" s="17" t="s">
        <v>181</v>
      </c>
      <c r="BM286" s="213" t="s">
        <v>1446</v>
      </c>
    </row>
    <row r="287" spans="1:65" s="12" customFormat="1" ht="25.95" customHeight="1">
      <c r="B287" s="185"/>
      <c r="C287" s="186"/>
      <c r="D287" s="187" t="s">
        <v>78</v>
      </c>
      <c r="E287" s="188" t="s">
        <v>202</v>
      </c>
      <c r="F287" s="188" t="s">
        <v>1447</v>
      </c>
      <c r="G287" s="186"/>
      <c r="H287" s="186"/>
      <c r="I287" s="189"/>
      <c r="J287" s="190">
        <f>BK287</f>
        <v>0</v>
      </c>
      <c r="K287" s="186"/>
      <c r="L287" s="191"/>
      <c r="M287" s="192"/>
      <c r="N287" s="193"/>
      <c r="O287" s="193"/>
      <c r="P287" s="194">
        <f>SUM(P288:P291)</f>
        <v>0</v>
      </c>
      <c r="Q287" s="193"/>
      <c r="R287" s="194">
        <f>SUM(R288:R291)</f>
        <v>19.42672</v>
      </c>
      <c r="S287" s="193"/>
      <c r="T287" s="195">
        <f>SUM(T288:T291)</f>
        <v>0</v>
      </c>
      <c r="AR287" s="196" t="s">
        <v>87</v>
      </c>
      <c r="AT287" s="197" t="s">
        <v>78</v>
      </c>
      <c r="AU287" s="197" t="s">
        <v>79</v>
      </c>
      <c r="AY287" s="196" t="s">
        <v>173</v>
      </c>
      <c r="BK287" s="198">
        <f>SUM(BK288:BK291)</f>
        <v>0</v>
      </c>
    </row>
    <row r="288" spans="1:65" s="2" customFormat="1" ht="24.15" customHeight="1">
      <c r="A288" s="35"/>
      <c r="B288" s="36"/>
      <c r="C288" s="201" t="s">
        <v>587</v>
      </c>
      <c r="D288" s="201" t="s">
        <v>177</v>
      </c>
      <c r="E288" s="202" t="s">
        <v>1448</v>
      </c>
      <c r="F288" s="203" t="s">
        <v>1449</v>
      </c>
      <c r="G288" s="204" t="s">
        <v>261</v>
      </c>
      <c r="H288" s="205">
        <v>92</v>
      </c>
      <c r="I288" s="206"/>
      <c r="J288" s="207">
        <f>ROUND(I288*H288,2)</f>
        <v>0</v>
      </c>
      <c r="K288" s="208"/>
      <c r="L288" s="38"/>
      <c r="M288" s="209" t="s">
        <v>1</v>
      </c>
      <c r="N288" s="210" t="s">
        <v>44</v>
      </c>
      <c r="O288" s="72"/>
      <c r="P288" s="211">
        <f>O288*H288</f>
        <v>0</v>
      </c>
      <c r="Q288" s="211">
        <v>0</v>
      </c>
      <c r="R288" s="211">
        <f>Q288*H288</f>
        <v>0</v>
      </c>
      <c r="S288" s="211">
        <v>0</v>
      </c>
      <c r="T288" s="212">
        <f>S288*H288</f>
        <v>0</v>
      </c>
      <c r="U288" s="35"/>
      <c r="V288" s="35"/>
      <c r="W288" s="35"/>
      <c r="X288" s="35"/>
      <c r="Y288" s="35"/>
      <c r="Z288" s="35"/>
      <c r="AA288" s="35"/>
      <c r="AB288" s="35"/>
      <c r="AC288" s="35"/>
      <c r="AD288" s="35"/>
      <c r="AE288" s="35"/>
      <c r="AR288" s="213" t="s">
        <v>181</v>
      </c>
      <c r="AT288" s="213" t="s">
        <v>177</v>
      </c>
      <c r="AU288" s="213" t="s">
        <v>87</v>
      </c>
      <c r="AY288" s="17" t="s">
        <v>173</v>
      </c>
      <c r="BE288" s="119">
        <f>IF(N288="základní",J288,0)</f>
        <v>0</v>
      </c>
      <c r="BF288" s="119">
        <f>IF(N288="snížená",J288,0)</f>
        <v>0</v>
      </c>
      <c r="BG288" s="119">
        <f>IF(N288="zákl. přenesená",J288,0)</f>
        <v>0</v>
      </c>
      <c r="BH288" s="119">
        <f>IF(N288="sníž. přenesená",J288,0)</f>
        <v>0</v>
      </c>
      <c r="BI288" s="119">
        <f>IF(N288="nulová",J288,0)</f>
        <v>0</v>
      </c>
      <c r="BJ288" s="17" t="s">
        <v>87</v>
      </c>
      <c r="BK288" s="119">
        <f>ROUND(I288*H288,2)</f>
        <v>0</v>
      </c>
      <c r="BL288" s="17" t="s">
        <v>181</v>
      </c>
      <c r="BM288" s="213" t="s">
        <v>1450</v>
      </c>
    </row>
    <row r="289" spans="1:65" s="2" customFormat="1" ht="33" customHeight="1">
      <c r="A289" s="35"/>
      <c r="B289" s="36"/>
      <c r="C289" s="201" t="s">
        <v>592</v>
      </c>
      <c r="D289" s="201" t="s">
        <v>177</v>
      </c>
      <c r="E289" s="202" t="s">
        <v>1451</v>
      </c>
      <c r="F289" s="203" t="s">
        <v>1452</v>
      </c>
      <c r="G289" s="204" t="s">
        <v>261</v>
      </c>
      <c r="H289" s="205">
        <v>92</v>
      </c>
      <c r="I289" s="206"/>
      <c r="J289" s="207">
        <f>ROUND(I289*H289,2)</f>
        <v>0</v>
      </c>
      <c r="K289" s="208"/>
      <c r="L289" s="38"/>
      <c r="M289" s="209" t="s">
        <v>1</v>
      </c>
      <c r="N289" s="210" t="s">
        <v>44</v>
      </c>
      <c r="O289" s="72"/>
      <c r="P289" s="211">
        <f>O289*H289</f>
        <v>0</v>
      </c>
      <c r="Q289" s="211">
        <v>0.10100000000000001</v>
      </c>
      <c r="R289" s="211">
        <f>Q289*H289</f>
        <v>9.2919999999999998</v>
      </c>
      <c r="S289" s="211">
        <v>0</v>
      </c>
      <c r="T289" s="212">
        <f>S289*H289</f>
        <v>0</v>
      </c>
      <c r="U289" s="35"/>
      <c r="V289" s="35"/>
      <c r="W289" s="35"/>
      <c r="X289" s="35"/>
      <c r="Y289" s="35"/>
      <c r="Z289" s="35"/>
      <c r="AA289" s="35"/>
      <c r="AB289" s="35"/>
      <c r="AC289" s="35"/>
      <c r="AD289" s="35"/>
      <c r="AE289" s="35"/>
      <c r="AR289" s="213" t="s">
        <v>181</v>
      </c>
      <c r="AT289" s="213" t="s">
        <v>177</v>
      </c>
      <c r="AU289" s="213" t="s">
        <v>87</v>
      </c>
      <c r="AY289" s="17" t="s">
        <v>173</v>
      </c>
      <c r="BE289" s="119">
        <f>IF(N289="základní",J289,0)</f>
        <v>0</v>
      </c>
      <c r="BF289" s="119">
        <f>IF(N289="snížená",J289,0)</f>
        <v>0</v>
      </c>
      <c r="BG289" s="119">
        <f>IF(N289="zákl. přenesená",J289,0)</f>
        <v>0</v>
      </c>
      <c r="BH289" s="119">
        <f>IF(N289="sníž. přenesená",J289,0)</f>
        <v>0</v>
      </c>
      <c r="BI289" s="119">
        <f>IF(N289="nulová",J289,0)</f>
        <v>0</v>
      </c>
      <c r="BJ289" s="17" t="s">
        <v>87</v>
      </c>
      <c r="BK289" s="119">
        <f>ROUND(I289*H289,2)</f>
        <v>0</v>
      </c>
      <c r="BL289" s="17" t="s">
        <v>181</v>
      </c>
      <c r="BM289" s="213" t="s">
        <v>1453</v>
      </c>
    </row>
    <row r="290" spans="1:65" s="2" customFormat="1" ht="16.5" customHeight="1">
      <c r="A290" s="35"/>
      <c r="B290" s="36"/>
      <c r="C290" s="247" t="s">
        <v>597</v>
      </c>
      <c r="D290" s="247" t="s">
        <v>291</v>
      </c>
      <c r="E290" s="248" t="s">
        <v>1454</v>
      </c>
      <c r="F290" s="249" t="s">
        <v>1455</v>
      </c>
      <c r="G290" s="250" t="s">
        <v>261</v>
      </c>
      <c r="H290" s="251">
        <v>93.84</v>
      </c>
      <c r="I290" s="252"/>
      <c r="J290" s="253">
        <f>ROUND(I290*H290,2)</f>
        <v>0</v>
      </c>
      <c r="K290" s="254"/>
      <c r="L290" s="255"/>
      <c r="M290" s="256" t="s">
        <v>1</v>
      </c>
      <c r="N290" s="257" t="s">
        <v>44</v>
      </c>
      <c r="O290" s="72"/>
      <c r="P290" s="211">
        <f>O290*H290</f>
        <v>0</v>
      </c>
      <c r="Q290" s="211">
        <v>0.108</v>
      </c>
      <c r="R290" s="211">
        <f>Q290*H290</f>
        <v>10.13472</v>
      </c>
      <c r="S290" s="211">
        <v>0</v>
      </c>
      <c r="T290" s="212">
        <f>S290*H290</f>
        <v>0</v>
      </c>
      <c r="U290" s="35"/>
      <c r="V290" s="35"/>
      <c r="W290" s="35"/>
      <c r="X290" s="35"/>
      <c r="Y290" s="35"/>
      <c r="Z290" s="35"/>
      <c r="AA290" s="35"/>
      <c r="AB290" s="35"/>
      <c r="AC290" s="35"/>
      <c r="AD290" s="35"/>
      <c r="AE290" s="35"/>
      <c r="AR290" s="213" t="s">
        <v>294</v>
      </c>
      <c r="AT290" s="213" t="s">
        <v>291</v>
      </c>
      <c r="AU290" s="213" t="s">
        <v>87</v>
      </c>
      <c r="AY290" s="17" t="s">
        <v>173</v>
      </c>
      <c r="BE290" s="119">
        <f>IF(N290="základní",J290,0)</f>
        <v>0</v>
      </c>
      <c r="BF290" s="119">
        <f>IF(N290="snížená",J290,0)</f>
        <v>0</v>
      </c>
      <c r="BG290" s="119">
        <f>IF(N290="zákl. přenesená",J290,0)</f>
        <v>0</v>
      </c>
      <c r="BH290" s="119">
        <f>IF(N290="sníž. přenesená",J290,0)</f>
        <v>0</v>
      </c>
      <c r="BI290" s="119">
        <f>IF(N290="nulová",J290,0)</f>
        <v>0</v>
      </c>
      <c r="BJ290" s="17" t="s">
        <v>87</v>
      </c>
      <c r="BK290" s="119">
        <f>ROUND(I290*H290,2)</f>
        <v>0</v>
      </c>
      <c r="BL290" s="17" t="s">
        <v>294</v>
      </c>
      <c r="BM290" s="213" t="s">
        <v>1456</v>
      </c>
    </row>
    <row r="291" spans="1:65" s="14" customFormat="1" ht="10.199999999999999">
      <c r="B291" s="225"/>
      <c r="C291" s="226"/>
      <c r="D291" s="216" t="s">
        <v>184</v>
      </c>
      <c r="E291" s="226"/>
      <c r="F291" s="228" t="s">
        <v>1457</v>
      </c>
      <c r="G291" s="226"/>
      <c r="H291" s="229">
        <v>93.84</v>
      </c>
      <c r="I291" s="230"/>
      <c r="J291" s="226"/>
      <c r="K291" s="226"/>
      <c r="L291" s="231"/>
      <c r="M291" s="232"/>
      <c r="N291" s="233"/>
      <c r="O291" s="233"/>
      <c r="P291" s="233"/>
      <c r="Q291" s="233"/>
      <c r="R291" s="233"/>
      <c r="S291" s="233"/>
      <c r="T291" s="234"/>
      <c r="AT291" s="235" t="s">
        <v>184</v>
      </c>
      <c r="AU291" s="235" t="s">
        <v>87</v>
      </c>
      <c r="AV291" s="14" t="s">
        <v>89</v>
      </c>
      <c r="AW291" s="14" t="s">
        <v>4</v>
      </c>
      <c r="AX291" s="14" t="s">
        <v>87</v>
      </c>
      <c r="AY291" s="235" t="s">
        <v>173</v>
      </c>
    </row>
    <row r="292" spans="1:65" s="12" customFormat="1" ht="25.95" customHeight="1">
      <c r="B292" s="185"/>
      <c r="C292" s="186"/>
      <c r="D292" s="187" t="s">
        <v>78</v>
      </c>
      <c r="E292" s="188" t="s">
        <v>231</v>
      </c>
      <c r="F292" s="188" t="s">
        <v>1458</v>
      </c>
      <c r="G292" s="186"/>
      <c r="H292" s="186"/>
      <c r="I292" s="189"/>
      <c r="J292" s="190">
        <f>BK292</f>
        <v>0</v>
      </c>
      <c r="K292" s="186"/>
      <c r="L292" s="191"/>
      <c r="M292" s="192"/>
      <c r="N292" s="193"/>
      <c r="O292" s="193"/>
      <c r="P292" s="194">
        <f>P293</f>
        <v>0</v>
      </c>
      <c r="Q292" s="193"/>
      <c r="R292" s="194">
        <f>R293</f>
        <v>0</v>
      </c>
      <c r="S292" s="193"/>
      <c r="T292" s="195">
        <f>T293</f>
        <v>0</v>
      </c>
      <c r="AR292" s="196" t="s">
        <v>87</v>
      </c>
      <c r="AT292" s="197" t="s">
        <v>78</v>
      </c>
      <c r="AU292" s="197" t="s">
        <v>79</v>
      </c>
      <c r="AY292" s="196" t="s">
        <v>173</v>
      </c>
      <c r="BK292" s="198">
        <f>BK293</f>
        <v>0</v>
      </c>
    </row>
    <row r="293" spans="1:65" s="2" customFormat="1" ht="16.5" customHeight="1">
      <c r="A293" s="35"/>
      <c r="B293" s="36"/>
      <c r="C293" s="247" t="s">
        <v>599</v>
      </c>
      <c r="D293" s="247" t="s">
        <v>291</v>
      </c>
      <c r="E293" s="248" t="s">
        <v>1459</v>
      </c>
      <c r="F293" s="249" t="s">
        <v>1460</v>
      </c>
      <c r="G293" s="250" t="s">
        <v>373</v>
      </c>
      <c r="H293" s="251">
        <v>1</v>
      </c>
      <c r="I293" s="252"/>
      <c r="J293" s="253">
        <f>ROUND(I293*H293,2)</f>
        <v>0</v>
      </c>
      <c r="K293" s="254"/>
      <c r="L293" s="255"/>
      <c r="M293" s="256" t="s">
        <v>1</v>
      </c>
      <c r="N293" s="257" t="s">
        <v>44</v>
      </c>
      <c r="O293" s="72"/>
      <c r="P293" s="211">
        <f>O293*H293</f>
        <v>0</v>
      </c>
      <c r="Q293" s="211">
        <v>0</v>
      </c>
      <c r="R293" s="211">
        <f>Q293*H293</f>
        <v>0</v>
      </c>
      <c r="S293" s="211">
        <v>0</v>
      </c>
      <c r="T293" s="212">
        <f>S293*H293</f>
        <v>0</v>
      </c>
      <c r="U293" s="35"/>
      <c r="V293" s="35"/>
      <c r="W293" s="35"/>
      <c r="X293" s="35"/>
      <c r="Y293" s="35"/>
      <c r="Z293" s="35"/>
      <c r="AA293" s="35"/>
      <c r="AB293" s="35"/>
      <c r="AC293" s="35"/>
      <c r="AD293" s="35"/>
      <c r="AE293" s="35"/>
      <c r="AR293" s="213" t="s">
        <v>227</v>
      </c>
      <c r="AT293" s="213" t="s">
        <v>291</v>
      </c>
      <c r="AU293" s="213" t="s">
        <v>87</v>
      </c>
      <c r="AY293" s="17" t="s">
        <v>173</v>
      </c>
      <c r="BE293" s="119">
        <f>IF(N293="základní",J293,0)</f>
        <v>0</v>
      </c>
      <c r="BF293" s="119">
        <f>IF(N293="snížená",J293,0)</f>
        <v>0</v>
      </c>
      <c r="BG293" s="119">
        <f>IF(N293="zákl. přenesená",J293,0)</f>
        <v>0</v>
      </c>
      <c r="BH293" s="119">
        <f>IF(N293="sníž. přenesená",J293,0)</f>
        <v>0</v>
      </c>
      <c r="BI293" s="119">
        <f>IF(N293="nulová",J293,0)</f>
        <v>0</v>
      </c>
      <c r="BJ293" s="17" t="s">
        <v>87</v>
      </c>
      <c r="BK293" s="119">
        <f>ROUND(I293*H293,2)</f>
        <v>0</v>
      </c>
      <c r="BL293" s="17" t="s">
        <v>181</v>
      </c>
      <c r="BM293" s="213" t="s">
        <v>1461</v>
      </c>
    </row>
    <row r="294" spans="1:65" s="12" customFormat="1" ht="25.95" customHeight="1">
      <c r="B294" s="185"/>
      <c r="C294" s="186"/>
      <c r="D294" s="187" t="s">
        <v>78</v>
      </c>
      <c r="E294" s="188" t="s">
        <v>655</v>
      </c>
      <c r="F294" s="188" t="s">
        <v>656</v>
      </c>
      <c r="G294" s="186"/>
      <c r="H294" s="186"/>
      <c r="I294" s="189"/>
      <c r="J294" s="190">
        <f>BK294</f>
        <v>0</v>
      </c>
      <c r="K294" s="186"/>
      <c r="L294" s="191"/>
      <c r="M294" s="192"/>
      <c r="N294" s="193"/>
      <c r="O294" s="193"/>
      <c r="P294" s="194">
        <f>SUM(P295:P298)</f>
        <v>0</v>
      </c>
      <c r="Q294" s="193"/>
      <c r="R294" s="194">
        <f>SUM(R295:R298)</f>
        <v>0</v>
      </c>
      <c r="S294" s="193"/>
      <c r="T294" s="195">
        <f>SUM(T295:T298)</f>
        <v>0</v>
      </c>
      <c r="AR294" s="196" t="s">
        <v>181</v>
      </c>
      <c r="AT294" s="197" t="s">
        <v>78</v>
      </c>
      <c r="AU294" s="197" t="s">
        <v>79</v>
      </c>
      <c r="AY294" s="196" t="s">
        <v>173</v>
      </c>
      <c r="BK294" s="198">
        <f>SUM(BK295:BK298)</f>
        <v>0</v>
      </c>
    </row>
    <row r="295" spans="1:65" s="2" customFormat="1" ht="21.75" customHeight="1">
      <c r="A295" s="35"/>
      <c r="B295" s="36"/>
      <c r="C295" s="201" t="s">
        <v>601</v>
      </c>
      <c r="D295" s="201" t="s">
        <v>177</v>
      </c>
      <c r="E295" s="202" t="s">
        <v>1462</v>
      </c>
      <c r="F295" s="203" t="s">
        <v>1463</v>
      </c>
      <c r="G295" s="204" t="s">
        <v>180</v>
      </c>
      <c r="H295" s="205">
        <v>6</v>
      </c>
      <c r="I295" s="206"/>
      <c r="J295" s="207">
        <f>ROUND(I295*H295,2)</f>
        <v>0</v>
      </c>
      <c r="K295" s="208"/>
      <c r="L295" s="38"/>
      <c r="M295" s="209" t="s">
        <v>1</v>
      </c>
      <c r="N295" s="210" t="s">
        <v>44</v>
      </c>
      <c r="O295" s="72"/>
      <c r="P295" s="211">
        <f>O295*H295</f>
        <v>0</v>
      </c>
      <c r="Q295" s="211">
        <v>0</v>
      </c>
      <c r="R295" s="211">
        <f>Q295*H295</f>
        <v>0</v>
      </c>
      <c r="S295" s="211">
        <v>0</v>
      </c>
      <c r="T295" s="212">
        <f>S295*H295</f>
        <v>0</v>
      </c>
      <c r="U295" s="35"/>
      <c r="V295" s="35"/>
      <c r="W295" s="35"/>
      <c r="X295" s="35"/>
      <c r="Y295" s="35"/>
      <c r="Z295" s="35"/>
      <c r="AA295" s="35"/>
      <c r="AB295" s="35"/>
      <c r="AC295" s="35"/>
      <c r="AD295" s="35"/>
      <c r="AE295" s="35"/>
      <c r="AR295" s="213" t="s">
        <v>397</v>
      </c>
      <c r="AT295" s="213" t="s">
        <v>177</v>
      </c>
      <c r="AU295" s="213" t="s">
        <v>87</v>
      </c>
      <c r="AY295" s="17" t="s">
        <v>173</v>
      </c>
      <c r="BE295" s="119">
        <f>IF(N295="základní",J295,0)</f>
        <v>0</v>
      </c>
      <c r="BF295" s="119">
        <f>IF(N295="snížená",J295,0)</f>
        <v>0</v>
      </c>
      <c r="BG295" s="119">
        <f>IF(N295="zákl. přenesená",J295,0)</f>
        <v>0</v>
      </c>
      <c r="BH295" s="119">
        <f>IF(N295="sníž. přenesená",J295,0)</f>
        <v>0</v>
      </c>
      <c r="BI295" s="119">
        <f>IF(N295="nulová",J295,0)</f>
        <v>0</v>
      </c>
      <c r="BJ295" s="17" t="s">
        <v>87</v>
      </c>
      <c r="BK295" s="119">
        <f>ROUND(I295*H295,2)</f>
        <v>0</v>
      </c>
      <c r="BL295" s="17" t="s">
        <v>397</v>
      </c>
      <c r="BM295" s="213" t="s">
        <v>1464</v>
      </c>
    </row>
    <row r="296" spans="1:65" s="13" customFormat="1" ht="10.199999999999999">
      <c r="B296" s="214"/>
      <c r="C296" s="215"/>
      <c r="D296" s="216" t="s">
        <v>184</v>
      </c>
      <c r="E296" s="217" t="s">
        <v>1</v>
      </c>
      <c r="F296" s="218" t="s">
        <v>1465</v>
      </c>
      <c r="G296" s="215"/>
      <c r="H296" s="217" t="s">
        <v>1</v>
      </c>
      <c r="I296" s="219"/>
      <c r="J296" s="215"/>
      <c r="K296" s="215"/>
      <c r="L296" s="220"/>
      <c r="M296" s="221"/>
      <c r="N296" s="222"/>
      <c r="O296" s="222"/>
      <c r="P296" s="222"/>
      <c r="Q296" s="222"/>
      <c r="R296" s="222"/>
      <c r="S296" s="222"/>
      <c r="T296" s="223"/>
      <c r="AT296" s="224" t="s">
        <v>184</v>
      </c>
      <c r="AU296" s="224" t="s">
        <v>87</v>
      </c>
      <c r="AV296" s="13" t="s">
        <v>87</v>
      </c>
      <c r="AW296" s="13" t="s">
        <v>33</v>
      </c>
      <c r="AX296" s="13" t="s">
        <v>79</v>
      </c>
      <c r="AY296" s="224" t="s">
        <v>173</v>
      </c>
    </row>
    <row r="297" spans="1:65" s="13" customFormat="1" ht="10.199999999999999">
      <c r="B297" s="214"/>
      <c r="C297" s="215"/>
      <c r="D297" s="216" t="s">
        <v>184</v>
      </c>
      <c r="E297" s="217" t="s">
        <v>1</v>
      </c>
      <c r="F297" s="218" t="s">
        <v>1466</v>
      </c>
      <c r="G297" s="215"/>
      <c r="H297" s="217" t="s">
        <v>1</v>
      </c>
      <c r="I297" s="219"/>
      <c r="J297" s="215"/>
      <c r="K297" s="215"/>
      <c r="L297" s="220"/>
      <c r="M297" s="221"/>
      <c r="N297" s="222"/>
      <c r="O297" s="222"/>
      <c r="P297" s="222"/>
      <c r="Q297" s="222"/>
      <c r="R297" s="222"/>
      <c r="S297" s="222"/>
      <c r="T297" s="223"/>
      <c r="AT297" s="224" t="s">
        <v>184</v>
      </c>
      <c r="AU297" s="224" t="s">
        <v>87</v>
      </c>
      <c r="AV297" s="13" t="s">
        <v>87</v>
      </c>
      <c r="AW297" s="13" t="s">
        <v>33</v>
      </c>
      <c r="AX297" s="13" t="s">
        <v>79</v>
      </c>
      <c r="AY297" s="224" t="s">
        <v>173</v>
      </c>
    </row>
    <row r="298" spans="1:65" s="14" customFormat="1" ht="10.199999999999999">
      <c r="B298" s="225"/>
      <c r="C298" s="226"/>
      <c r="D298" s="216" t="s">
        <v>184</v>
      </c>
      <c r="E298" s="227" t="s">
        <v>1</v>
      </c>
      <c r="F298" s="228" t="s">
        <v>1467</v>
      </c>
      <c r="G298" s="226"/>
      <c r="H298" s="229">
        <v>6</v>
      </c>
      <c r="I298" s="230"/>
      <c r="J298" s="226"/>
      <c r="K298" s="226"/>
      <c r="L298" s="231"/>
      <c r="M298" s="232"/>
      <c r="N298" s="233"/>
      <c r="O298" s="233"/>
      <c r="P298" s="233"/>
      <c r="Q298" s="233"/>
      <c r="R298" s="233"/>
      <c r="S298" s="233"/>
      <c r="T298" s="234"/>
      <c r="AT298" s="235" t="s">
        <v>184</v>
      </c>
      <c r="AU298" s="235" t="s">
        <v>87</v>
      </c>
      <c r="AV298" s="14" t="s">
        <v>89</v>
      </c>
      <c r="AW298" s="14" t="s">
        <v>33</v>
      </c>
      <c r="AX298" s="14" t="s">
        <v>87</v>
      </c>
      <c r="AY298" s="235" t="s">
        <v>173</v>
      </c>
    </row>
    <row r="299" spans="1:65" s="12" customFormat="1" ht="25.95" customHeight="1">
      <c r="B299" s="185"/>
      <c r="C299" s="186"/>
      <c r="D299" s="187" t="s">
        <v>78</v>
      </c>
      <c r="E299" s="188" t="s">
        <v>291</v>
      </c>
      <c r="F299" s="188" t="s">
        <v>419</v>
      </c>
      <c r="G299" s="186"/>
      <c r="H299" s="186"/>
      <c r="I299" s="189"/>
      <c r="J299" s="190">
        <f>BK299</f>
        <v>0</v>
      </c>
      <c r="K299" s="186"/>
      <c r="L299" s="191"/>
      <c r="M299" s="192"/>
      <c r="N299" s="193"/>
      <c r="O299" s="193"/>
      <c r="P299" s="194">
        <f>P300</f>
        <v>0</v>
      </c>
      <c r="Q299" s="193"/>
      <c r="R299" s="194">
        <f>R300</f>
        <v>8.0499999999999999E-3</v>
      </c>
      <c r="S299" s="193"/>
      <c r="T299" s="195">
        <f>T300</f>
        <v>0</v>
      </c>
      <c r="AR299" s="196" t="s">
        <v>182</v>
      </c>
      <c r="AT299" s="197" t="s">
        <v>78</v>
      </c>
      <c r="AU299" s="197" t="s">
        <v>79</v>
      </c>
      <c r="AY299" s="196" t="s">
        <v>173</v>
      </c>
      <c r="BK299" s="198">
        <f>BK300</f>
        <v>0</v>
      </c>
    </row>
    <row r="300" spans="1:65" s="12" customFormat="1" ht="22.8" customHeight="1">
      <c r="B300" s="185"/>
      <c r="C300" s="186"/>
      <c r="D300" s="187" t="s">
        <v>78</v>
      </c>
      <c r="E300" s="199" t="s">
        <v>744</v>
      </c>
      <c r="F300" s="199" t="s">
        <v>1468</v>
      </c>
      <c r="G300" s="186"/>
      <c r="H300" s="186"/>
      <c r="I300" s="189"/>
      <c r="J300" s="200">
        <f>BK300</f>
        <v>0</v>
      </c>
      <c r="K300" s="186"/>
      <c r="L300" s="191"/>
      <c r="M300" s="192"/>
      <c r="N300" s="193"/>
      <c r="O300" s="193"/>
      <c r="P300" s="194">
        <f>SUM(P301:P308)</f>
        <v>0</v>
      </c>
      <c r="Q300" s="193"/>
      <c r="R300" s="194">
        <f>SUM(R301:R308)</f>
        <v>8.0499999999999999E-3</v>
      </c>
      <c r="S300" s="193"/>
      <c r="T300" s="195">
        <f>SUM(T301:T308)</f>
        <v>0</v>
      </c>
      <c r="AR300" s="196" t="s">
        <v>182</v>
      </c>
      <c r="AT300" s="197" t="s">
        <v>78</v>
      </c>
      <c r="AU300" s="197" t="s">
        <v>87</v>
      </c>
      <c r="AY300" s="196" t="s">
        <v>173</v>
      </c>
      <c r="BK300" s="198">
        <f>SUM(BK301:BK308)</f>
        <v>0</v>
      </c>
    </row>
    <row r="301" spans="1:65" s="2" customFormat="1" ht="33" customHeight="1">
      <c r="A301" s="35"/>
      <c r="B301" s="36"/>
      <c r="C301" s="201" t="s">
        <v>607</v>
      </c>
      <c r="D301" s="201" t="s">
        <v>177</v>
      </c>
      <c r="E301" s="202" t="s">
        <v>1469</v>
      </c>
      <c r="F301" s="203" t="s">
        <v>1470</v>
      </c>
      <c r="G301" s="204" t="s">
        <v>193</v>
      </c>
      <c r="H301" s="205">
        <v>20</v>
      </c>
      <c r="I301" s="206"/>
      <c r="J301" s="207">
        <f>ROUND(I301*H301,2)</f>
        <v>0</v>
      </c>
      <c r="K301" s="208"/>
      <c r="L301" s="38"/>
      <c r="M301" s="209" t="s">
        <v>1</v>
      </c>
      <c r="N301" s="210" t="s">
        <v>44</v>
      </c>
      <c r="O301" s="72"/>
      <c r="P301" s="211">
        <f>O301*H301</f>
        <v>0</v>
      </c>
      <c r="Q301" s="211">
        <v>0</v>
      </c>
      <c r="R301" s="211">
        <f>Q301*H301</f>
        <v>0</v>
      </c>
      <c r="S301" s="211">
        <v>0</v>
      </c>
      <c r="T301" s="212">
        <f>S301*H301</f>
        <v>0</v>
      </c>
      <c r="U301" s="35"/>
      <c r="V301" s="35"/>
      <c r="W301" s="35"/>
      <c r="X301" s="35"/>
      <c r="Y301" s="35"/>
      <c r="Z301" s="35"/>
      <c r="AA301" s="35"/>
      <c r="AB301" s="35"/>
      <c r="AC301" s="35"/>
      <c r="AD301" s="35"/>
      <c r="AE301" s="35"/>
      <c r="AR301" s="213" t="s">
        <v>426</v>
      </c>
      <c r="AT301" s="213" t="s">
        <v>177</v>
      </c>
      <c r="AU301" s="213" t="s">
        <v>89</v>
      </c>
      <c r="AY301" s="17" t="s">
        <v>173</v>
      </c>
      <c r="BE301" s="119">
        <f>IF(N301="základní",J301,0)</f>
        <v>0</v>
      </c>
      <c r="BF301" s="119">
        <f>IF(N301="snížená",J301,0)</f>
        <v>0</v>
      </c>
      <c r="BG301" s="119">
        <f>IF(N301="zákl. přenesená",J301,0)</f>
        <v>0</v>
      </c>
      <c r="BH301" s="119">
        <f>IF(N301="sníž. přenesená",J301,0)</f>
        <v>0</v>
      </c>
      <c r="BI301" s="119">
        <f>IF(N301="nulová",J301,0)</f>
        <v>0</v>
      </c>
      <c r="BJ301" s="17" t="s">
        <v>87</v>
      </c>
      <c r="BK301" s="119">
        <f>ROUND(I301*H301,2)</f>
        <v>0</v>
      </c>
      <c r="BL301" s="17" t="s">
        <v>426</v>
      </c>
      <c r="BM301" s="213" t="s">
        <v>1471</v>
      </c>
    </row>
    <row r="302" spans="1:65" s="2" customFormat="1" ht="24.15" customHeight="1">
      <c r="A302" s="35"/>
      <c r="B302" s="36"/>
      <c r="C302" s="247" t="s">
        <v>609</v>
      </c>
      <c r="D302" s="247" t="s">
        <v>291</v>
      </c>
      <c r="E302" s="248" t="s">
        <v>1472</v>
      </c>
      <c r="F302" s="249" t="s">
        <v>1473</v>
      </c>
      <c r="G302" s="250" t="s">
        <v>193</v>
      </c>
      <c r="H302" s="251">
        <v>23</v>
      </c>
      <c r="I302" s="252"/>
      <c r="J302" s="253">
        <f>ROUND(I302*H302,2)</f>
        <v>0</v>
      </c>
      <c r="K302" s="254"/>
      <c r="L302" s="255"/>
      <c r="M302" s="256" t="s">
        <v>1</v>
      </c>
      <c r="N302" s="257" t="s">
        <v>44</v>
      </c>
      <c r="O302" s="72"/>
      <c r="P302" s="211">
        <f>O302*H302</f>
        <v>0</v>
      </c>
      <c r="Q302" s="211">
        <v>3.5E-4</v>
      </c>
      <c r="R302" s="211">
        <f>Q302*H302</f>
        <v>8.0499999999999999E-3</v>
      </c>
      <c r="S302" s="211">
        <v>0</v>
      </c>
      <c r="T302" s="212">
        <f>S302*H302</f>
        <v>0</v>
      </c>
      <c r="U302" s="35"/>
      <c r="V302" s="35"/>
      <c r="W302" s="35"/>
      <c r="X302" s="35"/>
      <c r="Y302" s="35"/>
      <c r="Z302" s="35"/>
      <c r="AA302" s="35"/>
      <c r="AB302" s="35"/>
      <c r="AC302" s="35"/>
      <c r="AD302" s="35"/>
      <c r="AE302" s="35"/>
      <c r="AR302" s="213" t="s">
        <v>294</v>
      </c>
      <c r="AT302" s="213" t="s">
        <v>291</v>
      </c>
      <c r="AU302" s="213" t="s">
        <v>89</v>
      </c>
      <c r="AY302" s="17" t="s">
        <v>173</v>
      </c>
      <c r="BE302" s="119">
        <f>IF(N302="základní",J302,0)</f>
        <v>0</v>
      </c>
      <c r="BF302" s="119">
        <f>IF(N302="snížená",J302,0)</f>
        <v>0</v>
      </c>
      <c r="BG302" s="119">
        <f>IF(N302="zákl. přenesená",J302,0)</f>
        <v>0</v>
      </c>
      <c r="BH302" s="119">
        <f>IF(N302="sníž. přenesená",J302,0)</f>
        <v>0</v>
      </c>
      <c r="BI302" s="119">
        <f>IF(N302="nulová",J302,0)</f>
        <v>0</v>
      </c>
      <c r="BJ302" s="17" t="s">
        <v>87</v>
      </c>
      <c r="BK302" s="119">
        <f>ROUND(I302*H302,2)</f>
        <v>0</v>
      </c>
      <c r="BL302" s="17" t="s">
        <v>294</v>
      </c>
      <c r="BM302" s="213" t="s">
        <v>1474</v>
      </c>
    </row>
    <row r="303" spans="1:65" s="14" customFormat="1" ht="10.199999999999999">
      <c r="B303" s="225"/>
      <c r="C303" s="226"/>
      <c r="D303" s="216" t="s">
        <v>184</v>
      </c>
      <c r="E303" s="226"/>
      <c r="F303" s="228" t="s">
        <v>1475</v>
      </c>
      <c r="G303" s="226"/>
      <c r="H303" s="229">
        <v>23</v>
      </c>
      <c r="I303" s="230"/>
      <c r="J303" s="226"/>
      <c r="K303" s="226"/>
      <c r="L303" s="231"/>
      <c r="M303" s="232"/>
      <c r="N303" s="233"/>
      <c r="O303" s="233"/>
      <c r="P303" s="233"/>
      <c r="Q303" s="233"/>
      <c r="R303" s="233"/>
      <c r="S303" s="233"/>
      <c r="T303" s="234"/>
      <c r="AT303" s="235" t="s">
        <v>184</v>
      </c>
      <c r="AU303" s="235" t="s">
        <v>89</v>
      </c>
      <c r="AV303" s="14" t="s">
        <v>89</v>
      </c>
      <c r="AW303" s="14" t="s">
        <v>4</v>
      </c>
      <c r="AX303" s="14" t="s">
        <v>87</v>
      </c>
      <c r="AY303" s="235" t="s">
        <v>173</v>
      </c>
    </row>
    <row r="304" spans="1:65" s="2" customFormat="1" ht="24.15" customHeight="1">
      <c r="A304" s="35"/>
      <c r="B304" s="36"/>
      <c r="C304" s="201" t="s">
        <v>613</v>
      </c>
      <c r="D304" s="201" t="s">
        <v>177</v>
      </c>
      <c r="E304" s="202" t="s">
        <v>1476</v>
      </c>
      <c r="F304" s="203" t="s">
        <v>1477</v>
      </c>
      <c r="G304" s="204" t="s">
        <v>193</v>
      </c>
      <c r="H304" s="205">
        <v>20</v>
      </c>
      <c r="I304" s="206"/>
      <c r="J304" s="207">
        <f>ROUND(I304*H304,2)</f>
        <v>0</v>
      </c>
      <c r="K304" s="208"/>
      <c r="L304" s="38"/>
      <c r="M304" s="209" t="s">
        <v>1</v>
      </c>
      <c r="N304" s="210" t="s">
        <v>44</v>
      </c>
      <c r="O304" s="72"/>
      <c r="P304" s="211">
        <f>O304*H304</f>
        <v>0</v>
      </c>
      <c r="Q304" s="211">
        <v>0</v>
      </c>
      <c r="R304" s="211">
        <f>Q304*H304</f>
        <v>0</v>
      </c>
      <c r="S304" s="211">
        <v>0</v>
      </c>
      <c r="T304" s="212">
        <f>S304*H304</f>
        <v>0</v>
      </c>
      <c r="U304" s="35"/>
      <c r="V304" s="35"/>
      <c r="W304" s="35"/>
      <c r="X304" s="35"/>
      <c r="Y304" s="35"/>
      <c r="Z304" s="35"/>
      <c r="AA304" s="35"/>
      <c r="AB304" s="35"/>
      <c r="AC304" s="35"/>
      <c r="AD304" s="35"/>
      <c r="AE304" s="35"/>
      <c r="AR304" s="213" t="s">
        <v>426</v>
      </c>
      <c r="AT304" s="213" t="s">
        <v>177</v>
      </c>
      <c r="AU304" s="213" t="s">
        <v>89</v>
      </c>
      <c r="AY304" s="17" t="s">
        <v>173</v>
      </c>
      <c r="BE304" s="119">
        <f>IF(N304="základní",J304,0)</f>
        <v>0</v>
      </c>
      <c r="BF304" s="119">
        <f>IF(N304="snížená",J304,0)</f>
        <v>0</v>
      </c>
      <c r="BG304" s="119">
        <f>IF(N304="zákl. přenesená",J304,0)</f>
        <v>0</v>
      </c>
      <c r="BH304" s="119">
        <f>IF(N304="sníž. přenesená",J304,0)</f>
        <v>0</v>
      </c>
      <c r="BI304" s="119">
        <f>IF(N304="nulová",J304,0)</f>
        <v>0</v>
      </c>
      <c r="BJ304" s="17" t="s">
        <v>87</v>
      </c>
      <c r="BK304" s="119">
        <f>ROUND(I304*H304,2)</f>
        <v>0</v>
      </c>
      <c r="BL304" s="17" t="s">
        <v>426</v>
      </c>
      <c r="BM304" s="213" t="s">
        <v>1478</v>
      </c>
    </row>
    <row r="305" spans="1:65" s="14" customFormat="1" ht="10.199999999999999">
      <c r="B305" s="225"/>
      <c r="C305" s="226"/>
      <c r="D305" s="216" t="s">
        <v>184</v>
      </c>
      <c r="E305" s="227" t="s">
        <v>1</v>
      </c>
      <c r="F305" s="228" t="s">
        <v>1479</v>
      </c>
      <c r="G305" s="226"/>
      <c r="H305" s="229">
        <v>20</v>
      </c>
      <c r="I305" s="230"/>
      <c r="J305" s="226"/>
      <c r="K305" s="226"/>
      <c r="L305" s="231"/>
      <c r="M305" s="232"/>
      <c r="N305" s="233"/>
      <c r="O305" s="233"/>
      <c r="P305" s="233"/>
      <c r="Q305" s="233"/>
      <c r="R305" s="233"/>
      <c r="S305" s="233"/>
      <c r="T305" s="234"/>
      <c r="AT305" s="235" t="s">
        <v>184</v>
      </c>
      <c r="AU305" s="235" t="s">
        <v>89</v>
      </c>
      <c r="AV305" s="14" t="s">
        <v>89</v>
      </c>
      <c r="AW305" s="14" t="s">
        <v>33</v>
      </c>
      <c r="AX305" s="14" t="s">
        <v>87</v>
      </c>
      <c r="AY305" s="235" t="s">
        <v>173</v>
      </c>
    </row>
    <row r="306" spans="1:65" s="2" customFormat="1" ht="16.5" customHeight="1">
      <c r="A306" s="35"/>
      <c r="B306" s="36"/>
      <c r="C306" s="247" t="s">
        <v>619</v>
      </c>
      <c r="D306" s="247" t="s">
        <v>291</v>
      </c>
      <c r="E306" s="248" t="s">
        <v>1480</v>
      </c>
      <c r="F306" s="249" t="s">
        <v>1481</v>
      </c>
      <c r="G306" s="250" t="s">
        <v>193</v>
      </c>
      <c r="H306" s="251">
        <v>21</v>
      </c>
      <c r="I306" s="252"/>
      <c r="J306" s="253">
        <f>ROUND(I306*H306,2)</f>
        <v>0</v>
      </c>
      <c r="K306" s="254"/>
      <c r="L306" s="255"/>
      <c r="M306" s="256" t="s">
        <v>1</v>
      </c>
      <c r="N306" s="257" t="s">
        <v>44</v>
      </c>
      <c r="O306" s="72"/>
      <c r="P306" s="211">
        <f>O306*H306</f>
        <v>0</v>
      </c>
      <c r="Q306" s="211">
        <v>0</v>
      </c>
      <c r="R306" s="211">
        <f>Q306*H306</f>
        <v>0</v>
      </c>
      <c r="S306" s="211">
        <v>0</v>
      </c>
      <c r="T306" s="212">
        <f>S306*H306</f>
        <v>0</v>
      </c>
      <c r="U306" s="35"/>
      <c r="V306" s="35"/>
      <c r="W306" s="35"/>
      <c r="X306" s="35"/>
      <c r="Y306" s="35"/>
      <c r="Z306" s="35"/>
      <c r="AA306" s="35"/>
      <c r="AB306" s="35"/>
      <c r="AC306" s="35"/>
      <c r="AD306" s="35"/>
      <c r="AE306" s="35"/>
      <c r="AR306" s="213" t="s">
        <v>436</v>
      </c>
      <c r="AT306" s="213" t="s">
        <v>291</v>
      </c>
      <c r="AU306" s="213" t="s">
        <v>89</v>
      </c>
      <c r="AY306" s="17" t="s">
        <v>173</v>
      </c>
      <c r="BE306" s="119">
        <f>IF(N306="základní",J306,0)</f>
        <v>0</v>
      </c>
      <c r="BF306" s="119">
        <f>IF(N306="snížená",J306,0)</f>
        <v>0</v>
      </c>
      <c r="BG306" s="119">
        <f>IF(N306="zákl. přenesená",J306,0)</f>
        <v>0</v>
      </c>
      <c r="BH306" s="119">
        <f>IF(N306="sníž. přenesená",J306,0)</f>
        <v>0</v>
      </c>
      <c r="BI306" s="119">
        <f>IF(N306="nulová",J306,0)</f>
        <v>0</v>
      </c>
      <c r="BJ306" s="17" t="s">
        <v>87</v>
      </c>
      <c r="BK306" s="119">
        <f>ROUND(I306*H306,2)</f>
        <v>0</v>
      </c>
      <c r="BL306" s="17" t="s">
        <v>426</v>
      </c>
      <c r="BM306" s="213" t="s">
        <v>1482</v>
      </c>
    </row>
    <row r="307" spans="1:65" s="13" customFormat="1" ht="10.199999999999999">
      <c r="B307" s="214"/>
      <c r="C307" s="215"/>
      <c r="D307" s="216" t="s">
        <v>184</v>
      </c>
      <c r="E307" s="217" t="s">
        <v>1</v>
      </c>
      <c r="F307" s="218" t="s">
        <v>1350</v>
      </c>
      <c r="G307" s="215"/>
      <c r="H307" s="217" t="s">
        <v>1</v>
      </c>
      <c r="I307" s="219"/>
      <c r="J307" s="215"/>
      <c r="K307" s="215"/>
      <c r="L307" s="220"/>
      <c r="M307" s="221"/>
      <c r="N307" s="222"/>
      <c r="O307" s="222"/>
      <c r="P307" s="222"/>
      <c r="Q307" s="222"/>
      <c r="R307" s="222"/>
      <c r="S307" s="222"/>
      <c r="T307" s="223"/>
      <c r="AT307" s="224" t="s">
        <v>184</v>
      </c>
      <c r="AU307" s="224" t="s">
        <v>89</v>
      </c>
      <c r="AV307" s="13" t="s">
        <v>87</v>
      </c>
      <c r="AW307" s="13" t="s">
        <v>33</v>
      </c>
      <c r="AX307" s="13" t="s">
        <v>79</v>
      </c>
      <c r="AY307" s="224" t="s">
        <v>173</v>
      </c>
    </row>
    <row r="308" spans="1:65" s="14" customFormat="1" ht="10.199999999999999">
      <c r="B308" s="225"/>
      <c r="C308" s="226"/>
      <c r="D308" s="216" t="s">
        <v>184</v>
      </c>
      <c r="E308" s="227" t="s">
        <v>1</v>
      </c>
      <c r="F308" s="228" t="s">
        <v>1483</v>
      </c>
      <c r="G308" s="226"/>
      <c r="H308" s="229">
        <v>21</v>
      </c>
      <c r="I308" s="230"/>
      <c r="J308" s="226"/>
      <c r="K308" s="226"/>
      <c r="L308" s="231"/>
      <c r="M308" s="232"/>
      <c r="N308" s="233"/>
      <c r="O308" s="233"/>
      <c r="P308" s="233"/>
      <c r="Q308" s="233"/>
      <c r="R308" s="233"/>
      <c r="S308" s="233"/>
      <c r="T308" s="234"/>
      <c r="AT308" s="235" t="s">
        <v>184</v>
      </c>
      <c r="AU308" s="235" t="s">
        <v>89</v>
      </c>
      <c r="AV308" s="14" t="s">
        <v>89</v>
      </c>
      <c r="AW308" s="14" t="s">
        <v>33</v>
      </c>
      <c r="AX308" s="14" t="s">
        <v>87</v>
      </c>
      <c r="AY308" s="235" t="s">
        <v>173</v>
      </c>
    </row>
    <row r="309" spans="1:65" s="12" customFormat="1" ht="25.95" customHeight="1">
      <c r="B309" s="185"/>
      <c r="C309" s="186"/>
      <c r="D309" s="187" t="s">
        <v>78</v>
      </c>
      <c r="E309" s="188" t="s">
        <v>669</v>
      </c>
      <c r="F309" s="188" t="s">
        <v>670</v>
      </c>
      <c r="G309" s="186"/>
      <c r="H309" s="186"/>
      <c r="I309" s="189"/>
      <c r="J309" s="190">
        <f>BK309</f>
        <v>0</v>
      </c>
      <c r="K309" s="186"/>
      <c r="L309" s="191"/>
      <c r="M309" s="192"/>
      <c r="N309" s="193"/>
      <c r="O309" s="193"/>
      <c r="P309" s="194">
        <f>P310</f>
        <v>0</v>
      </c>
      <c r="Q309" s="193"/>
      <c r="R309" s="194">
        <f>R310</f>
        <v>0</v>
      </c>
      <c r="S309" s="193"/>
      <c r="T309" s="195">
        <f>T310</f>
        <v>0</v>
      </c>
      <c r="AR309" s="196" t="s">
        <v>202</v>
      </c>
      <c r="AT309" s="197" t="s">
        <v>78</v>
      </c>
      <c r="AU309" s="197" t="s">
        <v>79</v>
      </c>
      <c r="AY309" s="196" t="s">
        <v>173</v>
      </c>
      <c r="BK309" s="198">
        <f>BK310</f>
        <v>0</v>
      </c>
    </row>
    <row r="310" spans="1:65" s="12" customFormat="1" ht="22.8" customHeight="1">
      <c r="B310" s="185"/>
      <c r="C310" s="186"/>
      <c r="D310" s="187" t="s">
        <v>78</v>
      </c>
      <c r="E310" s="199" t="s">
        <v>691</v>
      </c>
      <c r="F310" s="199" t="s">
        <v>692</v>
      </c>
      <c r="G310" s="186"/>
      <c r="H310" s="186"/>
      <c r="I310" s="189"/>
      <c r="J310" s="200">
        <f>BK310</f>
        <v>0</v>
      </c>
      <c r="K310" s="186"/>
      <c r="L310" s="191"/>
      <c r="M310" s="192"/>
      <c r="N310" s="193"/>
      <c r="O310" s="193"/>
      <c r="P310" s="194">
        <f>SUM(P311:P313)</f>
        <v>0</v>
      </c>
      <c r="Q310" s="193"/>
      <c r="R310" s="194">
        <f>SUM(R311:R313)</f>
        <v>0</v>
      </c>
      <c r="S310" s="193"/>
      <c r="T310" s="195">
        <f>SUM(T311:T313)</f>
        <v>0</v>
      </c>
      <c r="AR310" s="196" t="s">
        <v>202</v>
      </c>
      <c r="AT310" s="197" t="s">
        <v>78</v>
      </c>
      <c r="AU310" s="197" t="s">
        <v>87</v>
      </c>
      <c r="AY310" s="196" t="s">
        <v>173</v>
      </c>
      <c r="BK310" s="198">
        <f>SUM(BK311:BK313)</f>
        <v>0</v>
      </c>
    </row>
    <row r="311" spans="1:65" s="2" customFormat="1" ht="16.5" customHeight="1">
      <c r="A311" s="35"/>
      <c r="B311" s="36"/>
      <c r="C311" s="201" t="s">
        <v>624</v>
      </c>
      <c r="D311" s="201" t="s">
        <v>177</v>
      </c>
      <c r="E311" s="202" t="s">
        <v>694</v>
      </c>
      <c r="F311" s="203" t="s">
        <v>695</v>
      </c>
      <c r="G311" s="204" t="s">
        <v>528</v>
      </c>
      <c r="H311" s="258"/>
      <c r="I311" s="206"/>
      <c r="J311" s="207">
        <f>ROUND(I311*H311,2)</f>
        <v>0</v>
      </c>
      <c r="K311" s="208"/>
      <c r="L311" s="38"/>
      <c r="M311" s="209" t="s">
        <v>1</v>
      </c>
      <c r="N311" s="210" t="s">
        <v>44</v>
      </c>
      <c r="O311" s="72"/>
      <c r="P311" s="211">
        <f>O311*H311</f>
        <v>0</v>
      </c>
      <c r="Q311" s="211">
        <v>0</v>
      </c>
      <c r="R311" s="211">
        <f>Q311*H311</f>
        <v>0</v>
      </c>
      <c r="S311" s="211">
        <v>0</v>
      </c>
      <c r="T311" s="212">
        <f>S311*H311</f>
        <v>0</v>
      </c>
      <c r="U311" s="35"/>
      <c r="V311" s="35"/>
      <c r="W311" s="35"/>
      <c r="X311" s="35"/>
      <c r="Y311" s="35"/>
      <c r="Z311" s="35"/>
      <c r="AA311" s="35"/>
      <c r="AB311" s="35"/>
      <c r="AC311" s="35"/>
      <c r="AD311" s="35"/>
      <c r="AE311" s="35"/>
      <c r="AR311" s="213" t="s">
        <v>676</v>
      </c>
      <c r="AT311" s="213" t="s">
        <v>177</v>
      </c>
      <c r="AU311" s="213" t="s">
        <v>89</v>
      </c>
      <c r="AY311" s="17" t="s">
        <v>173</v>
      </c>
      <c r="BE311" s="119">
        <f>IF(N311="základní",J311,0)</f>
        <v>0</v>
      </c>
      <c r="BF311" s="119">
        <f>IF(N311="snížená",J311,0)</f>
        <v>0</v>
      </c>
      <c r="BG311" s="119">
        <f>IF(N311="zákl. přenesená",J311,0)</f>
        <v>0</v>
      </c>
      <c r="BH311" s="119">
        <f>IF(N311="sníž. přenesená",J311,0)</f>
        <v>0</v>
      </c>
      <c r="BI311" s="119">
        <f>IF(N311="nulová",J311,0)</f>
        <v>0</v>
      </c>
      <c r="BJ311" s="17" t="s">
        <v>87</v>
      </c>
      <c r="BK311" s="119">
        <f>ROUND(I311*H311,2)</f>
        <v>0</v>
      </c>
      <c r="BL311" s="17" t="s">
        <v>676</v>
      </c>
      <c r="BM311" s="213" t="s">
        <v>1484</v>
      </c>
    </row>
    <row r="312" spans="1:65" s="13" customFormat="1" ht="10.199999999999999">
      <c r="B312" s="214"/>
      <c r="C312" s="215"/>
      <c r="D312" s="216" t="s">
        <v>184</v>
      </c>
      <c r="E312" s="217" t="s">
        <v>1</v>
      </c>
      <c r="F312" s="218" t="s">
        <v>697</v>
      </c>
      <c r="G312" s="215"/>
      <c r="H312" s="217" t="s">
        <v>1</v>
      </c>
      <c r="I312" s="219"/>
      <c r="J312" s="215"/>
      <c r="K312" s="215"/>
      <c r="L312" s="220"/>
      <c r="M312" s="221"/>
      <c r="N312" s="222"/>
      <c r="O312" s="222"/>
      <c r="P312" s="222"/>
      <c r="Q312" s="222"/>
      <c r="R312" s="222"/>
      <c r="S312" s="222"/>
      <c r="T312" s="223"/>
      <c r="AT312" s="224" t="s">
        <v>184</v>
      </c>
      <c r="AU312" s="224" t="s">
        <v>89</v>
      </c>
      <c r="AV312" s="13" t="s">
        <v>87</v>
      </c>
      <c r="AW312" s="13" t="s">
        <v>33</v>
      </c>
      <c r="AX312" s="13" t="s">
        <v>79</v>
      </c>
      <c r="AY312" s="224" t="s">
        <v>173</v>
      </c>
    </row>
    <row r="313" spans="1:65" s="14" customFormat="1" ht="10.199999999999999">
      <c r="B313" s="225"/>
      <c r="C313" s="226"/>
      <c r="D313" s="216" t="s">
        <v>184</v>
      </c>
      <c r="E313" s="227" t="s">
        <v>1</v>
      </c>
      <c r="F313" s="228" t="s">
        <v>698</v>
      </c>
      <c r="G313" s="226"/>
      <c r="H313" s="229">
        <v>3.0000000000000001E-3</v>
      </c>
      <c r="I313" s="230"/>
      <c r="J313" s="226"/>
      <c r="K313" s="226"/>
      <c r="L313" s="231"/>
      <c r="M313" s="259"/>
      <c r="N313" s="260"/>
      <c r="O313" s="260"/>
      <c r="P313" s="260"/>
      <c r="Q313" s="260"/>
      <c r="R313" s="260"/>
      <c r="S313" s="260"/>
      <c r="T313" s="261"/>
      <c r="AT313" s="235" t="s">
        <v>184</v>
      </c>
      <c r="AU313" s="235" t="s">
        <v>89</v>
      </c>
      <c r="AV313" s="14" t="s">
        <v>89</v>
      </c>
      <c r="AW313" s="14" t="s">
        <v>33</v>
      </c>
      <c r="AX313" s="14" t="s">
        <v>87</v>
      </c>
      <c r="AY313" s="235" t="s">
        <v>173</v>
      </c>
    </row>
    <row r="314" spans="1:65" s="2" customFormat="1" ht="6.9" customHeight="1">
      <c r="A314" s="35"/>
      <c r="B314" s="55"/>
      <c r="C314" s="56"/>
      <c r="D314" s="56"/>
      <c r="E314" s="56"/>
      <c r="F314" s="56"/>
      <c r="G314" s="56"/>
      <c r="H314" s="56"/>
      <c r="I314" s="56"/>
      <c r="J314" s="56"/>
      <c r="K314" s="56"/>
      <c r="L314" s="38"/>
      <c r="M314" s="35"/>
      <c r="O314" s="35"/>
      <c r="P314" s="35"/>
      <c r="Q314" s="35"/>
      <c r="R314" s="35"/>
      <c r="S314" s="35"/>
      <c r="T314" s="35"/>
      <c r="U314" s="35"/>
      <c r="V314" s="35"/>
      <c r="W314" s="35"/>
      <c r="X314" s="35"/>
      <c r="Y314" s="35"/>
      <c r="Z314" s="35"/>
      <c r="AA314" s="35"/>
      <c r="AB314" s="35"/>
      <c r="AC314" s="35"/>
      <c r="AD314" s="35"/>
      <c r="AE314" s="35"/>
    </row>
  </sheetData>
  <sheetProtection algorithmName="SHA-512" hashValue="MXxnpFAvnQ4/TACitmCjllYzKliGfvgJOGbKGcp2dPJsldPjUnAXV8i/JWqwM4AGU3Mi9OG2o6L02umcdjH5DA==" saltValue="JuTQlA/kUDUE2UJkWJS6aetoYHLkYVplZ9PTqINDgKxx2+q87S5gJqFTgaRJ1jni7ztL2ELjB3Y7mp1QLTNovw==" spinCount="100000" sheet="1" objects="1" scenarios="1" formatColumns="0" formatRows="0" autoFilter="0"/>
  <autoFilter ref="C134:K313" xr:uid="{00000000-0009-0000-0000-000006000000}"/>
  <mergeCells count="9">
    <mergeCell ref="E87:H87"/>
    <mergeCell ref="E125:H125"/>
    <mergeCell ref="E127:H127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2:BM243"/>
  <sheetViews>
    <sheetView showGridLines="0" workbookViewId="0"/>
  </sheetViews>
  <sheetFormatPr defaultRowHeight="14.4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7.7109375" style="1" customWidth="1"/>
    <col min="7" max="7" width="7.42578125" style="1" customWidth="1"/>
    <col min="8" max="8" width="14" style="1" customWidth="1"/>
    <col min="9" max="9" width="15.85546875" style="1" customWidth="1"/>
    <col min="10" max="10" width="22.28515625" style="1" customWidth="1"/>
    <col min="11" max="11" width="22.28515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303"/>
      <c r="M2" s="303"/>
      <c r="N2" s="303"/>
      <c r="O2" s="303"/>
      <c r="P2" s="303"/>
      <c r="Q2" s="303"/>
      <c r="R2" s="303"/>
      <c r="S2" s="303"/>
      <c r="T2" s="303"/>
      <c r="U2" s="303"/>
      <c r="V2" s="303"/>
      <c r="AT2" s="17" t="s">
        <v>111</v>
      </c>
    </row>
    <row r="3" spans="1:46" s="1" customFormat="1" ht="6.9" customHeight="1">
      <c r="B3" s="125"/>
      <c r="C3" s="126"/>
      <c r="D3" s="126"/>
      <c r="E3" s="126"/>
      <c r="F3" s="126"/>
      <c r="G3" s="126"/>
      <c r="H3" s="126"/>
      <c r="I3" s="126"/>
      <c r="J3" s="126"/>
      <c r="K3" s="126"/>
      <c r="L3" s="20"/>
      <c r="AT3" s="17" t="s">
        <v>89</v>
      </c>
    </row>
    <row r="4" spans="1:46" s="1" customFormat="1" ht="24.9" customHeight="1">
      <c r="B4" s="20"/>
      <c r="D4" s="127" t="s">
        <v>125</v>
      </c>
      <c r="L4" s="20"/>
      <c r="M4" s="128" t="s">
        <v>10</v>
      </c>
      <c r="AT4" s="17" t="s">
        <v>4</v>
      </c>
    </row>
    <row r="5" spans="1:46" s="1" customFormat="1" ht="6.9" customHeight="1">
      <c r="B5" s="20"/>
      <c r="L5" s="20"/>
    </row>
    <row r="6" spans="1:46" s="1" customFormat="1" ht="12" customHeight="1">
      <c r="B6" s="20"/>
      <c r="D6" s="129" t="s">
        <v>16</v>
      </c>
      <c r="L6" s="20"/>
    </row>
    <row r="7" spans="1:46" s="1" customFormat="1" ht="16.5" customHeight="1">
      <c r="B7" s="20"/>
      <c r="E7" s="319" t="str">
        <f>'Rekapitulace stavby'!K6</f>
        <v>VTL plynovodní přípojka pro teplárnu Tábor</v>
      </c>
      <c r="F7" s="320"/>
      <c r="G7" s="320"/>
      <c r="H7" s="320"/>
      <c r="L7" s="20"/>
    </row>
    <row r="8" spans="1:46" s="2" customFormat="1" ht="12" customHeight="1">
      <c r="A8" s="35"/>
      <c r="B8" s="38"/>
      <c r="C8" s="35"/>
      <c r="D8" s="129" t="s">
        <v>126</v>
      </c>
      <c r="E8" s="35"/>
      <c r="F8" s="35"/>
      <c r="G8" s="35"/>
      <c r="H8" s="35"/>
      <c r="I8" s="35"/>
      <c r="J8" s="35"/>
      <c r="K8" s="35"/>
      <c r="L8" s="52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38"/>
      <c r="C9" s="35"/>
      <c r="D9" s="35"/>
      <c r="E9" s="321" t="s">
        <v>1485</v>
      </c>
      <c r="F9" s="322"/>
      <c r="G9" s="322"/>
      <c r="H9" s="322"/>
      <c r="I9" s="35"/>
      <c r="J9" s="35"/>
      <c r="K9" s="35"/>
      <c r="L9" s="52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0.199999999999999">
      <c r="A10" s="35"/>
      <c r="B10" s="38"/>
      <c r="C10" s="35"/>
      <c r="D10" s="35"/>
      <c r="E10" s="35"/>
      <c r="F10" s="35"/>
      <c r="G10" s="35"/>
      <c r="H10" s="35"/>
      <c r="I10" s="35"/>
      <c r="J10" s="35"/>
      <c r="K10" s="35"/>
      <c r="L10" s="52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38"/>
      <c r="C11" s="35"/>
      <c r="D11" s="129" t="s">
        <v>18</v>
      </c>
      <c r="E11" s="35"/>
      <c r="F11" s="111" t="s">
        <v>19</v>
      </c>
      <c r="G11" s="35"/>
      <c r="H11" s="35"/>
      <c r="I11" s="129" t="s">
        <v>20</v>
      </c>
      <c r="J11" s="111" t="s">
        <v>1</v>
      </c>
      <c r="K11" s="35"/>
      <c r="L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38"/>
      <c r="C12" s="35"/>
      <c r="D12" s="129" t="s">
        <v>21</v>
      </c>
      <c r="E12" s="35"/>
      <c r="F12" s="111" t="s">
        <v>22</v>
      </c>
      <c r="G12" s="35"/>
      <c r="H12" s="35"/>
      <c r="I12" s="129" t="s">
        <v>23</v>
      </c>
      <c r="J12" s="130" t="str">
        <f>'Rekapitulace stavby'!AN8</f>
        <v>25. 8. 2021</v>
      </c>
      <c r="K12" s="35"/>
      <c r="L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8" customHeight="1">
      <c r="A13" s="35"/>
      <c r="B13" s="38"/>
      <c r="C13" s="35"/>
      <c r="D13" s="35"/>
      <c r="E13" s="35"/>
      <c r="F13" s="35"/>
      <c r="G13" s="35"/>
      <c r="H13" s="35"/>
      <c r="I13" s="35"/>
      <c r="J13" s="35"/>
      <c r="K13" s="35"/>
      <c r="L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38"/>
      <c r="C14" s="35"/>
      <c r="D14" s="129" t="s">
        <v>25</v>
      </c>
      <c r="E14" s="35"/>
      <c r="F14" s="35"/>
      <c r="G14" s="35"/>
      <c r="H14" s="35"/>
      <c r="I14" s="129" t="s">
        <v>26</v>
      </c>
      <c r="J14" s="111" t="s">
        <v>1</v>
      </c>
      <c r="K14" s="35"/>
      <c r="L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38"/>
      <c r="C15" s="35"/>
      <c r="D15" s="35"/>
      <c r="E15" s="111" t="s">
        <v>27</v>
      </c>
      <c r="F15" s="35"/>
      <c r="G15" s="35"/>
      <c r="H15" s="35"/>
      <c r="I15" s="129" t="s">
        <v>28</v>
      </c>
      <c r="J15" s="111" t="s">
        <v>1</v>
      </c>
      <c r="K15" s="35"/>
      <c r="L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" customHeight="1">
      <c r="A16" s="35"/>
      <c r="B16" s="38"/>
      <c r="C16" s="35"/>
      <c r="D16" s="35"/>
      <c r="E16" s="35"/>
      <c r="F16" s="35"/>
      <c r="G16" s="35"/>
      <c r="H16" s="35"/>
      <c r="I16" s="35"/>
      <c r="J16" s="35"/>
      <c r="K16" s="35"/>
      <c r="L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38"/>
      <c r="C17" s="35"/>
      <c r="D17" s="129" t="s">
        <v>29</v>
      </c>
      <c r="E17" s="35"/>
      <c r="F17" s="35"/>
      <c r="G17" s="35"/>
      <c r="H17" s="35"/>
      <c r="I17" s="129" t="s">
        <v>26</v>
      </c>
      <c r="J17" s="30" t="str">
        <f>'Rekapitulace stavby'!AN13</f>
        <v>Vyplň údaj</v>
      </c>
      <c r="K17" s="35"/>
      <c r="L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38"/>
      <c r="C18" s="35"/>
      <c r="D18" s="35"/>
      <c r="E18" s="323" t="str">
        <f>'Rekapitulace stavby'!E14</f>
        <v>Vyplň údaj</v>
      </c>
      <c r="F18" s="324"/>
      <c r="G18" s="324"/>
      <c r="H18" s="324"/>
      <c r="I18" s="129" t="s">
        <v>28</v>
      </c>
      <c r="J18" s="30" t="str">
        <f>'Rekapitulace stavby'!AN14</f>
        <v>Vyplň údaj</v>
      </c>
      <c r="K18" s="35"/>
      <c r="L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" customHeight="1">
      <c r="A19" s="35"/>
      <c r="B19" s="38"/>
      <c r="C19" s="35"/>
      <c r="D19" s="35"/>
      <c r="E19" s="35"/>
      <c r="F19" s="35"/>
      <c r="G19" s="35"/>
      <c r="H19" s="35"/>
      <c r="I19" s="35"/>
      <c r="J19" s="35"/>
      <c r="K19" s="35"/>
      <c r="L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38"/>
      <c r="C20" s="35"/>
      <c r="D20" s="129" t="s">
        <v>31</v>
      </c>
      <c r="E20" s="35"/>
      <c r="F20" s="35"/>
      <c r="G20" s="35"/>
      <c r="H20" s="35"/>
      <c r="I20" s="129" t="s">
        <v>26</v>
      </c>
      <c r="J20" s="111" t="s">
        <v>1</v>
      </c>
      <c r="K20" s="35"/>
      <c r="L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38"/>
      <c r="C21" s="35"/>
      <c r="D21" s="35"/>
      <c r="E21" s="111" t="s">
        <v>32</v>
      </c>
      <c r="F21" s="35"/>
      <c r="G21" s="35"/>
      <c r="H21" s="35"/>
      <c r="I21" s="129" t="s">
        <v>28</v>
      </c>
      <c r="J21" s="111" t="s">
        <v>1</v>
      </c>
      <c r="K21" s="35"/>
      <c r="L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" customHeight="1">
      <c r="A22" s="35"/>
      <c r="B22" s="38"/>
      <c r="C22" s="35"/>
      <c r="D22" s="35"/>
      <c r="E22" s="35"/>
      <c r="F22" s="35"/>
      <c r="G22" s="35"/>
      <c r="H22" s="35"/>
      <c r="I22" s="35"/>
      <c r="J22" s="35"/>
      <c r="K22" s="35"/>
      <c r="L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38"/>
      <c r="C23" s="35"/>
      <c r="D23" s="129" t="s">
        <v>34</v>
      </c>
      <c r="E23" s="35"/>
      <c r="F23" s="35"/>
      <c r="G23" s="35"/>
      <c r="H23" s="35"/>
      <c r="I23" s="129" t="s">
        <v>26</v>
      </c>
      <c r="J23" s="111" t="s">
        <v>1</v>
      </c>
      <c r="K23" s="35"/>
      <c r="L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38"/>
      <c r="C24" s="35"/>
      <c r="D24" s="35"/>
      <c r="E24" s="111" t="s">
        <v>35</v>
      </c>
      <c r="F24" s="35"/>
      <c r="G24" s="35"/>
      <c r="H24" s="35"/>
      <c r="I24" s="129" t="s">
        <v>28</v>
      </c>
      <c r="J24" s="111" t="s">
        <v>1</v>
      </c>
      <c r="K24" s="35"/>
      <c r="L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" customHeight="1">
      <c r="A25" s="35"/>
      <c r="B25" s="38"/>
      <c r="C25" s="35"/>
      <c r="D25" s="35"/>
      <c r="E25" s="35"/>
      <c r="F25" s="35"/>
      <c r="G25" s="35"/>
      <c r="H25" s="35"/>
      <c r="I25" s="35"/>
      <c r="J25" s="35"/>
      <c r="K25" s="35"/>
      <c r="L25" s="52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38"/>
      <c r="C26" s="35"/>
      <c r="D26" s="129" t="s">
        <v>36</v>
      </c>
      <c r="E26" s="35"/>
      <c r="F26" s="35"/>
      <c r="G26" s="35"/>
      <c r="H26" s="35"/>
      <c r="I26" s="35"/>
      <c r="J26" s="35"/>
      <c r="K26" s="35"/>
      <c r="L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31"/>
      <c r="B27" s="132"/>
      <c r="C27" s="131"/>
      <c r="D27" s="131"/>
      <c r="E27" s="325" t="s">
        <v>1</v>
      </c>
      <c r="F27" s="325"/>
      <c r="G27" s="325"/>
      <c r="H27" s="325"/>
      <c r="I27" s="131"/>
      <c r="J27" s="131"/>
      <c r="K27" s="131"/>
      <c r="L27" s="133"/>
      <c r="S27" s="131"/>
      <c r="T27" s="131"/>
      <c r="U27" s="131"/>
      <c r="V27" s="131"/>
      <c r="W27" s="131"/>
      <c r="X27" s="131"/>
      <c r="Y27" s="131"/>
      <c r="Z27" s="131"/>
      <c r="AA27" s="131"/>
      <c r="AB27" s="131"/>
      <c r="AC27" s="131"/>
      <c r="AD27" s="131"/>
      <c r="AE27" s="131"/>
    </row>
    <row r="28" spans="1:31" s="2" customFormat="1" ht="6.9" customHeight="1">
      <c r="A28" s="35"/>
      <c r="B28" s="38"/>
      <c r="C28" s="35"/>
      <c r="D28" s="35"/>
      <c r="E28" s="35"/>
      <c r="F28" s="35"/>
      <c r="G28" s="35"/>
      <c r="H28" s="35"/>
      <c r="I28" s="35"/>
      <c r="J28" s="35"/>
      <c r="K28" s="35"/>
      <c r="L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" customHeight="1">
      <c r="A29" s="35"/>
      <c r="B29" s="38"/>
      <c r="C29" s="35"/>
      <c r="D29" s="134"/>
      <c r="E29" s="134"/>
      <c r="F29" s="134"/>
      <c r="G29" s="134"/>
      <c r="H29" s="134"/>
      <c r="I29" s="134"/>
      <c r="J29" s="134"/>
      <c r="K29" s="134"/>
      <c r="L29" s="52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38"/>
      <c r="C30" s="35"/>
      <c r="D30" s="135" t="s">
        <v>39</v>
      </c>
      <c r="E30" s="35"/>
      <c r="F30" s="35"/>
      <c r="G30" s="35"/>
      <c r="H30" s="35"/>
      <c r="I30" s="35"/>
      <c r="J30" s="136">
        <f>ROUND(J132, 2)</f>
        <v>0</v>
      </c>
      <c r="K30" s="35"/>
      <c r="L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" customHeight="1">
      <c r="A31" s="35"/>
      <c r="B31" s="38"/>
      <c r="C31" s="35"/>
      <c r="D31" s="134"/>
      <c r="E31" s="134"/>
      <c r="F31" s="134"/>
      <c r="G31" s="134"/>
      <c r="H31" s="134"/>
      <c r="I31" s="134"/>
      <c r="J31" s="134"/>
      <c r="K31" s="134"/>
      <c r="L31" s="52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" customHeight="1">
      <c r="A32" s="35"/>
      <c r="B32" s="38"/>
      <c r="C32" s="35"/>
      <c r="D32" s="35"/>
      <c r="E32" s="35"/>
      <c r="F32" s="137" t="s">
        <v>41</v>
      </c>
      <c r="G32" s="35"/>
      <c r="H32" s="35"/>
      <c r="I32" s="137" t="s">
        <v>40</v>
      </c>
      <c r="J32" s="137" t="s">
        <v>42</v>
      </c>
      <c r="K32" s="35"/>
      <c r="L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" customHeight="1">
      <c r="A33" s="35"/>
      <c r="B33" s="38"/>
      <c r="C33" s="35"/>
      <c r="D33" s="138" t="s">
        <v>43</v>
      </c>
      <c r="E33" s="129" t="s">
        <v>44</v>
      </c>
      <c r="F33" s="139">
        <f>ROUND((SUM(BE132:BE242)),  2)</f>
        <v>0</v>
      </c>
      <c r="G33" s="35"/>
      <c r="H33" s="35"/>
      <c r="I33" s="140">
        <v>0.21</v>
      </c>
      <c r="J33" s="139">
        <f>ROUND(((SUM(BE132:BE242))*I33),  2)</f>
        <v>0</v>
      </c>
      <c r="K33" s="35"/>
      <c r="L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" customHeight="1">
      <c r="A34" s="35"/>
      <c r="B34" s="38"/>
      <c r="C34" s="35"/>
      <c r="D34" s="35"/>
      <c r="E34" s="129" t="s">
        <v>45</v>
      </c>
      <c r="F34" s="139">
        <f>ROUND((SUM(BF132:BF242)),  2)</f>
        <v>0</v>
      </c>
      <c r="G34" s="35"/>
      <c r="H34" s="35"/>
      <c r="I34" s="140">
        <v>0.15</v>
      </c>
      <c r="J34" s="139">
        <f>ROUND(((SUM(BF132:BF242))*I34),  2)</f>
        <v>0</v>
      </c>
      <c r="K34" s="35"/>
      <c r="L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" hidden="1" customHeight="1">
      <c r="A35" s="35"/>
      <c r="B35" s="38"/>
      <c r="C35" s="35"/>
      <c r="D35" s="35"/>
      <c r="E35" s="129" t="s">
        <v>46</v>
      </c>
      <c r="F35" s="139">
        <f>ROUND((SUM(BG132:BG242)),  2)</f>
        <v>0</v>
      </c>
      <c r="G35" s="35"/>
      <c r="H35" s="35"/>
      <c r="I35" s="140">
        <v>0.21</v>
      </c>
      <c r="J35" s="139">
        <f>0</f>
        <v>0</v>
      </c>
      <c r="K35" s="35"/>
      <c r="L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" hidden="1" customHeight="1">
      <c r="A36" s="35"/>
      <c r="B36" s="38"/>
      <c r="C36" s="35"/>
      <c r="D36" s="35"/>
      <c r="E36" s="129" t="s">
        <v>47</v>
      </c>
      <c r="F36" s="139">
        <f>ROUND((SUM(BH132:BH242)),  2)</f>
        <v>0</v>
      </c>
      <c r="G36" s="35"/>
      <c r="H36" s="35"/>
      <c r="I36" s="140">
        <v>0.15</v>
      </c>
      <c r="J36" s="139">
        <f>0</f>
        <v>0</v>
      </c>
      <c r="K36" s="35"/>
      <c r="L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" hidden="1" customHeight="1">
      <c r="A37" s="35"/>
      <c r="B37" s="38"/>
      <c r="C37" s="35"/>
      <c r="D37" s="35"/>
      <c r="E37" s="129" t="s">
        <v>48</v>
      </c>
      <c r="F37" s="139">
        <f>ROUND((SUM(BI132:BI242)),  2)</f>
        <v>0</v>
      </c>
      <c r="G37" s="35"/>
      <c r="H37" s="35"/>
      <c r="I37" s="140">
        <v>0</v>
      </c>
      <c r="J37" s="139">
        <f>0</f>
        <v>0</v>
      </c>
      <c r="K37" s="35"/>
      <c r="L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" customHeight="1">
      <c r="A38" s="35"/>
      <c r="B38" s="38"/>
      <c r="C38" s="35"/>
      <c r="D38" s="35"/>
      <c r="E38" s="35"/>
      <c r="F38" s="35"/>
      <c r="G38" s="35"/>
      <c r="H38" s="35"/>
      <c r="I38" s="35"/>
      <c r="J38" s="35"/>
      <c r="K38" s="35"/>
      <c r="L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38"/>
      <c r="C39" s="141"/>
      <c r="D39" s="142" t="s">
        <v>49</v>
      </c>
      <c r="E39" s="143"/>
      <c r="F39" s="143"/>
      <c r="G39" s="144" t="s">
        <v>50</v>
      </c>
      <c r="H39" s="145" t="s">
        <v>51</v>
      </c>
      <c r="I39" s="143"/>
      <c r="J39" s="146">
        <f>SUM(J30:J37)</f>
        <v>0</v>
      </c>
      <c r="K39" s="147"/>
      <c r="L39" s="52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" customHeight="1">
      <c r="A40" s="35"/>
      <c r="B40" s="38"/>
      <c r="C40" s="35"/>
      <c r="D40" s="35"/>
      <c r="E40" s="35"/>
      <c r="F40" s="35"/>
      <c r="G40" s="35"/>
      <c r="H40" s="35"/>
      <c r="I40" s="35"/>
      <c r="J40" s="35"/>
      <c r="K40" s="35"/>
      <c r="L40" s="52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1" customFormat="1" ht="14.4" customHeight="1">
      <c r="B41" s="20"/>
      <c r="L41" s="20"/>
    </row>
    <row r="42" spans="1:31" s="1" customFormat="1" ht="14.4" customHeight="1">
      <c r="B42" s="20"/>
      <c r="L42" s="20"/>
    </row>
    <row r="43" spans="1:31" s="1" customFormat="1" ht="14.4" customHeight="1">
      <c r="B43" s="20"/>
      <c r="L43" s="20"/>
    </row>
    <row r="44" spans="1:31" s="1" customFormat="1" ht="14.4" customHeight="1">
      <c r="B44" s="20"/>
      <c r="L44" s="20"/>
    </row>
    <row r="45" spans="1:31" s="1" customFormat="1" ht="14.4" customHeight="1">
      <c r="B45" s="20"/>
      <c r="L45" s="20"/>
    </row>
    <row r="46" spans="1:31" s="1" customFormat="1" ht="14.4" customHeight="1">
      <c r="B46" s="20"/>
      <c r="L46" s="20"/>
    </row>
    <row r="47" spans="1:31" s="1" customFormat="1" ht="14.4" customHeight="1">
      <c r="B47" s="20"/>
      <c r="L47" s="20"/>
    </row>
    <row r="48" spans="1:31" s="1" customFormat="1" ht="14.4" customHeight="1">
      <c r="B48" s="20"/>
      <c r="L48" s="20"/>
    </row>
    <row r="49" spans="1:31" s="1" customFormat="1" ht="14.4" customHeight="1">
      <c r="B49" s="20"/>
      <c r="L49" s="20"/>
    </row>
    <row r="50" spans="1:31" s="2" customFormat="1" ht="14.4" customHeight="1">
      <c r="B50" s="52"/>
      <c r="D50" s="148" t="s">
        <v>52</v>
      </c>
      <c r="E50" s="149"/>
      <c r="F50" s="149"/>
      <c r="G50" s="148" t="s">
        <v>53</v>
      </c>
      <c r="H50" s="149"/>
      <c r="I50" s="149"/>
      <c r="J50" s="149"/>
      <c r="K50" s="149"/>
      <c r="L50" s="52"/>
    </row>
    <row r="51" spans="1:31" ht="10.199999999999999">
      <c r="B51" s="20"/>
      <c r="L51" s="20"/>
    </row>
    <row r="52" spans="1:31" ht="10.199999999999999">
      <c r="B52" s="20"/>
      <c r="L52" s="20"/>
    </row>
    <row r="53" spans="1:31" ht="10.199999999999999">
      <c r="B53" s="20"/>
      <c r="L53" s="20"/>
    </row>
    <row r="54" spans="1:31" ht="10.199999999999999">
      <c r="B54" s="20"/>
      <c r="L54" s="20"/>
    </row>
    <row r="55" spans="1:31" ht="10.199999999999999">
      <c r="B55" s="20"/>
      <c r="L55" s="20"/>
    </row>
    <row r="56" spans="1:31" ht="10.199999999999999">
      <c r="B56" s="20"/>
      <c r="L56" s="20"/>
    </row>
    <row r="57" spans="1:31" ht="10.199999999999999">
      <c r="B57" s="20"/>
      <c r="L57" s="20"/>
    </row>
    <row r="58" spans="1:31" ht="10.199999999999999">
      <c r="B58" s="20"/>
      <c r="L58" s="20"/>
    </row>
    <row r="59" spans="1:31" ht="10.199999999999999">
      <c r="B59" s="20"/>
      <c r="L59" s="20"/>
    </row>
    <row r="60" spans="1:31" ht="10.199999999999999">
      <c r="B60" s="20"/>
      <c r="L60" s="20"/>
    </row>
    <row r="61" spans="1:31" s="2" customFormat="1" ht="13.2">
      <c r="A61" s="35"/>
      <c r="B61" s="38"/>
      <c r="C61" s="35"/>
      <c r="D61" s="150" t="s">
        <v>54</v>
      </c>
      <c r="E61" s="151"/>
      <c r="F61" s="152" t="s">
        <v>55</v>
      </c>
      <c r="G61" s="150" t="s">
        <v>54</v>
      </c>
      <c r="H61" s="151"/>
      <c r="I61" s="151"/>
      <c r="J61" s="153" t="s">
        <v>55</v>
      </c>
      <c r="K61" s="151"/>
      <c r="L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31" ht="10.199999999999999">
      <c r="B62" s="20"/>
      <c r="L62" s="20"/>
    </row>
    <row r="63" spans="1:31" ht="10.199999999999999">
      <c r="B63" s="20"/>
      <c r="L63" s="20"/>
    </row>
    <row r="64" spans="1:31" ht="10.199999999999999">
      <c r="B64" s="20"/>
      <c r="L64" s="20"/>
    </row>
    <row r="65" spans="1:31" s="2" customFormat="1" ht="13.2">
      <c r="A65" s="35"/>
      <c r="B65" s="38"/>
      <c r="C65" s="35"/>
      <c r="D65" s="148" t="s">
        <v>56</v>
      </c>
      <c r="E65" s="154"/>
      <c r="F65" s="154"/>
      <c r="G65" s="148" t="s">
        <v>57</v>
      </c>
      <c r="H65" s="154"/>
      <c r="I65" s="154"/>
      <c r="J65" s="154"/>
      <c r="K65" s="154"/>
      <c r="L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 ht="10.199999999999999">
      <c r="B66" s="20"/>
      <c r="L66" s="20"/>
    </row>
    <row r="67" spans="1:31" ht="10.199999999999999">
      <c r="B67" s="20"/>
      <c r="L67" s="20"/>
    </row>
    <row r="68" spans="1:31" ht="10.199999999999999">
      <c r="B68" s="20"/>
      <c r="L68" s="20"/>
    </row>
    <row r="69" spans="1:31" ht="10.199999999999999">
      <c r="B69" s="20"/>
      <c r="L69" s="20"/>
    </row>
    <row r="70" spans="1:31" ht="10.199999999999999">
      <c r="B70" s="20"/>
      <c r="L70" s="20"/>
    </row>
    <row r="71" spans="1:31" ht="10.199999999999999">
      <c r="B71" s="20"/>
      <c r="L71" s="20"/>
    </row>
    <row r="72" spans="1:31" ht="10.199999999999999">
      <c r="B72" s="20"/>
      <c r="L72" s="20"/>
    </row>
    <row r="73" spans="1:31" ht="10.199999999999999">
      <c r="B73" s="20"/>
      <c r="L73" s="20"/>
    </row>
    <row r="74" spans="1:31" ht="10.199999999999999">
      <c r="B74" s="20"/>
      <c r="L74" s="20"/>
    </row>
    <row r="75" spans="1:31" ht="10.199999999999999">
      <c r="B75" s="20"/>
      <c r="L75" s="20"/>
    </row>
    <row r="76" spans="1:31" s="2" customFormat="1" ht="13.2">
      <c r="A76" s="35"/>
      <c r="B76" s="38"/>
      <c r="C76" s="35"/>
      <c r="D76" s="150" t="s">
        <v>54</v>
      </c>
      <c r="E76" s="151"/>
      <c r="F76" s="152" t="s">
        <v>55</v>
      </c>
      <c r="G76" s="150" t="s">
        <v>54</v>
      </c>
      <c r="H76" s="151"/>
      <c r="I76" s="151"/>
      <c r="J76" s="153" t="s">
        <v>55</v>
      </c>
      <c r="K76" s="151"/>
      <c r="L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4.4" customHeight="1">
      <c r="A77" s="35"/>
      <c r="B77" s="155"/>
      <c r="C77" s="156"/>
      <c r="D77" s="156"/>
      <c r="E77" s="156"/>
      <c r="F77" s="156"/>
      <c r="G77" s="156"/>
      <c r="H77" s="156"/>
      <c r="I77" s="156"/>
      <c r="J77" s="156"/>
      <c r="K77" s="156"/>
      <c r="L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pans="1:47" s="2" customFormat="1" ht="6.9" customHeight="1">
      <c r="A81" s="35"/>
      <c r="B81" s="157"/>
      <c r="C81" s="158"/>
      <c r="D81" s="158"/>
      <c r="E81" s="158"/>
      <c r="F81" s="158"/>
      <c r="G81" s="158"/>
      <c r="H81" s="158"/>
      <c r="I81" s="158"/>
      <c r="J81" s="158"/>
      <c r="K81" s="158"/>
      <c r="L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47" s="2" customFormat="1" ht="24.9" customHeight="1">
      <c r="A82" s="35"/>
      <c r="B82" s="36"/>
      <c r="C82" s="23" t="s">
        <v>128</v>
      </c>
      <c r="D82" s="37"/>
      <c r="E82" s="37"/>
      <c r="F82" s="37"/>
      <c r="G82" s="37"/>
      <c r="H82" s="37"/>
      <c r="I82" s="37"/>
      <c r="J82" s="37"/>
      <c r="K82" s="37"/>
      <c r="L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47" s="2" customFormat="1" ht="6.9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47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47" s="2" customFormat="1" ht="16.5" customHeight="1">
      <c r="A85" s="35"/>
      <c r="B85" s="36"/>
      <c r="C85" s="37"/>
      <c r="D85" s="37"/>
      <c r="E85" s="326" t="str">
        <f>E7</f>
        <v>VTL plynovodní přípojka pro teplárnu Tábor</v>
      </c>
      <c r="F85" s="327"/>
      <c r="G85" s="327"/>
      <c r="H85" s="327"/>
      <c r="I85" s="37"/>
      <c r="J85" s="37"/>
      <c r="K85" s="37"/>
      <c r="L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47" s="2" customFormat="1" ht="12" customHeight="1">
      <c r="A86" s="35"/>
      <c r="B86" s="36"/>
      <c r="C86" s="29" t="s">
        <v>126</v>
      </c>
      <c r="D86" s="37"/>
      <c r="E86" s="37"/>
      <c r="F86" s="37"/>
      <c r="G86" s="37"/>
      <c r="H86" s="37"/>
      <c r="I86" s="37"/>
      <c r="J86" s="37"/>
      <c r="K86" s="37"/>
      <c r="L86" s="52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47" s="2" customFormat="1" ht="16.5" customHeight="1">
      <c r="A87" s="35"/>
      <c r="B87" s="36"/>
      <c r="C87" s="37"/>
      <c r="D87" s="37"/>
      <c r="E87" s="275" t="str">
        <f>E9</f>
        <v>36-5/2021 - SO 05 - Trasový uzávěr zemní</v>
      </c>
      <c r="F87" s="328"/>
      <c r="G87" s="328"/>
      <c r="H87" s="328"/>
      <c r="I87" s="37"/>
      <c r="J87" s="37"/>
      <c r="K87" s="37"/>
      <c r="L87" s="52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47" s="2" customFormat="1" ht="6.9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52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47" s="2" customFormat="1" ht="12" customHeight="1">
      <c r="A89" s="35"/>
      <c r="B89" s="36"/>
      <c r="C89" s="29" t="s">
        <v>21</v>
      </c>
      <c r="D89" s="37"/>
      <c r="E89" s="37"/>
      <c r="F89" s="27" t="str">
        <f>F12</f>
        <v>Měšice u Tábora</v>
      </c>
      <c r="G89" s="37"/>
      <c r="H89" s="37"/>
      <c r="I89" s="29" t="s">
        <v>23</v>
      </c>
      <c r="J89" s="67" t="str">
        <f>IF(J12="","",J12)</f>
        <v>25. 8. 2021</v>
      </c>
      <c r="K89" s="37"/>
      <c r="L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47" s="2" customFormat="1" ht="6.9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47" s="2" customFormat="1" ht="40.049999999999997" customHeight="1">
      <c r="A91" s="35"/>
      <c r="B91" s="36"/>
      <c r="C91" s="29" t="s">
        <v>25</v>
      </c>
      <c r="D91" s="37"/>
      <c r="E91" s="37"/>
      <c r="F91" s="27" t="str">
        <f>E15</f>
        <v xml:space="preserve">C-Energy Planá s. r. o., Průmyslová 748, Planá </v>
      </c>
      <c r="G91" s="37"/>
      <c r="H91" s="37"/>
      <c r="I91" s="29" t="s">
        <v>31</v>
      </c>
      <c r="J91" s="32" t="str">
        <f>E21</f>
        <v>Jiří Veselý, Krasetín ev. č. 18, 382 03 Holubov</v>
      </c>
      <c r="K91" s="37"/>
      <c r="L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47" s="2" customFormat="1" ht="15.15" customHeight="1">
      <c r="A92" s="35"/>
      <c r="B92" s="36"/>
      <c r="C92" s="29" t="s">
        <v>29</v>
      </c>
      <c r="D92" s="37"/>
      <c r="E92" s="37"/>
      <c r="F92" s="27" t="str">
        <f>IF(E18="","",E18)</f>
        <v>Vyplň údaj</v>
      </c>
      <c r="G92" s="37"/>
      <c r="H92" s="37"/>
      <c r="I92" s="29" t="s">
        <v>34</v>
      </c>
      <c r="J92" s="32" t="str">
        <f>E24</f>
        <v>Němcová Dagmar</v>
      </c>
      <c r="K92" s="37"/>
      <c r="L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47" s="2" customFormat="1" ht="10.35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47" s="2" customFormat="1" ht="29.25" customHeight="1">
      <c r="A94" s="35"/>
      <c r="B94" s="36"/>
      <c r="C94" s="159" t="s">
        <v>129</v>
      </c>
      <c r="D94" s="124"/>
      <c r="E94" s="124"/>
      <c r="F94" s="124"/>
      <c r="G94" s="124"/>
      <c r="H94" s="124"/>
      <c r="I94" s="124"/>
      <c r="J94" s="160" t="s">
        <v>130</v>
      </c>
      <c r="K94" s="124"/>
      <c r="L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47" s="2" customFormat="1" ht="10.35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52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pans="1:47" s="2" customFormat="1" ht="22.8" customHeight="1">
      <c r="A96" s="35"/>
      <c r="B96" s="36"/>
      <c r="C96" s="161" t="s">
        <v>131</v>
      </c>
      <c r="D96" s="37"/>
      <c r="E96" s="37"/>
      <c r="F96" s="37"/>
      <c r="G96" s="37"/>
      <c r="H96" s="37"/>
      <c r="I96" s="37"/>
      <c r="J96" s="85">
        <f>J132</f>
        <v>0</v>
      </c>
      <c r="K96" s="37"/>
      <c r="L96" s="52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7" t="s">
        <v>132</v>
      </c>
    </row>
    <row r="97" spans="2:12" s="9" customFormat="1" ht="24.9" customHeight="1">
      <c r="B97" s="162"/>
      <c r="C97" s="163"/>
      <c r="D97" s="164" t="s">
        <v>133</v>
      </c>
      <c r="E97" s="165"/>
      <c r="F97" s="165"/>
      <c r="G97" s="165"/>
      <c r="H97" s="165"/>
      <c r="I97" s="165"/>
      <c r="J97" s="166">
        <f>J133</f>
        <v>0</v>
      </c>
      <c r="K97" s="163"/>
      <c r="L97" s="167"/>
    </row>
    <row r="98" spans="2:12" s="10" customFormat="1" ht="19.95" customHeight="1">
      <c r="B98" s="168"/>
      <c r="C98" s="105"/>
      <c r="D98" s="169" t="s">
        <v>134</v>
      </c>
      <c r="E98" s="170"/>
      <c r="F98" s="170"/>
      <c r="G98" s="170"/>
      <c r="H98" s="170"/>
      <c r="I98" s="170"/>
      <c r="J98" s="171">
        <f>J134</f>
        <v>0</v>
      </c>
      <c r="K98" s="105"/>
      <c r="L98" s="172"/>
    </row>
    <row r="99" spans="2:12" s="10" customFormat="1" ht="14.85" customHeight="1">
      <c r="B99" s="168"/>
      <c r="C99" s="105"/>
      <c r="D99" s="169" t="s">
        <v>135</v>
      </c>
      <c r="E99" s="170"/>
      <c r="F99" s="170"/>
      <c r="G99" s="170"/>
      <c r="H99" s="170"/>
      <c r="I99" s="170"/>
      <c r="J99" s="171">
        <f>J135</f>
        <v>0</v>
      </c>
      <c r="K99" s="105"/>
      <c r="L99" s="172"/>
    </row>
    <row r="100" spans="2:12" s="10" customFormat="1" ht="14.85" customHeight="1">
      <c r="B100" s="168"/>
      <c r="C100" s="105"/>
      <c r="D100" s="169" t="s">
        <v>137</v>
      </c>
      <c r="E100" s="170"/>
      <c r="F100" s="170"/>
      <c r="G100" s="170"/>
      <c r="H100" s="170"/>
      <c r="I100" s="170"/>
      <c r="J100" s="171">
        <f>J142</f>
        <v>0</v>
      </c>
      <c r="K100" s="105"/>
      <c r="L100" s="172"/>
    </row>
    <row r="101" spans="2:12" s="10" customFormat="1" ht="14.85" customHeight="1">
      <c r="B101" s="168"/>
      <c r="C101" s="105"/>
      <c r="D101" s="169" t="s">
        <v>139</v>
      </c>
      <c r="E101" s="170"/>
      <c r="F101" s="170"/>
      <c r="G101" s="170"/>
      <c r="H101" s="170"/>
      <c r="I101" s="170"/>
      <c r="J101" s="171">
        <f>J146</f>
        <v>0</v>
      </c>
      <c r="K101" s="105"/>
      <c r="L101" s="172"/>
    </row>
    <row r="102" spans="2:12" s="10" customFormat="1" ht="14.85" customHeight="1">
      <c r="B102" s="168"/>
      <c r="C102" s="105"/>
      <c r="D102" s="169" t="s">
        <v>140</v>
      </c>
      <c r="E102" s="170"/>
      <c r="F102" s="170"/>
      <c r="G102" s="170"/>
      <c r="H102" s="170"/>
      <c r="I102" s="170"/>
      <c r="J102" s="171">
        <f>J150</f>
        <v>0</v>
      </c>
      <c r="K102" s="105"/>
      <c r="L102" s="172"/>
    </row>
    <row r="103" spans="2:12" s="10" customFormat="1" ht="14.85" customHeight="1">
      <c r="B103" s="168"/>
      <c r="C103" s="105"/>
      <c r="D103" s="169" t="s">
        <v>141</v>
      </c>
      <c r="E103" s="170"/>
      <c r="F103" s="170"/>
      <c r="G103" s="170"/>
      <c r="H103" s="170"/>
      <c r="I103" s="170"/>
      <c r="J103" s="171">
        <f>J159</f>
        <v>0</v>
      </c>
      <c r="K103" s="105"/>
      <c r="L103" s="172"/>
    </row>
    <row r="104" spans="2:12" s="10" customFormat="1" ht="19.95" customHeight="1">
      <c r="B104" s="168"/>
      <c r="C104" s="105"/>
      <c r="D104" s="169" t="s">
        <v>142</v>
      </c>
      <c r="E104" s="170"/>
      <c r="F104" s="170"/>
      <c r="G104" s="170"/>
      <c r="H104" s="170"/>
      <c r="I104" s="170"/>
      <c r="J104" s="171">
        <f>J174</f>
        <v>0</v>
      </c>
      <c r="K104" s="105"/>
      <c r="L104" s="172"/>
    </row>
    <row r="105" spans="2:12" s="10" customFormat="1" ht="19.95" customHeight="1">
      <c r="B105" s="168"/>
      <c r="C105" s="105"/>
      <c r="D105" s="169" t="s">
        <v>143</v>
      </c>
      <c r="E105" s="170"/>
      <c r="F105" s="170"/>
      <c r="G105" s="170"/>
      <c r="H105" s="170"/>
      <c r="I105" s="170"/>
      <c r="J105" s="171">
        <f>J180</f>
        <v>0</v>
      </c>
      <c r="K105" s="105"/>
      <c r="L105" s="172"/>
    </row>
    <row r="106" spans="2:12" s="10" customFormat="1" ht="19.95" customHeight="1">
      <c r="B106" s="168"/>
      <c r="C106" s="105"/>
      <c r="D106" s="169" t="s">
        <v>943</v>
      </c>
      <c r="E106" s="170"/>
      <c r="F106" s="170"/>
      <c r="G106" s="170"/>
      <c r="H106" s="170"/>
      <c r="I106" s="170"/>
      <c r="J106" s="171">
        <f>J184</f>
        <v>0</v>
      </c>
      <c r="K106" s="105"/>
      <c r="L106" s="172"/>
    </row>
    <row r="107" spans="2:12" s="10" customFormat="1" ht="19.95" customHeight="1">
      <c r="B107" s="168"/>
      <c r="C107" s="105"/>
      <c r="D107" s="169" t="s">
        <v>1486</v>
      </c>
      <c r="E107" s="170"/>
      <c r="F107" s="170"/>
      <c r="G107" s="170"/>
      <c r="H107" s="170"/>
      <c r="I107" s="170"/>
      <c r="J107" s="171">
        <f>J190</f>
        <v>0</v>
      </c>
      <c r="K107" s="105"/>
      <c r="L107" s="172"/>
    </row>
    <row r="108" spans="2:12" s="9" customFormat="1" ht="24.9" customHeight="1">
      <c r="B108" s="162"/>
      <c r="C108" s="163"/>
      <c r="D108" s="164" t="s">
        <v>146</v>
      </c>
      <c r="E108" s="165"/>
      <c r="F108" s="165"/>
      <c r="G108" s="165"/>
      <c r="H108" s="165"/>
      <c r="I108" s="165"/>
      <c r="J108" s="166">
        <f>J193</f>
        <v>0</v>
      </c>
      <c r="K108" s="163"/>
      <c r="L108" s="167"/>
    </row>
    <row r="109" spans="2:12" s="10" customFormat="1" ht="19.95" customHeight="1">
      <c r="B109" s="168"/>
      <c r="C109" s="105"/>
      <c r="D109" s="169" t="s">
        <v>147</v>
      </c>
      <c r="E109" s="170"/>
      <c r="F109" s="170"/>
      <c r="G109" s="170"/>
      <c r="H109" s="170"/>
      <c r="I109" s="170"/>
      <c r="J109" s="171">
        <f>J194</f>
        <v>0</v>
      </c>
      <c r="K109" s="105"/>
      <c r="L109" s="172"/>
    </row>
    <row r="110" spans="2:12" s="9" customFormat="1" ht="24.9" customHeight="1">
      <c r="B110" s="162"/>
      <c r="C110" s="163"/>
      <c r="D110" s="164" t="s">
        <v>153</v>
      </c>
      <c r="E110" s="165"/>
      <c r="F110" s="165"/>
      <c r="G110" s="165"/>
      <c r="H110" s="165"/>
      <c r="I110" s="165"/>
      <c r="J110" s="166">
        <f>J226</f>
        <v>0</v>
      </c>
      <c r="K110" s="163"/>
      <c r="L110" s="167"/>
    </row>
    <row r="111" spans="2:12" s="9" customFormat="1" ht="24.9" customHeight="1">
      <c r="B111" s="162"/>
      <c r="C111" s="163"/>
      <c r="D111" s="164" t="s">
        <v>154</v>
      </c>
      <c r="E111" s="165"/>
      <c r="F111" s="165"/>
      <c r="G111" s="165"/>
      <c r="H111" s="165"/>
      <c r="I111" s="165"/>
      <c r="J111" s="166">
        <f>J238</f>
        <v>0</v>
      </c>
      <c r="K111" s="163"/>
      <c r="L111" s="167"/>
    </row>
    <row r="112" spans="2:12" s="10" customFormat="1" ht="19.95" customHeight="1">
      <c r="B112" s="168"/>
      <c r="C112" s="105"/>
      <c r="D112" s="169" t="s">
        <v>157</v>
      </c>
      <c r="E112" s="170"/>
      <c r="F112" s="170"/>
      <c r="G112" s="170"/>
      <c r="H112" s="170"/>
      <c r="I112" s="170"/>
      <c r="J112" s="171">
        <f>J239</f>
        <v>0</v>
      </c>
      <c r="K112" s="105"/>
      <c r="L112" s="172"/>
    </row>
    <row r="113" spans="1:31" s="2" customFormat="1" ht="21.75" customHeight="1">
      <c r="A113" s="35"/>
      <c r="B113" s="36"/>
      <c r="C113" s="37"/>
      <c r="D113" s="37"/>
      <c r="E113" s="37"/>
      <c r="F113" s="37"/>
      <c r="G113" s="37"/>
      <c r="H113" s="37"/>
      <c r="I113" s="37"/>
      <c r="J113" s="37"/>
      <c r="K113" s="37"/>
      <c r="L113" s="52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pans="1:31" s="2" customFormat="1" ht="6.9" customHeight="1">
      <c r="A114" s="35"/>
      <c r="B114" s="55"/>
      <c r="C114" s="56"/>
      <c r="D114" s="56"/>
      <c r="E114" s="56"/>
      <c r="F114" s="56"/>
      <c r="G114" s="56"/>
      <c r="H114" s="56"/>
      <c r="I114" s="56"/>
      <c r="J114" s="56"/>
      <c r="K114" s="56"/>
      <c r="L114" s="52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8" spans="1:31" s="2" customFormat="1" ht="6.9" customHeight="1">
      <c r="A118" s="35"/>
      <c r="B118" s="57"/>
      <c r="C118" s="58"/>
      <c r="D118" s="58"/>
      <c r="E118" s="58"/>
      <c r="F118" s="58"/>
      <c r="G118" s="58"/>
      <c r="H118" s="58"/>
      <c r="I118" s="58"/>
      <c r="J118" s="58"/>
      <c r="K118" s="58"/>
      <c r="L118" s="52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pans="1:31" s="2" customFormat="1" ht="24.9" customHeight="1">
      <c r="A119" s="35"/>
      <c r="B119" s="36"/>
      <c r="C119" s="23" t="s">
        <v>158</v>
      </c>
      <c r="D119" s="37"/>
      <c r="E119" s="37"/>
      <c r="F119" s="37"/>
      <c r="G119" s="37"/>
      <c r="H119" s="37"/>
      <c r="I119" s="37"/>
      <c r="J119" s="37"/>
      <c r="K119" s="37"/>
      <c r="L119" s="52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pans="1:31" s="2" customFormat="1" ht="6.9" customHeight="1">
      <c r="A120" s="35"/>
      <c r="B120" s="36"/>
      <c r="C120" s="37"/>
      <c r="D120" s="37"/>
      <c r="E120" s="37"/>
      <c r="F120" s="37"/>
      <c r="G120" s="37"/>
      <c r="H120" s="37"/>
      <c r="I120" s="37"/>
      <c r="J120" s="37"/>
      <c r="K120" s="37"/>
      <c r="L120" s="52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pans="1:31" s="2" customFormat="1" ht="12" customHeight="1">
      <c r="A121" s="35"/>
      <c r="B121" s="36"/>
      <c r="C121" s="29" t="s">
        <v>16</v>
      </c>
      <c r="D121" s="37"/>
      <c r="E121" s="37"/>
      <c r="F121" s="37"/>
      <c r="G121" s="37"/>
      <c r="H121" s="37"/>
      <c r="I121" s="37"/>
      <c r="J121" s="37"/>
      <c r="K121" s="37"/>
      <c r="L121" s="52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pans="1:31" s="2" customFormat="1" ht="16.5" customHeight="1">
      <c r="A122" s="35"/>
      <c r="B122" s="36"/>
      <c r="C122" s="37"/>
      <c r="D122" s="37"/>
      <c r="E122" s="326" t="str">
        <f>E7</f>
        <v>VTL plynovodní přípojka pro teplárnu Tábor</v>
      </c>
      <c r="F122" s="327"/>
      <c r="G122" s="327"/>
      <c r="H122" s="327"/>
      <c r="I122" s="37"/>
      <c r="J122" s="37"/>
      <c r="K122" s="37"/>
      <c r="L122" s="52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pans="1:31" s="2" customFormat="1" ht="12" customHeight="1">
      <c r="A123" s="35"/>
      <c r="B123" s="36"/>
      <c r="C123" s="29" t="s">
        <v>126</v>
      </c>
      <c r="D123" s="37"/>
      <c r="E123" s="37"/>
      <c r="F123" s="37"/>
      <c r="G123" s="37"/>
      <c r="H123" s="37"/>
      <c r="I123" s="37"/>
      <c r="J123" s="37"/>
      <c r="K123" s="37"/>
      <c r="L123" s="52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pans="1:31" s="2" customFormat="1" ht="16.5" customHeight="1">
      <c r="A124" s="35"/>
      <c r="B124" s="36"/>
      <c r="C124" s="37"/>
      <c r="D124" s="37"/>
      <c r="E124" s="275" t="str">
        <f>E9</f>
        <v>36-5/2021 - SO 05 - Trasový uzávěr zemní</v>
      </c>
      <c r="F124" s="328"/>
      <c r="G124" s="328"/>
      <c r="H124" s="328"/>
      <c r="I124" s="37"/>
      <c r="J124" s="37"/>
      <c r="K124" s="37"/>
      <c r="L124" s="52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</row>
    <row r="125" spans="1:31" s="2" customFormat="1" ht="6.9" customHeight="1">
      <c r="A125" s="35"/>
      <c r="B125" s="36"/>
      <c r="C125" s="37"/>
      <c r="D125" s="37"/>
      <c r="E125" s="37"/>
      <c r="F125" s="37"/>
      <c r="G125" s="37"/>
      <c r="H125" s="37"/>
      <c r="I125" s="37"/>
      <c r="J125" s="37"/>
      <c r="K125" s="37"/>
      <c r="L125" s="52"/>
      <c r="S125" s="35"/>
      <c r="T125" s="35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</row>
    <row r="126" spans="1:31" s="2" customFormat="1" ht="12" customHeight="1">
      <c r="A126" s="35"/>
      <c r="B126" s="36"/>
      <c r="C126" s="29" t="s">
        <v>21</v>
      </c>
      <c r="D126" s="37"/>
      <c r="E126" s="37"/>
      <c r="F126" s="27" t="str">
        <f>F12</f>
        <v>Měšice u Tábora</v>
      </c>
      <c r="G126" s="37"/>
      <c r="H126" s="37"/>
      <c r="I126" s="29" t="s">
        <v>23</v>
      </c>
      <c r="J126" s="67" t="str">
        <f>IF(J12="","",J12)</f>
        <v>25. 8. 2021</v>
      </c>
      <c r="K126" s="37"/>
      <c r="L126" s="52"/>
      <c r="S126" s="35"/>
      <c r="T126" s="35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</row>
    <row r="127" spans="1:31" s="2" customFormat="1" ht="6.9" customHeight="1">
      <c r="A127" s="35"/>
      <c r="B127" s="36"/>
      <c r="C127" s="37"/>
      <c r="D127" s="37"/>
      <c r="E127" s="37"/>
      <c r="F127" s="37"/>
      <c r="G127" s="37"/>
      <c r="H127" s="37"/>
      <c r="I127" s="37"/>
      <c r="J127" s="37"/>
      <c r="K127" s="37"/>
      <c r="L127" s="52"/>
      <c r="S127" s="35"/>
      <c r="T127" s="35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</row>
    <row r="128" spans="1:31" s="2" customFormat="1" ht="40.049999999999997" customHeight="1">
      <c r="A128" s="35"/>
      <c r="B128" s="36"/>
      <c r="C128" s="29" t="s">
        <v>25</v>
      </c>
      <c r="D128" s="37"/>
      <c r="E128" s="37"/>
      <c r="F128" s="27" t="str">
        <f>E15</f>
        <v xml:space="preserve">C-Energy Planá s. r. o., Průmyslová 748, Planá </v>
      </c>
      <c r="G128" s="37"/>
      <c r="H128" s="37"/>
      <c r="I128" s="29" t="s">
        <v>31</v>
      </c>
      <c r="J128" s="32" t="str">
        <f>E21</f>
        <v>Jiří Veselý, Krasetín ev. č. 18, 382 03 Holubov</v>
      </c>
      <c r="K128" s="37"/>
      <c r="L128" s="52"/>
      <c r="S128" s="35"/>
      <c r="T128" s="35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</row>
    <row r="129" spans="1:65" s="2" customFormat="1" ht="15.15" customHeight="1">
      <c r="A129" s="35"/>
      <c r="B129" s="36"/>
      <c r="C129" s="29" t="s">
        <v>29</v>
      </c>
      <c r="D129" s="37"/>
      <c r="E129" s="37"/>
      <c r="F129" s="27" t="str">
        <f>IF(E18="","",E18)</f>
        <v>Vyplň údaj</v>
      </c>
      <c r="G129" s="37"/>
      <c r="H129" s="37"/>
      <c r="I129" s="29" t="s">
        <v>34</v>
      </c>
      <c r="J129" s="32" t="str">
        <f>E24</f>
        <v>Němcová Dagmar</v>
      </c>
      <c r="K129" s="37"/>
      <c r="L129" s="52"/>
      <c r="S129" s="35"/>
      <c r="T129" s="35"/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</row>
    <row r="130" spans="1:65" s="2" customFormat="1" ht="10.35" customHeight="1">
      <c r="A130" s="35"/>
      <c r="B130" s="36"/>
      <c r="C130" s="37"/>
      <c r="D130" s="37"/>
      <c r="E130" s="37"/>
      <c r="F130" s="37"/>
      <c r="G130" s="37"/>
      <c r="H130" s="37"/>
      <c r="I130" s="37"/>
      <c r="J130" s="37"/>
      <c r="K130" s="37"/>
      <c r="L130" s="52"/>
      <c r="S130" s="35"/>
      <c r="T130" s="35"/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</row>
    <row r="131" spans="1:65" s="11" customFormat="1" ht="29.25" customHeight="1">
      <c r="A131" s="173"/>
      <c r="B131" s="174"/>
      <c r="C131" s="175" t="s">
        <v>159</v>
      </c>
      <c r="D131" s="176" t="s">
        <v>64</v>
      </c>
      <c r="E131" s="176" t="s">
        <v>60</v>
      </c>
      <c r="F131" s="176" t="s">
        <v>61</v>
      </c>
      <c r="G131" s="176" t="s">
        <v>160</v>
      </c>
      <c r="H131" s="176" t="s">
        <v>161</v>
      </c>
      <c r="I131" s="176" t="s">
        <v>162</v>
      </c>
      <c r="J131" s="177" t="s">
        <v>130</v>
      </c>
      <c r="K131" s="178" t="s">
        <v>163</v>
      </c>
      <c r="L131" s="179"/>
      <c r="M131" s="76" t="s">
        <v>1</v>
      </c>
      <c r="N131" s="77" t="s">
        <v>43</v>
      </c>
      <c r="O131" s="77" t="s">
        <v>164</v>
      </c>
      <c r="P131" s="77" t="s">
        <v>165</v>
      </c>
      <c r="Q131" s="77" t="s">
        <v>166</v>
      </c>
      <c r="R131" s="77" t="s">
        <v>167</v>
      </c>
      <c r="S131" s="77" t="s">
        <v>168</v>
      </c>
      <c r="T131" s="78" t="s">
        <v>169</v>
      </c>
      <c r="U131" s="173"/>
      <c r="V131" s="173"/>
      <c r="W131" s="173"/>
      <c r="X131" s="173"/>
      <c r="Y131" s="173"/>
      <c r="Z131" s="173"/>
      <c r="AA131" s="173"/>
      <c r="AB131" s="173"/>
      <c r="AC131" s="173"/>
      <c r="AD131" s="173"/>
      <c r="AE131" s="173"/>
    </row>
    <row r="132" spans="1:65" s="2" customFormat="1" ht="22.8" customHeight="1">
      <c r="A132" s="35"/>
      <c r="B132" s="36"/>
      <c r="C132" s="83" t="s">
        <v>170</v>
      </c>
      <c r="D132" s="37"/>
      <c r="E132" s="37"/>
      <c r="F132" s="37"/>
      <c r="G132" s="37"/>
      <c r="H132" s="37"/>
      <c r="I132" s="37"/>
      <c r="J132" s="180">
        <f>BK132</f>
        <v>0</v>
      </c>
      <c r="K132" s="37"/>
      <c r="L132" s="38"/>
      <c r="M132" s="79"/>
      <c r="N132" s="181"/>
      <c r="O132" s="80"/>
      <c r="P132" s="182">
        <f>P133+P193+P226+P238</f>
        <v>0</v>
      </c>
      <c r="Q132" s="80"/>
      <c r="R132" s="182">
        <f>R133+R193+R226+R238</f>
        <v>4.4718679399999992</v>
      </c>
      <c r="S132" s="80"/>
      <c r="T132" s="183">
        <f>T133+T193+T226+T238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T132" s="17" t="s">
        <v>78</v>
      </c>
      <c r="AU132" s="17" t="s">
        <v>132</v>
      </c>
      <c r="BK132" s="184">
        <f>BK133+BK193+BK226+BK238</f>
        <v>0</v>
      </c>
    </row>
    <row r="133" spans="1:65" s="12" customFormat="1" ht="25.95" customHeight="1">
      <c r="B133" s="185"/>
      <c r="C133" s="186"/>
      <c r="D133" s="187" t="s">
        <v>78</v>
      </c>
      <c r="E133" s="188" t="s">
        <v>171</v>
      </c>
      <c r="F133" s="188" t="s">
        <v>172</v>
      </c>
      <c r="G133" s="186"/>
      <c r="H133" s="186"/>
      <c r="I133" s="189"/>
      <c r="J133" s="190">
        <f>BK133</f>
        <v>0</v>
      </c>
      <c r="K133" s="186"/>
      <c r="L133" s="191"/>
      <c r="M133" s="192"/>
      <c r="N133" s="193"/>
      <c r="O133" s="193"/>
      <c r="P133" s="194">
        <f>P134+P174+P180+P184+P190</f>
        <v>0</v>
      </c>
      <c r="Q133" s="193"/>
      <c r="R133" s="194">
        <f>R134+R174+R180+R184+R190</f>
        <v>4.4491979399999995</v>
      </c>
      <c r="S133" s="193"/>
      <c r="T133" s="195">
        <f>T134+T174+T180+T184+T190</f>
        <v>0</v>
      </c>
      <c r="AR133" s="196" t="s">
        <v>87</v>
      </c>
      <c r="AT133" s="197" t="s">
        <v>78</v>
      </c>
      <c r="AU133" s="197" t="s">
        <v>79</v>
      </c>
      <c r="AY133" s="196" t="s">
        <v>173</v>
      </c>
      <c r="BK133" s="198">
        <f>BK134+BK174+BK180+BK184+BK190</f>
        <v>0</v>
      </c>
    </row>
    <row r="134" spans="1:65" s="12" customFormat="1" ht="22.8" customHeight="1">
      <c r="B134" s="185"/>
      <c r="C134" s="186"/>
      <c r="D134" s="187" t="s">
        <v>78</v>
      </c>
      <c r="E134" s="199" t="s">
        <v>87</v>
      </c>
      <c r="F134" s="199" t="s">
        <v>174</v>
      </c>
      <c r="G134" s="186"/>
      <c r="H134" s="186"/>
      <c r="I134" s="189"/>
      <c r="J134" s="200">
        <f>BK134</f>
        <v>0</v>
      </c>
      <c r="K134" s="186"/>
      <c r="L134" s="191"/>
      <c r="M134" s="192"/>
      <c r="N134" s="193"/>
      <c r="O134" s="193"/>
      <c r="P134" s="194">
        <f>P135+P142+P146+P150+P159</f>
        <v>0</v>
      </c>
      <c r="Q134" s="193"/>
      <c r="R134" s="194">
        <f>R135+R142+R146+R150+R159</f>
        <v>2.6599944999999998</v>
      </c>
      <c r="S134" s="193"/>
      <c r="T134" s="195">
        <f>T135+T142+T146+T150+T159</f>
        <v>0</v>
      </c>
      <c r="AR134" s="196" t="s">
        <v>87</v>
      </c>
      <c r="AT134" s="197" t="s">
        <v>78</v>
      </c>
      <c r="AU134" s="197" t="s">
        <v>87</v>
      </c>
      <c r="AY134" s="196" t="s">
        <v>173</v>
      </c>
      <c r="BK134" s="198">
        <f>BK135+BK142+BK146+BK150+BK159</f>
        <v>0</v>
      </c>
    </row>
    <row r="135" spans="1:65" s="12" customFormat="1" ht="20.85" customHeight="1">
      <c r="B135" s="185"/>
      <c r="C135" s="186"/>
      <c r="D135" s="187" t="s">
        <v>78</v>
      </c>
      <c r="E135" s="199" t="s">
        <v>175</v>
      </c>
      <c r="F135" s="199" t="s">
        <v>176</v>
      </c>
      <c r="G135" s="186"/>
      <c r="H135" s="186"/>
      <c r="I135" s="189"/>
      <c r="J135" s="200">
        <f>BK135</f>
        <v>0</v>
      </c>
      <c r="K135" s="186"/>
      <c r="L135" s="191"/>
      <c r="M135" s="192"/>
      <c r="N135" s="193"/>
      <c r="O135" s="193"/>
      <c r="P135" s="194">
        <f>SUM(P136:P141)</f>
        <v>0</v>
      </c>
      <c r="Q135" s="193"/>
      <c r="R135" s="194">
        <f>SUM(R136:R141)</f>
        <v>0</v>
      </c>
      <c r="S135" s="193"/>
      <c r="T135" s="195">
        <f>SUM(T136:T141)</f>
        <v>0</v>
      </c>
      <c r="AR135" s="196" t="s">
        <v>87</v>
      </c>
      <c r="AT135" s="197" t="s">
        <v>78</v>
      </c>
      <c r="AU135" s="197" t="s">
        <v>89</v>
      </c>
      <c r="AY135" s="196" t="s">
        <v>173</v>
      </c>
      <c r="BK135" s="198">
        <f>SUM(BK136:BK141)</f>
        <v>0</v>
      </c>
    </row>
    <row r="136" spans="1:65" s="2" customFormat="1" ht="24.15" customHeight="1">
      <c r="A136" s="35"/>
      <c r="B136" s="36"/>
      <c r="C136" s="201" t="s">
        <v>87</v>
      </c>
      <c r="D136" s="201" t="s">
        <v>177</v>
      </c>
      <c r="E136" s="202" t="s">
        <v>178</v>
      </c>
      <c r="F136" s="203" t="s">
        <v>179</v>
      </c>
      <c r="G136" s="204" t="s">
        <v>180</v>
      </c>
      <c r="H136" s="205">
        <v>20</v>
      </c>
      <c r="I136" s="206"/>
      <c r="J136" s="207">
        <f>ROUND(I136*H136,2)</f>
        <v>0</v>
      </c>
      <c r="K136" s="208"/>
      <c r="L136" s="38"/>
      <c r="M136" s="209" t="s">
        <v>1</v>
      </c>
      <c r="N136" s="210" t="s">
        <v>44</v>
      </c>
      <c r="O136" s="72"/>
      <c r="P136" s="211">
        <f>O136*H136</f>
        <v>0</v>
      </c>
      <c r="Q136" s="211">
        <v>0</v>
      </c>
      <c r="R136" s="211">
        <f>Q136*H136</f>
        <v>0</v>
      </c>
      <c r="S136" s="211">
        <v>0</v>
      </c>
      <c r="T136" s="212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13" t="s">
        <v>181</v>
      </c>
      <c r="AT136" s="213" t="s">
        <v>177</v>
      </c>
      <c r="AU136" s="213" t="s">
        <v>182</v>
      </c>
      <c r="AY136" s="17" t="s">
        <v>173</v>
      </c>
      <c r="BE136" s="119">
        <f>IF(N136="základní",J136,0)</f>
        <v>0</v>
      </c>
      <c r="BF136" s="119">
        <f>IF(N136="snížená",J136,0)</f>
        <v>0</v>
      </c>
      <c r="BG136" s="119">
        <f>IF(N136="zákl. přenesená",J136,0)</f>
        <v>0</v>
      </c>
      <c r="BH136" s="119">
        <f>IF(N136="sníž. přenesená",J136,0)</f>
        <v>0</v>
      </c>
      <c r="BI136" s="119">
        <f>IF(N136="nulová",J136,0)</f>
        <v>0</v>
      </c>
      <c r="BJ136" s="17" t="s">
        <v>87</v>
      </c>
      <c r="BK136" s="119">
        <f>ROUND(I136*H136,2)</f>
        <v>0</v>
      </c>
      <c r="BL136" s="17" t="s">
        <v>181</v>
      </c>
      <c r="BM136" s="213" t="s">
        <v>1487</v>
      </c>
    </row>
    <row r="137" spans="1:65" s="13" customFormat="1" ht="10.199999999999999">
      <c r="B137" s="214"/>
      <c r="C137" s="215"/>
      <c r="D137" s="216" t="s">
        <v>184</v>
      </c>
      <c r="E137" s="217" t="s">
        <v>1</v>
      </c>
      <c r="F137" s="218" t="s">
        <v>1488</v>
      </c>
      <c r="G137" s="215"/>
      <c r="H137" s="217" t="s">
        <v>1</v>
      </c>
      <c r="I137" s="219"/>
      <c r="J137" s="215"/>
      <c r="K137" s="215"/>
      <c r="L137" s="220"/>
      <c r="M137" s="221"/>
      <c r="N137" s="222"/>
      <c r="O137" s="222"/>
      <c r="P137" s="222"/>
      <c r="Q137" s="222"/>
      <c r="R137" s="222"/>
      <c r="S137" s="222"/>
      <c r="T137" s="223"/>
      <c r="AT137" s="224" t="s">
        <v>184</v>
      </c>
      <c r="AU137" s="224" t="s">
        <v>182</v>
      </c>
      <c r="AV137" s="13" t="s">
        <v>87</v>
      </c>
      <c r="AW137" s="13" t="s">
        <v>33</v>
      </c>
      <c r="AX137" s="13" t="s">
        <v>79</v>
      </c>
      <c r="AY137" s="224" t="s">
        <v>173</v>
      </c>
    </row>
    <row r="138" spans="1:65" s="14" customFormat="1" ht="10.199999999999999">
      <c r="B138" s="225"/>
      <c r="C138" s="226"/>
      <c r="D138" s="216" t="s">
        <v>184</v>
      </c>
      <c r="E138" s="227" t="s">
        <v>1</v>
      </c>
      <c r="F138" s="228" t="s">
        <v>1489</v>
      </c>
      <c r="G138" s="226"/>
      <c r="H138" s="229">
        <v>20</v>
      </c>
      <c r="I138" s="230"/>
      <c r="J138" s="226"/>
      <c r="K138" s="226"/>
      <c r="L138" s="231"/>
      <c r="M138" s="232"/>
      <c r="N138" s="233"/>
      <c r="O138" s="233"/>
      <c r="P138" s="233"/>
      <c r="Q138" s="233"/>
      <c r="R138" s="233"/>
      <c r="S138" s="233"/>
      <c r="T138" s="234"/>
      <c r="AT138" s="235" t="s">
        <v>184</v>
      </c>
      <c r="AU138" s="235" t="s">
        <v>182</v>
      </c>
      <c r="AV138" s="14" t="s">
        <v>89</v>
      </c>
      <c r="AW138" s="14" t="s">
        <v>33</v>
      </c>
      <c r="AX138" s="14" t="s">
        <v>87</v>
      </c>
      <c r="AY138" s="235" t="s">
        <v>173</v>
      </c>
    </row>
    <row r="139" spans="1:65" s="2" customFormat="1" ht="24.15" customHeight="1">
      <c r="A139" s="35"/>
      <c r="B139" s="36"/>
      <c r="C139" s="201" t="s">
        <v>89</v>
      </c>
      <c r="D139" s="201" t="s">
        <v>177</v>
      </c>
      <c r="E139" s="202" t="s">
        <v>187</v>
      </c>
      <c r="F139" s="203" t="s">
        <v>188</v>
      </c>
      <c r="G139" s="204" t="s">
        <v>189</v>
      </c>
      <c r="H139" s="205">
        <v>5</v>
      </c>
      <c r="I139" s="206"/>
      <c r="J139" s="207">
        <f>ROUND(I139*H139,2)</f>
        <v>0</v>
      </c>
      <c r="K139" s="208"/>
      <c r="L139" s="38"/>
      <c r="M139" s="209" t="s">
        <v>1</v>
      </c>
      <c r="N139" s="210" t="s">
        <v>44</v>
      </c>
      <c r="O139" s="72"/>
      <c r="P139" s="211">
        <f>O139*H139</f>
        <v>0</v>
      </c>
      <c r="Q139" s="211">
        <v>0</v>
      </c>
      <c r="R139" s="211">
        <f>Q139*H139</f>
        <v>0</v>
      </c>
      <c r="S139" s="211">
        <v>0</v>
      </c>
      <c r="T139" s="212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13" t="s">
        <v>181</v>
      </c>
      <c r="AT139" s="213" t="s">
        <v>177</v>
      </c>
      <c r="AU139" s="213" t="s">
        <v>182</v>
      </c>
      <c r="AY139" s="17" t="s">
        <v>173</v>
      </c>
      <c r="BE139" s="119">
        <f>IF(N139="základní",J139,0)</f>
        <v>0</v>
      </c>
      <c r="BF139" s="119">
        <f>IF(N139="snížená",J139,0)</f>
        <v>0</v>
      </c>
      <c r="BG139" s="119">
        <f>IF(N139="zákl. přenesená",J139,0)</f>
        <v>0</v>
      </c>
      <c r="BH139" s="119">
        <f>IF(N139="sníž. přenesená",J139,0)</f>
        <v>0</v>
      </c>
      <c r="BI139" s="119">
        <f>IF(N139="nulová",J139,0)</f>
        <v>0</v>
      </c>
      <c r="BJ139" s="17" t="s">
        <v>87</v>
      </c>
      <c r="BK139" s="119">
        <f>ROUND(I139*H139,2)</f>
        <v>0</v>
      </c>
      <c r="BL139" s="17" t="s">
        <v>181</v>
      </c>
      <c r="BM139" s="213" t="s">
        <v>1490</v>
      </c>
    </row>
    <row r="140" spans="1:65" s="13" customFormat="1" ht="10.199999999999999">
      <c r="B140" s="214"/>
      <c r="C140" s="215"/>
      <c r="D140" s="216" t="s">
        <v>184</v>
      </c>
      <c r="E140" s="217" t="s">
        <v>1</v>
      </c>
      <c r="F140" s="218" t="s">
        <v>1491</v>
      </c>
      <c r="G140" s="215"/>
      <c r="H140" s="217" t="s">
        <v>1</v>
      </c>
      <c r="I140" s="219"/>
      <c r="J140" s="215"/>
      <c r="K140" s="215"/>
      <c r="L140" s="220"/>
      <c r="M140" s="221"/>
      <c r="N140" s="222"/>
      <c r="O140" s="222"/>
      <c r="P140" s="222"/>
      <c r="Q140" s="222"/>
      <c r="R140" s="222"/>
      <c r="S140" s="222"/>
      <c r="T140" s="223"/>
      <c r="AT140" s="224" t="s">
        <v>184</v>
      </c>
      <c r="AU140" s="224" t="s">
        <v>182</v>
      </c>
      <c r="AV140" s="13" t="s">
        <v>87</v>
      </c>
      <c r="AW140" s="13" t="s">
        <v>33</v>
      </c>
      <c r="AX140" s="13" t="s">
        <v>79</v>
      </c>
      <c r="AY140" s="224" t="s">
        <v>173</v>
      </c>
    </row>
    <row r="141" spans="1:65" s="14" customFormat="1" ht="10.199999999999999">
      <c r="B141" s="225"/>
      <c r="C141" s="226"/>
      <c r="D141" s="216" t="s">
        <v>184</v>
      </c>
      <c r="E141" s="227" t="s">
        <v>1</v>
      </c>
      <c r="F141" s="228" t="s">
        <v>202</v>
      </c>
      <c r="G141" s="226"/>
      <c r="H141" s="229">
        <v>5</v>
      </c>
      <c r="I141" s="230"/>
      <c r="J141" s="226"/>
      <c r="K141" s="226"/>
      <c r="L141" s="231"/>
      <c r="M141" s="232"/>
      <c r="N141" s="233"/>
      <c r="O141" s="233"/>
      <c r="P141" s="233"/>
      <c r="Q141" s="233"/>
      <c r="R141" s="233"/>
      <c r="S141" s="233"/>
      <c r="T141" s="234"/>
      <c r="AT141" s="235" t="s">
        <v>184</v>
      </c>
      <c r="AU141" s="235" t="s">
        <v>182</v>
      </c>
      <c r="AV141" s="14" t="s">
        <v>89</v>
      </c>
      <c r="AW141" s="14" t="s">
        <v>33</v>
      </c>
      <c r="AX141" s="14" t="s">
        <v>87</v>
      </c>
      <c r="AY141" s="235" t="s">
        <v>173</v>
      </c>
    </row>
    <row r="142" spans="1:65" s="12" customFormat="1" ht="20.85" customHeight="1">
      <c r="B142" s="185"/>
      <c r="C142" s="186"/>
      <c r="D142" s="187" t="s">
        <v>78</v>
      </c>
      <c r="E142" s="199" t="s">
        <v>252</v>
      </c>
      <c r="F142" s="199" t="s">
        <v>265</v>
      </c>
      <c r="G142" s="186"/>
      <c r="H142" s="186"/>
      <c r="I142" s="189"/>
      <c r="J142" s="200">
        <f>BK142</f>
        <v>0</v>
      </c>
      <c r="K142" s="186"/>
      <c r="L142" s="191"/>
      <c r="M142" s="192"/>
      <c r="N142" s="193"/>
      <c r="O142" s="193"/>
      <c r="P142" s="194">
        <f>SUM(P143:P145)</f>
        <v>0</v>
      </c>
      <c r="Q142" s="193"/>
      <c r="R142" s="194">
        <f>SUM(R143:R145)</f>
        <v>0</v>
      </c>
      <c r="S142" s="193"/>
      <c r="T142" s="195">
        <f>SUM(T143:T145)</f>
        <v>0</v>
      </c>
      <c r="AR142" s="196" t="s">
        <v>87</v>
      </c>
      <c r="AT142" s="197" t="s">
        <v>78</v>
      </c>
      <c r="AU142" s="197" t="s">
        <v>89</v>
      </c>
      <c r="AY142" s="196" t="s">
        <v>173</v>
      </c>
      <c r="BK142" s="198">
        <f>SUM(BK143:BK145)</f>
        <v>0</v>
      </c>
    </row>
    <row r="143" spans="1:65" s="2" customFormat="1" ht="33" customHeight="1">
      <c r="A143" s="35"/>
      <c r="B143" s="36"/>
      <c r="C143" s="201" t="s">
        <v>182</v>
      </c>
      <c r="D143" s="201" t="s">
        <v>177</v>
      </c>
      <c r="E143" s="202" t="s">
        <v>952</v>
      </c>
      <c r="F143" s="203" t="s">
        <v>953</v>
      </c>
      <c r="G143" s="204" t="s">
        <v>255</v>
      </c>
      <c r="H143" s="205">
        <v>44.677999999999997</v>
      </c>
      <c r="I143" s="206"/>
      <c r="J143" s="207">
        <f>ROUND(I143*H143,2)</f>
        <v>0</v>
      </c>
      <c r="K143" s="208"/>
      <c r="L143" s="38"/>
      <c r="M143" s="209" t="s">
        <v>1</v>
      </c>
      <c r="N143" s="210" t="s">
        <v>44</v>
      </c>
      <c r="O143" s="72"/>
      <c r="P143" s="211">
        <f>O143*H143</f>
        <v>0</v>
      </c>
      <c r="Q143" s="211">
        <v>0</v>
      </c>
      <c r="R143" s="211">
        <f>Q143*H143</f>
        <v>0</v>
      </c>
      <c r="S143" s="211">
        <v>0</v>
      </c>
      <c r="T143" s="212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13" t="s">
        <v>181</v>
      </c>
      <c r="AT143" s="213" t="s">
        <v>177</v>
      </c>
      <c r="AU143" s="213" t="s">
        <v>182</v>
      </c>
      <c r="AY143" s="17" t="s">
        <v>173</v>
      </c>
      <c r="BE143" s="119">
        <f>IF(N143="základní",J143,0)</f>
        <v>0</v>
      </c>
      <c r="BF143" s="119">
        <f>IF(N143="snížená",J143,0)</f>
        <v>0</v>
      </c>
      <c r="BG143" s="119">
        <f>IF(N143="zákl. přenesená",J143,0)</f>
        <v>0</v>
      </c>
      <c r="BH143" s="119">
        <f>IF(N143="sníž. přenesená",J143,0)</f>
        <v>0</v>
      </c>
      <c r="BI143" s="119">
        <f>IF(N143="nulová",J143,0)</f>
        <v>0</v>
      </c>
      <c r="BJ143" s="17" t="s">
        <v>87</v>
      </c>
      <c r="BK143" s="119">
        <f>ROUND(I143*H143,2)</f>
        <v>0</v>
      </c>
      <c r="BL143" s="17" t="s">
        <v>181</v>
      </c>
      <c r="BM143" s="213" t="s">
        <v>1492</v>
      </c>
    </row>
    <row r="144" spans="1:65" s="13" customFormat="1" ht="10.199999999999999">
      <c r="B144" s="214"/>
      <c r="C144" s="215"/>
      <c r="D144" s="216" t="s">
        <v>184</v>
      </c>
      <c r="E144" s="217" t="s">
        <v>1</v>
      </c>
      <c r="F144" s="218" t="s">
        <v>1493</v>
      </c>
      <c r="G144" s="215"/>
      <c r="H144" s="217" t="s">
        <v>1</v>
      </c>
      <c r="I144" s="219"/>
      <c r="J144" s="215"/>
      <c r="K144" s="215"/>
      <c r="L144" s="220"/>
      <c r="M144" s="221"/>
      <c r="N144" s="222"/>
      <c r="O144" s="222"/>
      <c r="P144" s="222"/>
      <c r="Q144" s="222"/>
      <c r="R144" s="222"/>
      <c r="S144" s="222"/>
      <c r="T144" s="223"/>
      <c r="AT144" s="224" t="s">
        <v>184</v>
      </c>
      <c r="AU144" s="224" t="s">
        <v>182</v>
      </c>
      <c r="AV144" s="13" t="s">
        <v>87</v>
      </c>
      <c r="AW144" s="13" t="s">
        <v>33</v>
      </c>
      <c r="AX144" s="13" t="s">
        <v>79</v>
      </c>
      <c r="AY144" s="224" t="s">
        <v>173</v>
      </c>
    </row>
    <row r="145" spans="1:65" s="14" customFormat="1" ht="10.199999999999999">
      <c r="B145" s="225"/>
      <c r="C145" s="226"/>
      <c r="D145" s="216" t="s">
        <v>184</v>
      </c>
      <c r="E145" s="227" t="s">
        <v>1</v>
      </c>
      <c r="F145" s="228" t="s">
        <v>1494</v>
      </c>
      <c r="G145" s="226"/>
      <c r="H145" s="229">
        <v>44.677999999999997</v>
      </c>
      <c r="I145" s="230"/>
      <c r="J145" s="226"/>
      <c r="K145" s="226"/>
      <c r="L145" s="231"/>
      <c r="M145" s="232"/>
      <c r="N145" s="233"/>
      <c r="O145" s="233"/>
      <c r="P145" s="233"/>
      <c r="Q145" s="233"/>
      <c r="R145" s="233"/>
      <c r="S145" s="233"/>
      <c r="T145" s="234"/>
      <c r="AT145" s="235" t="s">
        <v>184</v>
      </c>
      <c r="AU145" s="235" t="s">
        <v>182</v>
      </c>
      <c r="AV145" s="14" t="s">
        <v>89</v>
      </c>
      <c r="AW145" s="14" t="s">
        <v>33</v>
      </c>
      <c r="AX145" s="14" t="s">
        <v>87</v>
      </c>
      <c r="AY145" s="235" t="s">
        <v>173</v>
      </c>
    </row>
    <row r="146" spans="1:65" s="12" customFormat="1" ht="20.85" customHeight="1">
      <c r="B146" s="185"/>
      <c r="C146" s="186"/>
      <c r="D146" s="187" t="s">
        <v>78</v>
      </c>
      <c r="E146" s="199" t="s">
        <v>8</v>
      </c>
      <c r="F146" s="199" t="s">
        <v>298</v>
      </c>
      <c r="G146" s="186"/>
      <c r="H146" s="186"/>
      <c r="I146" s="189"/>
      <c r="J146" s="200">
        <f>BK146</f>
        <v>0</v>
      </c>
      <c r="K146" s="186"/>
      <c r="L146" s="191"/>
      <c r="M146" s="192"/>
      <c r="N146" s="193"/>
      <c r="O146" s="193"/>
      <c r="P146" s="194">
        <f>SUM(P147:P149)</f>
        <v>0</v>
      </c>
      <c r="Q146" s="193"/>
      <c r="R146" s="194">
        <f>SUM(R147:R149)</f>
        <v>3.4994499999999998E-2</v>
      </c>
      <c r="S146" s="193"/>
      <c r="T146" s="195">
        <f>SUM(T147:T149)</f>
        <v>0</v>
      </c>
      <c r="AR146" s="196" t="s">
        <v>87</v>
      </c>
      <c r="AT146" s="197" t="s">
        <v>78</v>
      </c>
      <c r="AU146" s="197" t="s">
        <v>89</v>
      </c>
      <c r="AY146" s="196" t="s">
        <v>173</v>
      </c>
      <c r="BK146" s="198">
        <f>SUM(BK147:BK149)</f>
        <v>0</v>
      </c>
    </row>
    <row r="147" spans="1:65" s="2" customFormat="1" ht="21.75" customHeight="1">
      <c r="A147" s="35"/>
      <c r="B147" s="36"/>
      <c r="C147" s="201" t="s">
        <v>181</v>
      </c>
      <c r="D147" s="201" t="s">
        <v>177</v>
      </c>
      <c r="E147" s="202" t="s">
        <v>311</v>
      </c>
      <c r="F147" s="203" t="s">
        <v>312</v>
      </c>
      <c r="G147" s="204" t="s">
        <v>261</v>
      </c>
      <c r="H147" s="205">
        <v>41.17</v>
      </c>
      <c r="I147" s="206"/>
      <c r="J147" s="207">
        <f>ROUND(I147*H147,2)</f>
        <v>0</v>
      </c>
      <c r="K147" s="208"/>
      <c r="L147" s="38"/>
      <c r="M147" s="209" t="s">
        <v>1</v>
      </c>
      <c r="N147" s="210" t="s">
        <v>44</v>
      </c>
      <c r="O147" s="72"/>
      <c r="P147" s="211">
        <f>O147*H147</f>
        <v>0</v>
      </c>
      <c r="Q147" s="211">
        <v>8.4999999999999995E-4</v>
      </c>
      <c r="R147" s="211">
        <f>Q147*H147</f>
        <v>3.4994499999999998E-2</v>
      </c>
      <c r="S147" s="211">
        <v>0</v>
      </c>
      <c r="T147" s="212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13" t="s">
        <v>181</v>
      </c>
      <c r="AT147" s="213" t="s">
        <v>177</v>
      </c>
      <c r="AU147" s="213" t="s">
        <v>182</v>
      </c>
      <c r="AY147" s="17" t="s">
        <v>173</v>
      </c>
      <c r="BE147" s="119">
        <f>IF(N147="základní",J147,0)</f>
        <v>0</v>
      </c>
      <c r="BF147" s="119">
        <f>IF(N147="snížená",J147,0)</f>
        <v>0</v>
      </c>
      <c r="BG147" s="119">
        <f>IF(N147="zákl. přenesená",J147,0)</f>
        <v>0</v>
      </c>
      <c r="BH147" s="119">
        <f>IF(N147="sníž. přenesená",J147,0)</f>
        <v>0</v>
      </c>
      <c r="BI147" s="119">
        <f>IF(N147="nulová",J147,0)</f>
        <v>0</v>
      </c>
      <c r="BJ147" s="17" t="s">
        <v>87</v>
      </c>
      <c r="BK147" s="119">
        <f>ROUND(I147*H147,2)</f>
        <v>0</v>
      </c>
      <c r="BL147" s="17" t="s">
        <v>181</v>
      </c>
      <c r="BM147" s="213" t="s">
        <v>1495</v>
      </c>
    </row>
    <row r="148" spans="1:65" s="14" customFormat="1" ht="10.199999999999999">
      <c r="B148" s="225"/>
      <c r="C148" s="226"/>
      <c r="D148" s="216" t="s">
        <v>184</v>
      </c>
      <c r="E148" s="227" t="s">
        <v>1</v>
      </c>
      <c r="F148" s="228" t="s">
        <v>1496</v>
      </c>
      <c r="G148" s="226"/>
      <c r="H148" s="229">
        <v>41.17</v>
      </c>
      <c r="I148" s="230"/>
      <c r="J148" s="226"/>
      <c r="K148" s="226"/>
      <c r="L148" s="231"/>
      <c r="M148" s="232"/>
      <c r="N148" s="233"/>
      <c r="O148" s="233"/>
      <c r="P148" s="233"/>
      <c r="Q148" s="233"/>
      <c r="R148" s="233"/>
      <c r="S148" s="233"/>
      <c r="T148" s="234"/>
      <c r="AT148" s="235" t="s">
        <v>184</v>
      </c>
      <c r="AU148" s="235" t="s">
        <v>182</v>
      </c>
      <c r="AV148" s="14" t="s">
        <v>89</v>
      </c>
      <c r="AW148" s="14" t="s">
        <v>33</v>
      </c>
      <c r="AX148" s="14" t="s">
        <v>87</v>
      </c>
      <c r="AY148" s="235" t="s">
        <v>173</v>
      </c>
    </row>
    <row r="149" spans="1:65" s="2" customFormat="1" ht="24.15" customHeight="1">
      <c r="A149" s="35"/>
      <c r="B149" s="36"/>
      <c r="C149" s="201" t="s">
        <v>202</v>
      </c>
      <c r="D149" s="201" t="s">
        <v>177</v>
      </c>
      <c r="E149" s="202" t="s">
        <v>318</v>
      </c>
      <c r="F149" s="203" t="s">
        <v>319</v>
      </c>
      <c r="G149" s="204" t="s">
        <v>261</v>
      </c>
      <c r="H149" s="205">
        <v>41.17</v>
      </c>
      <c r="I149" s="206"/>
      <c r="J149" s="207">
        <f>ROUND(I149*H149,2)</f>
        <v>0</v>
      </c>
      <c r="K149" s="208"/>
      <c r="L149" s="38"/>
      <c r="M149" s="209" t="s">
        <v>1</v>
      </c>
      <c r="N149" s="210" t="s">
        <v>44</v>
      </c>
      <c r="O149" s="72"/>
      <c r="P149" s="211">
        <f>O149*H149</f>
        <v>0</v>
      </c>
      <c r="Q149" s="211">
        <v>0</v>
      </c>
      <c r="R149" s="211">
        <f>Q149*H149</f>
        <v>0</v>
      </c>
      <c r="S149" s="211">
        <v>0</v>
      </c>
      <c r="T149" s="212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13" t="s">
        <v>181</v>
      </c>
      <c r="AT149" s="213" t="s">
        <v>177</v>
      </c>
      <c r="AU149" s="213" t="s">
        <v>182</v>
      </c>
      <c r="AY149" s="17" t="s">
        <v>173</v>
      </c>
      <c r="BE149" s="119">
        <f>IF(N149="základní",J149,0)</f>
        <v>0</v>
      </c>
      <c r="BF149" s="119">
        <f>IF(N149="snížená",J149,0)</f>
        <v>0</v>
      </c>
      <c r="BG149" s="119">
        <f>IF(N149="zákl. přenesená",J149,0)</f>
        <v>0</v>
      </c>
      <c r="BH149" s="119">
        <f>IF(N149="sníž. přenesená",J149,0)</f>
        <v>0</v>
      </c>
      <c r="BI149" s="119">
        <f>IF(N149="nulová",J149,0)</f>
        <v>0</v>
      </c>
      <c r="BJ149" s="17" t="s">
        <v>87</v>
      </c>
      <c r="BK149" s="119">
        <f>ROUND(I149*H149,2)</f>
        <v>0</v>
      </c>
      <c r="BL149" s="17" t="s">
        <v>181</v>
      </c>
      <c r="BM149" s="213" t="s">
        <v>1497</v>
      </c>
    </row>
    <row r="150" spans="1:65" s="12" customFormat="1" ht="20.85" customHeight="1">
      <c r="B150" s="185"/>
      <c r="C150" s="186"/>
      <c r="D150" s="187" t="s">
        <v>78</v>
      </c>
      <c r="E150" s="199" t="s">
        <v>272</v>
      </c>
      <c r="F150" s="199" t="s">
        <v>321</v>
      </c>
      <c r="G150" s="186"/>
      <c r="H150" s="186"/>
      <c r="I150" s="189"/>
      <c r="J150" s="200">
        <f>BK150</f>
        <v>0</v>
      </c>
      <c r="K150" s="186"/>
      <c r="L150" s="191"/>
      <c r="M150" s="192"/>
      <c r="N150" s="193"/>
      <c r="O150" s="193"/>
      <c r="P150" s="194">
        <f>SUM(P151:P158)</f>
        <v>0</v>
      </c>
      <c r="Q150" s="193"/>
      <c r="R150" s="194">
        <f>SUM(R151:R158)</f>
        <v>0</v>
      </c>
      <c r="S150" s="193"/>
      <c r="T150" s="195">
        <f>SUM(T151:T158)</f>
        <v>0</v>
      </c>
      <c r="AR150" s="196" t="s">
        <v>87</v>
      </c>
      <c r="AT150" s="197" t="s">
        <v>78</v>
      </c>
      <c r="AU150" s="197" t="s">
        <v>89</v>
      </c>
      <c r="AY150" s="196" t="s">
        <v>173</v>
      </c>
      <c r="BK150" s="198">
        <f>SUM(BK151:BK158)</f>
        <v>0</v>
      </c>
    </row>
    <row r="151" spans="1:65" s="2" customFormat="1" ht="33" customHeight="1">
      <c r="A151" s="35"/>
      <c r="B151" s="36"/>
      <c r="C151" s="201" t="s">
        <v>207</v>
      </c>
      <c r="D151" s="201" t="s">
        <v>177</v>
      </c>
      <c r="E151" s="202" t="s">
        <v>323</v>
      </c>
      <c r="F151" s="203" t="s">
        <v>324</v>
      </c>
      <c r="G151" s="204" t="s">
        <v>255</v>
      </c>
      <c r="H151" s="205">
        <v>1.4710000000000001</v>
      </c>
      <c r="I151" s="206"/>
      <c r="J151" s="207">
        <f>ROUND(I151*H151,2)</f>
        <v>0</v>
      </c>
      <c r="K151" s="208"/>
      <c r="L151" s="38"/>
      <c r="M151" s="209" t="s">
        <v>1</v>
      </c>
      <c r="N151" s="210" t="s">
        <v>44</v>
      </c>
      <c r="O151" s="72"/>
      <c r="P151" s="211">
        <f>O151*H151</f>
        <v>0</v>
      </c>
      <c r="Q151" s="211">
        <v>0</v>
      </c>
      <c r="R151" s="211">
        <f>Q151*H151</f>
        <v>0</v>
      </c>
      <c r="S151" s="211">
        <v>0</v>
      </c>
      <c r="T151" s="212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13" t="s">
        <v>181</v>
      </c>
      <c r="AT151" s="213" t="s">
        <v>177</v>
      </c>
      <c r="AU151" s="213" t="s">
        <v>182</v>
      </c>
      <c r="AY151" s="17" t="s">
        <v>173</v>
      </c>
      <c r="BE151" s="119">
        <f>IF(N151="základní",J151,0)</f>
        <v>0</v>
      </c>
      <c r="BF151" s="119">
        <f>IF(N151="snížená",J151,0)</f>
        <v>0</v>
      </c>
      <c r="BG151" s="119">
        <f>IF(N151="zákl. přenesená",J151,0)</f>
        <v>0</v>
      </c>
      <c r="BH151" s="119">
        <f>IF(N151="sníž. přenesená",J151,0)</f>
        <v>0</v>
      </c>
      <c r="BI151" s="119">
        <f>IF(N151="nulová",J151,0)</f>
        <v>0</v>
      </c>
      <c r="BJ151" s="17" t="s">
        <v>87</v>
      </c>
      <c r="BK151" s="119">
        <f>ROUND(I151*H151,2)</f>
        <v>0</v>
      </c>
      <c r="BL151" s="17" t="s">
        <v>181</v>
      </c>
      <c r="BM151" s="213" t="s">
        <v>1498</v>
      </c>
    </row>
    <row r="152" spans="1:65" s="13" customFormat="1" ht="20.399999999999999">
      <c r="B152" s="214"/>
      <c r="C152" s="215"/>
      <c r="D152" s="216" t="s">
        <v>184</v>
      </c>
      <c r="E152" s="217" t="s">
        <v>1</v>
      </c>
      <c r="F152" s="218" t="s">
        <v>326</v>
      </c>
      <c r="G152" s="215"/>
      <c r="H152" s="217" t="s">
        <v>1</v>
      </c>
      <c r="I152" s="219"/>
      <c r="J152" s="215"/>
      <c r="K152" s="215"/>
      <c r="L152" s="220"/>
      <c r="M152" s="221"/>
      <c r="N152" s="222"/>
      <c r="O152" s="222"/>
      <c r="P152" s="222"/>
      <c r="Q152" s="222"/>
      <c r="R152" s="222"/>
      <c r="S152" s="222"/>
      <c r="T152" s="223"/>
      <c r="AT152" s="224" t="s">
        <v>184</v>
      </c>
      <c r="AU152" s="224" t="s">
        <v>182</v>
      </c>
      <c r="AV152" s="13" t="s">
        <v>87</v>
      </c>
      <c r="AW152" s="13" t="s">
        <v>33</v>
      </c>
      <c r="AX152" s="13" t="s">
        <v>79</v>
      </c>
      <c r="AY152" s="224" t="s">
        <v>173</v>
      </c>
    </row>
    <row r="153" spans="1:65" s="14" customFormat="1" ht="10.199999999999999">
      <c r="B153" s="225"/>
      <c r="C153" s="226"/>
      <c r="D153" s="216" t="s">
        <v>184</v>
      </c>
      <c r="E153" s="227" t="s">
        <v>1</v>
      </c>
      <c r="F153" s="228" t="s">
        <v>1499</v>
      </c>
      <c r="G153" s="226"/>
      <c r="H153" s="229">
        <v>44.677999999999997</v>
      </c>
      <c r="I153" s="230"/>
      <c r="J153" s="226"/>
      <c r="K153" s="226"/>
      <c r="L153" s="231"/>
      <c r="M153" s="232"/>
      <c r="N153" s="233"/>
      <c r="O153" s="233"/>
      <c r="P153" s="233"/>
      <c r="Q153" s="233"/>
      <c r="R153" s="233"/>
      <c r="S153" s="233"/>
      <c r="T153" s="234"/>
      <c r="AT153" s="235" t="s">
        <v>184</v>
      </c>
      <c r="AU153" s="235" t="s">
        <v>182</v>
      </c>
      <c r="AV153" s="14" t="s">
        <v>89</v>
      </c>
      <c r="AW153" s="14" t="s">
        <v>33</v>
      </c>
      <c r="AX153" s="14" t="s">
        <v>79</v>
      </c>
      <c r="AY153" s="235" t="s">
        <v>173</v>
      </c>
    </row>
    <row r="154" spans="1:65" s="14" customFormat="1" ht="10.199999999999999">
      <c r="B154" s="225"/>
      <c r="C154" s="226"/>
      <c r="D154" s="216" t="s">
        <v>184</v>
      </c>
      <c r="E154" s="227" t="s">
        <v>1</v>
      </c>
      <c r="F154" s="228" t="s">
        <v>1500</v>
      </c>
      <c r="G154" s="226"/>
      <c r="H154" s="229">
        <v>-43.207000000000001</v>
      </c>
      <c r="I154" s="230"/>
      <c r="J154" s="226"/>
      <c r="K154" s="226"/>
      <c r="L154" s="231"/>
      <c r="M154" s="232"/>
      <c r="N154" s="233"/>
      <c r="O154" s="233"/>
      <c r="P154" s="233"/>
      <c r="Q154" s="233"/>
      <c r="R154" s="233"/>
      <c r="S154" s="233"/>
      <c r="T154" s="234"/>
      <c r="AT154" s="235" t="s">
        <v>184</v>
      </c>
      <c r="AU154" s="235" t="s">
        <v>182</v>
      </c>
      <c r="AV154" s="14" t="s">
        <v>89</v>
      </c>
      <c r="AW154" s="14" t="s">
        <v>33</v>
      </c>
      <c r="AX154" s="14" t="s">
        <v>79</v>
      </c>
      <c r="AY154" s="235" t="s">
        <v>173</v>
      </c>
    </row>
    <row r="155" spans="1:65" s="15" customFormat="1" ht="10.199999999999999">
      <c r="B155" s="236"/>
      <c r="C155" s="237"/>
      <c r="D155" s="216" t="s">
        <v>184</v>
      </c>
      <c r="E155" s="238" t="s">
        <v>1</v>
      </c>
      <c r="F155" s="239" t="s">
        <v>226</v>
      </c>
      <c r="G155" s="237"/>
      <c r="H155" s="240">
        <v>1.4710000000000001</v>
      </c>
      <c r="I155" s="241"/>
      <c r="J155" s="237"/>
      <c r="K155" s="237"/>
      <c r="L155" s="242"/>
      <c r="M155" s="243"/>
      <c r="N155" s="244"/>
      <c r="O155" s="244"/>
      <c r="P155" s="244"/>
      <c r="Q155" s="244"/>
      <c r="R155" s="244"/>
      <c r="S155" s="244"/>
      <c r="T155" s="245"/>
      <c r="AT155" s="246" t="s">
        <v>184</v>
      </c>
      <c r="AU155" s="246" t="s">
        <v>182</v>
      </c>
      <c r="AV155" s="15" t="s">
        <v>181</v>
      </c>
      <c r="AW155" s="15" t="s">
        <v>33</v>
      </c>
      <c r="AX155" s="15" t="s">
        <v>87</v>
      </c>
      <c r="AY155" s="246" t="s">
        <v>173</v>
      </c>
    </row>
    <row r="156" spans="1:65" s="2" customFormat="1" ht="37.799999999999997" customHeight="1">
      <c r="A156" s="35"/>
      <c r="B156" s="36"/>
      <c r="C156" s="201" t="s">
        <v>214</v>
      </c>
      <c r="D156" s="201" t="s">
        <v>177</v>
      </c>
      <c r="E156" s="202" t="s">
        <v>330</v>
      </c>
      <c r="F156" s="203" t="s">
        <v>331</v>
      </c>
      <c r="G156" s="204" t="s">
        <v>255</v>
      </c>
      <c r="H156" s="205">
        <v>22.065000000000001</v>
      </c>
      <c r="I156" s="206"/>
      <c r="J156" s="207">
        <f>ROUND(I156*H156,2)</f>
        <v>0</v>
      </c>
      <c r="K156" s="208"/>
      <c r="L156" s="38"/>
      <c r="M156" s="209" t="s">
        <v>1</v>
      </c>
      <c r="N156" s="210" t="s">
        <v>44</v>
      </c>
      <c r="O156" s="72"/>
      <c r="P156" s="211">
        <f>O156*H156</f>
        <v>0</v>
      </c>
      <c r="Q156" s="211">
        <v>0</v>
      </c>
      <c r="R156" s="211">
        <f>Q156*H156</f>
        <v>0</v>
      </c>
      <c r="S156" s="211">
        <v>0</v>
      </c>
      <c r="T156" s="212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13" t="s">
        <v>181</v>
      </c>
      <c r="AT156" s="213" t="s">
        <v>177</v>
      </c>
      <c r="AU156" s="213" t="s">
        <v>182</v>
      </c>
      <c r="AY156" s="17" t="s">
        <v>173</v>
      </c>
      <c r="BE156" s="119">
        <f>IF(N156="základní",J156,0)</f>
        <v>0</v>
      </c>
      <c r="BF156" s="119">
        <f>IF(N156="snížená",J156,0)</f>
        <v>0</v>
      </c>
      <c r="BG156" s="119">
        <f>IF(N156="zákl. přenesená",J156,0)</f>
        <v>0</v>
      </c>
      <c r="BH156" s="119">
        <f>IF(N156="sníž. přenesená",J156,0)</f>
        <v>0</v>
      </c>
      <c r="BI156" s="119">
        <f>IF(N156="nulová",J156,0)</f>
        <v>0</v>
      </c>
      <c r="BJ156" s="17" t="s">
        <v>87</v>
      </c>
      <c r="BK156" s="119">
        <f>ROUND(I156*H156,2)</f>
        <v>0</v>
      </c>
      <c r="BL156" s="17" t="s">
        <v>181</v>
      </c>
      <c r="BM156" s="213" t="s">
        <v>1501</v>
      </c>
    </row>
    <row r="157" spans="1:65" s="13" customFormat="1" ht="20.399999999999999">
      <c r="B157" s="214"/>
      <c r="C157" s="215"/>
      <c r="D157" s="216" t="s">
        <v>184</v>
      </c>
      <c r="E157" s="217" t="s">
        <v>1</v>
      </c>
      <c r="F157" s="218" t="s">
        <v>326</v>
      </c>
      <c r="G157" s="215"/>
      <c r="H157" s="217" t="s">
        <v>1</v>
      </c>
      <c r="I157" s="219"/>
      <c r="J157" s="215"/>
      <c r="K157" s="215"/>
      <c r="L157" s="220"/>
      <c r="M157" s="221"/>
      <c r="N157" s="222"/>
      <c r="O157" s="222"/>
      <c r="P157" s="222"/>
      <c r="Q157" s="222"/>
      <c r="R157" s="222"/>
      <c r="S157" s="222"/>
      <c r="T157" s="223"/>
      <c r="AT157" s="224" t="s">
        <v>184</v>
      </c>
      <c r="AU157" s="224" t="s">
        <v>182</v>
      </c>
      <c r="AV157" s="13" t="s">
        <v>87</v>
      </c>
      <c r="AW157" s="13" t="s">
        <v>33</v>
      </c>
      <c r="AX157" s="13" t="s">
        <v>79</v>
      </c>
      <c r="AY157" s="224" t="s">
        <v>173</v>
      </c>
    </row>
    <row r="158" spans="1:65" s="14" customFormat="1" ht="10.199999999999999">
      <c r="B158" s="225"/>
      <c r="C158" s="226"/>
      <c r="D158" s="216" t="s">
        <v>184</v>
      </c>
      <c r="E158" s="227" t="s">
        <v>1</v>
      </c>
      <c r="F158" s="228" t="s">
        <v>1502</v>
      </c>
      <c r="G158" s="226"/>
      <c r="H158" s="229">
        <v>22.065000000000001</v>
      </c>
      <c r="I158" s="230"/>
      <c r="J158" s="226"/>
      <c r="K158" s="226"/>
      <c r="L158" s="231"/>
      <c r="M158" s="232"/>
      <c r="N158" s="233"/>
      <c r="O158" s="233"/>
      <c r="P158" s="233"/>
      <c r="Q158" s="233"/>
      <c r="R158" s="233"/>
      <c r="S158" s="233"/>
      <c r="T158" s="234"/>
      <c r="AT158" s="235" t="s">
        <v>184</v>
      </c>
      <c r="AU158" s="235" t="s">
        <v>182</v>
      </c>
      <c r="AV158" s="14" t="s">
        <v>89</v>
      </c>
      <c r="AW158" s="14" t="s">
        <v>33</v>
      </c>
      <c r="AX158" s="14" t="s">
        <v>87</v>
      </c>
      <c r="AY158" s="235" t="s">
        <v>173</v>
      </c>
    </row>
    <row r="159" spans="1:65" s="12" customFormat="1" ht="20.85" customHeight="1">
      <c r="B159" s="185"/>
      <c r="C159" s="186"/>
      <c r="D159" s="187" t="s">
        <v>78</v>
      </c>
      <c r="E159" s="199" t="s">
        <v>284</v>
      </c>
      <c r="F159" s="199" t="s">
        <v>334</v>
      </c>
      <c r="G159" s="186"/>
      <c r="H159" s="186"/>
      <c r="I159" s="189"/>
      <c r="J159" s="200">
        <f>BK159</f>
        <v>0</v>
      </c>
      <c r="K159" s="186"/>
      <c r="L159" s="191"/>
      <c r="M159" s="192"/>
      <c r="N159" s="193"/>
      <c r="O159" s="193"/>
      <c r="P159" s="194">
        <f>SUM(P160:P173)</f>
        <v>0</v>
      </c>
      <c r="Q159" s="193"/>
      <c r="R159" s="194">
        <f>SUM(R160:R173)</f>
        <v>2.625</v>
      </c>
      <c r="S159" s="193"/>
      <c r="T159" s="195">
        <f>SUM(T160:T173)</f>
        <v>0</v>
      </c>
      <c r="AR159" s="196" t="s">
        <v>87</v>
      </c>
      <c r="AT159" s="197" t="s">
        <v>78</v>
      </c>
      <c r="AU159" s="197" t="s">
        <v>89</v>
      </c>
      <c r="AY159" s="196" t="s">
        <v>173</v>
      </c>
      <c r="BK159" s="198">
        <f>SUM(BK160:BK173)</f>
        <v>0</v>
      </c>
    </row>
    <row r="160" spans="1:65" s="2" customFormat="1" ht="16.5" customHeight="1">
      <c r="A160" s="35"/>
      <c r="B160" s="36"/>
      <c r="C160" s="201" t="s">
        <v>227</v>
      </c>
      <c r="D160" s="201" t="s">
        <v>177</v>
      </c>
      <c r="E160" s="202" t="s">
        <v>336</v>
      </c>
      <c r="F160" s="203" t="s">
        <v>337</v>
      </c>
      <c r="G160" s="204" t="s">
        <v>255</v>
      </c>
      <c r="H160" s="205">
        <v>1.4710000000000001</v>
      </c>
      <c r="I160" s="206"/>
      <c r="J160" s="207">
        <f>ROUND(I160*H160,2)</f>
        <v>0</v>
      </c>
      <c r="K160" s="208"/>
      <c r="L160" s="38"/>
      <c r="M160" s="209" t="s">
        <v>1</v>
      </c>
      <c r="N160" s="210" t="s">
        <v>44</v>
      </c>
      <c r="O160" s="72"/>
      <c r="P160" s="211">
        <f>O160*H160</f>
        <v>0</v>
      </c>
      <c r="Q160" s="211">
        <v>0</v>
      </c>
      <c r="R160" s="211">
        <f>Q160*H160</f>
        <v>0</v>
      </c>
      <c r="S160" s="211">
        <v>0</v>
      </c>
      <c r="T160" s="212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13" t="s">
        <v>181</v>
      </c>
      <c r="AT160" s="213" t="s">
        <v>177</v>
      </c>
      <c r="AU160" s="213" t="s">
        <v>182</v>
      </c>
      <c r="AY160" s="17" t="s">
        <v>173</v>
      </c>
      <c r="BE160" s="119">
        <f>IF(N160="základní",J160,0)</f>
        <v>0</v>
      </c>
      <c r="BF160" s="119">
        <f>IF(N160="snížená",J160,0)</f>
        <v>0</v>
      </c>
      <c r="BG160" s="119">
        <f>IF(N160="zákl. přenesená",J160,0)</f>
        <v>0</v>
      </c>
      <c r="BH160" s="119">
        <f>IF(N160="sníž. přenesená",J160,0)</f>
        <v>0</v>
      </c>
      <c r="BI160" s="119">
        <f>IF(N160="nulová",J160,0)</f>
        <v>0</v>
      </c>
      <c r="BJ160" s="17" t="s">
        <v>87</v>
      </c>
      <c r="BK160" s="119">
        <f>ROUND(I160*H160,2)</f>
        <v>0</v>
      </c>
      <c r="BL160" s="17" t="s">
        <v>181</v>
      </c>
      <c r="BM160" s="213" t="s">
        <v>1503</v>
      </c>
    </row>
    <row r="161" spans="1:65" s="2" customFormat="1" ht="24.15" customHeight="1">
      <c r="A161" s="35"/>
      <c r="B161" s="36"/>
      <c r="C161" s="201" t="s">
        <v>231</v>
      </c>
      <c r="D161" s="201" t="s">
        <v>177</v>
      </c>
      <c r="E161" s="202" t="s">
        <v>340</v>
      </c>
      <c r="F161" s="203" t="s">
        <v>341</v>
      </c>
      <c r="G161" s="204" t="s">
        <v>342</v>
      </c>
      <c r="H161" s="205">
        <v>2.7210000000000001</v>
      </c>
      <c r="I161" s="206"/>
      <c r="J161" s="207">
        <f>ROUND(I161*H161,2)</f>
        <v>0</v>
      </c>
      <c r="K161" s="208"/>
      <c r="L161" s="38"/>
      <c r="M161" s="209" t="s">
        <v>1</v>
      </c>
      <c r="N161" s="210" t="s">
        <v>44</v>
      </c>
      <c r="O161" s="72"/>
      <c r="P161" s="211">
        <f>O161*H161</f>
        <v>0</v>
      </c>
      <c r="Q161" s="211">
        <v>0</v>
      </c>
      <c r="R161" s="211">
        <f>Q161*H161</f>
        <v>0</v>
      </c>
      <c r="S161" s="211">
        <v>0</v>
      </c>
      <c r="T161" s="212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13" t="s">
        <v>181</v>
      </c>
      <c r="AT161" s="213" t="s">
        <v>177</v>
      </c>
      <c r="AU161" s="213" t="s">
        <v>182</v>
      </c>
      <c r="AY161" s="17" t="s">
        <v>173</v>
      </c>
      <c r="BE161" s="119">
        <f>IF(N161="základní",J161,0)</f>
        <v>0</v>
      </c>
      <c r="BF161" s="119">
        <f>IF(N161="snížená",J161,0)</f>
        <v>0</v>
      </c>
      <c r="BG161" s="119">
        <f>IF(N161="zákl. přenesená",J161,0)</f>
        <v>0</v>
      </c>
      <c r="BH161" s="119">
        <f>IF(N161="sníž. přenesená",J161,0)</f>
        <v>0</v>
      </c>
      <c r="BI161" s="119">
        <f>IF(N161="nulová",J161,0)</f>
        <v>0</v>
      </c>
      <c r="BJ161" s="17" t="s">
        <v>87</v>
      </c>
      <c r="BK161" s="119">
        <f>ROUND(I161*H161,2)</f>
        <v>0</v>
      </c>
      <c r="BL161" s="17" t="s">
        <v>181</v>
      </c>
      <c r="BM161" s="213" t="s">
        <v>1504</v>
      </c>
    </row>
    <row r="162" spans="1:65" s="14" customFormat="1" ht="10.199999999999999">
      <c r="B162" s="225"/>
      <c r="C162" s="226"/>
      <c r="D162" s="216" t="s">
        <v>184</v>
      </c>
      <c r="E162" s="227" t="s">
        <v>1</v>
      </c>
      <c r="F162" s="228" t="s">
        <v>1505</v>
      </c>
      <c r="G162" s="226"/>
      <c r="H162" s="229">
        <v>2.7210000000000001</v>
      </c>
      <c r="I162" s="230"/>
      <c r="J162" s="226"/>
      <c r="K162" s="226"/>
      <c r="L162" s="231"/>
      <c r="M162" s="232"/>
      <c r="N162" s="233"/>
      <c r="O162" s="233"/>
      <c r="P162" s="233"/>
      <c r="Q162" s="233"/>
      <c r="R162" s="233"/>
      <c r="S162" s="233"/>
      <c r="T162" s="234"/>
      <c r="AT162" s="235" t="s">
        <v>184</v>
      </c>
      <c r="AU162" s="235" t="s">
        <v>182</v>
      </c>
      <c r="AV162" s="14" t="s">
        <v>89</v>
      </c>
      <c r="AW162" s="14" t="s">
        <v>33</v>
      </c>
      <c r="AX162" s="14" t="s">
        <v>87</v>
      </c>
      <c r="AY162" s="235" t="s">
        <v>173</v>
      </c>
    </row>
    <row r="163" spans="1:65" s="2" customFormat="1" ht="24.15" customHeight="1">
      <c r="A163" s="35"/>
      <c r="B163" s="36"/>
      <c r="C163" s="201" t="s">
        <v>238</v>
      </c>
      <c r="D163" s="201" t="s">
        <v>177</v>
      </c>
      <c r="E163" s="202" t="s">
        <v>346</v>
      </c>
      <c r="F163" s="203" t="s">
        <v>347</v>
      </c>
      <c r="G163" s="204" t="s">
        <v>255</v>
      </c>
      <c r="H163" s="205">
        <v>43.207000000000001</v>
      </c>
      <c r="I163" s="206"/>
      <c r="J163" s="207">
        <f>ROUND(I163*H163,2)</f>
        <v>0</v>
      </c>
      <c r="K163" s="208"/>
      <c r="L163" s="38"/>
      <c r="M163" s="209" t="s">
        <v>1</v>
      </c>
      <c r="N163" s="210" t="s">
        <v>44</v>
      </c>
      <c r="O163" s="72"/>
      <c r="P163" s="211">
        <f>O163*H163</f>
        <v>0</v>
      </c>
      <c r="Q163" s="211">
        <v>0</v>
      </c>
      <c r="R163" s="211">
        <f>Q163*H163</f>
        <v>0</v>
      </c>
      <c r="S163" s="211">
        <v>0</v>
      </c>
      <c r="T163" s="212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13" t="s">
        <v>181</v>
      </c>
      <c r="AT163" s="213" t="s">
        <v>177</v>
      </c>
      <c r="AU163" s="213" t="s">
        <v>182</v>
      </c>
      <c r="AY163" s="17" t="s">
        <v>173</v>
      </c>
      <c r="BE163" s="119">
        <f>IF(N163="základní",J163,0)</f>
        <v>0</v>
      </c>
      <c r="BF163" s="119">
        <f>IF(N163="snížená",J163,0)</f>
        <v>0</v>
      </c>
      <c r="BG163" s="119">
        <f>IF(N163="zákl. přenesená",J163,0)</f>
        <v>0</v>
      </c>
      <c r="BH163" s="119">
        <f>IF(N163="sníž. přenesená",J163,0)</f>
        <v>0</v>
      </c>
      <c r="BI163" s="119">
        <f>IF(N163="nulová",J163,0)</f>
        <v>0</v>
      </c>
      <c r="BJ163" s="17" t="s">
        <v>87</v>
      </c>
      <c r="BK163" s="119">
        <f>ROUND(I163*H163,2)</f>
        <v>0</v>
      </c>
      <c r="BL163" s="17" t="s">
        <v>181</v>
      </c>
      <c r="BM163" s="213" t="s">
        <v>1506</v>
      </c>
    </row>
    <row r="164" spans="1:65" s="14" customFormat="1" ht="10.199999999999999">
      <c r="B164" s="225"/>
      <c r="C164" s="226"/>
      <c r="D164" s="216" t="s">
        <v>184</v>
      </c>
      <c r="E164" s="227" t="s">
        <v>1</v>
      </c>
      <c r="F164" s="228" t="s">
        <v>1499</v>
      </c>
      <c r="G164" s="226"/>
      <c r="H164" s="229">
        <v>44.677999999999997</v>
      </c>
      <c r="I164" s="230"/>
      <c r="J164" s="226"/>
      <c r="K164" s="226"/>
      <c r="L164" s="231"/>
      <c r="M164" s="232"/>
      <c r="N164" s="233"/>
      <c r="O164" s="233"/>
      <c r="P164" s="233"/>
      <c r="Q164" s="233"/>
      <c r="R164" s="233"/>
      <c r="S164" s="233"/>
      <c r="T164" s="234"/>
      <c r="AT164" s="235" t="s">
        <v>184</v>
      </c>
      <c r="AU164" s="235" t="s">
        <v>182</v>
      </c>
      <c r="AV164" s="14" t="s">
        <v>89</v>
      </c>
      <c r="AW164" s="14" t="s">
        <v>33</v>
      </c>
      <c r="AX164" s="14" t="s">
        <v>79</v>
      </c>
      <c r="AY164" s="235" t="s">
        <v>173</v>
      </c>
    </row>
    <row r="165" spans="1:65" s="14" customFormat="1" ht="10.199999999999999">
      <c r="B165" s="225"/>
      <c r="C165" s="226"/>
      <c r="D165" s="216" t="s">
        <v>184</v>
      </c>
      <c r="E165" s="227" t="s">
        <v>1</v>
      </c>
      <c r="F165" s="228" t="s">
        <v>1507</v>
      </c>
      <c r="G165" s="226"/>
      <c r="H165" s="229">
        <v>-1.4710000000000001</v>
      </c>
      <c r="I165" s="230"/>
      <c r="J165" s="226"/>
      <c r="K165" s="226"/>
      <c r="L165" s="231"/>
      <c r="M165" s="232"/>
      <c r="N165" s="233"/>
      <c r="O165" s="233"/>
      <c r="P165" s="233"/>
      <c r="Q165" s="233"/>
      <c r="R165" s="233"/>
      <c r="S165" s="233"/>
      <c r="T165" s="234"/>
      <c r="AT165" s="235" t="s">
        <v>184</v>
      </c>
      <c r="AU165" s="235" t="s">
        <v>182</v>
      </c>
      <c r="AV165" s="14" t="s">
        <v>89</v>
      </c>
      <c r="AW165" s="14" t="s">
        <v>33</v>
      </c>
      <c r="AX165" s="14" t="s">
        <v>79</v>
      </c>
      <c r="AY165" s="235" t="s">
        <v>173</v>
      </c>
    </row>
    <row r="166" spans="1:65" s="15" customFormat="1" ht="10.199999999999999">
      <c r="B166" s="236"/>
      <c r="C166" s="237"/>
      <c r="D166" s="216" t="s">
        <v>184</v>
      </c>
      <c r="E166" s="238" t="s">
        <v>1</v>
      </c>
      <c r="F166" s="239" t="s">
        <v>226</v>
      </c>
      <c r="G166" s="237"/>
      <c r="H166" s="240">
        <v>43.207000000000001</v>
      </c>
      <c r="I166" s="241"/>
      <c r="J166" s="237"/>
      <c r="K166" s="237"/>
      <c r="L166" s="242"/>
      <c r="M166" s="243"/>
      <c r="N166" s="244"/>
      <c r="O166" s="244"/>
      <c r="P166" s="244"/>
      <c r="Q166" s="244"/>
      <c r="R166" s="244"/>
      <c r="S166" s="244"/>
      <c r="T166" s="245"/>
      <c r="AT166" s="246" t="s">
        <v>184</v>
      </c>
      <c r="AU166" s="246" t="s">
        <v>182</v>
      </c>
      <c r="AV166" s="15" t="s">
        <v>181</v>
      </c>
      <c r="AW166" s="15" t="s">
        <v>33</v>
      </c>
      <c r="AX166" s="15" t="s">
        <v>87</v>
      </c>
      <c r="AY166" s="246" t="s">
        <v>173</v>
      </c>
    </row>
    <row r="167" spans="1:65" s="2" customFormat="1" ht="33" customHeight="1">
      <c r="A167" s="35"/>
      <c r="B167" s="36"/>
      <c r="C167" s="201" t="s">
        <v>175</v>
      </c>
      <c r="D167" s="201" t="s">
        <v>177</v>
      </c>
      <c r="E167" s="202" t="s">
        <v>1508</v>
      </c>
      <c r="F167" s="203" t="s">
        <v>1509</v>
      </c>
      <c r="G167" s="204" t="s">
        <v>255</v>
      </c>
      <c r="H167" s="205">
        <v>1.4710000000000001</v>
      </c>
      <c r="I167" s="206"/>
      <c r="J167" s="207">
        <f>ROUND(I167*H167,2)</f>
        <v>0</v>
      </c>
      <c r="K167" s="208"/>
      <c r="L167" s="38"/>
      <c r="M167" s="209" t="s">
        <v>1</v>
      </c>
      <c r="N167" s="210" t="s">
        <v>44</v>
      </c>
      <c r="O167" s="72"/>
      <c r="P167" s="211">
        <f>O167*H167</f>
        <v>0</v>
      </c>
      <c r="Q167" s="211">
        <v>0</v>
      </c>
      <c r="R167" s="211">
        <f>Q167*H167</f>
        <v>0</v>
      </c>
      <c r="S167" s="211">
        <v>0</v>
      </c>
      <c r="T167" s="212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213" t="s">
        <v>181</v>
      </c>
      <c r="AT167" s="213" t="s">
        <v>177</v>
      </c>
      <c r="AU167" s="213" t="s">
        <v>182</v>
      </c>
      <c r="AY167" s="17" t="s">
        <v>173</v>
      </c>
      <c r="BE167" s="119">
        <f>IF(N167="základní",J167,0)</f>
        <v>0</v>
      </c>
      <c r="BF167" s="119">
        <f>IF(N167="snížená",J167,0)</f>
        <v>0</v>
      </c>
      <c r="BG167" s="119">
        <f>IF(N167="zákl. přenesená",J167,0)</f>
        <v>0</v>
      </c>
      <c r="BH167" s="119">
        <f>IF(N167="sníž. přenesená",J167,0)</f>
        <v>0</v>
      </c>
      <c r="BI167" s="119">
        <f>IF(N167="nulová",J167,0)</f>
        <v>0</v>
      </c>
      <c r="BJ167" s="17" t="s">
        <v>87</v>
      </c>
      <c r="BK167" s="119">
        <f>ROUND(I167*H167,2)</f>
        <v>0</v>
      </c>
      <c r="BL167" s="17" t="s">
        <v>181</v>
      </c>
      <c r="BM167" s="213" t="s">
        <v>1510</v>
      </c>
    </row>
    <row r="168" spans="1:65" s="13" customFormat="1" ht="10.199999999999999">
      <c r="B168" s="214"/>
      <c r="C168" s="215"/>
      <c r="D168" s="216" t="s">
        <v>184</v>
      </c>
      <c r="E168" s="217" t="s">
        <v>1</v>
      </c>
      <c r="F168" s="218" t="s">
        <v>1511</v>
      </c>
      <c r="G168" s="215"/>
      <c r="H168" s="217" t="s">
        <v>1</v>
      </c>
      <c r="I168" s="219"/>
      <c r="J168" s="215"/>
      <c r="K168" s="215"/>
      <c r="L168" s="220"/>
      <c r="M168" s="221"/>
      <c r="N168" s="222"/>
      <c r="O168" s="222"/>
      <c r="P168" s="222"/>
      <c r="Q168" s="222"/>
      <c r="R168" s="222"/>
      <c r="S168" s="222"/>
      <c r="T168" s="223"/>
      <c r="AT168" s="224" t="s">
        <v>184</v>
      </c>
      <c r="AU168" s="224" t="s">
        <v>182</v>
      </c>
      <c r="AV168" s="13" t="s">
        <v>87</v>
      </c>
      <c r="AW168" s="13" t="s">
        <v>33</v>
      </c>
      <c r="AX168" s="13" t="s">
        <v>79</v>
      </c>
      <c r="AY168" s="224" t="s">
        <v>173</v>
      </c>
    </row>
    <row r="169" spans="1:65" s="13" customFormat="1" ht="10.199999999999999">
      <c r="B169" s="214"/>
      <c r="C169" s="215"/>
      <c r="D169" s="216" t="s">
        <v>184</v>
      </c>
      <c r="E169" s="217" t="s">
        <v>1</v>
      </c>
      <c r="F169" s="218" t="s">
        <v>1512</v>
      </c>
      <c r="G169" s="215"/>
      <c r="H169" s="217" t="s">
        <v>1</v>
      </c>
      <c r="I169" s="219"/>
      <c r="J169" s="215"/>
      <c r="K169" s="215"/>
      <c r="L169" s="220"/>
      <c r="M169" s="221"/>
      <c r="N169" s="222"/>
      <c r="O169" s="222"/>
      <c r="P169" s="222"/>
      <c r="Q169" s="222"/>
      <c r="R169" s="222"/>
      <c r="S169" s="222"/>
      <c r="T169" s="223"/>
      <c r="AT169" s="224" t="s">
        <v>184</v>
      </c>
      <c r="AU169" s="224" t="s">
        <v>182</v>
      </c>
      <c r="AV169" s="13" t="s">
        <v>87</v>
      </c>
      <c r="AW169" s="13" t="s">
        <v>33</v>
      </c>
      <c r="AX169" s="13" t="s">
        <v>79</v>
      </c>
      <c r="AY169" s="224" t="s">
        <v>173</v>
      </c>
    </row>
    <row r="170" spans="1:65" s="14" customFormat="1" ht="10.199999999999999">
      <c r="B170" s="225"/>
      <c r="C170" s="226"/>
      <c r="D170" s="216" t="s">
        <v>184</v>
      </c>
      <c r="E170" s="227" t="s">
        <v>1</v>
      </c>
      <c r="F170" s="228" t="s">
        <v>1513</v>
      </c>
      <c r="G170" s="226"/>
      <c r="H170" s="229">
        <v>1.4710000000000001</v>
      </c>
      <c r="I170" s="230"/>
      <c r="J170" s="226"/>
      <c r="K170" s="226"/>
      <c r="L170" s="231"/>
      <c r="M170" s="232"/>
      <c r="N170" s="233"/>
      <c r="O170" s="233"/>
      <c r="P170" s="233"/>
      <c r="Q170" s="233"/>
      <c r="R170" s="233"/>
      <c r="S170" s="233"/>
      <c r="T170" s="234"/>
      <c r="AT170" s="235" t="s">
        <v>184</v>
      </c>
      <c r="AU170" s="235" t="s">
        <v>182</v>
      </c>
      <c r="AV170" s="14" t="s">
        <v>89</v>
      </c>
      <c r="AW170" s="14" t="s">
        <v>33</v>
      </c>
      <c r="AX170" s="14" t="s">
        <v>87</v>
      </c>
      <c r="AY170" s="235" t="s">
        <v>173</v>
      </c>
    </row>
    <row r="171" spans="1:65" s="2" customFormat="1" ht="16.5" customHeight="1">
      <c r="A171" s="35"/>
      <c r="B171" s="36"/>
      <c r="C171" s="247" t="s">
        <v>247</v>
      </c>
      <c r="D171" s="247" t="s">
        <v>291</v>
      </c>
      <c r="E171" s="248" t="s">
        <v>1514</v>
      </c>
      <c r="F171" s="249" t="s">
        <v>1515</v>
      </c>
      <c r="G171" s="250" t="s">
        <v>342</v>
      </c>
      <c r="H171" s="251">
        <v>2.625</v>
      </c>
      <c r="I171" s="252"/>
      <c r="J171" s="253">
        <f>ROUND(I171*H171,2)</f>
        <v>0</v>
      </c>
      <c r="K171" s="254"/>
      <c r="L171" s="255"/>
      <c r="M171" s="256" t="s">
        <v>1</v>
      </c>
      <c r="N171" s="257" t="s">
        <v>44</v>
      </c>
      <c r="O171" s="72"/>
      <c r="P171" s="211">
        <f>O171*H171</f>
        <v>0</v>
      </c>
      <c r="Q171" s="211">
        <v>1</v>
      </c>
      <c r="R171" s="211">
        <f>Q171*H171</f>
        <v>2.625</v>
      </c>
      <c r="S171" s="211">
        <v>0</v>
      </c>
      <c r="T171" s="212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213" t="s">
        <v>227</v>
      </c>
      <c r="AT171" s="213" t="s">
        <v>291</v>
      </c>
      <c r="AU171" s="213" t="s">
        <v>182</v>
      </c>
      <c r="AY171" s="17" t="s">
        <v>173</v>
      </c>
      <c r="BE171" s="119">
        <f>IF(N171="základní",J171,0)</f>
        <v>0</v>
      </c>
      <c r="BF171" s="119">
        <f>IF(N171="snížená",J171,0)</f>
        <v>0</v>
      </c>
      <c r="BG171" s="119">
        <f>IF(N171="zákl. přenesená",J171,0)</f>
        <v>0</v>
      </c>
      <c r="BH171" s="119">
        <f>IF(N171="sníž. přenesená",J171,0)</f>
        <v>0</v>
      </c>
      <c r="BI171" s="119">
        <f>IF(N171="nulová",J171,0)</f>
        <v>0</v>
      </c>
      <c r="BJ171" s="17" t="s">
        <v>87</v>
      </c>
      <c r="BK171" s="119">
        <f>ROUND(I171*H171,2)</f>
        <v>0</v>
      </c>
      <c r="BL171" s="17" t="s">
        <v>181</v>
      </c>
      <c r="BM171" s="213" t="s">
        <v>1516</v>
      </c>
    </row>
    <row r="172" spans="1:65" s="13" customFormat="1" ht="10.199999999999999">
      <c r="B172" s="214"/>
      <c r="C172" s="215"/>
      <c r="D172" s="216" t="s">
        <v>184</v>
      </c>
      <c r="E172" s="217" t="s">
        <v>1</v>
      </c>
      <c r="F172" s="218" t="s">
        <v>1350</v>
      </c>
      <c r="G172" s="215"/>
      <c r="H172" s="217" t="s">
        <v>1</v>
      </c>
      <c r="I172" s="219"/>
      <c r="J172" s="215"/>
      <c r="K172" s="215"/>
      <c r="L172" s="220"/>
      <c r="M172" s="221"/>
      <c r="N172" s="222"/>
      <c r="O172" s="222"/>
      <c r="P172" s="222"/>
      <c r="Q172" s="222"/>
      <c r="R172" s="222"/>
      <c r="S172" s="222"/>
      <c r="T172" s="223"/>
      <c r="AT172" s="224" t="s">
        <v>184</v>
      </c>
      <c r="AU172" s="224" t="s">
        <v>182</v>
      </c>
      <c r="AV172" s="13" t="s">
        <v>87</v>
      </c>
      <c r="AW172" s="13" t="s">
        <v>33</v>
      </c>
      <c r="AX172" s="13" t="s">
        <v>79</v>
      </c>
      <c r="AY172" s="224" t="s">
        <v>173</v>
      </c>
    </row>
    <row r="173" spans="1:65" s="14" customFormat="1" ht="10.199999999999999">
      <c r="B173" s="225"/>
      <c r="C173" s="226"/>
      <c r="D173" s="216" t="s">
        <v>184</v>
      </c>
      <c r="E173" s="227" t="s">
        <v>1</v>
      </c>
      <c r="F173" s="228" t="s">
        <v>1517</v>
      </c>
      <c r="G173" s="226"/>
      <c r="H173" s="229">
        <v>2.625</v>
      </c>
      <c r="I173" s="230"/>
      <c r="J173" s="226"/>
      <c r="K173" s="226"/>
      <c r="L173" s="231"/>
      <c r="M173" s="232"/>
      <c r="N173" s="233"/>
      <c r="O173" s="233"/>
      <c r="P173" s="233"/>
      <c r="Q173" s="233"/>
      <c r="R173" s="233"/>
      <c r="S173" s="233"/>
      <c r="T173" s="234"/>
      <c r="AT173" s="235" t="s">
        <v>184</v>
      </c>
      <c r="AU173" s="235" t="s">
        <v>182</v>
      </c>
      <c r="AV173" s="14" t="s">
        <v>89</v>
      </c>
      <c r="AW173" s="14" t="s">
        <v>33</v>
      </c>
      <c r="AX173" s="14" t="s">
        <v>87</v>
      </c>
      <c r="AY173" s="235" t="s">
        <v>173</v>
      </c>
    </row>
    <row r="174" spans="1:65" s="12" customFormat="1" ht="22.8" customHeight="1">
      <c r="B174" s="185"/>
      <c r="C174" s="186"/>
      <c r="D174" s="187" t="s">
        <v>78</v>
      </c>
      <c r="E174" s="199" t="s">
        <v>89</v>
      </c>
      <c r="F174" s="199" t="s">
        <v>363</v>
      </c>
      <c r="G174" s="186"/>
      <c r="H174" s="186"/>
      <c r="I174" s="189"/>
      <c r="J174" s="200">
        <f>BK174</f>
        <v>0</v>
      </c>
      <c r="K174" s="186"/>
      <c r="L174" s="191"/>
      <c r="M174" s="192"/>
      <c r="N174" s="193"/>
      <c r="O174" s="193"/>
      <c r="P174" s="194">
        <f>SUM(P175:P179)</f>
        <v>0</v>
      </c>
      <c r="Q174" s="193"/>
      <c r="R174" s="194">
        <f>SUM(R175:R179)</f>
        <v>0.44519943999999995</v>
      </c>
      <c r="S174" s="193"/>
      <c r="T174" s="195">
        <f>SUM(T175:T179)</f>
        <v>0</v>
      </c>
      <c r="AR174" s="196" t="s">
        <v>87</v>
      </c>
      <c r="AT174" s="197" t="s">
        <v>78</v>
      </c>
      <c r="AU174" s="197" t="s">
        <v>87</v>
      </c>
      <c r="AY174" s="196" t="s">
        <v>173</v>
      </c>
      <c r="BK174" s="198">
        <f>SUM(BK175:BK179)</f>
        <v>0</v>
      </c>
    </row>
    <row r="175" spans="1:65" s="2" customFormat="1" ht="16.5" customHeight="1">
      <c r="A175" s="35"/>
      <c r="B175" s="36"/>
      <c r="C175" s="201" t="s">
        <v>252</v>
      </c>
      <c r="D175" s="201" t="s">
        <v>177</v>
      </c>
      <c r="E175" s="202" t="s">
        <v>1518</v>
      </c>
      <c r="F175" s="203" t="s">
        <v>1519</v>
      </c>
      <c r="G175" s="204" t="s">
        <v>255</v>
      </c>
      <c r="H175" s="205">
        <v>0.19600000000000001</v>
      </c>
      <c r="I175" s="206"/>
      <c r="J175" s="207">
        <f>ROUND(I175*H175,2)</f>
        <v>0</v>
      </c>
      <c r="K175" s="208"/>
      <c r="L175" s="38"/>
      <c r="M175" s="209" t="s">
        <v>1</v>
      </c>
      <c r="N175" s="210" t="s">
        <v>44</v>
      </c>
      <c r="O175" s="72"/>
      <c r="P175" s="211">
        <f>O175*H175</f>
        <v>0</v>
      </c>
      <c r="Q175" s="211">
        <v>2.2563399999999998</v>
      </c>
      <c r="R175" s="211">
        <f>Q175*H175</f>
        <v>0.44224263999999996</v>
      </c>
      <c r="S175" s="211">
        <v>0</v>
      </c>
      <c r="T175" s="212">
        <f>S175*H175</f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213" t="s">
        <v>181</v>
      </c>
      <c r="AT175" s="213" t="s">
        <v>177</v>
      </c>
      <c r="AU175" s="213" t="s">
        <v>89</v>
      </c>
      <c r="AY175" s="17" t="s">
        <v>173</v>
      </c>
      <c r="BE175" s="119">
        <f>IF(N175="základní",J175,0)</f>
        <v>0</v>
      </c>
      <c r="BF175" s="119">
        <f>IF(N175="snížená",J175,0)</f>
        <v>0</v>
      </c>
      <c r="BG175" s="119">
        <f>IF(N175="zákl. přenesená",J175,0)</f>
        <v>0</v>
      </c>
      <c r="BH175" s="119">
        <f>IF(N175="sníž. přenesená",J175,0)</f>
        <v>0</v>
      </c>
      <c r="BI175" s="119">
        <f>IF(N175="nulová",J175,0)</f>
        <v>0</v>
      </c>
      <c r="BJ175" s="17" t="s">
        <v>87</v>
      </c>
      <c r="BK175" s="119">
        <f>ROUND(I175*H175,2)</f>
        <v>0</v>
      </c>
      <c r="BL175" s="17" t="s">
        <v>181</v>
      </c>
      <c r="BM175" s="213" t="s">
        <v>1520</v>
      </c>
    </row>
    <row r="176" spans="1:65" s="14" customFormat="1" ht="10.199999999999999">
      <c r="B176" s="225"/>
      <c r="C176" s="226"/>
      <c r="D176" s="216" t="s">
        <v>184</v>
      </c>
      <c r="E176" s="227" t="s">
        <v>1</v>
      </c>
      <c r="F176" s="228" t="s">
        <v>1521</v>
      </c>
      <c r="G176" s="226"/>
      <c r="H176" s="229">
        <v>0.19600000000000001</v>
      </c>
      <c r="I176" s="230"/>
      <c r="J176" s="226"/>
      <c r="K176" s="226"/>
      <c r="L176" s="231"/>
      <c r="M176" s="232"/>
      <c r="N176" s="233"/>
      <c r="O176" s="233"/>
      <c r="P176" s="233"/>
      <c r="Q176" s="233"/>
      <c r="R176" s="233"/>
      <c r="S176" s="233"/>
      <c r="T176" s="234"/>
      <c r="AT176" s="235" t="s">
        <v>184</v>
      </c>
      <c r="AU176" s="235" t="s">
        <v>89</v>
      </c>
      <c r="AV176" s="14" t="s">
        <v>89</v>
      </c>
      <c r="AW176" s="14" t="s">
        <v>33</v>
      </c>
      <c r="AX176" s="14" t="s">
        <v>87</v>
      </c>
      <c r="AY176" s="235" t="s">
        <v>173</v>
      </c>
    </row>
    <row r="177" spans="1:65" s="2" customFormat="1" ht="16.5" customHeight="1">
      <c r="A177" s="35"/>
      <c r="B177" s="36"/>
      <c r="C177" s="201" t="s">
        <v>258</v>
      </c>
      <c r="D177" s="201" t="s">
        <v>177</v>
      </c>
      <c r="E177" s="202" t="s">
        <v>1522</v>
      </c>
      <c r="F177" s="203" t="s">
        <v>1523</v>
      </c>
      <c r="G177" s="204" t="s">
        <v>261</v>
      </c>
      <c r="H177" s="205">
        <v>1.1200000000000001</v>
      </c>
      <c r="I177" s="206"/>
      <c r="J177" s="207">
        <f>ROUND(I177*H177,2)</f>
        <v>0</v>
      </c>
      <c r="K177" s="208"/>
      <c r="L177" s="38"/>
      <c r="M177" s="209" t="s">
        <v>1</v>
      </c>
      <c r="N177" s="210" t="s">
        <v>44</v>
      </c>
      <c r="O177" s="72"/>
      <c r="P177" s="211">
        <f>O177*H177</f>
        <v>0</v>
      </c>
      <c r="Q177" s="211">
        <v>2.64E-3</v>
      </c>
      <c r="R177" s="211">
        <f>Q177*H177</f>
        <v>2.9568000000000003E-3</v>
      </c>
      <c r="S177" s="211">
        <v>0</v>
      </c>
      <c r="T177" s="212">
        <f>S177*H177</f>
        <v>0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213" t="s">
        <v>181</v>
      </c>
      <c r="AT177" s="213" t="s">
        <v>177</v>
      </c>
      <c r="AU177" s="213" t="s">
        <v>89</v>
      </c>
      <c r="AY177" s="17" t="s">
        <v>173</v>
      </c>
      <c r="BE177" s="119">
        <f>IF(N177="základní",J177,0)</f>
        <v>0</v>
      </c>
      <c r="BF177" s="119">
        <f>IF(N177="snížená",J177,0)</f>
        <v>0</v>
      </c>
      <c r="BG177" s="119">
        <f>IF(N177="zákl. přenesená",J177,0)</f>
        <v>0</v>
      </c>
      <c r="BH177" s="119">
        <f>IF(N177="sníž. přenesená",J177,0)</f>
        <v>0</v>
      </c>
      <c r="BI177" s="119">
        <f>IF(N177="nulová",J177,0)</f>
        <v>0</v>
      </c>
      <c r="BJ177" s="17" t="s">
        <v>87</v>
      </c>
      <c r="BK177" s="119">
        <f>ROUND(I177*H177,2)</f>
        <v>0</v>
      </c>
      <c r="BL177" s="17" t="s">
        <v>181</v>
      </c>
      <c r="BM177" s="213" t="s">
        <v>1524</v>
      </c>
    </row>
    <row r="178" spans="1:65" s="14" customFormat="1" ht="10.199999999999999">
      <c r="B178" s="225"/>
      <c r="C178" s="226"/>
      <c r="D178" s="216" t="s">
        <v>184</v>
      </c>
      <c r="E178" s="227" t="s">
        <v>1</v>
      </c>
      <c r="F178" s="228" t="s">
        <v>1525</v>
      </c>
      <c r="G178" s="226"/>
      <c r="H178" s="229">
        <v>1.1200000000000001</v>
      </c>
      <c r="I178" s="230"/>
      <c r="J178" s="226"/>
      <c r="K178" s="226"/>
      <c r="L178" s="231"/>
      <c r="M178" s="232"/>
      <c r="N178" s="233"/>
      <c r="O178" s="233"/>
      <c r="P178" s="233"/>
      <c r="Q178" s="233"/>
      <c r="R178" s="233"/>
      <c r="S178" s="233"/>
      <c r="T178" s="234"/>
      <c r="AT178" s="235" t="s">
        <v>184</v>
      </c>
      <c r="AU178" s="235" t="s">
        <v>89</v>
      </c>
      <c r="AV178" s="14" t="s">
        <v>89</v>
      </c>
      <c r="AW178" s="14" t="s">
        <v>33</v>
      </c>
      <c r="AX178" s="14" t="s">
        <v>87</v>
      </c>
      <c r="AY178" s="235" t="s">
        <v>173</v>
      </c>
    </row>
    <row r="179" spans="1:65" s="2" customFormat="1" ht="16.5" customHeight="1">
      <c r="A179" s="35"/>
      <c r="B179" s="36"/>
      <c r="C179" s="201" t="s">
        <v>8</v>
      </c>
      <c r="D179" s="201" t="s">
        <v>177</v>
      </c>
      <c r="E179" s="202" t="s">
        <v>1526</v>
      </c>
      <c r="F179" s="203" t="s">
        <v>1527</v>
      </c>
      <c r="G179" s="204" t="s">
        <v>261</v>
      </c>
      <c r="H179" s="205">
        <v>1.1200000000000001</v>
      </c>
      <c r="I179" s="206"/>
      <c r="J179" s="207">
        <f>ROUND(I179*H179,2)</f>
        <v>0</v>
      </c>
      <c r="K179" s="208"/>
      <c r="L179" s="38"/>
      <c r="M179" s="209" t="s">
        <v>1</v>
      </c>
      <c r="N179" s="210" t="s">
        <v>44</v>
      </c>
      <c r="O179" s="72"/>
      <c r="P179" s="211">
        <f>O179*H179</f>
        <v>0</v>
      </c>
      <c r="Q179" s="211">
        <v>0</v>
      </c>
      <c r="R179" s="211">
        <f>Q179*H179</f>
        <v>0</v>
      </c>
      <c r="S179" s="211">
        <v>0</v>
      </c>
      <c r="T179" s="212">
        <f>S179*H179</f>
        <v>0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213" t="s">
        <v>181</v>
      </c>
      <c r="AT179" s="213" t="s">
        <v>177</v>
      </c>
      <c r="AU179" s="213" t="s">
        <v>89</v>
      </c>
      <c r="AY179" s="17" t="s">
        <v>173</v>
      </c>
      <c r="BE179" s="119">
        <f>IF(N179="základní",J179,0)</f>
        <v>0</v>
      </c>
      <c r="BF179" s="119">
        <f>IF(N179="snížená",J179,0)</f>
        <v>0</v>
      </c>
      <c r="BG179" s="119">
        <f>IF(N179="zákl. přenesená",J179,0)</f>
        <v>0</v>
      </c>
      <c r="BH179" s="119">
        <f>IF(N179="sníž. přenesená",J179,0)</f>
        <v>0</v>
      </c>
      <c r="BI179" s="119">
        <f>IF(N179="nulová",J179,0)</f>
        <v>0</v>
      </c>
      <c r="BJ179" s="17" t="s">
        <v>87</v>
      </c>
      <c r="BK179" s="119">
        <f>ROUND(I179*H179,2)</f>
        <v>0</v>
      </c>
      <c r="BL179" s="17" t="s">
        <v>181</v>
      </c>
      <c r="BM179" s="213" t="s">
        <v>1528</v>
      </c>
    </row>
    <row r="180" spans="1:65" s="12" customFormat="1" ht="22.8" customHeight="1">
      <c r="B180" s="185"/>
      <c r="C180" s="186"/>
      <c r="D180" s="187" t="s">
        <v>78</v>
      </c>
      <c r="E180" s="199" t="s">
        <v>181</v>
      </c>
      <c r="F180" s="199" t="s">
        <v>375</v>
      </c>
      <c r="G180" s="186"/>
      <c r="H180" s="186"/>
      <c r="I180" s="189"/>
      <c r="J180" s="200">
        <f>BK180</f>
        <v>0</v>
      </c>
      <c r="K180" s="186"/>
      <c r="L180" s="191"/>
      <c r="M180" s="192"/>
      <c r="N180" s="193"/>
      <c r="O180" s="193"/>
      <c r="P180" s="194">
        <f>SUM(P181:P183)</f>
        <v>0</v>
      </c>
      <c r="Q180" s="193"/>
      <c r="R180" s="194">
        <f>SUM(R181:R183)</f>
        <v>1.617E-2</v>
      </c>
      <c r="S180" s="193"/>
      <c r="T180" s="195">
        <f>SUM(T181:T183)</f>
        <v>0</v>
      </c>
      <c r="AR180" s="196" t="s">
        <v>87</v>
      </c>
      <c r="AT180" s="197" t="s">
        <v>78</v>
      </c>
      <c r="AU180" s="197" t="s">
        <v>87</v>
      </c>
      <c r="AY180" s="196" t="s">
        <v>173</v>
      </c>
      <c r="BK180" s="198">
        <f>SUM(BK181:BK183)</f>
        <v>0</v>
      </c>
    </row>
    <row r="181" spans="1:65" s="2" customFormat="1" ht="24.15" customHeight="1">
      <c r="A181" s="35"/>
      <c r="B181" s="36"/>
      <c r="C181" s="201" t="s">
        <v>272</v>
      </c>
      <c r="D181" s="201" t="s">
        <v>177</v>
      </c>
      <c r="E181" s="202" t="s">
        <v>1529</v>
      </c>
      <c r="F181" s="203" t="s">
        <v>1530</v>
      </c>
      <c r="G181" s="204" t="s">
        <v>261</v>
      </c>
      <c r="H181" s="205">
        <v>6</v>
      </c>
      <c r="I181" s="206"/>
      <c r="J181" s="207">
        <f>ROUND(I181*H181,2)</f>
        <v>0</v>
      </c>
      <c r="K181" s="208"/>
      <c r="L181" s="38"/>
      <c r="M181" s="209" t="s">
        <v>1</v>
      </c>
      <c r="N181" s="210" t="s">
        <v>44</v>
      </c>
      <c r="O181" s="72"/>
      <c r="P181" s="211">
        <f>O181*H181</f>
        <v>0</v>
      </c>
      <c r="Q181" s="211">
        <v>2.3500000000000001E-3</v>
      </c>
      <c r="R181" s="211">
        <f>Q181*H181</f>
        <v>1.4100000000000001E-2</v>
      </c>
      <c r="S181" s="211">
        <v>0</v>
      </c>
      <c r="T181" s="212">
        <f>S181*H181</f>
        <v>0</v>
      </c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213" t="s">
        <v>181</v>
      </c>
      <c r="AT181" s="213" t="s">
        <v>177</v>
      </c>
      <c r="AU181" s="213" t="s">
        <v>89</v>
      </c>
      <c r="AY181" s="17" t="s">
        <v>173</v>
      </c>
      <c r="BE181" s="119">
        <f>IF(N181="základní",J181,0)</f>
        <v>0</v>
      </c>
      <c r="BF181" s="119">
        <f>IF(N181="snížená",J181,0)</f>
        <v>0</v>
      </c>
      <c r="BG181" s="119">
        <f>IF(N181="zákl. přenesená",J181,0)</f>
        <v>0</v>
      </c>
      <c r="BH181" s="119">
        <f>IF(N181="sníž. přenesená",J181,0)</f>
        <v>0</v>
      </c>
      <c r="BI181" s="119">
        <f>IF(N181="nulová",J181,0)</f>
        <v>0</v>
      </c>
      <c r="BJ181" s="17" t="s">
        <v>87</v>
      </c>
      <c r="BK181" s="119">
        <f>ROUND(I181*H181,2)</f>
        <v>0</v>
      </c>
      <c r="BL181" s="17" t="s">
        <v>181</v>
      </c>
      <c r="BM181" s="213" t="s">
        <v>1531</v>
      </c>
    </row>
    <row r="182" spans="1:65" s="2" customFormat="1" ht="16.5" customHeight="1">
      <c r="A182" s="35"/>
      <c r="B182" s="36"/>
      <c r="C182" s="247" t="s">
        <v>284</v>
      </c>
      <c r="D182" s="247" t="s">
        <v>291</v>
      </c>
      <c r="E182" s="248" t="s">
        <v>1532</v>
      </c>
      <c r="F182" s="249" t="s">
        <v>1533</v>
      </c>
      <c r="G182" s="250" t="s">
        <v>261</v>
      </c>
      <c r="H182" s="251">
        <v>6.9</v>
      </c>
      <c r="I182" s="252"/>
      <c r="J182" s="253">
        <f>ROUND(I182*H182,2)</f>
        <v>0</v>
      </c>
      <c r="K182" s="254"/>
      <c r="L182" s="255"/>
      <c r="M182" s="256" t="s">
        <v>1</v>
      </c>
      <c r="N182" s="257" t="s">
        <v>44</v>
      </c>
      <c r="O182" s="72"/>
      <c r="P182" s="211">
        <f>O182*H182</f>
        <v>0</v>
      </c>
      <c r="Q182" s="211">
        <v>2.9999999999999997E-4</v>
      </c>
      <c r="R182" s="211">
        <f>Q182*H182</f>
        <v>2.0699999999999998E-3</v>
      </c>
      <c r="S182" s="211">
        <v>0</v>
      </c>
      <c r="T182" s="212">
        <f>S182*H182</f>
        <v>0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213" t="s">
        <v>227</v>
      </c>
      <c r="AT182" s="213" t="s">
        <v>291</v>
      </c>
      <c r="AU182" s="213" t="s">
        <v>89</v>
      </c>
      <c r="AY182" s="17" t="s">
        <v>173</v>
      </c>
      <c r="BE182" s="119">
        <f>IF(N182="základní",J182,0)</f>
        <v>0</v>
      </c>
      <c r="BF182" s="119">
        <f>IF(N182="snížená",J182,0)</f>
        <v>0</v>
      </c>
      <c r="BG182" s="119">
        <f>IF(N182="zákl. přenesená",J182,0)</f>
        <v>0</v>
      </c>
      <c r="BH182" s="119">
        <f>IF(N182="sníž. přenesená",J182,0)</f>
        <v>0</v>
      </c>
      <c r="BI182" s="119">
        <f>IF(N182="nulová",J182,0)</f>
        <v>0</v>
      </c>
      <c r="BJ182" s="17" t="s">
        <v>87</v>
      </c>
      <c r="BK182" s="119">
        <f>ROUND(I182*H182,2)</f>
        <v>0</v>
      </c>
      <c r="BL182" s="17" t="s">
        <v>181</v>
      </c>
      <c r="BM182" s="213" t="s">
        <v>1534</v>
      </c>
    </row>
    <row r="183" spans="1:65" s="14" customFormat="1" ht="10.199999999999999">
      <c r="B183" s="225"/>
      <c r="C183" s="226"/>
      <c r="D183" s="216" t="s">
        <v>184</v>
      </c>
      <c r="E183" s="226"/>
      <c r="F183" s="228" t="s">
        <v>1535</v>
      </c>
      <c r="G183" s="226"/>
      <c r="H183" s="229">
        <v>6.9</v>
      </c>
      <c r="I183" s="230"/>
      <c r="J183" s="226"/>
      <c r="K183" s="226"/>
      <c r="L183" s="231"/>
      <c r="M183" s="232"/>
      <c r="N183" s="233"/>
      <c r="O183" s="233"/>
      <c r="P183" s="233"/>
      <c r="Q183" s="233"/>
      <c r="R183" s="233"/>
      <c r="S183" s="233"/>
      <c r="T183" s="234"/>
      <c r="AT183" s="235" t="s">
        <v>184</v>
      </c>
      <c r="AU183" s="235" t="s">
        <v>89</v>
      </c>
      <c r="AV183" s="14" t="s">
        <v>89</v>
      </c>
      <c r="AW183" s="14" t="s">
        <v>4</v>
      </c>
      <c r="AX183" s="14" t="s">
        <v>87</v>
      </c>
      <c r="AY183" s="235" t="s">
        <v>173</v>
      </c>
    </row>
    <row r="184" spans="1:65" s="12" customFormat="1" ht="22.8" customHeight="1">
      <c r="B184" s="185"/>
      <c r="C184" s="186"/>
      <c r="D184" s="187" t="s">
        <v>78</v>
      </c>
      <c r="E184" s="199" t="s">
        <v>207</v>
      </c>
      <c r="F184" s="199" t="s">
        <v>1007</v>
      </c>
      <c r="G184" s="186"/>
      <c r="H184" s="186"/>
      <c r="I184" s="189"/>
      <c r="J184" s="200">
        <f>BK184</f>
        <v>0</v>
      </c>
      <c r="K184" s="186"/>
      <c r="L184" s="191"/>
      <c r="M184" s="192"/>
      <c r="N184" s="193"/>
      <c r="O184" s="193"/>
      <c r="P184" s="194">
        <f>SUM(P185:P189)</f>
        <v>0</v>
      </c>
      <c r="Q184" s="193"/>
      <c r="R184" s="194">
        <f>SUM(R185:R189)</f>
        <v>1.3278340000000002</v>
      </c>
      <c r="S184" s="193"/>
      <c r="T184" s="195">
        <f>SUM(T185:T189)</f>
        <v>0</v>
      </c>
      <c r="AR184" s="196" t="s">
        <v>87</v>
      </c>
      <c r="AT184" s="197" t="s">
        <v>78</v>
      </c>
      <c r="AU184" s="197" t="s">
        <v>87</v>
      </c>
      <c r="AY184" s="196" t="s">
        <v>173</v>
      </c>
      <c r="BK184" s="198">
        <f>SUM(BK185:BK189)</f>
        <v>0</v>
      </c>
    </row>
    <row r="185" spans="1:65" s="2" customFormat="1" ht="24.15" customHeight="1">
      <c r="A185" s="35"/>
      <c r="B185" s="36"/>
      <c r="C185" s="201" t="s">
        <v>290</v>
      </c>
      <c r="D185" s="201" t="s">
        <v>177</v>
      </c>
      <c r="E185" s="202" t="s">
        <v>1012</v>
      </c>
      <c r="F185" s="203" t="s">
        <v>1013</v>
      </c>
      <c r="G185" s="204" t="s">
        <v>255</v>
      </c>
      <c r="H185" s="205">
        <v>0.1</v>
      </c>
      <c r="I185" s="206"/>
      <c r="J185" s="207">
        <f>ROUND(I185*H185,2)</f>
        <v>0</v>
      </c>
      <c r="K185" s="208"/>
      <c r="L185" s="38"/>
      <c r="M185" s="209" t="s">
        <v>1</v>
      </c>
      <c r="N185" s="210" t="s">
        <v>44</v>
      </c>
      <c r="O185" s="72"/>
      <c r="P185" s="211">
        <f>O185*H185</f>
        <v>0</v>
      </c>
      <c r="Q185" s="211">
        <v>2.2563399999999998</v>
      </c>
      <c r="R185" s="211">
        <f>Q185*H185</f>
        <v>0.225634</v>
      </c>
      <c r="S185" s="211">
        <v>0</v>
      </c>
      <c r="T185" s="212">
        <f>S185*H185</f>
        <v>0</v>
      </c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R185" s="213" t="s">
        <v>181</v>
      </c>
      <c r="AT185" s="213" t="s">
        <v>177</v>
      </c>
      <c r="AU185" s="213" t="s">
        <v>89</v>
      </c>
      <c r="AY185" s="17" t="s">
        <v>173</v>
      </c>
      <c r="BE185" s="119">
        <f>IF(N185="základní",J185,0)</f>
        <v>0</v>
      </c>
      <c r="BF185" s="119">
        <f>IF(N185="snížená",J185,0)</f>
        <v>0</v>
      </c>
      <c r="BG185" s="119">
        <f>IF(N185="zákl. přenesená",J185,0)</f>
        <v>0</v>
      </c>
      <c r="BH185" s="119">
        <f>IF(N185="sníž. přenesená",J185,0)</f>
        <v>0</v>
      </c>
      <c r="BI185" s="119">
        <f>IF(N185="nulová",J185,0)</f>
        <v>0</v>
      </c>
      <c r="BJ185" s="17" t="s">
        <v>87</v>
      </c>
      <c r="BK185" s="119">
        <f>ROUND(I185*H185,2)</f>
        <v>0</v>
      </c>
      <c r="BL185" s="17" t="s">
        <v>181</v>
      </c>
      <c r="BM185" s="213" t="s">
        <v>1536</v>
      </c>
    </row>
    <row r="186" spans="1:65" s="14" customFormat="1" ht="10.199999999999999">
      <c r="B186" s="225"/>
      <c r="C186" s="226"/>
      <c r="D186" s="216" t="s">
        <v>184</v>
      </c>
      <c r="E186" s="227" t="s">
        <v>1</v>
      </c>
      <c r="F186" s="228" t="s">
        <v>1537</v>
      </c>
      <c r="G186" s="226"/>
      <c r="H186" s="229">
        <v>0.1</v>
      </c>
      <c r="I186" s="230"/>
      <c r="J186" s="226"/>
      <c r="K186" s="226"/>
      <c r="L186" s="231"/>
      <c r="M186" s="232"/>
      <c r="N186" s="233"/>
      <c r="O186" s="233"/>
      <c r="P186" s="233"/>
      <c r="Q186" s="233"/>
      <c r="R186" s="233"/>
      <c r="S186" s="233"/>
      <c r="T186" s="234"/>
      <c r="AT186" s="235" t="s">
        <v>184</v>
      </c>
      <c r="AU186" s="235" t="s">
        <v>89</v>
      </c>
      <c r="AV186" s="14" t="s">
        <v>89</v>
      </c>
      <c r="AW186" s="14" t="s">
        <v>33</v>
      </c>
      <c r="AX186" s="14" t="s">
        <v>87</v>
      </c>
      <c r="AY186" s="235" t="s">
        <v>173</v>
      </c>
    </row>
    <row r="187" spans="1:65" s="2" customFormat="1" ht="16.5" customHeight="1">
      <c r="A187" s="35"/>
      <c r="B187" s="36"/>
      <c r="C187" s="201" t="s">
        <v>299</v>
      </c>
      <c r="D187" s="201" t="s">
        <v>177</v>
      </c>
      <c r="E187" s="202" t="s">
        <v>1538</v>
      </c>
      <c r="F187" s="203" t="s">
        <v>1539</v>
      </c>
      <c r="G187" s="204" t="s">
        <v>261</v>
      </c>
      <c r="H187" s="205">
        <v>6</v>
      </c>
      <c r="I187" s="206"/>
      <c r="J187" s="207">
        <f>ROUND(I187*H187,2)</f>
        <v>0</v>
      </c>
      <c r="K187" s="208"/>
      <c r="L187" s="38"/>
      <c r="M187" s="209" t="s">
        <v>1</v>
      </c>
      <c r="N187" s="210" t="s">
        <v>44</v>
      </c>
      <c r="O187" s="72"/>
      <c r="P187" s="211">
        <f>O187*H187</f>
        <v>0</v>
      </c>
      <c r="Q187" s="211">
        <v>0.1837</v>
      </c>
      <c r="R187" s="211">
        <f>Q187*H187</f>
        <v>1.1022000000000001</v>
      </c>
      <c r="S187" s="211">
        <v>0</v>
      </c>
      <c r="T187" s="212">
        <f>S187*H187</f>
        <v>0</v>
      </c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R187" s="213" t="s">
        <v>181</v>
      </c>
      <c r="AT187" s="213" t="s">
        <v>177</v>
      </c>
      <c r="AU187" s="213" t="s">
        <v>89</v>
      </c>
      <c r="AY187" s="17" t="s">
        <v>173</v>
      </c>
      <c r="BE187" s="119">
        <f>IF(N187="základní",J187,0)</f>
        <v>0</v>
      </c>
      <c r="BF187" s="119">
        <f>IF(N187="snížená",J187,0)</f>
        <v>0</v>
      </c>
      <c r="BG187" s="119">
        <f>IF(N187="zákl. přenesená",J187,0)</f>
        <v>0</v>
      </c>
      <c r="BH187" s="119">
        <f>IF(N187="sníž. přenesená",J187,0)</f>
        <v>0</v>
      </c>
      <c r="BI187" s="119">
        <f>IF(N187="nulová",J187,0)</f>
        <v>0</v>
      </c>
      <c r="BJ187" s="17" t="s">
        <v>87</v>
      </c>
      <c r="BK187" s="119">
        <f>ROUND(I187*H187,2)</f>
        <v>0</v>
      </c>
      <c r="BL187" s="17" t="s">
        <v>181</v>
      </c>
      <c r="BM187" s="213" t="s">
        <v>1540</v>
      </c>
    </row>
    <row r="188" spans="1:65" s="2" customFormat="1" ht="24.15" customHeight="1">
      <c r="A188" s="35"/>
      <c r="B188" s="36"/>
      <c r="C188" s="247" t="s">
        <v>307</v>
      </c>
      <c r="D188" s="247" t="s">
        <v>291</v>
      </c>
      <c r="E188" s="248" t="s">
        <v>1541</v>
      </c>
      <c r="F188" s="249" t="s">
        <v>1542</v>
      </c>
      <c r="G188" s="250" t="s">
        <v>261</v>
      </c>
      <c r="H188" s="251">
        <v>1</v>
      </c>
      <c r="I188" s="252"/>
      <c r="J188" s="253">
        <f>ROUND(I188*H188,2)</f>
        <v>0</v>
      </c>
      <c r="K188" s="254"/>
      <c r="L188" s="255"/>
      <c r="M188" s="256" t="s">
        <v>1</v>
      </c>
      <c r="N188" s="257" t="s">
        <v>44</v>
      </c>
      <c r="O188" s="72"/>
      <c r="P188" s="211">
        <f>O188*H188</f>
        <v>0</v>
      </c>
      <c r="Q188" s="211">
        <v>0</v>
      </c>
      <c r="R188" s="211">
        <f>Q188*H188</f>
        <v>0</v>
      </c>
      <c r="S188" s="211">
        <v>0</v>
      </c>
      <c r="T188" s="212">
        <f>S188*H188</f>
        <v>0</v>
      </c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R188" s="213" t="s">
        <v>227</v>
      </c>
      <c r="AT188" s="213" t="s">
        <v>291</v>
      </c>
      <c r="AU188" s="213" t="s">
        <v>89</v>
      </c>
      <c r="AY188" s="17" t="s">
        <v>173</v>
      </c>
      <c r="BE188" s="119">
        <f>IF(N188="základní",J188,0)</f>
        <v>0</v>
      </c>
      <c r="BF188" s="119">
        <f>IF(N188="snížená",J188,0)</f>
        <v>0</v>
      </c>
      <c r="BG188" s="119">
        <f>IF(N188="zákl. přenesená",J188,0)</f>
        <v>0</v>
      </c>
      <c r="BH188" s="119">
        <f>IF(N188="sníž. přenesená",J188,0)</f>
        <v>0</v>
      </c>
      <c r="BI188" s="119">
        <f>IF(N188="nulová",J188,0)</f>
        <v>0</v>
      </c>
      <c r="BJ188" s="17" t="s">
        <v>87</v>
      </c>
      <c r="BK188" s="119">
        <f>ROUND(I188*H188,2)</f>
        <v>0</v>
      </c>
      <c r="BL188" s="17" t="s">
        <v>181</v>
      </c>
      <c r="BM188" s="213" t="s">
        <v>1543</v>
      </c>
    </row>
    <row r="189" spans="1:65" s="14" customFormat="1" ht="10.199999999999999">
      <c r="B189" s="225"/>
      <c r="C189" s="226"/>
      <c r="D189" s="216" t="s">
        <v>184</v>
      </c>
      <c r="E189" s="227" t="s">
        <v>1</v>
      </c>
      <c r="F189" s="228" t="s">
        <v>1544</v>
      </c>
      <c r="G189" s="226"/>
      <c r="H189" s="229">
        <v>1</v>
      </c>
      <c r="I189" s="230"/>
      <c r="J189" s="226"/>
      <c r="K189" s="226"/>
      <c r="L189" s="231"/>
      <c r="M189" s="232"/>
      <c r="N189" s="233"/>
      <c r="O189" s="233"/>
      <c r="P189" s="233"/>
      <c r="Q189" s="233"/>
      <c r="R189" s="233"/>
      <c r="S189" s="233"/>
      <c r="T189" s="234"/>
      <c r="AT189" s="235" t="s">
        <v>184</v>
      </c>
      <c r="AU189" s="235" t="s">
        <v>89</v>
      </c>
      <c r="AV189" s="14" t="s">
        <v>89</v>
      </c>
      <c r="AW189" s="14" t="s">
        <v>33</v>
      </c>
      <c r="AX189" s="14" t="s">
        <v>87</v>
      </c>
      <c r="AY189" s="235" t="s">
        <v>173</v>
      </c>
    </row>
    <row r="190" spans="1:65" s="12" customFormat="1" ht="22.8" customHeight="1">
      <c r="B190" s="185"/>
      <c r="C190" s="186"/>
      <c r="D190" s="187" t="s">
        <v>78</v>
      </c>
      <c r="E190" s="199" t="s">
        <v>231</v>
      </c>
      <c r="F190" s="199" t="s">
        <v>1545</v>
      </c>
      <c r="G190" s="186"/>
      <c r="H190" s="186"/>
      <c r="I190" s="189"/>
      <c r="J190" s="200">
        <f>BK190</f>
        <v>0</v>
      </c>
      <c r="K190" s="186"/>
      <c r="L190" s="191"/>
      <c r="M190" s="192"/>
      <c r="N190" s="193"/>
      <c r="O190" s="193"/>
      <c r="P190" s="194">
        <f>SUM(P191:P192)</f>
        <v>0</v>
      </c>
      <c r="Q190" s="193"/>
      <c r="R190" s="194">
        <f>SUM(R191:R192)</f>
        <v>0</v>
      </c>
      <c r="S190" s="193"/>
      <c r="T190" s="195">
        <f>SUM(T191:T192)</f>
        <v>0</v>
      </c>
      <c r="AR190" s="196" t="s">
        <v>87</v>
      </c>
      <c r="AT190" s="197" t="s">
        <v>78</v>
      </c>
      <c r="AU190" s="197" t="s">
        <v>87</v>
      </c>
      <c r="AY190" s="196" t="s">
        <v>173</v>
      </c>
      <c r="BK190" s="198">
        <f>SUM(BK191:BK192)</f>
        <v>0</v>
      </c>
    </row>
    <row r="191" spans="1:65" s="2" customFormat="1" ht="24.15" customHeight="1">
      <c r="A191" s="35"/>
      <c r="B191" s="36"/>
      <c r="C191" s="201" t="s">
        <v>7</v>
      </c>
      <c r="D191" s="201" t="s">
        <v>177</v>
      </c>
      <c r="E191" s="202" t="s">
        <v>1546</v>
      </c>
      <c r="F191" s="203" t="s">
        <v>1547</v>
      </c>
      <c r="G191" s="204" t="s">
        <v>193</v>
      </c>
      <c r="H191" s="205">
        <v>52</v>
      </c>
      <c r="I191" s="206"/>
      <c r="J191" s="207">
        <f>ROUND(I191*H191,2)</f>
        <v>0</v>
      </c>
      <c r="K191" s="208"/>
      <c r="L191" s="38"/>
      <c r="M191" s="209" t="s">
        <v>1</v>
      </c>
      <c r="N191" s="210" t="s">
        <v>44</v>
      </c>
      <c r="O191" s="72"/>
      <c r="P191" s="211">
        <f>O191*H191</f>
        <v>0</v>
      </c>
      <c r="Q191" s="211">
        <v>0</v>
      </c>
      <c r="R191" s="211">
        <f>Q191*H191</f>
        <v>0</v>
      </c>
      <c r="S191" s="211">
        <v>0</v>
      </c>
      <c r="T191" s="212">
        <f>S191*H191</f>
        <v>0</v>
      </c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R191" s="213" t="s">
        <v>181</v>
      </c>
      <c r="AT191" s="213" t="s">
        <v>177</v>
      </c>
      <c r="AU191" s="213" t="s">
        <v>89</v>
      </c>
      <c r="AY191" s="17" t="s">
        <v>173</v>
      </c>
      <c r="BE191" s="119">
        <f>IF(N191="základní",J191,0)</f>
        <v>0</v>
      </c>
      <c r="BF191" s="119">
        <f>IF(N191="snížená",J191,0)</f>
        <v>0</v>
      </c>
      <c r="BG191" s="119">
        <f>IF(N191="zákl. přenesená",J191,0)</f>
        <v>0</v>
      </c>
      <c r="BH191" s="119">
        <f>IF(N191="sníž. přenesená",J191,0)</f>
        <v>0</v>
      </c>
      <c r="BI191" s="119">
        <f>IF(N191="nulová",J191,0)</f>
        <v>0</v>
      </c>
      <c r="BJ191" s="17" t="s">
        <v>87</v>
      </c>
      <c r="BK191" s="119">
        <f>ROUND(I191*H191,2)</f>
        <v>0</v>
      </c>
      <c r="BL191" s="17" t="s">
        <v>181</v>
      </c>
      <c r="BM191" s="213" t="s">
        <v>1548</v>
      </c>
    </row>
    <row r="192" spans="1:65" s="2" customFormat="1" ht="16.5" customHeight="1">
      <c r="A192" s="35"/>
      <c r="B192" s="36"/>
      <c r="C192" s="201" t="s">
        <v>317</v>
      </c>
      <c r="D192" s="201" t="s">
        <v>177</v>
      </c>
      <c r="E192" s="202" t="s">
        <v>1549</v>
      </c>
      <c r="F192" s="203" t="s">
        <v>1550</v>
      </c>
      <c r="G192" s="204" t="s">
        <v>180</v>
      </c>
      <c r="H192" s="205">
        <v>2</v>
      </c>
      <c r="I192" s="206"/>
      <c r="J192" s="207">
        <f>ROUND(I192*H192,2)</f>
        <v>0</v>
      </c>
      <c r="K192" s="208"/>
      <c r="L192" s="38"/>
      <c r="M192" s="209" t="s">
        <v>1</v>
      </c>
      <c r="N192" s="210" t="s">
        <v>44</v>
      </c>
      <c r="O192" s="72"/>
      <c r="P192" s="211">
        <f>O192*H192</f>
        <v>0</v>
      </c>
      <c r="Q192" s="211">
        <v>0</v>
      </c>
      <c r="R192" s="211">
        <f>Q192*H192</f>
        <v>0</v>
      </c>
      <c r="S192" s="211">
        <v>0</v>
      </c>
      <c r="T192" s="212">
        <f>S192*H192</f>
        <v>0</v>
      </c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R192" s="213" t="s">
        <v>181</v>
      </c>
      <c r="AT192" s="213" t="s">
        <v>177</v>
      </c>
      <c r="AU192" s="213" t="s">
        <v>89</v>
      </c>
      <c r="AY192" s="17" t="s">
        <v>173</v>
      </c>
      <c r="BE192" s="119">
        <f>IF(N192="základní",J192,0)</f>
        <v>0</v>
      </c>
      <c r="BF192" s="119">
        <f>IF(N192="snížená",J192,0)</f>
        <v>0</v>
      </c>
      <c r="BG192" s="119">
        <f>IF(N192="zákl. přenesená",J192,0)</f>
        <v>0</v>
      </c>
      <c r="BH192" s="119">
        <f>IF(N192="sníž. přenesená",J192,0)</f>
        <v>0</v>
      </c>
      <c r="BI192" s="119">
        <f>IF(N192="nulová",J192,0)</f>
        <v>0</v>
      </c>
      <c r="BJ192" s="17" t="s">
        <v>87</v>
      </c>
      <c r="BK192" s="119">
        <f>ROUND(I192*H192,2)</f>
        <v>0</v>
      </c>
      <c r="BL192" s="17" t="s">
        <v>181</v>
      </c>
      <c r="BM192" s="213" t="s">
        <v>1551</v>
      </c>
    </row>
    <row r="193" spans="1:65" s="12" customFormat="1" ht="25.95" customHeight="1">
      <c r="B193" s="185"/>
      <c r="C193" s="186"/>
      <c r="D193" s="187" t="s">
        <v>78</v>
      </c>
      <c r="E193" s="188" t="s">
        <v>291</v>
      </c>
      <c r="F193" s="188" t="s">
        <v>419</v>
      </c>
      <c r="G193" s="186"/>
      <c r="H193" s="186"/>
      <c r="I193" s="189"/>
      <c r="J193" s="190">
        <f>BK193</f>
        <v>0</v>
      </c>
      <c r="K193" s="186"/>
      <c r="L193" s="191"/>
      <c r="M193" s="192"/>
      <c r="N193" s="193"/>
      <c r="O193" s="193"/>
      <c r="P193" s="194">
        <f>P194</f>
        <v>0</v>
      </c>
      <c r="Q193" s="193"/>
      <c r="R193" s="194">
        <f>R194</f>
        <v>7.6699999999999997E-3</v>
      </c>
      <c r="S193" s="193"/>
      <c r="T193" s="195">
        <f>T194</f>
        <v>0</v>
      </c>
      <c r="AR193" s="196" t="s">
        <v>182</v>
      </c>
      <c r="AT193" s="197" t="s">
        <v>78</v>
      </c>
      <c r="AU193" s="197" t="s">
        <v>79</v>
      </c>
      <c r="AY193" s="196" t="s">
        <v>173</v>
      </c>
      <c r="BK193" s="198">
        <f>BK194</f>
        <v>0</v>
      </c>
    </row>
    <row r="194" spans="1:65" s="12" customFormat="1" ht="22.8" customHeight="1">
      <c r="B194" s="185"/>
      <c r="C194" s="186"/>
      <c r="D194" s="187" t="s">
        <v>78</v>
      </c>
      <c r="E194" s="199" t="s">
        <v>420</v>
      </c>
      <c r="F194" s="199" t="s">
        <v>421</v>
      </c>
      <c r="G194" s="186"/>
      <c r="H194" s="186"/>
      <c r="I194" s="189"/>
      <c r="J194" s="200">
        <f>BK194</f>
        <v>0</v>
      </c>
      <c r="K194" s="186"/>
      <c r="L194" s="191"/>
      <c r="M194" s="192"/>
      <c r="N194" s="193"/>
      <c r="O194" s="193"/>
      <c r="P194" s="194">
        <f>SUM(P195:P225)</f>
        <v>0</v>
      </c>
      <c r="Q194" s="193"/>
      <c r="R194" s="194">
        <f>SUM(R195:R225)</f>
        <v>7.6699999999999997E-3</v>
      </c>
      <c r="S194" s="193"/>
      <c r="T194" s="195">
        <f>SUM(T195:T225)</f>
        <v>0</v>
      </c>
      <c r="AR194" s="196" t="s">
        <v>182</v>
      </c>
      <c r="AT194" s="197" t="s">
        <v>78</v>
      </c>
      <c r="AU194" s="197" t="s">
        <v>87</v>
      </c>
      <c r="AY194" s="196" t="s">
        <v>173</v>
      </c>
      <c r="BK194" s="198">
        <f>SUM(BK195:BK225)</f>
        <v>0</v>
      </c>
    </row>
    <row r="195" spans="1:65" s="2" customFormat="1" ht="16.5" customHeight="1">
      <c r="A195" s="35"/>
      <c r="B195" s="36"/>
      <c r="C195" s="201" t="s">
        <v>322</v>
      </c>
      <c r="D195" s="201" t="s">
        <v>177</v>
      </c>
      <c r="E195" s="202" t="s">
        <v>1552</v>
      </c>
      <c r="F195" s="203" t="s">
        <v>424</v>
      </c>
      <c r="G195" s="204" t="s">
        <v>425</v>
      </c>
      <c r="H195" s="205">
        <v>1</v>
      </c>
      <c r="I195" s="206"/>
      <c r="J195" s="207">
        <f>ROUND(I195*H195,2)</f>
        <v>0</v>
      </c>
      <c r="K195" s="208"/>
      <c r="L195" s="38"/>
      <c r="M195" s="209" t="s">
        <v>1</v>
      </c>
      <c r="N195" s="210" t="s">
        <v>44</v>
      </c>
      <c r="O195" s="72"/>
      <c r="P195" s="211">
        <f>O195*H195</f>
        <v>0</v>
      </c>
      <c r="Q195" s="211">
        <v>0</v>
      </c>
      <c r="R195" s="211">
        <f>Q195*H195</f>
        <v>0</v>
      </c>
      <c r="S195" s="211">
        <v>0</v>
      </c>
      <c r="T195" s="212">
        <f>S195*H195</f>
        <v>0</v>
      </c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R195" s="213" t="s">
        <v>426</v>
      </c>
      <c r="AT195" s="213" t="s">
        <v>177</v>
      </c>
      <c r="AU195" s="213" t="s">
        <v>89</v>
      </c>
      <c r="AY195" s="17" t="s">
        <v>173</v>
      </c>
      <c r="BE195" s="119">
        <f>IF(N195="základní",J195,0)</f>
        <v>0</v>
      </c>
      <c r="BF195" s="119">
        <f>IF(N195="snížená",J195,0)</f>
        <v>0</v>
      </c>
      <c r="BG195" s="119">
        <f>IF(N195="zákl. přenesená",J195,0)</f>
        <v>0</v>
      </c>
      <c r="BH195" s="119">
        <f>IF(N195="sníž. přenesená",J195,0)</f>
        <v>0</v>
      </c>
      <c r="BI195" s="119">
        <f>IF(N195="nulová",J195,0)</f>
        <v>0</v>
      </c>
      <c r="BJ195" s="17" t="s">
        <v>87</v>
      </c>
      <c r="BK195" s="119">
        <f>ROUND(I195*H195,2)</f>
        <v>0</v>
      </c>
      <c r="BL195" s="17" t="s">
        <v>426</v>
      </c>
      <c r="BM195" s="213" t="s">
        <v>1553</v>
      </c>
    </row>
    <row r="196" spans="1:65" s="2" customFormat="1" ht="16.5" customHeight="1">
      <c r="A196" s="35"/>
      <c r="B196" s="36"/>
      <c r="C196" s="201" t="s">
        <v>329</v>
      </c>
      <c r="D196" s="201" t="s">
        <v>177</v>
      </c>
      <c r="E196" s="202" t="s">
        <v>1554</v>
      </c>
      <c r="F196" s="203" t="s">
        <v>1555</v>
      </c>
      <c r="G196" s="204" t="s">
        <v>193</v>
      </c>
      <c r="H196" s="205">
        <v>3</v>
      </c>
      <c r="I196" s="206"/>
      <c r="J196" s="207">
        <f>ROUND(I196*H196,2)</f>
        <v>0</v>
      </c>
      <c r="K196" s="208"/>
      <c r="L196" s="38"/>
      <c r="M196" s="209" t="s">
        <v>1</v>
      </c>
      <c r="N196" s="210" t="s">
        <v>44</v>
      </c>
      <c r="O196" s="72"/>
      <c r="P196" s="211">
        <f>O196*H196</f>
        <v>0</v>
      </c>
      <c r="Q196" s="211">
        <v>1.2999999999999999E-4</v>
      </c>
      <c r="R196" s="211">
        <f>Q196*H196</f>
        <v>3.8999999999999994E-4</v>
      </c>
      <c r="S196" s="211">
        <v>0</v>
      </c>
      <c r="T196" s="212">
        <f>S196*H196</f>
        <v>0</v>
      </c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R196" s="213" t="s">
        <v>426</v>
      </c>
      <c r="AT196" s="213" t="s">
        <v>177</v>
      </c>
      <c r="AU196" s="213" t="s">
        <v>89</v>
      </c>
      <c r="AY196" s="17" t="s">
        <v>173</v>
      </c>
      <c r="BE196" s="119">
        <f>IF(N196="základní",J196,0)</f>
        <v>0</v>
      </c>
      <c r="BF196" s="119">
        <f>IF(N196="snížená",J196,0)</f>
        <v>0</v>
      </c>
      <c r="BG196" s="119">
        <f>IF(N196="zákl. přenesená",J196,0)</f>
        <v>0</v>
      </c>
      <c r="BH196" s="119">
        <f>IF(N196="sníž. přenesená",J196,0)</f>
        <v>0</v>
      </c>
      <c r="BI196" s="119">
        <f>IF(N196="nulová",J196,0)</f>
        <v>0</v>
      </c>
      <c r="BJ196" s="17" t="s">
        <v>87</v>
      </c>
      <c r="BK196" s="119">
        <f>ROUND(I196*H196,2)</f>
        <v>0</v>
      </c>
      <c r="BL196" s="17" t="s">
        <v>426</v>
      </c>
      <c r="BM196" s="213" t="s">
        <v>1556</v>
      </c>
    </row>
    <row r="197" spans="1:65" s="14" customFormat="1" ht="10.199999999999999">
      <c r="B197" s="225"/>
      <c r="C197" s="226"/>
      <c r="D197" s="216" t="s">
        <v>184</v>
      </c>
      <c r="E197" s="227" t="s">
        <v>1</v>
      </c>
      <c r="F197" s="228" t="s">
        <v>1557</v>
      </c>
      <c r="G197" s="226"/>
      <c r="H197" s="229">
        <v>3</v>
      </c>
      <c r="I197" s="230"/>
      <c r="J197" s="226"/>
      <c r="K197" s="226"/>
      <c r="L197" s="231"/>
      <c r="M197" s="232"/>
      <c r="N197" s="233"/>
      <c r="O197" s="233"/>
      <c r="P197" s="233"/>
      <c r="Q197" s="233"/>
      <c r="R197" s="233"/>
      <c r="S197" s="233"/>
      <c r="T197" s="234"/>
      <c r="AT197" s="235" t="s">
        <v>184</v>
      </c>
      <c r="AU197" s="235" t="s">
        <v>89</v>
      </c>
      <c r="AV197" s="14" t="s">
        <v>89</v>
      </c>
      <c r="AW197" s="14" t="s">
        <v>33</v>
      </c>
      <c r="AX197" s="14" t="s">
        <v>87</v>
      </c>
      <c r="AY197" s="235" t="s">
        <v>173</v>
      </c>
    </row>
    <row r="198" spans="1:65" s="2" customFormat="1" ht="21.75" customHeight="1">
      <c r="A198" s="35"/>
      <c r="B198" s="36"/>
      <c r="C198" s="247" t="s">
        <v>335</v>
      </c>
      <c r="D198" s="247" t="s">
        <v>291</v>
      </c>
      <c r="E198" s="248" t="s">
        <v>1558</v>
      </c>
      <c r="F198" s="249" t="s">
        <v>1559</v>
      </c>
      <c r="G198" s="250" t="s">
        <v>193</v>
      </c>
      <c r="H198" s="251">
        <v>3.24</v>
      </c>
      <c r="I198" s="252"/>
      <c r="J198" s="253">
        <f>ROUND(I198*H198,2)</f>
        <v>0</v>
      </c>
      <c r="K198" s="254"/>
      <c r="L198" s="255"/>
      <c r="M198" s="256" t="s">
        <v>1</v>
      </c>
      <c r="N198" s="257" t="s">
        <v>44</v>
      </c>
      <c r="O198" s="72"/>
      <c r="P198" s="211">
        <f>O198*H198</f>
        <v>0</v>
      </c>
      <c r="Q198" s="211">
        <v>0</v>
      </c>
      <c r="R198" s="211">
        <f>Q198*H198</f>
        <v>0</v>
      </c>
      <c r="S198" s="211">
        <v>0</v>
      </c>
      <c r="T198" s="212">
        <f>S198*H198</f>
        <v>0</v>
      </c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R198" s="213" t="s">
        <v>436</v>
      </c>
      <c r="AT198" s="213" t="s">
        <v>291</v>
      </c>
      <c r="AU198" s="213" t="s">
        <v>89</v>
      </c>
      <c r="AY198" s="17" t="s">
        <v>173</v>
      </c>
      <c r="BE198" s="119">
        <f>IF(N198="základní",J198,0)</f>
        <v>0</v>
      </c>
      <c r="BF198" s="119">
        <f>IF(N198="snížená",J198,0)</f>
        <v>0</v>
      </c>
      <c r="BG198" s="119">
        <f>IF(N198="zákl. přenesená",J198,0)</f>
        <v>0</v>
      </c>
      <c r="BH198" s="119">
        <f>IF(N198="sníž. přenesená",J198,0)</f>
        <v>0</v>
      </c>
      <c r="BI198" s="119">
        <f>IF(N198="nulová",J198,0)</f>
        <v>0</v>
      </c>
      <c r="BJ198" s="17" t="s">
        <v>87</v>
      </c>
      <c r="BK198" s="119">
        <f>ROUND(I198*H198,2)</f>
        <v>0</v>
      </c>
      <c r="BL198" s="17" t="s">
        <v>426</v>
      </c>
      <c r="BM198" s="213" t="s">
        <v>1560</v>
      </c>
    </row>
    <row r="199" spans="1:65" s="13" customFormat="1" ht="10.199999999999999">
      <c r="B199" s="214"/>
      <c r="C199" s="215"/>
      <c r="D199" s="216" t="s">
        <v>184</v>
      </c>
      <c r="E199" s="217" t="s">
        <v>1</v>
      </c>
      <c r="F199" s="218" t="s">
        <v>296</v>
      </c>
      <c r="G199" s="215"/>
      <c r="H199" s="217" t="s">
        <v>1</v>
      </c>
      <c r="I199" s="219"/>
      <c r="J199" s="215"/>
      <c r="K199" s="215"/>
      <c r="L199" s="220"/>
      <c r="M199" s="221"/>
      <c r="N199" s="222"/>
      <c r="O199" s="222"/>
      <c r="P199" s="222"/>
      <c r="Q199" s="222"/>
      <c r="R199" s="222"/>
      <c r="S199" s="222"/>
      <c r="T199" s="223"/>
      <c r="AT199" s="224" t="s">
        <v>184</v>
      </c>
      <c r="AU199" s="224" t="s">
        <v>89</v>
      </c>
      <c r="AV199" s="13" t="s">
        <v>87</v>
      </c>
      <c r="AW199" s="13" t="s">
        <v>33</v>
      </c>
      <c r="AX199" s="13" t="s">
        <v>79</v>
      </c>
      <c r="AY199" s="224" t="s">
        <v>173</v>
      </c>
    </row>
    <row r="200" spans="1:65" s="14" customFormat="1" ht="10.199999999999999">
      <c r="B200" s="225"/>
      <c r="C200" s="226"/>
      <c r="D200" s="216" t="s">
        <v>184</v>
      </c>
      <c r="E200" s="227" t="s">
        <v>1</v>
      </c>
      <c r="F200" s="228" t="s">
        <v>1309</v>
      </c>
      <c r="G200" s="226"/>
      <c r="H200" s="229">
        <v>3.24</v>
      </c>
      <c r="I200" s="230"/>
      <c r="J200" s="226"/>
      <c r="K200" s="226"/>
      <c r="L200" s="231"/>
      <c r="M200" s="232"/>
      <c r="N200" s="233"/>
      <c r="O200" s="233"/>
      <c r="P200" s="233"/>
      <c r="Q200" s="233"/>
      <c r="R200" s="233"/>
      <c r="S200" s="233"/>
      <c r="T200" s="234"/>
      <c r="AT200" s="235" t="s">
        <v>184</v>
      </c>
      <c r="AU200" s="235" t="s">
        <v>89</v>
      </c>
      <c r="AV200" s="14" t="s">
        <v>89</v>
      </c>
      <c r="AW200" s="14" t="s">
        <v>33</v>
      </c>
      <c r="AX200" s="14" t="s">
        <v>87</v>
      </c>
      <c r="AY200" s="235" t="s">
        <v>173</v>
      </c>
    </row>
    <row r="201" spans="1:65" s="2" customFormat="1" ht="21.75" customHeight="1">
      <c r="A201" s="35"/>
      <c r="B201" s="36"/>
      <c r="C201" s="201" t="s">
        <v>339</v>
      </c>
      <c r="D201" s="201" t="s">
        <v>177</v>
      </c>
      <c r="E201" s="202" t="s">
        <v>439</v>
      </c>
      <c r="F201" s="203" t="s">
        <v>440</v>
      </c>
      <c r="G201" s="204" t="s">
        <v>193</v>
      </c>
      <c r="H201" s="205">
        <v>3</v>
      </c>
      <c r="I201" s="206"/>
      <c r="J201" s="207">
        <f>ROUND(I201*H201,2)</f>
        <v>0</v>
      </c>
      <c r="K201" s="208"/>
      <c r="L201" s="38"/>
      <c r="M201" s="209" t="s">
        <v>1</v>
      </c>
      <c r="N201" s="210" t="s">
        <v>44</v>
      </c>
      <c r="O201" s="72"/>
      <c r="P201" s="211">
        <f>O201*H201</f>
        <v>0</v>
      </c>
      <c r="Q201" s="211">
        <v>2.3000000000000001E-4</v>
      </c>
      <c r="R201" s="211">
        <f>Q201*H201</f>
        <v>6.9000000000000008E-4</v>
      </c>
      <c r="S201" s="211">
        <v>0</v>
      </c>
      <c r="T201" s="212">
        <f>S201*H201</f>
        <v>0</v>
      </c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R201" s="213" t="s">
        <v>426</v>
      </c>
      <c r="AT201" s="213" t="s">
        <v>177</v>
      </c>
      <c r="AU201" s="213" t="s">
        <v>89</v>
      </c>
      <c r="AY201" s="17" t="s">
        <v>173</v>
      </c>
      <c r="BE201" s="119">
        <f>IF(N201="základní",J201,0)</f>
        <v>0</v>
      </c>
      <c r="BF201" s="119">
        <f>IF(N201="snížená",J201,0)</f>
        <v>0</v>
      </c>
      <c r="BG201" s="119">
        <f>IF(N201="zákl. přenesená",J201,0)</f>
        <v>0</v>
      </c>
      <c r="BH201" s="119">
        <f>IF(N201="sníž. přenesená",J201,0)</f>
        <v>0</v>
      </c>
      <c r="BI201" s="119">
        <f>IF(N201="nulová",J201,0)</f>
        <v>0</v>
      </c>
      <c r="BJ201" s="17" t="s">
        <v>87</v>
      </c>
      <c r="BK201" s="119">
        <f>ROUND(I201*H201,2)</f>
        <v>0</v>
      </c>
      <c r="BL201" s="17" t="s">
        <v>426</v>
      </c>
      <c r="BM201" s="213" t="s">
        <v>1561</v>
      </c>
    </row>
    <row r="202" spans="1:65" s="14" customFormat="1" ht="10.199999999999999">
      <c r="B202" s="225"/>
      <c r="C202" s="226"/>
      <c r="D202" s="216" t="s">
        <v>184</v>
      </c>
      <c r="E202" s="227" t="s">
        <v>1</v>
      </c>
      <c r="F202" s="228" t="s">
        <v>1562</v>
      </c>
      <c r="G202" s="226"/>
      <c r="H202" s="229">
        <v>3</v>
      </c>
      <c r="I202" s="230"/>
      <c r="J202" s="226"/>
      <c r="K202" s="226"/>
      <c r="L202" s="231"/>
      <c r="M202" s="232"/>
      <c r="N202" s="233"/>
      <c r="O202" s="233"/>
      <c r="P202" s="233"/>
      <c r="Q202" s="233"/>
      <c r="R202" s="233"/>
      <c r="S202" s="233"/>
      <c r="T202" s="234"/>
      <c r="AT202" s="235" t="s">
        <v>184</v>
      </c>
      <c r="AU202" s="235" t="s">
        <v>89</v>
      </c>
      <c r="AV202" s="14" t="s">
        <v>89</v>
      </c>
      <c r="AW202" s="14" t="s">
        <v>33</v>
      </c>
      <c r="AX202" s="14" t="s">
        <v>87</v>
      </c>
      <c r="AY202" s="235" t="s">
        <v>173</v>
      </c>
    </row>
    <row r="203" spans="1:65" s="2" customFormat="1" ht="21.75" customHeight="1">
      <c r="A203" s="35"/>
      <c r="B203" s="36"/>
      <c r="C203" s="247" t="s">
        <v>345</v>
      </c>
      <c r="D203" s="247" t="s">
        <v>291</v>
      </c>
      <c r="E203" s="248" t="s">
        <v>1563</v>
      </c>
      <c r="F203" s="249" t="s">
        <v>1564</v>
      </c>
      <c r="G203" s="250" t="s">
        <v>193</v>
      </c>
      <c r="H203" s="251">
        <v>3.24</v>
      </c>
      <c r="I203" s="252"/>
      <c r="J203" s="253">
        <f>ROUND(I203*H203,2)</f>
        <v>0</v>
      </c>
      <c r="K203" s="254"/>
      <c r="L203" s="255"/>
      <c r="M203" s="256" t="s">
        <v>1</v>
      </c>
      <c r="N203" s="257" t="s">
        <v>44</v>
      </c>
      <c r="O203" s="72"/>
      <c r="P203" s="211">
        <f>O203*H203</f>
        <v>0</v>
      </c>
      <c r="Q203" s="211">
        <v>0</v>
      </c>
      <c r="R203" s="211">
        <f>Q203*H203</f>
        <v>0</v>
      </c>
      <c r="S203" s="211">
        <v>0</v>
      </c>
      <c r="T203" s="212">
        <f>S203*H203</f>
        <v>0</v>
      </c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R203" s="213" t="s">
        <v>436</v>
      </c>
      <c r="AT203" s="213" t="s">
        <v>291</v>
      </c>
      <c r="AU203" s="213" t="s">
        <v>89</v>
      </c>
      <c r="AY203" s="17" t="s">
        <v>173</v>
      </c>
      <c r="BE203" s="119">
        <f>IF(N203="základní",J203,0)</f>
        <v>0</v>
      </c>
      <c r="BF203" s="119">
        <f>IF(N203="snížená",J203,0)</f>
        <v>0</v>
      </c>
      <c r="BG203" s="119">
        <f>IF(N203="zákl. přenesená",J203,0)</f>
        <v>0</v>
      </c>
      <c r="BH203" s="119">
        <f>IF(N203="sníž. přenesená",J203,0)</f>
        <v>0</v>
      </c>
      <c r="BI203" s="119">
        <f>IF(N203="nulová",J203,0)</f>
        <v>0</v>
      </c>
      <c r="BJ203" s="17" t="s">
        <v>87</v>
      </c>
      <c r="BK203" s="119">
        <f>ROUND(I203*H203,2)</f>
        <v>0</v>
      </c>
      <c r="BL203" s="17" t="s">
        <v>426</v>
      </c>
      <c r="BM203" s="213" t="s">
        <v>1565</v>
      </c>
    </row>
    <row r="204" spans="1:65" s="13" customFormat="1" ht="10.199999999999999">
      <c r="B204" s="214"/>
      <c r="C204" s="215"/>
      <c r="D204" s="216" t="s">
        <v>184</v>
      </c>
      <c r="E204" s="217" t="s">
        <v>1</v>
      </c>
      <c r="F204" s="218" t="s">
        <v>296</v>
      </c>
      <c r="G204" s="215"/>
      <c r="H204" s="217" t="s">
        <v>1</v>
      </c>
      <c r="I204" s="219"/>
      <c r="J204" s="215"/>
      <c r="K204" s="215"/>
      <c r="L204" s="220"/>
      <c r="M204" s="221"/>
      <c r="N204" s="222"/>
      <c r="O204" s="222"/>
      <c r="P204" s="222"/>
      <c r="Q204" s="222"/>
      <c r="R204" s="222"/>
      <c r="S204" s="222"/>
      <c r="T204" s="223"/>
      <c r="AT204" s="224" t="s">
        <v>184</v>
      </c>
      <c r="AU204" s="224" t="s">
        <v>89</v>
      </c>
      <c r="AV204" s="13" t="s">
        <v>87</v>
      </c>
      <c r="AW204" s="13" t="s">
        <v>33</v>
      </c>
      <c r="AX204" s="13" t="s">
        <v>79</v>
      </c>
      <c r="AY204" s="224" t="s">
        <v>173</v>
      </c>
    </row>
    <row r="205" spans="1:65" s="14" customFormat="1" ht="10.199999999999999">
      <c r="B205" s="225"/>
      <c r="C205" s="226"/>
      <c r="D205" s="216" t="s">
        <v>184</v>
      </c>
      <c r="E205" s="227" t="s">
        <v>1</v>
      </c>
      <c r="F205" s="228" t="s">
        <v>1309</v>
      </c>
      <c r="G205" s="226"/>
      <c r="H205" s="229">
        <v>3.24</v>
      </c>
      <c r="I205" s="230"/>
      <c r="J205" s="226"/>
      <c r="K205" s="226"/>
      <c r="L205" s="231"/>
      <c r="M205" s="232"/>
      <c r="N205" s="233"/>
      <c r="O205" s="233"/>
      <c r="P205" s="233"/>
      <c r="Q205" s="233"/>
      <c r="R205" s="233"/>
      <c r="S205" s="233"/>
      <c r="T205" s="234"/>
      <c r="AT205" s="235" t="s">
        <v>184</v>
      </c>
      <c r="AU205" s="235" t="s">
        <v>89</v>
      </c>
      <c r="AV205" s="14" t="s">
        <v>89</v>
      </c>
      <c r="AW205" s="14" t="s">
        <v>33</v>
      </c>
      <c r="AX205" s="14" t="s">
        <v>87</v>
      </c>
      <c r="AY205" s="235" t="s">
        <v>173</v>
      </c>
    </row>
    <row r="206" spans="1:65" s="2" customFormat="1" ht="24.15" customHeight="1">
      <c r="A206" s="35"/>
      <c r="B206" s="36"/>
      <c r="C206" s="201" t="s">
        <v>351</v>
      </c>
      <c r="D206" s="201" t="s">
        <v>177</v>
      </c>
      <c r="E206" s="202" t="s">
        <v>1268</v>
      </c>
      <c r="F206" s="203" t="s">
        <v>1269</v>
      </c>
      <c r="G206" s="204" t="s">
        <v>373</v>
      </c>
      <c r="H206" s="205">
        <v>7</v>
      </c>
      <c r="I206" s="206"/>
      <c r="J206" s="207">
        <f>ROUND(I206*H206,2)</f>
        <v>0</v>
      </c>
      <c r="K206" s="208"/>
      <c r="L206" s="38"/>
      <c r="M206" s="209" t="s">
        <v>1</v>
      </c>
      <c r="N206" s="210" t="s">
        <v>44</v>
      </c>
      <c r="O206" s="72"/>
      <c r="P206" s="211">
        <f>O206*H206</f>
        <v>0</v>
      </c>
      <c r="Q206" s="211">
        <v>1.3999999999999999E-4</v>
      </c>
      <c r="R206" s="211">
        <f>Q206*H206</f>
        <v>9.7999999999999997E-4</v>
      </c>
      <c r="S206" s="211">
        <v>0</v>
      </c>
      <c r="T206" s="212">
        <f>S206*H206</f>
        <v>0</v>
      </c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R206" s="213" t="s">
        <v>426</v>
      </c>
      <c r="AT206" s="213" t="s">
        <v>177</v>
      </c>
      <c r="AU206" s="213" t="s">
        <v>89</v>
      </c>
      <c r="AY206" s="17" t="s">
        <v>173</v>
      </c>
      <c r="BE206" s="119">
        <f>IF(N206="základní",J206,0)</f>
        <v>0</v>
      </c>
      <c r="BF206" s="119">
        <f>IF(N206="snížená",J206,0)</f>
        <v>0</v>
      </c>
      <c r="BG206" s="119">
        <f>IF(N206="zákl. přenesená",J206,0)</f>
        <v>0</v>
      </c>
      <c r="BH206" s="119">
        <f>IF(N206="sníž. přenesená",J206,0)</f>
        <v>0</v>
      </c>
      <c r="BI206" s="119">
        <f>IF(N206="nulová",J206,0)</f>
        <v>0</v>
      </c>
      <c r="BJ206" s="17" t="s">
        <v>87</v>
      </c>
      <c r="BK206" s="119">
        <f>ROUND(I206*H206,2)</f>
        <v>0</v>
      </c>
      <c r="BL206" s="17" t="s">
        <v>426</v>
      </c>
      <c r="BM206" s="213" t="s">
        <v>1566</v>
      </c>
    </row>
    <row r="207" spans="1:65" s="14" customFormat="1" ht="10.199999999999999">
      <c r="B207" s="225"/>
      <c r="C207" s="226"/>
      <c r="D207" s="216" t="s">
        <v>184</v>
      </c>
      <c r="E207" s="227" t="s">
        <v>1</v>
      </c>
      <c r="F207" s="228" t="s">
        <v>1567</v>
      </c>
      <c r="G207" s="226"/>
      <c r="H207" s="229">
        <v>2</v>
      </c>
      <c r="I207" s="230"/>
      <c r="J207" s="226"/>
      <c r="K207" s="226"/>
      <c r="L207" s="231"/>
      <c r="M207" s="232"/>
      <c r="N207" s="233"/>
      <c r="O207" s="233"/>
      <c r="P207" s="233"/>
      <c r="Q207" s="233"/>
      <c r="R207" s="233"/>
      <c r="S207" s="233"/>
      <c r="T207" s="234"/>
      <c r="AT207" s="235" t="s">
        <v>184</v>
      </c>
      <c r="AU207" s="235" t="s">
        <v>89</v>
      </c>
      <c r="AV207" s="14" t="s">
        <v>89</v>
      </c>
      <c r="AW207" s="14" t="s">
        <v>33</v>
      </c>
      <c r="AX207" s="14" t="s">
        <v>79</v>
      </c>
      <c r="AY207" s="235" t="s">
        <v>173</v>
      </c>
    </row>
    <row r="208" spans="1:65" s="14" customFormat="1" ht="10.199999999999999">
      <c r="B208" s="225"/>
      <c r="C208" s="226"/>
      <c r="D208" s="216" t="s">
        <v>184</v>
      </c>
      <c r="E208" s="227" t="s">
        <v>1</v>
      </c>
      <c r="F208" s="228" t="s">
        <v>1568</v>
      </c>
      <c r="G208" s="226"/>
      <c r="H208" s="229">
        <v>1</v>
      </c>
      <c r="I208" s="230"/>
      <c r="J208" s="226"/>
      <c r="K208" s="226"/>
      <c r="L208" s="231"/>
      <c r="M208" s="232"/>
      <c r="N208" s="233"/>
      <c r="O208" s="233"/>
      <c r="P208" s="233"/>
      <c r="Q208" s="233"/>
      <c r="R208" s="233"/>
      <c r="S208" s="233"/>
      <c r="T208" s="234"/>
      <c r="AT208" s="235" t="s">
        <v>184</v>
      </c>
      <c r="AU208" s="235" t="s">
        <v>89</v>
      </c>
      <c r="AV208" s="14" t="s">
        <v>89</v>
      </c>
      <c r="AW208" s="14" t="s">
        <v>33</v>
      </c>
      <c r="AX208" s="14" t="s">
        <v>79</v>
      </c>
      <c r="AY208" s="235" t="s">
        <v>173</v>
      </c>
    </row>
    <row r="209" spans="1:65" s="14" customFormat="1" ht="10.199999999999999">
      <c r="B209" s="225"/>
      <c r="C209" s="226"/>
      <c r="D209" s="216" t="s">
        <v>184</v>
      </c>
      <c r="E209" s="227" t="s">
        <v>1</v>
      </c>
      <c r="F209" s="228" t="s">
        <v>1569</v>
      </c>
      <c r="G209" s="226"/>
      <c r="H209" s="229">
        <v>2</v>
      </c>
      <c r="I209" s="230"/>
      <c r="J209" s="226"/>
      <c r="K209" s="226"/>
      <c r="L209" s="231"/>
      <c r="M209" s="232"/>
      <c r="N209" s="233"/>
      <c r="O209" s="233"/>
      <c r="P209" s="233"/>
      <c r="Q209" s="233"/>
      <c r="R209" s="233"/>
      <c r="S209" s="233"/>
      <c r="T209" s="234"/>
      <c r="AT209" s="235" t="s">
        <v>184</v>
      </c>
      <c r="AU209" s="235" t="s">
        <v>89</v>
      </c>
      <c r="AV209" s="14" t="s">
        <v>89</v>
      </c>
      <c r="AW209" s="14" t="s">
        <v>33</v>
      </c>
      <c r="AX209" s="14" t="s">
        <v>79</v>
      </c>
      <c r="AY209" s="235" t="s">
        <v>173</v>
      </c>
    </row>
    <row r="210" spans="1:65" s="14" customFormat="1" ht="10.199999999999999">
      <c r="B210" s="225"/>
      <c r="C210" s="226"/>
      <c r="D210" s="216" t="s">
        <v>184</v>
      </c>
      <c r="E210" s="227" t="s">
        <v>1</v>
      </c>
      <c r="F210" s="228" t="s">
        <v>1272</v>
      </c>
      <c r="G210" s="226"/>
      <c r="H210" s="229">
        <v>1</v>
      </c>
      <c r="I210" s="230"/>
      <c r="J210" s="226"/>
      <c r="K210" s="226"/>
      <c r="L210" s="231"/>
      <c r="M210" s="232"/>
      <c r="N210" s="233"/>
      <c r="O210" s="233"/>
      <c r="P210" s="233"/>
      <c r="Q210" s="233"/>
      <c r="R210" s="233"/>
      <c r="S210" s="233"/>
      <c r="T210" s="234"/>
      <c r="AT210" s="235" t="s">
        <v>184</v>
      </c>
      <c r="AU210" s="235" t="s">
        <v>89</v>
      </c>
      <c r="AV210" s="14" t="s">
        <v>89</v>
      </c>
      <c r="AW210" s="14" t="s">
        <v>33</v>
      </c>
      <c r="AX210" s="14" t="s">
        <v>79</v>
      </c>
      <c r="AY210" s="235" t="s">
        <v>173</v>
      </c>
    </row>
    <row r="211" spans="1:65" s="14" customFormat="1" ht="10.199999999999999">
      <c r="B211" s="225"/>
      <c r="C211" s="226"/>
      <c r="D211" s="216" t="s">
        <v>184</v>
      </c>
      <c r="E211" s="227" t="s">
        <v>1</v>
      </c>
      <c r="F211" s="228" t="s">
        <v>1273</v>
      </c>
      <c r="G211" s="226"/>
      <c r="H211" s="229">
        <v>1</v>
      </c>
      <c r="I211" s="230"/>
      <c r="J211" s="226"/>
      <c r="K211" s="226"/>
      <c r="L211" s="231"/>
      <c r="M211" s="232"/>
      <c r="N211" s="233"/>
      <c r="O211" s="233"/>
      <c r="P211" s="233"/>
      <c r="Q211" s="233"/>
      <c r="R211" s="233"/>
      <c r="S211" s="233"/>
      <c r="T211" s="234"/>
      <c r="AT211" s="235" t="s">
        <v>184</v>
      </c>
      <c r="AU211" s="235" t="s">
        <v>89</v>
      </c>
      <c r="AV211" s="14" t="s">
        <v>89</v>
      </c>
      <c r="AW211" s="14" t="s">
        <v>33</v>
      </c>
      <c r="AX211" s="14" t="s">
        <v>79</v>
      </c>
      <c r="AY211" s="235" t="s">
        <v>173</v>
      </c>
    </row>
    <row r="212" spans="1:65" s="15" customFormat="1" ht="10.199999999999999">
      <c r="B212" s="236"/>
      <c r="C212" s="237"/>
      <c r="D212" s="216" t="s">
        <v>184</v>
      </c>
      <c r="E212" s="238" t="s">
        <v>1</v>
      </c>
      <c r="F212" s="239" t="s">
        <v>226</v>
      </c>
      <c r="G212" s="237"/>
      <c r="H212" s="240">
        <v>7</v>
      </c>
      <c r="I212" s="241"/>
      <c r="J212" s="237"/>
      <c r="K212" s="237"/>
      <c r="L212" s="242"/>
      <c r="M212" s="243"/>
      <c r="N212" s="244"/>
      <c r="O212" s="244"/>
      <c r="P212" s="244"/>
      <c r="Q212" s="244"/>
      <c r="R212" s="244"/>
      <c r="S212" s="244"/>
      <c r="T212" s="245"/>
      <c r="AT212" s="246" t="s">
        <v>184</v>
      </c>
      <c r="AU212" s="246" t="s">
        <v>89</v>
      </c>
      <c r="AV212" s="15" t="s">
        <v>181</v>
      </c>
      <c r="AW212" s="15" t="s">
        <v>33</v>
      </c>
      <c r="AX212" s="15" t="s">
        <v>87</v>
      </c>
      <c r="AY212" s="246" t="s">
        <v>173</v>
      </c>
    </row>
    <row r="213" spans="1:65" s="2" customFormat="1" ht="16.5" customHeight="1">
      <c r="A213" s="35"/>
      <c r="B213" s="36"/>
      <c r="C213" s="247" t="s">
        <v>357</v>
      </c>
      <c r="D213" s="247" t="s">
        <v>291</v>
      </c>
      <c r="E213" s="248" t="s">
        <v>1570</v>
      </c>
      <c r="F213" s="249" t="s">
        <v>1571</v>
      </c>
      <c r="G213" s="250" t="s">
        <v>373</v>
      </c>
      <c r="H213" s="251">
        <v>1</v>
      </c>
      <c r="I213" s="252"/>
      <c r="J213" s="253">
        <f t="shared" ref="J213:J218" si="0">ROUND(I213*H213,2)</f>
        <v>0</v>
      </c>
      <c r="K213" s="254"/>
      <c r="L213" s="255"/>
      <c r="M213" s="256" t="s">
        <v>1</v>
      </c>
      <c r="N213" s="257" t="s">
        <v>44</v>
      </c>
      <c r="O213" s="72"/>
      <c r="P213" s="211">
        <f t="shared" ref="P213:P218" si="1">O213*H213</f>
        <v>0</v>
      </c>
      <c r="Q213" s="211">
        <v>0</v>
      </c>
      <c r="R213" s="211">
        <f t="shared" ref="R213:R218" si="2">Q213*H213</f>
        <v>0</v>
      </c>
      <c r="S213" s="211">
        <v>0</v>
      </c>
      <c r="T213" s="212">
        <f t="shared" ref="T213:T218" si="3">S213*H213</f>
        <v>0</v>
      </c>
      <c r="U213" s="35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R213" s="213" t="s">
        <v>436</v>
      </c>
      <c r="AT213" s="213" t="s">
        <v>291</v>
      </c>
      <c r="AU213" s="213" t="s">
        <v>89</v>
      </c>
      <c r="AY213" s="17" t="s">
        <v>173</v>
      </c>
      <c r="BE213" s="119">
        <f t="shared" ref="BE213:BE218" si="4">IF(N213="základní",J213,0)</f>
        <v>0</v>
      </c>
      <c r="BF213" s="119">
        <f t="shared" ref="BF213:BF218" si="5">IF(N213="snížená",J213,0)</f>
        <v>0</v>
      </c>
      <c r="BG213" s="119">
        <f t="shared" ref="BG213:BG218" si="6">IF(N213="zákl. přenesená",J213,0)</f>
        <v>0</v>
      </c>
      <c r="BH213" s="119">
        <f t="shared" ref="BH213:BH218" si="7">IF(N213="sníž. přenesená",J213,0)</f>
        <v>0</v>
      </c>
      <c r="BI213" s="119">
        <f t="shared" ref="BI213:BI218" si="8">IF(N213="nulová",J213,0)</f>
        <v>0</v>
      </c>
      <c r="BJ213" s="17" t="s">
        <v>87</v>
      </c>
      <c r="BK213" s="119">
        <f t="shared" ref="BK213:BK218" si="9">ROUND(I213*H213,2)</f>
        <v>0</v>
      </c>
      <c r="BL213" s="17" t="s">
        <v>426</v>
      </c>
      <c r="BM213" s="213" t="s">
        <v>1572</v>
      </c>
    </row>
    <row r="214" spans="1:65" s="2" customFormat="1" ht="44.25" customHeight="1">
      <c r="A214" s="35"/>
      <c r="B214" s="36"/>
      <c r="C214" s="247" t="s">
        <v>364</v>
      </c>
      <c r="D214" s="247" t="s">
        <v>291</v>
      </c>
      <c r="E214" s="248" t="s">
        <v>1290</v>
      </c>
      <c r="F214" s="249" t="s">
        <v>1573</v>
      </c>
      <c r="G214" s="250" t="s">
        <v>373</v>
      </c>
      <c r="H214" s="251">
        <v>2</v>
      </c>
      <c r="I214" s="252"/>
      <c r="J214" s="253">
        <f t="shared" si="0"/>
        <v>0</v>
      </c>
      <c r="K214" s="254"/>
      <c r="L214" s="255"/>
      <c r="M214" s="256" t="s">
        <v>1</v>
      </c>
      <c r="N214" s="257" t="s">
        <v>44</v>
      </c>
      <c r="O214" s="72"/>
      <c r="P214" s="211">
        <f t="shared" si="1"/>
        <v>0</v>
      </c>
      <c r="Q214" s="211">
        <v>0</v>
      </c>
      <c r="R214" s="211">
        <f t="shared" si="2"/>
        <v>0</v>
      </c>
      <c r="S214" s="211">
        <v>0</v>
      </c>
      <c r="T214" s="212">
        <f t="shared" si="3"/>
        <v>0</v>
      </c>
      <c r="U214" s="35"/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  <c r="AR214" s="213" t="s">
        <v>436</v>
      </c>
      <c r="AT214" s="213" t="s">
        <v>291</v>
      </c>
      <c r="AU214" s="213" t="s">
        <v>89</v>
      </c>
      <c r="AY214" s="17" t="s">
        <v>173</v>
      </c>
      <c r="BE214" s="119">
        <f t="shared" si="4"/>
        <v>0</v>
      </c>
      <c r="BF214" s="119">
        <f t="shared" si="5"/>
        <v>0</v>
      </c>
      <c r="BG214" s="119">
        <f t="shared" si="6"/>
        <v>0</v>
      </c>
      <c r="BH214" s="119">
        <f t="shared" si="7"/>
        <v>0</v>
      </c>
      <c r="BI214" s="119">
        <f t="shared" si="8"/>
        <v>0</v>
      </c>
      <c r="BJ214" s="17" t="s">
        <v>87</v>
      </c>
      <c r="BK214" s="119">
        <f t="shared" si="9"/>
        <v>0</v>
      </c>
      <c r="BL214" s="17" t="s">
        <v>426</v>
      </c>
      <c r="BM214" s="213" t="s">
        <v>1574</v>
      </c>
    </row>
    <row r="215" spans="1:65" s="2" customFormat="1" ht="16.5" customHeight="1">
      <c r="A215" s="35"/>
      <c r="B215" s="36"/>
      <c r="C215" s="247" t="s">
        <v>370</v>
      </c>
      <c r="D215" s="247" t="s">
        <v>291</v>
      </c>
      <c r="E215" s="248" t="s">
        <v>461</v>
      </c>
      <c r="F215" s="249" t="s">
        <v>1575</v>
      </c>
      <c r="G215" s="250" t="s">
        <v>373</v>
      </c>
      <c r="H215" s="251">
        <v>2</v>
      </c>
      <c r="I215" s="252"/>
      <c r="J215" s="253">
        <f t="shared" si="0"/>
        <v>0</v>
      </c>
      <c r="K215" s="254"/>
      <c r="L215" s="255"/>
      <c r="M215" s="256" t="s">
        <v>1</v>
      </c>
      <c r="N215" s="257" t="s">
        <v>44</v>
      </c>
      <c r="O215" s="72"/>
      <c r="P215" s="211">
        <f t="shared" si="1"/>
        <v>0</v>
      </c>
      <c r="Q215" s="211">
        <v>0</v>
      </c>
      <c r="R215" s="211">
        <f t="shared" si="2"/>
        <v>0</v>
      </c>
      <c r="S215" s="211">
        <v>0</v>
      </c>
      <c r="T215" s="212">
        <f t="shared" si="3"/>
        <v>0</v>
      </c>
      <c r="U215" s="35"/>
      <c r="V215" s="35"/>
      <c r="W215" s="35"/>
      <c r="X215" s="35"/>
      <c r="Y215" s="35"/>
      <c r="Z215" s="35"/>
      <c r="AA215" s="35"/>
      <c r="AB215" s="35"/>
      <c r="AC215" s="35"/>
      <c r="AD215" s="35"/>
      <c r="AE215" s="35"/>
      <c r="AR215" s="213" t="s">
        <v>436</v>
      </c>
      <c r="AT215" s="213" t="s">
        <v>291</v>
      </c>
      <c r="AU215" s="213" t="s">
        <v>89</v>
      </c>
      <c r="AY215" s="17" t="s">
        <v>173</v>
      </c>
      <c r="BE215" s="119">
        <f t="shared" si="4"/>
        <v>0</v>
      </c>
      <c r="BF215" s="119">
        <f t="shared" si="5"/>
        <v>0</v>
      </c>
      <c r="BG215" s="119">
        <f t="shared" si="6"/>
        <v>0</v>
      </c>
      <c r="BH215" s="119">
        <f t="shared" si="7"/>
        <v>0</v>
      </c>
      <c r="BI215" s="119">
        <f t="shared" si="8"/>
        <v>0</v>
      </c>
      <c r="BJ215" s="17" t="s">
        <v>87</v>
      </c>
      <c r="BK215" s="119">
        <f t="shared" si="9"/>
        <v>0</v>
      </c>
      <c r="BL215" s="17" t="s">
        <v>426</v>
      </c>
      <c r="BM215" s="213" t="s">
        <v>1576</v>
      </c>
    </row>
    <row r="216" spans="1:65" s="2" customFormat="1" ht="21.75" customHeight="1">
      <c r="A216" s="35"/>
      <c r="B216" s="36"/>
      <c r="C216" s="247" t="s">
        <v>376</v>
      </c>
      <c r="D216" s="247" t="s">
        <v>291</v>
      </c>
      <c r="E216" s="248" t="s">
        <v>1277</v>
      </c>
      <c r="F216" s="249" t="s">
        <v>1278</v>
      </c>
      <c r="G216" s="250" t="s">
        <v>373</v>
      </c>
      <c r="H216" s="251">
        <v>1</v>
      </c>
      <c r="I216" s="252"/>
      <c r="J216" s="253">
        <f t="shared" si="0"/>
        <v>0</v>
      </c>
      <c r="K216" s="254"/>
      <c r="L216" s="255"/>
      <c r="M216" s="256" t="s">
        <v>1</v>
      </c>
      <c r="N216" s="257" t="s">
        <v>44</v>
      </c>
      <c r="O216" s="72"/>
      <c r="P216" s="211">
        <f t="shared" si="1"/>
        <v>0</v>
      </c>
      <c r="Q216" s="211">
        <v>2.8300000000000001E-3</v>
      </c>
      <c r="R216" s="211">
        <f t="shared" si="2"/>
        <v>2.8300000000000001E-3</v>
      </c>
      <c r="S216" s="211">
        <v>0</v>
      </c>
      <c r="T216" s="212">
        <f t="shared" si="3"/>
        <v>0</v>
      </c>
      <c r="U216" s="35"/>
      <c r="V216" s="35"/>
      <c r="W216" s="35"/>
      <c r="X216" s="35"/>
      <c r="Y216" s="35"/>
      <c r="Z216" s="35"/>
      <c r="AA216" s="35"/>
      <c r="AB216" s="35"/>
      <c r="AC216" s="35"/>
      <c r="AD216" s="35"/>
      <c r="AE216" s="35"/>
      <c r="AR216" s="213" t="s">
        <v>294</v>
      </c>
      <c r="AT216" s="213" t="s">
        <v>291</v>
      </c>
      <c r="AU216" s="213" t="s">
        <v>89</v>
      </c>
      <c r="AY216" s="17" t="s">
        <v>173</v>
      </c>
      <c r="BE216" s="119">
        <f t="shared" si="4"/>
        <v>0</v>
      </c>
      <c r="BF216" s="119">
        <f t="shared" si="5"/>
        <v>0</v>
      </c>
      <c r="BG216" s="119">
        <f t="shared" si="6"/>
        <v>0</v>
      </c>
      <c r="BH216" s="119">
        <f t="shared" si="7"/>
        <v>0</v>
      </c>
      <c r="BI216" s="119">
        <f t="shared" si="8"/>
        <v>0</v>
      </c>
      <c r="BJ216" s="17" t="s">
        <v>87</v>
      </c>
      <c r="BK216" s="119">
        <f t="shared" si="9"/>
        <v>0</v>
      </c>
      <c r="BL216" s="17" t="s">
        <v>294</v>
      </c>
      <c r="BM216" s="213" t="s">
        <v>1577</v>
      </c>
    </row>
    <row r="217" spans="1:65" s="2" customFormat="1" ht="16.5" customHeight="1">
      <c r="A217" s="35"/>
      <c r="B217" s="36"/>
      <c r="C217" s="247" t="s">
        <v>383</v>
      </c>
      <c r="D217" s="247" t="s">
        <v>291</v>
      </c>
      <c r="E217" s="248" t="s">
        <v>1280</v>
      </c>
      <c r="F217" s="249" t="s">
        <v>1281</v>
      </c>
      <c r="G217" s="250" t="s">
        <v>373</v>
      </c>
      <c r="H217" s="251">
        <v>1</v>
      </c>
      <c r="I217" s="252"/>
      <c r="J217" s="253">
        <f t="shared" si="0"/>
        <v>0</v>
      </c>
      <c r="K217" s="254"/>
      <c r="L217" s="255"/>
      <c r="M217" s="256" t="s">
        <v>1</v>
      </c>
      <c r="N217" s="257" t="s">
        <v>44</v>
      </c>
      <c r="O217" s="72"/>
      <c r="P217" s="211">
        <f t="shared" si="1"/>
        <v>0</v>
      </c>
      <c r="Q217" s="211">
        <v>2.5999999999999999E-3</v>
      </c>
      <c r="R217" s="211">
        <f t="shared" si="2"/>
        <v>2.5999999999999999E-3</v>
      </c>
      <c r="S217" s="211">
        <v>0</v>
      </c>
      <c r="T217" s="212">
        <f t="shared" si="3"/>
        <v>0</v>
      </c>
      <c r="U217" s="35"/>
      <c r="V217" s="35"/>
      <c r="W217" s="35"/>
      <c r="X217" s="35"/>
      <c r="Y217" s="35"/>
      <c r="Z217" s="35"/>
      <c r="AA217" s="35"/>
      <c r="AB217" s="35"/>
      <c r="AC217" s="35"/>
      <c r="AD217" s="35"/>
      <c r="AE217" s="35"/>
      <c r="AR217" s="213" t="s">
        <v>294</v>
      </c>
      <c r="AT217" s="213" t="s">
        <v>291</v>
      </c>
      <c r="AU217" s="213" t="s">
        <v>89</v>
      </c>
      <c r="AY217" s="17" t="s">
        <v>173</v>
      </c>
      <c r="BE217" s="119">
        <f t="shared" si="4"/>
        <v>0</v>
      </c>
      <c r="BF217" s="119">
        <f t="shared" si="5"/>
        <v>0</v>
      </c>
      <c r="BG217" s="119">
        <f t="shared" si="6"/>
        <v>0</v>
      </c>
      <c r="BH217" s="119">
        <f t="shared" si="7"/>
        <v>0</v>
      </c>
      <c r="BI217" s="119">
        <f t="shared" si="8"/>
        <v>0</v>
      </c>
      <c r="BJ217" s="17" t="s">
        <v>87</v>
      </c>
      <c r="BK217" s="119">
        <f t="shared" si="9"/>
        <v>0</v>
      </c>
      <c r="BL217" s="17" t="s">
        <v>294</v>
      </c>
      <c r="BM217" s="213" t="s">
        <v>1578</v>
      </c>
    </row>
    <row r="218" spans="1:65" s="2" customFormat="1" ht="24.15" customHeight="1">
      <c r="A218" s="35"/>
      <c r="B218" s="36"/>
      <c r="C218" s="201" t="s">
        <v>388</v>
      </c>
      <c r="D218" s="201" t="s">
        <v>177</v>
      </c>
      <c r="E218" s="202" t="s">
        <v>429</v>
      </c>
      <c r="F218" s="203" t="s">
        <v>430</v>
      </c>
      <c r="G218" s="204" t="s">
        <v>373</v>
      </c>
      <c r="H218" s="205">
        <v>1</v>
      </c>
      <c r="I218" s="206"/>
      <c r="J218" s="207">
        <f t="shared" si="0"/>
        <v>0</v>
      </c>
      <c r="K218" s="208"/>
      <c r="L218" s="38"/>
      <c r="M218" s="209" t="s">
        <v>1</v>
      </c>
      <c r="N218" s="210" t="s">
        <v>44</v>
      </c>
      <c r="O218" s="72"/>
      <c r="P218" s="211">
        <f t="shared" si="1"/>
        <v>0</v>
      </c>
      <c r="Q218" s="211">
        <v>1.8000000000000001E-4</v>
      </c>
      <c r="R218" s="211">
        <f t="shared" si="2"/>
        <v>1.8000000000000001E-4</v>
      </c>
      <c r="S218" s="211">
        <v>0</v>
      </c>
      <c r="T218" s="212">
        <f t="shared" si="3"/>
        <v>0</v>
      </c>
      <c r="U218" s="35"/>
      <c r="V218" s="35"/>
      <c r="W218" s="35"/>
      <c r="X218" s="35"/>
      <c r="Y218" s="35"/>
      <c r="Z218" s="35"/>
      <c r="AA218" s="35"/>
      <c r="AB218" s="35"/>
      <c r="AC218" s="35"/>
      <c r="AD218" s="35"/>
      <c r="AE218" s="35"/>
      <c r="AR218" s="213" t="s">
        <v>426</v>
      </c>
      <c r="AT218" s="213" t="s">
        <v>177</v>
      </c>
      <c r="AU218" s="213" t="s">
        <v>89</v>
      </c>
      <c r="AY218" s="17" t="s">
        <v>173</v>
      </c>
      <c r="BE218" s="119">
        <f t="shared" si="4"/>
        <v>0</v>
      </c>
      <c r="BF218" s="119">
        <f t="shared" si="5"/>
        <v>0</v>
      </c>
      <c r="BG218" s="119">
        <f t="shared" si="6"/>
        <v>0</v>
      </c>
      <c r="BH218" s="119">
        <f t="shared" si="7"/>
        <v>0</v>
      </c>
      <c r="BI218" s="119">
        <f t="shared" si="8"/>
        <v>0</v>
      </c>
      <c r="BJ218" s="17" t="s">
        <v>87</v>
      </c>
      <c r="BK218" s="119">
        <f t="shared" si="9"/>
        <v>0</v>
      </c>
      <c r="BL218" s="17" t="s">
        <v>426</v>
      </c>
      <c r="BM218" s="213" t="s">
        <v>1579</v>
      </c>
    </row>
    <row r="219" spans="1:65" s="14" customFormat="1" ht="10.199999999999999">
      <c r="B219" s="225"/>
      <c r="C219" s="226"/>
      <c r="D219" s="216" t="s">
        <v>184</v>
      </c>
      <c r="E219" s="227" t="s">
        <v>1</v>
      </c>
      <c r="F219" s="228" t="s">
        <v>1580</v>
      </c>
      <c r="G219" s="226"/>
      <c r="H219" s="229">
        <v>1</v>
      </c>
      <c r="I219" s="230"/>
      <c r="J219" s="226"/>
      <c r="K219" s="226"/>
      <c r="L219" s="231"/>
      <c r="M219" s="232"/>
      <c r="N219" s="233"/>
      <c r="O219" s="233"/>
      <c r="P219" s="233"/>
      <c r="Q219" s="233"/>
      <c r="R219" s="233"/>
      <c r="S219" s="233"/>
      <c r="T219" s="234"/>
      <c r="AT219" s="235" t="s">
        <v>184</v>
      </c>
      <c r="AU219" s="235" t="s">
        <v>89</v>
      </c>
      <c r="AV219" s="14" t="s">
        <v>89</v>
      </c>
      <c r="AW219" s="14" t="s">
        <v>33</v>
      </c>
      <c r="AX219" s="14" t="s">
        <v>87</v>
      </c>
      <c r="AY219" s="235" t="s">
        <v>173</v>
      </c>
    </row>
    <row r="220" spans="1:65" s="2" customFormat="1" ht="44.25" customHeight="1">
      <c r="A220" s="35"/>
      <c r="B220" s="36"/>
      <c r="C220" s="247" t="s">
        <v>394</v>
      </c>
      <c r="D220" s="247" t="s">
        <v>291</v>
      </c>
      <c r="E220" s="248" t="s">
        <v>1297</v>
      </c>
      <c r="F220" s="249" t="s">
        <v>1581</v>
      </c>
      <c r="G220" s="250" t="s">
        <v>373</v>
      </c>
      <c r="H220" s="251">
        <v>1</v>
      </c>
      <c r="I220" s="252"/>
      <c r="J220" s="253">
        <f>ROUND(I220*H220,2)</f>
        <v>0</v>
      </c>
      <c r="K220" s="254"/>
      <c r="L220" s="255"/>
      <c r="M220" s="256" t="s">
        <v>1</v>
      </c>
      <c r="N220" s="257" t="s">
        <v>44</v>
      </c>
      <c r="O220" s="72"/>
      <c r="P220" s="211">
        <f>O220*H220</f>
        <v>0</v>
      </c>
      <c r="Q220" s="211">
        <v>0</v>
      </c>
      <c r="R220" s="211">
        <f>Q220*H220</f>
        <v>0</v>
      </c>
      <c r="S220" s="211">
        <v>0</v>
      </c>
      <c r="T220" s="212">
        <f>S220*H220</f>
        <v>0</v>
      </c>
      <c r="U220" s="35"/>
      <c r="V220" s="35"/>
      <c r="W220" s="35"/>
      <c r="X220" s="35"/>
      <c r="Y220" s="35"/>
      <c r="Z220" s="35"/>
      <c r="AA220" s="35"/>
      <c r="AB220" s="35"/>
      <c r="AC220" s="35"/>
      <c r="AD220" s="35"/>
      <c r="AE220" s="35"/>
      <c r="AR220" s="213" t="s">
        <v>436</v>
      </c>
      <c r="AT220" s="213" t="s">
        <v>291</v>
      </c>
      <c r="AU220" s="213" t="s">
        <v>89</v>
      </c>
      <c r="AY220" s="17" t="s">
        <v>173</v>
      </c>
      <c r="BE220" s="119">
        <f>IF(N220="základní",J220,0)</f>
        <v>0</v>
      </c>
      <c r="BF220" s="119">
        <f>IF(N220="snížená",J220,0)</f>
        <v>0</v>
      </c>
      <c r="BG220" s="119">
        <f>IF(N220="zákl. přenesená",J220,0)</f>
        <v>0</v>
      </c>
      <c r="BH220" s="119">
        <f>IF(N220="sníž. přenesená",J220,0)</f>
        <v>0</v>
      </c>
      <c r="BI220" s="119">
        <f>IF(N220="nulová",J220,0)</f>
        <v>0</v>
      </c>
      <c r="BJ220" s="17" t="s">
        <v>87</v>
      </c>
      <c r="BK220" s="119">
        <f>ROUND(I220*H220,2)</f>
        <v>0</v>
      </c>
      <c r="BL220" s="17" t="s">
        <v>426</v>
      </c>
      <c r="BM220" s="213" t="s">
        <v>1582</v>
      </c>
    </row>
    <row r="221" spans="1:65" s="2" customFormat="1" ht="16.5" customHeight="1">
      <c r="A221" s="35"/>
      <c r="B221" s="36"/>
      <c r="C221" s="201" t="s">
        <v>399</v>
      </c>
      <c r="D221" s="201" t="s">
        <v>177</v>
      </c>
      <c r="E221" s="202" t="s">
        <v>1321</v>
      </c>
      <c r="F221" s="203" t="s">
        <v>1322</v>
      </c>
      <c r="G221" s="204" t="s">
        <v>373</v>
      </c>
      <c r="H221" s="205">
        <v>4</v>
      </c>
      <c r="I221" s="206"/>
      <c r="J221" s="207">
        <f>ROUND(I221*H221,2)</f>
        <v>0</v>
      </c>
      <c r="K221" s="208"/>
      <c r="L221" s="38"/>
      <c r="M221" s="209" t="s">
        <v>1</v>
      </c>
      <c r="N221" s="210" t="s">
        <v>44</v>
      </c>
      <c r="O221" s="72"/>
      <c r="P221" s="211">
        <f>O221*H221</f>
        <v>0</v>
      </c>
      <c r="Q221" s="211">
        <v>0</v>
      </c>
      <c r="R221" s="211">
        <f>Q221*H221</f>
        <v>0</v>
      </c>
      <c r="S221" s="211">
        <v>0</v>
      </c>
      <c r="T221" s="212">
        <f>S221*H221</f>
        <v>0</v>
      </c>
      <c r="U221" s="35"/>
      <c r="V221" s="35"/>
      <c r="W221" s="35"/>
      <c r="X221" s="35"/>
      <c r="Y221" s="35"/>
      <c r="Z221" s="35"/>
      <c r="AA221" s="35"/>
      <c r="AB221" s="35"/>
      <c r="AC221" s="35"/>
      <c r="AD221" s="35"/>
      <c r="AE221" s="35"/>
      <c r="AR221" s="213" t="s">
        <v>426</v>
      </c>
      <c r="AT221" s="213" t="s">
        <v>177</v>
      </c>
      <c r="AU221" s="213" t="s">
        <v>89</v>
      </c>
      <c r="AY221" s="17" t="s">
        <v>173</v>
      </c>
      <c r="BE221" s="119">
        <f>IF(N221="základní",J221,0)</f>
        <v>0</v>
      </c>
      <c r="BF221" s="119">
        <f>IF(N221="snížená",J221,0)</f>
        <v>0</v>
      </c>
      <c r="BG221" s="119">
        <f>IF(N221="zákl. přenesená",J221,0)</f>
        <v>0</v>
      </c>
      <c r="BH221" s="119">
        <f>IF(N221="sníž. přenesená",J221,0)</f>
        <v>0</v>
      </c>
      <c r="BI221" s="119">
        <f>IF(N221="nulová",J221,0)</f>
        <v>0</v>
      </c>
      <c r="BJ221" s="17" t="s">
        <v>87</v>
      </c>
      <c r="BK221" s="119">
        <f>ROUND(I221*H221,2)</f>
        <v>0</v>
      </c>
      <c r="BL221" s="17" t="s">
        <v>426</v>
      </c>
      <c r="BM221" s="213" t="s">
        <v>1583</v>
      </c>
    </row>
    <row r="222" spans="1:65" s="14" customFormat="1" ht="10.199999999999999">
      <c r="B222" s="225"/>
      <c r="C222" s="226"/>
      <c r="D222" s="216" t="s">
        <v>184</v>
      </c>
      <c r="E222" s="227" t="s">
        <v>1</v>
      </c>
      <c r="F222" s="228" t="s">
        <v>1584</v>
      </c>
      <c r="G222" s="226"/>
      <c r="H222" s="229">
        <v>4</v>
      </c>
      <c r="I222" s="230"/>
      <c r="J222" s="226"/>
      <c r="K222" s="226"/>
      <c r="L222" s="231"/>
      <c r="M222" s="232"/>
      <c r="N222" s="233"/>
      <c r="O222" s="233"/>
      <c r="P222" s="233"/>
      <c r="Q222" s="233"/>
      <c r="R222" s="233"/>
      <c r="S222" s="233"/>
      <c r="T222" s="234"/>
      <c r="AT222" s="235" t="s">
        <v>184</v>
      </c>
      <c r="AU222" s="235" t="s">
        <v>89</v>
      </c>
      <c r="AV222" s="14" t="s">
        <v>89</v>
      </c>
      <c r="AW222" s="14" t="s">
        <v>33</v>
      </c>
      <c r="AX222" s="14" t="s">
        <v>87</v>
      </c>
      <c r="AY222" s="235" t="s">
        <v>173</v>
      </c>
    </row>
    <row r="223" spans="1:65" s="2" customFormat="1" ht="16.5" customHeight="1">
      <c r="A223" s="35"/>
      <c r="B223" s="36"/>
      <c r="C223" s="247" t="s">
        <v>404</v>
      </c>
      <c r="D223" s="247" t="s">
        <v>291</v>
      </c>
      <c r="E223" s="248" t="s">
        <v>1325</v>
      </c>
      <c r="F223" s="249" t="s">
        <v>1326</v>
      </c>
      <c r="G223" s="250" t="s">
        <v>373</v>
      </c>
      <c r="H223" s="251">
        <v>4</v>
      </c>
      <c r="I223" s="252"/>
      <c r="J223" s="253">
        <f>ROUND(I223*H223,2)</f>
        <v>0</v>
      </c>
      <c r="K223" s="254"/>
      <c r="L223" s="255"/>
      <c r="M223" s="256" t="s">
        <v>1</v>
      </c>
      <c r="N223" s="257" t="s">
        <v>44</v>
      </c>
      <c r="O223" s="72"/>
      <c r="P223" s="211">
        <f>O223*H223</f>
        <v>0</v>
      </c>
      <c r="Q223" s="211">
        <v>0</v>
      </c>
      <c r="R223" s="211">
        <f>Q223*H223</f>
        <v>0</v>
      </c>
      <c r="S223" s="211">
        <v>0</v>
      </c>
      <c r="T223" s="212">
        <f>S223*H223</f>
        <v>0</v>
      </c>
      <c r="U223" s="35"/>
      <c r="V223" s="35"/>
      <c r="W223" s="35"/>
      <c r="X223" s="35"/>
      <c r="Y223" s="35"/>
      <c r="Z223" s="35"/>
      <c r="AA223" s="35"/>
      <c r="AB223" s="35"/>
      <c r="AC223" s="35"/>
      <c r="AD223" s="35"/>
      <c r="AE223" s="35"/>
      <c r="AR223" s="213" t="s">
        <v>436</v>
      </c>
      <c r="AT223" s="213" t="s">
        <v>291</v>
      </c>
      <c r="AU223" s="213" t="s">
        <v>89</v>
      </c>
      <c r="AY223" s="17" t="s">
        <v>173</v>
      </c>
      <c r="BE223" s="119">
        <f>IF(N223="základní",J223,0)</f>
        <v>0</v>
      </c>
      <c r="BF223" s="119">
        <f>IF(N223="snížená",J223,0)</f>
        <v>0</v>
      </c>
      <c r="BG223" s="119">
        <f>IF(N223="zákl. přenesená",J223,0)</f>
        <v>0</v>
      </c>
      <c r="BH223" s="119">
        <f>IF(N223="sníž. přenesená",J223,0)</f>
        <v>0</v>
      </c>
      <c r="BI223" s="119">
        <f>IF(N223="nulová",J223,0)</f>
        <v>0</v>
      </c>
      <c r="BJ223" s="17" t="s">
        <v>87</v>
      </c>
      <c r="BK223" s="119">
        <f>ROUND(I223*H223,2)</f>
        <v>0</v>
      </c>
      <c r="BL223" s="17" t="s">
        <v>426</v>
      </c>
      <c r="BM223" s="213" t="s">
        <v>1585</v>
      </c>
    </row>
    <row r="224" spans="1:65" s="2" customFormat="1" ht="16.5" customHeight="1">
      <c r="A224" s="35"/>
      <c r="B224" s="36"/>
      <c r="C224" s="247" t="s">
        <v>408</v>
      </c>
      <c r="D224" s="247" t="s">
        <v>291</v>
      </c>
      <c r="E224" s="248" t="s">
        <v>1328</v>
      </c>
      <c r="F224" s="249" t="s">
        <v>1329</v>
      </c>
      <c r="G224" s="250" t="s">
        <v>373</v>
      </c>
      <c r="H224" s="251">
        <v>4</v>
      </c>
      <c r="I224" s="252"/>
      <c r="J224" s="253">
        <f>ROUND(I224*H224,2)</f>
        <v>0</v>
      </c>
      <c r="K224" s="254"/>
      <c r="L224" s="255"/>
      <c r="M224" s="256" t="s">
        <v>1</v>
      </c>
      <c r="N224" s="257" t="s">
        <v>44</v>
      </c>
      <c r="O224" s="72"/>
      <c r="P224" s="211">
        <f>O224*H224</f>
        <v>0</v>
      </c>
      <c r="Q224" s="211">
        <v>0</v>
      </c>
      <c r="R224" s="211">
        <f>Q224*H224</f>
        <v>0</v>
      </c>
      <c r="S224" s="211">
        <v>0</v>
      </c>
      <c r="T224" s="212">
        <f>S224*H224</f>
        <v>0</v>
      </c>
      <c r="U224" s="35"/>
      <c r="V224" s="35"/>
      <c r="W224" s="35"/>
      <c r="X224" s="35"/>
      <c r="Y224" s="35"/>
      <c r="Z224" s="35"/>
      <c r="AA224" s="35"/>
      <c r="AB224" s="35"/>
      <c r="AC224" s="35"/>
      <c r="AD224" s="35"/>
      <c r="AE224" s="35"/>
      <c r="AR224" s="213" t="s">
        <v>436</v>
      </c>
      <c r="AT224" s="213" t="s">
        <v>291</v>
      </c>
      <c r="AU224" s="213" t="s">
        <v>89</v>
      </c>
      <c r="AY224" s="17" t="s">
        <v>173</v>
      </c>
      <c r="BE224" s="119">
        <f>IF(N224="základní",J224,0)</f>
        <v>0</v>
      </c>
      <c r="BF224" s="119">
        <f>IF(N224="snížená",J224,0)</f>
        <v>0</v>
      </c>
      <c r="BG224" s="119">
        <f>IF(N224="zákl. přenesená",J224,0)</f>
        <v>0</v>
      </c>
      <c r="BH224" s="119">
        <f>IF(N224="sníž. přenesená",J224,0)</f>
        <v>0</v>
      </c>
      <c r="BI224" s="119">
        <f>IF(N224="nulová",J224,0)</f>
        <v>0</v>
      </c>
      <c r="BJ224" s="17" t="s">
        <v>87</v>
      </c>
      <c r="BK224" s="119">
        <f>ROUND(I224*H224,2)</f>
        <v>0</v>
      </c>
      <c r="BL224" s="17" t="s">
        <v>426</v>
      </c>
      <c r="BM224" s="213" t="s">
        <v>1586</v>
      </c>
    </row>
    <row r="225" spans="1:65" s="2" customFormat="1" ht="16.5" customHeight="1">
      <c r="A225" s="35"/>
      <c r="B225" s="36"/>
      <c r="C225" s="247" t="s">
        <v>415</v>
      </c>
      <c r="D225" s="247" t="s">
        <v>291</v>
      </c>
      <c r="E225" s="248" t="s">
        <v>1587</v>
      </c>
      <c r="F225" s="249" t="s">
        <v>1588</v>
      </c>
      <c r="G225" s="250" t="s">
        <v>373</v>
      </c>
      <c r="H225" s="251">
        <v>4</v>
      </c>
      <c r="I225" s="252"/>
      <c r="J225" s="253">
        <f>ROUND(I225*H225,2)</f>
        <v>0</v>
      </c>
      <c r="K225" s="254"/>
      <c r="L225" s="255"/>
      <c r="M225" s="256" t="s">
        <v>1</v>
      </c>
      <c r="N225" s="257" t="s">
        <v>44</v>
      </c>
      <c r="O225" s="72"/>
      <c r="P225" s="211">
        <f>O225*H225</f>
        <v>0</v>
      </c>
      <c r="Q225" s="211">
        <v>0</v>
      </c>
      <c r="R225" s="211">
        <f>Q225*H225</f>
        <v>0</v>
      </c>
      <c r="S225" s="211">
        <v>0</v>
      </c>
      <c r="T225" s="212">
        <f>S225*H225</f>
        <v>0</v>
      </c>
      <c r="U225" s="35"/>
      <c r="V225" s="35"/>
      <c r="W225" s="35"/>
      <c r="X225" s="35"/>
      <c r="Y225" s="35"/>
      <c r="Z225" s="35"/>
      <c r="AA225" s="35"/>
      <c r="AB225" s="35"/>
      <c r="AC225" s="35"/>
      <c r="AD225" s="35"/>
      <c r="AE225" s="35"/>
      <c r="AR225" s="213" t="s">
        <v>227</v>
      </c>
      <c r="AT225" s="213" t="s">
        <v>291</v>
      </c>
      <c r="AU225" s="213" t="s">
        <v>89</v>
      </c>
      <c r="AY225" s="17" t="s">
        <v>173</v>
      </c>
      <c r="BE225" s="119">
        <f>IF(N225="základní",J225,0)</f>
        <v>0</v>
      </c>
      <c r="BF225" s="119">
        <f>IF(N225="snížená",J225,0)</f>
        <v>0</v>
      </c>
      <c r="BG225" s="119">
        <f>IF(N225="zákl. přenesená",J225,0)</f>
        <v>0</v>
      </c>
      <c r="BH225" s="119">
        <f>IF(N225="sníž. přenesená",J225,0)</f>
        <v>0</v>
      </c>
      <c r="BI225" s="119">
        <f>IF(N225="nulová",J225,0)</f>
        <v>0</v>
      </c>
      <c r="BJ225" s="17" t="s">
        <v>87</v>
      </c>
      <c r="BK225" s="119">
        <f>ROUND(I225*H225,2)</f>
        <v>0</v>
      </c>
      <c r="BL225" s="17" t="s">
        <v>181</v>
      </c>
      <c r="BM225" s="213" t="s">
        <v>1589</v>
      </c>
    </row>
    <row r="226" spans="1:65" s="12" customFormat="1" ht="25.95" customHeight="1">
      <c r="B226" s="185"/>
      <c r="C226" s="186"/>
      <c r="D226" s="187" t="s">
        <v>78</v>
      </c>
      <c r="E226" s="188" t="s">
        <v>655</v>
      </c>
      <c r="F226" s="188" t="s">
        <v>656</v>
      </c>
      <c r="G226" s="186"/>
      <c r="H226" s="186"/>
      <c r="I226" s="189"/>
      <c r="J226" s="190">
        <f>BK226</f>
        <v>0</v>
      </c>
      <c r="K226" s="186"/>
      <c r="L226" s="191"/>
      <c r="M226" s="192"/>
      <c r="N226" s="193"/>
      <c r="O226" s="193"/>
      <c r="P226" s="194">
        <f>SUM(P227:P237)</f>
        <v>0</v>
      </c>
      <c r="Q226" s="193"/>
      <c r="R226" s="194">
        <f>SUM(R227:R237)</f>
        <v>1.4999999999999999E-2</v>
      </c>
      <c r="S226" s="193"/>
      <c r="T226" s="195">
        <f>SUM(T227:T237)</f>
        <v>0</v>
      </c>
      <c r="AR226" s="196" t="s">
        <v>181</v>
      </c>
      <c r="AT226" s="197" t="s">
        <v>78</v>
      </c>
      <c r="AU226" s="197" t="s">
        <v>79</v>
      </c>
      <c r="AY226" s="196" t="s">
        <v>173</v>
      </c>
      <c r="BK226" s="198">
        <f>SUM(BK227:BK237)</f>
        <v>0</v>
      </c>
    </row>
    <row r="227" spans="1:65" s="2" customFormat="1" ht="16.5" customHeight="1">
      <c r="A227" s="35"/>
      <c r="B227" s="36"/>
      <c r="C227" s="201" t="s">
        <v>422</v>
      </c>
      <c r="D227" s="201" t="s">
        <v>177</v>
      </c>
      <c r="E227" s="202" t="s">
        <v>1590</v>
      </c>
      <c r="F227" s="203" t="s">
        <v>1591</v>
      </c>
      <c r="G227" s="204" t="s">
        <v>180</v>
      </c>
      <c r="H227" s="205">
        <v>16</v>
      </c>
      <c r="I227" s="206"/>
      <c r="J227" s="207">
        <f>ROUND(I227*H227,2)</f>
        <v>0</v>
      </c>
      <c r="K227" s="208"/>
      <c r="L227" s="38"/>
      <c r="M227" s="209" t="s">
        <v>1</v>
      </c>
      <c r="N227" s="210" t="s">
        <v>44</v>
      </c>
      <c r="O227" s="72"/>
      <c r="P227" s="211">
        <f>O227*H227</f>
        <v>0</v>
      </c>
      <c r="Q227" s="211">
        <v>0</v>
      </c>
      <c r="R227" s="211">
        <f>Q227*H227</f>
        <v>0</v>
      </c>
      <c r="S227" s="211">
        <v>0</v>
      </c>
      <c r="T227" s="212">
        <f>S227*H227</f>
        <v>0</v>
      </c>
      <c r="U227" s="35"/>
      <c r="V227" s="35"/>
      <c r="W227" s="35"/>
      <c r="X227" s="35"/>
      <c r="Y227" s="35"/>
      <c r="Z227" s="35"/>
      <c r="AA227" s="35"/>
      <c r="AB227" s="35"/>
      <c r="AC227" s="35"/>
      <c r="AD227" s="35"/>
      <c r="AE227" s="35"/>
      <c r="AR227" s="213" t="s">
        <v>397</v>
      </c>
      <c r="AT227" s="213" t="s">
        <v>177</v>
      </c>
      <c r="AU227" s="213" t="s">
        <v>87</v>
      </c>
      <c r="AY227" s="17" t="s">
        <v>173</v>
      </c>
      <c r="BE227" s="119">
        <f>IF(N227="základní",J227,0)</f>
        <v>0</v>
      </c>
      <c r="BF227" s="119">
        <f>IF(N227="snížená",J227,0)</f>
        <v>0</v>
      </c>
      <c r="BG227" s="119">
        <f>IF(N227="zákl. přenesená",J227,0)</f>
        <v>0</v>
      </c>
      <c r="BH227" s="119">
        <f>IF(N227="sníž. přenesená",J227,0)</f>
        <v>0</v>
      </c>
      <c r="BI227" s="119">
        <f>IF(N227="nulová",J227,0)</f>
        <v>0</v>
      </c>
      <c r="BJ227" s="17" t="s">
        <v>87</v>
      </c>
      <c r="BK227" s="119">
        <f>ROUND(I227*H227,2)</f>
        <v>0</v>
      </c>
      <c r="BL227" s="17" t="s">
        <v>397</v>
      </c>
      <c r="BM227" s="213" t="s">
        <v>1592</v>
      </c>
    </row>
    <row r="228" spans="1:65" s="13" customFormat="1" ht="20.399999999999999">
      <c r="B228" s="214"/>
      <c r="C228" s="215"/>
      <c r="D228" s="216" t="s">
        <v>184</v>
      </c>
      <c r="E228" s="217" t="s">
        <v>1</v>
      </c>
      <c r="F228" s="218" t="s">
        <v>1593</v>
      </c>
      <c r="G228" s="215"/>
      <c r="H228" s="217" t="s">
        <v>1</v>
      </c>
      <c r="I228" s="219"/>
      <c r="J228" s="215"/>
      <c r="K228" s="215"/>
      <c r="L228" s="220"/>
      <c r="M228" s="221"/>
      <c r="N228" s="222"/>
      <c r="O228" s="222"/>
      <c r="P228" s="222"/>
      <c r="Q228" s="222"/>
      <c r="R228" s="222"/>
      <c r="S228" s="222"/>
      <c r="T228" s="223"/>
      <c r="AT228" s="224" t="s">
        <v>184</v>
      </c>
      <c r="AU228" s="224" t="s">
        <v>87</v>
      </c>
      <c r="AV228" s="13" t="s">
        <v>87</v>
      </c>
      <c r="AW228" s="13" t="s">
        <v>33</v>
      </c>
      <c r="AX228" s="13" t="s">
        <v>79</v>
      </c>
      <c r="AY228" s="224" t="s">
        <v>173</v>
      </c>
    </row>
    <row r="229" spans="1:65" s="13" customFormat="1" ht="10.199999999999999">
      <c r="B229" s="214"/>
      <c r="C229" s="215"/>
      <c r="D229" s="216" t="s">
        <v>184</v>
      </c>
      <c r="E229" s="217" t="s">
        <v>1</v>
      </c>
      <c r="F229" s="218" t="s">
        <v>1594</v>
      </c>
      <c r="G229" s="215"/>
      <c r="H229" s="217" t="s">
        <v>1</v>
      </c>
      <c r="I229" s="219"/>
      <c r="J229" s="215"/>
      <c r="K229" s="215"/>
      <c r="L229" s="220"/>
      <c r="M229" s="221"/>
      <c r="N229" s="222"/>
      <c r="O229" s="222"/>
      <c r="P229" s="222"/>
      <c r="Q229" s="222"/>
      <c r="R229" s="222"/>
      <c r="S229" s="222"/>
      <c r="T229" s="223"/>
      <c r="AT229" s="224" t="s">
        <v>184</v>
      </c>
      <c r="AU229" s="224" t="s">
        <v>87</v>
      </c>
      <c r="AV229" s="13" t="s">
        <v>87</v>
      </c>
      <c r="AW229" s="13" t="s">
        <v>33</v>
      </c>
      <c r="AX229" s="13" t="s">
        <v>79</v>
      </c>
      <c r="AY229" s="224" t="s">
        <v>173</v>
      </c>
    </row>
    <row r="230" spans="1:65" s="14" customFormat="1" ht="10.199999999999999">
      <c r="B230" s="225"/>
      <c r="C230" s="226"/>
      <c r="D230" s="216" t="s">
        <v>184</v>
      </c>
      <c r="E230" s="227" t="s">
        <v>1</v>
      </c>
      <c r="F230" s="228" t="s">
        <v>1595</v>
      </c>
      <c r="G230" s="226"/>
      <c r="H230" s="229">
        <v>16</v>
      </c>
      <c r="I230" s="230"/>
      <c r="J230" s="226"/>
      <c r="K230" s="226"/>
      <c r="L230" s="231"/>
      <c r="M230" s="232"/>
      <c r="N230" s="233"/>
      <c r="O230" s="233"/>
      <c r="P230" s="233"/>
      <c r="Q230" s="233"/>
      <c r="R230" s="233"/>
      <c r="S230" s="233"/>
      <c r="T230" s="234"/>
      <c r="AT230" s="235" t="s">
        <v>184</v>
      </c>
      <c r="AU230" s="235" t="s">
        <v>87</v>
      </c>
      <c r="AV230" s="14" t="s">
        <v>89</v>
      </c>
      <c r="AW230" s="14" t="s">
        <v>33</v>
      </c>
      <c r="AX230" s="14" t="s">
        <v>87</v>
      </c>
      <c r="AY230" s="235" t="s">
        <v>173</v>
      </c>
    </row>
    <row r="231" spans="1:65" s="2" customFormat="1" ht="21.75" customHeight="1">
      <c r="A231" s="35"/>
      <c r="B231" s="36"/>
      <c r="C231" s="247" t="s">
        <v>428</v>
      </c>
      <c r="D231" s="247" t="s">
        <v>291</v>
      </c>
      <c r="E231" s="248" t="s">
        <v>1596</v>
      </c>
      <c r="F231" s="249" t="s">
        <v>1597</v>
      </c>
      <c r="G231" s="250" t="s">
        <v>775</v>
      </c>
      <c r="H231" s="251">
        <v>5</v>
      </c>
      <c r="I231" s="252"/>
      <c r="J231" s="253">
        <f t="shared" ref="J231:J237" si="10">ROUND(I231*H231,2)</f>
        <v>0</v>
      </c>
      <c r="K231" s="254"/>
      <c r="L231" s="255"/>
      <c r="M231" s="256" t="s">
        <v>1</v>
      </c>
      <c r="N231" s="257" t="s">
        <v>44</v>
      </c>
      <c r="O231" s="72"/>
      <c r="P231" s="211">
        <f t="shared" ref="P231:P237" si="11">O231*H231</f>
        <v>0</v>
      </c>
      <c r="Q231" s="211">
        <v>1E-3</v>
      </c>
      <c r="R231" s="211">
        <f t="shared" ref="R231:R237" si="12">Q231*H231</f>
        <v>5.0000000000000001E-3</v>
      </c>
      <c r="S231" s="211">
        <v>0</v>
      </c>
      <c r="T231" s="212">
        <f t="shared" ref="T231:T237" si="13">S231*H231</f>
        <v>0</v>
      </c>
      <c r="U231" s="35"/>
      <c r="V231" s="35"/>
      <c r="W231" s="35"/>
      <c r="X231" s="35"/>
      <c r="Y231" s="35"/>
      <c r="Z231" s="35"/>
      <c r="AA231" s="35"/>
      <c r="AB231" s="35"/>
      <c r="AC231" s="35"/>
      <c r="AD231" s="35"/>
      <c r="AE231" s="35"/>
      <c r="AR231" s="213" t="s">
        <v>397</v>
      </c>
      <c r="AT231" s="213" t="s">
        <v>291</v>
      </c>
      <c r="AU231" s="213" t="s">
        <v>87</v>
      </c>
      <c r="AY231" s="17" t="s">
        <v>173</v>
      </c>
      <c r="BE231" s="119">
        <f t="shared" ref="BE231:BE237" si="14">IF(N231="základní",J231,0)</f>
        <v>0</v>
      </c>
      <c r="BF231" s="119">
        <f t="shared" ref="BF231:BF237" si="15">IF(N231="snížená",J231,0)</f>
        <v>0</v>
      </c>
      <c r="BG231" s="119">
        <f t="shared" ref="BG231:BG237" si="16">IF(N231="zákl. přenesená",J231,0)</f>
        <v>0</v>
      </c>
      <c r="BH231" s="119">
        <f t="shared" ref="BH231:BH237" si="17">IF(N231="sníž. přenesená",J231,0)</f>
        <v>0</v>
      </c>
      <c r="BI231" s="119">
        <f t="shared" ref="BI231:BI237" si="18">IF(N231="nulová",J231,0)</f>
        <v>0</v>
      </c>
      <c r="BJ231" s="17" t="s">
        <v>87</v>
      </c>
      <c r="BK231" s="119">
        <f t="shared" ref="BK231:BK237" si="19">ROUND(I231*H231,2)</f>
        <v>0</v>
      </c>
      <c r="BL231" s="17" t="s">
        <v>397</v>
      </c>
      <c r="BM231" s="213" t="s">
        <v>1598</v>
      </c>
    </row>
    <row r="232" spans="1:65" s="2" customFormat="1" ht="21.75" customHeight="1">
      <c r="A232" s="35"/>
      <c r="B232" s="36"/>
      <c r="C232" s="247" t="s">
        <v>433</v>
      </c>
      <c r="D232" s="247" t="s">
        <v>291</v>
      </c>
      <c r="E232" s="248" t="s">
        <v>1599</v>
      </c>
      <c r="F232" s="249" t="s">
        <v>1600</v>
      </c>
      <c r="G232" s="250" t="s">
        <v>775</v>
      </c>
      <c r="H232" s="251">
        <v>5</v>
      </c>
      <c r="I232" s="252"/>
      <c r="J232" s="253">
        <f t="shared" si="10"/>
        <v>0</v>
      </c>
      <c r="K232" s="254"/>
      <c r="L232" s="255"/>
      <c r="M232" s="256" t="s">
        <v>1</v>
      </c>
      <c r="N232" s="257" t="s">
        <v>44</v>
      </c>
      <c r="O232" s="72"/>
      <c r="P232" s="211">
        <f t="shared" si="11"/>
        <v>0</v>
      </c>
      <c r="Q232" s="211">
        <v>1E-3</v>
      </c>
      <c r="R232" s="211">
        <f t="shared" si="12"/>
        <v>5.0000000000000001E-3</v>
      </c>
      <c r="S232" s="211">
        <v>0</v>
      </c>
      <c r="T232" s="212">
        <f t="shared" si="13"/>
        <v>0</v>
      </c>
      <c r="U232" s="35"/>
      <c r="V232" s="35"/>
      <c r="W232" s="35"/>
      <c r="X232" s="35"/>
      <c r="Y232" s="35"/>
      <c r="Z232" s="35"/>
      <c r="AA232" s="35"/>
      <c r="AB232" s="35"/>
      <c r="AC232" s="35"/>
      <c r="AD232" s="35"/>
      <c r="AE232" s="35"/>
      <c r="AR232" s="213" t="s">
        <v>397</v>
      </c>
      <c r="AT232" s="213" t="s">
        <v>291</v>
      </c>
      <c r="AU232" s="213" t="s">
        <v>87</v>
      </c>
      <c r="AY232" s="17" t="s">
        <v>173</v>
      </c>
      <c r="BE232" s="119">
        <f t="shared" si="14"/>
        <v>0</v>
      </c>
      <c r="BF232" s="119">
        <f t="shared" si="15"/>
        <v>0</v>
      </c>
      <c r="BG232" s="119">
        <f t="shared" si="16"/>
        <v>0</v>
      </c>
      <c r="BH232" s="119">
        <f t="shared" si="17"/>
        <v>0</v>
      </c>
      <c r="BI232" s="119">
        <f t="shared" si="18"/>
        <v>0</v>
      </c>
      <c r="BJ232" s="17" t="s">
        <v>87</v>
      </c>
      <c r="BK232" s="119">
        <f t="shared" si="19"/>
        <v>0</v>
      </c>
      <c r="BL232" s="17" t="s">
        <v>397</v>
      </c>
      <c r="BM232" s="213" t="s">
        <v>1601</v>
      </c>
    </row>
    <row r="233" spans="1:65" s="2" customFormat="1" ht="24.15" customHeight="1">
      <c r="A233" s="35"/>
      <c r="B233" s="36"/>
      <c r="C233" s="247" t="s">
        <v>438</v>
      </c>
      <c r="D233" s="247" t="s">
        <v>291</v>
      </c>
      <c r="E233" s="248" t="s">
        <v>1602</v>
      </c>
      <c r="F233" s="249" t="s">
        <v>1603</v>
      </c>
      <c r="G233" s="250" t="s">
        <v>775</v>
      </c>
      <c r="H233" s="251">
        <v>5</v>
      </c>
      <c r="I233" s="252"/>
      <c r="J233" s="253">
        <f t="shared" si="10"/>
        <v>0</v>
      </c>
      <c r="K233" s="254"/>
      <c r="L233" s="255"/>
      <c r="M233" s="256" t="s">
        <v>1</v>
      </c>
      <c r="N233" s="257" t="s">
        <v>44</v>
      </c>
      <c r="O233" s="72"/>
      <c r="P233" s="211">
        <f t="shared" si="11"/>
        <v>0</v>
      </c>
      <c r="Q233" s="211">
        <v>1E-3</v>
      </c>
      <c r="R233" s="211">
        <f t="shared" si="12"/>
        <v>5.0000000000000001E-3</v>
      </c>
      <c r="S233" s="211">
        <v>0</v>
      </c>
      <c r="T233" s="212">
        <f t="shared" si="13"/>
        <v>0</v>
      </c>
      <c r="U233" s="35"/>
      <c r="V233" s="35"/>
      <c r="W233" s="35"/>
      <c r="X233" s="35"/>
      <c r="Y233" s="35"/>
      <c r="Z233" s="35"/>
      <c r="AA233" s="35"/>
      <c r="AB233" s="35"/>
      <c r="AC233" s="35"/>
      <c r="AD233" s="35"/>
      <c r="AE233" s="35"/>
      <c r="AR233" s="213" t="s">
        <v>397</v>
      </c>
      <c r="AT233" s="213" t="s">
        <v>291</v>
      </c>
      <c r="AU233" s="213" t="s">
        <v>87</v>
      </c>
      <c r="AY233" s="17" t="s">
        <v>173</v>
      </c>
      <c r="BE233" s="119">
        <f t="shared" si="14"/>
        <v>0</v>
      </c>
      <c r="BF233" s="119">
        <f t="shared" si="15"/>
        <v>0</v>
      </c>
      <c r="BG233" s="119">
        <f t="shared" si="16"/>
        <v>0</v>
      </c>
      <c r="BH233" s="119">
        <f t="shared" si="17"/>
        <v>0</v>
      </c>
      <c r="BI233" s="119">
        <f t="shared" si="18"/>
        <v>0</v>
      </c>
      <c r="BJ233" s="17" t="s">
        <v>87</v>
      </c>
      <c r="BK233" s="119">
        <f t="shared" si="19"/>
        <v>0</v>
      </c>
      <c r="BL233" s="17" t="s">
        <v>397</v>
      </c>
      <c r="BM233" s="213" t="s">
        <v>1604</v>
      </c>
    </row>
    <row r="234" spans="1:65" s="2" customFormat="1" ht="16.5" customHeight="1">
      <c r="A234" s="35"/>
      <c r="B234" s="36"/>
      <c r="C234" s="201" t="s">
        <v>444</v>
      </c>
      <c r="D234" s="201" t="s">
        <v>177</v>
      </c>
      <c r="E234" s="202" t="s">
        <v>1605</v>
      </c>
      <c r="F234" s="203" t="s">
        <v>1606</v>
      </c>
      <c r="G234" s="204" t="s">
        <v>180</v>
      </c>
      <c r="H234" s="205">
        <v>3</v>
      </c>
      <c r="I234" s="206"/>
      <c r="J234" s="207">
        <f t="shared" si="10"/>
        <v>0</v>
      </c>
      <c r="K234" s="208"/>
      <c r="L234" s="38"/>
      <c r="M234" s="209" t="s">
        <v>1</v>
      </c>
      <c r="N234" s="210" t="s">
        <v>44</v>
      </c>
      <c r="O234" s="72"/>
      <c r="P234" s="211">
        <f t="shared" si="11"/>
        <v>0</v>
      </c>
      <c r="Q234" s="211">
        <v>0</v>
      </c>
      <c r="R234" s="211">
        <f t="shared" si="12"/>
        <v>0</v>
      </c>
      <c r="S234" s="211">
        <v>0</v>
      </c>
      <c r="T234" s="212">
        <f t="shared" si="13"/>
        <v>0</v>
      </c>
      <c r="U234" s="35"/>
      <c r="V234" s="35"/>
      <c r="W234" s="35"/>
      <c r="X234" s="35"/>
      <c r="Y234" s="35"/>
      <c r="Z234" s="35"/>
      <c r="AA234" s="35"/>
      <c r="AB234" s="35"/>
      <c r="AC234" s="35"/>
      <c r="AD234" s="35"/>
      <c r="AE234" s="35"/>
      <c r="AR234" s="213" t="s">
        <v>397</v>
      </c>
      <c r="AT234" s="213" t="s">
        <v>177</v>
      </c>
      <c r="AU234" s="213" t="s">
        <v>87</v>
      </c>
      <c r="AY234" s="17" t="s">
        <v>173</v>
      </c>
      <c r="BE234" s="119">
        <f t="shared" si="14"/>
        <v>0</v>
      </c>
      <c r="BF234" s="119">
        <f t="shared" si="15"/>
        <v>0</v>
      </c>
      <c r="BG234" s="119">
        <f t="shared" si="16"/>
        <v>0</v>
      </c>
      <c r="BH234" s="119">
        <f t="shared" si="17"/>
        <v>0</v>
      </c>
      <c r="BI234" s="119">
        <f t="shared" si="18"/>
        <v>0</v>
      </c>
      <c r="BJ234" s="17" t="s">
        <v>87</v>
      </c>
      <c r="BK234" s="119">
        <f t="shared" si="19"/>
        <v>0</v>
      </c>
      <c r="BL234" s="17" t="s">
        <v>397</v>
      </c>
      <c r="BM234" s="213" t="s">
        <v>1607</v>
      </c>
    </row>
    <row r="235" spans="1:65" s="2" customFormat="1" ht="21.75" customHeight="1">
      <c r="A235" s="35"/>
      <c r="B235" s="36"/>
      <c r="C235" s="201" t="s">
        <v>449</v>
      </c>
      <c r="D235" s="201" t="s">
        <v>177</v>
      </c>
      <c r="E235" s="202" t="s">
        <v>658</v>
      </c>
      <c r="F235" s="203" t="s">
        <v>659</v>
      </c>
      <c r="G235" s="204" t="s">
        <v>180</v>
      </c>
      <c r="H235" s="205">
        <v>8</v>
      </c>
      <c r="I235" s="206"/>
      <c r="J235" s="207">
        <f t="shared" si="10"/>
        <v>0</v>
      </c>
      <c r="K235" s="208"/>
      <c r="L235" s="38"/>
      <c r="M235" s="209" t="s">
        <v>1</v>
      </c>
      <c r="N235" s="210" t="s">
        <v>44</v>
      </c>
      <c r="O235" s="72"/>
      <c r="P235" s="211">
        <f t="shared" si="11"/>
        <v>0</v>
      </c>
      <c r="Q235" s="211">
        <v>0</v>
      </c>
      <c r="R235" s="211">
        <f t="shared" si="12"/>
        <v>0</v>
      </c>
      <c r="S235" s="211">
        <v>0</v>
      </c>
      <c r="T235" s="212">
        <f t="shared" si="13"/>
        <v>0</v>
      </c>
      <c r="U235" s="35"/>
      <c r="V235" s="35"/>
      <c r="W235" s="35"/>
      <c r="X235" s="35"/>
      <c r="Y235" s="35"/>
      <c r="Z235" s="35"/>
      <c r="AA235" s="35"/>
      <c r="AB235" s="35"/>
      <c r="AC235" s="35"/>
      <c r="AD235" s="35"/>
      <c r="AE235" s="35"/>
      <c r="AR235" s="213" t="s">
        <v>397</v>
      </c>
      <c r="AT235" s="213" t="s">
        <v>177</v>
      </c>
      <c r="AU235" s="213" t="s">
        <v>87</v>
      </c>
      <c r="AY235" s="17" t="s">
        <v>173</v>
      </c>
      <c r="BE235" s="119">
        <f t="shared" si="14"/>
        <v>0</v>
      </c>
      <c r="BF235" s="119">
        <f t="shared" si="15"/>
        <v>0</v>
      </c>
      <c r="BG235" s="119">
        <f t="shared" si="16"/>
        <v>0</v>
      </c>
      <c r="BH235" s="119">
        <f t="shared" si="17"/>
        <v>0</v>
      </c>
      <c r="BI235" s="119">
        <f t="shared" si="18"/>
        <v>0</v>
      </c>
      <c r="BJ235" s="17" t="s">
        <v>87</v>
      </c>
      <c r="BK235" s="119">
        <f t="shared" si="19"/>
        <v>0</v>
      </c>
      <c r="BL235" s="17" t="s">
        <v>397</v>
      </c>
      <c r="BM235" s="213" t="s">
        <v>1608</v>
      </c>
    </row>
    <row r="236" spans="1:65" s="2" customFormat="1" ht="16.5" customHeight="1">
      <c r="A236" s="35"/>
      <c r="B236" s="36"/>
      <c r="C236" s="201" t="s">
        <v>454</v>
      </c>
      <c r="D236" s="201" t="s">
        <v>177</v>
      </c>
      <c r="E236" s="202" t="s">
        <v>666</v>
      </c>
      <c r="F236" s="203" t="s">
        <v>1609</v>
      </c>
      <c r="G236" s="204" t="s">
        <v>180</v>
      </c>
      <c r="H236" s="205">
        <v>2</v>
      </c>
      <c r="I236" s="206"/>
      <c r="J236" s="207">
        <f t="shared" si="10"/>
        <v>0</v>
      </c>
      <c r="K236" s="208"/>
      <c r="L236" s="38"/>
      <c r="M236" s="209" t="s">
        <v>1</v>
      </c>
      <c r="N236" s="210" t="s">
        <v>44</v>
      </c>
      <c r="O236" s="72"/>
      <c r="P236" s="211">
        <f t="shared" si="11"/>
        <v>0</v>
      </c>
      <c r="Q236" s="211">
        <v>0</v>
      </c>
      <c r="R236" s="211">
        <f t="shared" si="12"/>
        <v>0</v>
      </c>
      <c r="S236" s="211">
        <v>0</v>
      </c>
      <c r="T236" s="212">
        <f t="shared" si="13"/>
        <v>0</v>
      </c>
      <c r="U236" s="35"/>
      <c r="V236" s="35"/>
      <c r="W236" s="35"/>
      <c r="X236" s="35"/>
      <c r="Y236" s="35"/>
      <c r="Z236" s="35"/>
      <c r="AA236" s="35"/>
      <c r="AB236" s="35"/>
      <c r="AC236" s="35"/>
      <c r="AD236" s="35"/>
      <c r="AE236" s="35"/>
      <c r="AR236" s="213" t="s">
        <v>397</v>
      </c>
      <c r="AT236" s="213" t="s">
        <v>177</v>
      </c>
      <c r="AU236" s="213" t="s">
        <v>87</v>
      </c>
      <c r="AY236" s="17" t="s">
        <v>173</v>
      </c>
      <c r="BE236" s="119">
        <f t="shared" si="14"/>
        <v>0</v>
      </c>
      <c r="BF236" s="119">
        <f t="shared" si="15"/>
        <v>0</v>
      </c>
      <c r="BG236" s="119">
        <f t="shared" si="16"/>
        <v>0</v>
      </c>
      <c r="BH236" s="119">
        <f t="shared" si="17"/>
        <v>0</v>
      </c>
      <c r="BI236" s="119">
        <f t="shared" si="18"/>
        <v>0</v>
      </c>
      <c r="BJ236" s="17" t="s">
        <v>87</v>
      </c>
      <c r="BK236" s="119">
        <f t="shared" si="19"/>
        <v>0</v>
      </c>
      <c r="BL236" s="17" t="s">
        <v>397</v>
      </c>
      <c r="BM236" s="213" t="s">
        <v>1610</v>
      </c>
    </row>
    <row r="237" spans="1:65" s="2" customFormat="1" ht="16.5" customHeight="1">
      <c r="A237" s="35"/>
      <c r="B237" s="36"/>
      <c r="C237" s="201" t="s">
        <v>460</v>
      </c>
      <c r="D237" s="201" t="s">
        <v>177</v>
      </c>
      <c r="E237" s="202" t="s">
        <v>1611</v>
      </c>
      <c r="F237" s="203" t="s">
        <v>667</v>
      </c>
      <c r="G237" s="204" t="s">
        <v>180</v>
      </c>
      <c r="H237" s="205">
        <v>1</v>
      </c>
      <c r="I237" s="206"/>
      <c r="J237" s="207">
        <f t="shared" si="10"/>
        <v>0</v>
      </c>
      <c r="K237" s="208"/>
      <c r="L237" s="38"/>
      <c r="M237" s="209" t="s">
        <v>1</v>
      </c>
      <c r="N237" s="210" t="s">
        <v>44</v>
      </c>
      <c r="O237" s="72"/>
      <c r="P237" s="211">
        <f t="shared" si="11"/>
        <v>0</v>
      </c>
      <c r="Q237" s="211">
        <v>0</v>
      </c>
      <c r="R237" s="211">
        <f t="shared" si="12"/>
        <v>0</v>
      </c>
      <c r="S237" s="211">
        <v>0</v>
      </c>
      <c r="T237" s="212">
        <f t="shared" si="13"/>
        <v>0</v>
      </c>
      <c r="U237" s="35"/>
      <c r="V237" s="35"/>
      <c r="W237" s="35"/>
      <c r="X237" s="35"/>
      <c r="Y237" s="35"/>
      <c r="Z237" s="35"/>
      <c r="AA237" s="35"/>
      <c r="AB237" s="35"/>
      <c r="AC237" s="35"/>
      <c r="AD237" s="35"/>
      <c r="AE237" s="35"/>
      <c r="AR237" s="213" t="s">
        <v>397</v>
      </c>
      <c r="AT237" s="213" t="s">
        <v>177</v>
      </c>
      <c r="AU237" s="213" t="s">
        <v>87</v>
      </c>
      <c r="AY237" s="17" t="s">
        <v>173</v>
      </c>
      <c r="BE237" s="119">
        <f t="shared" si="14"/>
        <v>0</v>
      </c>
      <c r="BF237" s="119">
        <f t="shared" si="15"/>
        <v>0</v>
      </c>
      <c r="BG237" s="119">
        <f t="shared" si="16"/>
        <v>0</v>
      </c>
      <c r="BH237" s="119">
        <f t="shared" si="17"/>
        <v>0</v>
      </c>
      <c r="BI237" s="119">
        <f t="shared" si="18"/>
        <v>0</v>
      </c>
      <c r="BJ237" s="17" t="s">
        <v>87</v>
      </c>
      <c r="BK237" s="119">
        <f t="shared" si="19"/>
        <v>0</v>
      </c>
      <c r="BL237" s="17" t="s">
        <v>397</v>
      </c>
      <c r="BM237" s="213" t="s">
        <v>1612</v>
      </c>
    </row>
    <row r="238" spans="1:65" s="12" customFormat="1" ht="25.95" customHeight="1">
      <c r="B238" s="185"/>
      <c r="C238" s="186"/>
      <c r="D238" s="187" t="s">
        <v>78</v>
      </c>
      <c r="E238" s="188" t="s">
        <v>669</v>
      </c>
      <c r="F238" s="188" t="s">
        <v>670</v>
      </c>
      <c r="G238" s="186"/>
      <c r="H238" s="186"/>
      <c r="I238" s="189"/>
      <c r="J238" s="190">
        <f>BK238</f>
        <v>0</v>
      </c>
      <c r="K238" s="186"/>
      <c r="L238" s="191"/>
      <c r="M238" s="192"/>
      <c r="N238" s="193"/>
      <c r="O238" s="193"/>
      <c r="P238" s="194">
        <f>P239</f>
        <v>0</v>
      </c>
      <c r="Q238" s="193"/>
      <c r="R238" s="194">
        <f>R239</f>
        <v>0</v>
      </c>
      <c r="S238" s="193"/>
      <c r="T238" s="195">
        <f>T239</f>
        <v>0</v>
      </c>
      <c r="AR238" s="196" t="s">
        <v>202</v>
      </c>
      <c r="AT238" s="197" t="s">
        <v>78</v>
      </c>
      <c r="AU238" s="197" t="s">
        <v>79</v>
      </c>
      <c r="AY238" s="196" t="s">
        <v>173</v>
      </c>
      <c r="BK238" s="198">
        <f>BK239</f>
        <v>0</v>
      </c>
    </row>
    <row r="239" spans="1:65" s="12" customFormat="1" ht="22.8" customHeight="1">
      <c r="B239" s="185"/>
      <c r="C239" s="186"/>
      <c r="D239" s="187" t="s">
        <v>78</v>
      </c>
      <c r="E239" s="199" t="s">
        <v>691</v>
      </c>
      <c r="F239" s="199" t="s">
        <v>692</v>
      </c>
      <c r="G239" s="186"/>
      <c r="H239" s="186"/>
      <c r="I239" s="189"/>
      <c r="J239" s="200">
        <f>BK239</f>
        <v>0</v>
      </c>
      <c r="K239" s="186"/>
      <c r="L239" s="191"/>
      <c r="M239" s="192"/>
      <c r="N239" s="193"/>
      <c r="O239" s="193"/>
      <c r="P239" s="194">
        <f>SUM(P240:P242)</f>
        <v>0</v>
      </c>
      <c r="Q239" s="193"/>
      <c r="R239" s="194">
        <f>SUM(R240:R242)</f>
        <v>0</v>
      </c>
      <c r="S239" s="193"/>
      <c r="T239" s="195">
        <f>SUM(T240:T242)</f>
        <v>0</v>
      </c>
      <c r="AR239" s="196" t="s">
        <v>202</v>
      </c>
      <c r="AT239" s="197" t="s">
        <v>78</v>
      </c>
      <c r="AU239" s="197" t="s">
        <v>87</v>
      </c>
      <c r="AY239" s="196" t="s">
        <v>173</v>
      </c>
      <c r="BK239" s="198">
        <f>SUM(BK240:BK242)</f>
        <v>0</v>
      </c>
    </row>
    <row r="240" spans="1:65" s="2" customFormat="1" ht="16.5" customHeight="1">
      <c r="A240" s="35"/>
      <c r="B240" s="36"/>
      <c r="C240" s="201" t="s">
        <v>464</v>
      </c>
      <c r="D240" s="201" t="s">
        <v>177</v>
      </c>
      <c r="E240" s="202" t="s">
        <v>694</v>
      </c>
      <c r="F240" s="203" t="s">
        <v>1613</v>
      </c>
      <c r="G240" s="204" t="s">
        <v>528</v>
      </c>
      <c r="H240" s="258"/>
      <c r="I240" s="206"/>
      <c r="J240" s="207">
        <f>ROUND(I240*H240,2)</f>
        <v>0</v>
      </c>
      <c r="K240" s="208"/>
      <c r="L240" s="38"/>
      <c r="M240" s="209" t="s">
        <v>1</v>
      </c>
      <c r="N240" s="210" t="s">
        <v>44</v>
      </c>
      <c r="O240" s="72"/>
      <c r="P240" s="211">
        <f>O240*H240</f>
        <v>0</v>
      </c>
      <c r="Q240" s="211">
        <v>0</v>
      </c>
      <c r="R240" s="211">
        <f>Q240*H240</f>
        <v>0</v>
      </c>
      <c r="S240" s="211">
        <v>0</v>
      </c>
      <c r="T240" s="212">
        <f>S240*H240</f>
        <v>0</v>
      </c>
      <c r="U240" s="35"/>
      <c r="V240" s="35"/>
      <c r="W240" s="35"/>
      <c r="X240" s="35"/>
      <c r="Y240" s="35"/>
      <c r="Z240" s="35"/>
      <c r="AA240" s="35"/>
      <c r="AB240" s="35"/>
      <c r="AC240" s="35"/>
      <c r="AD240" s="35"/>
      <c r="AE240" s="35"/>
      <c r="AR240" s="213" t="s">
        <v>676</v>
      </c>
      <c r="AT240" s="213" t="s">
        <v>177</v>
      </c>
      <c r="AU240" s="213" t="s">
        <v>89</v>
      </c>
      <c r="AY240" s="17" t="s">
        <v>173</v>
      </c>
      <c r="BE240" s="119">
        <f>IF(N240="základní",J240,0)</f>
        <v>0</v>
      </c>
      <c r="BF240" s="119">
        <f>IF(N240="snížená",J240,0)</f>
        <v>0</v>
      </c>
      <c r="BG240" s="119">
        <f>IF(N240="zákl. přenesená",J240,0)</f>
        <v>0</v>
      </c>
      <c r="BH240" s="119">
        <f>IF(N240="sníž. přenesená",J240,0)</f>
        <v>0</v>
      </c>
      <c r="BI240" s="119">
        <f>IF(N240="nulová",J240,0)</f>
        <v>0</v>
      </c>
      <c r="BJ240" s="17" t="s">
        <v>87</v>
      </c>
      <c r="BK240" s="119">
        <f>ROUND(I240*H240,2)</f>
        <v>0</v>
      </c>
      <c r="BL240" s="17" t="s">
        <v>676</v>
      </c>
      <c r="BM240" s="213" t="s">
        <v>1614</v>
      </c>
    </row>
    <row r="241" spans="1:51" s="13" customFormat="1" ht="10.199999999999999">
      <c r="B241" s="214"/>
      <c r="C241" s="215"/>
      <c r="D241" s="216" t="s">
        <v>184</v>
      </c>
      <c r="E241" s="217" t="s">
        <v>1</v>
      </c>
      <c r="F241" s="218" t="s">
        <v>1615</v>
      </c>
      <c r="G241" s="215"/>
      <c r="H241" s="217" t="s">
        <v>1</v>
      </c>
      <c r="I241" s="219"/>
      <c r="J241" s="215"/>
      <c r="K241" s="215"/>
      <c r="L241" s="220"/>
      <c r="M241" s="221"/>
      <c r="N241" s="222"/>
      <c r="O241" s="222"/>
      <c r="P241" s="222"/>
      <c r="Q241" s="222"/>
      <c r="R241" s="222"/>
      <c r="S241" s="222"/>
      <c r="T241" s="223"/>
      <c r="AT241" s="224" t="s">
        <v>184</v>
      </c>
      <c r="AU241" s="224" t="s">
        <v>89</v>
      </c>
      <c r="AV241" s="13" t="s">
        <v>87</v>
      </c>
      <c r="AW241" s="13" t="s">
        <v>33</v>
      </c>
      <c r="AX241" s="13" t="s">
        <v>79</v>
      </c>
      <c r="AY241" s="224" t="s">
        <v>173</v>
      </c>
    </row>
    <row r="242" spans="1:51" s="14" customFormat="1" ht="10.199999999999999">
      <c r="B242" s="225"/>
      <c r="C242" s="226"/>
      <c r="D242" s="216" t="s">
        <v>184</v>
      </c>
      <c r="E242" s="227" t="s">
        <v>1</v>
      </c>
      <c r="F242" s="228" t="s">
        <v>698</v>
      </c>
      <c r="G242" s="226"/>
      <c r="H242" s="229">
        <v>3.0000000000000001E-3</v>
      </c>
      <c r="I242" s="230"/>
      <c r="J242" s="226"/>
      <c r="K242" s="226"/>
      <c r="L242" s="231"/>
      <c r="M242" s="259"/>
      <c r="N242" s="260"/>
      <c r="O242" s="260"/>
      <c r="P242" s="260"/>
      <c r="Q242" s="260"/>
      <c r="R242" s="260"/>
      <c r="S242" s="260"/>
      <c r="T242" s="261"/>
      <c r="AT242" s="235" t="s">
        <v>184</v>
      </c>
      <c r="AU242" s="235" t="s">
        <v>89</v>
      </c>
      <c r="AV242" s="14" t="s">
        <v>89</v>
      </c>
      <c r="AW242" s="14" t="s">
        <v>33</v>
      </c>
      <c r="AX242" s="14" t="s">
        <v>87</v>
      </c>
      <c r="AY242" s="235" t="s">
        <v>173</v>
      </c>
    </row>
    <row r="243" spans="1:51" s="2" customFormat="1" ht="6.9" customHeight="1">
      <c r="A243" s="35"/>
      <c r="B243" s="55"/>
      <c r="C243" s="56"/>
      <c r="D243" s="56"/>
      <c r="E243" s="56"/>
      <c r="F243" s="56"/>
      <c r="G243" s="56"/>
      <c r="H243" s="56"/>
      <c r="I243" s="56"/>
      <c r="J243" s="56"/>
      <c r="K243" s="56"/>
      <c r="L243" s="38"/>
      <c r="M243" s="35"/>
      <c r="O243" s="35"/>
      <c r="P243" s="35"/>
      <c r="Q243" s="35"/>
      <c r="R243" s="35"/>
      <c r="S243" s="35"/>
      <c r="T243" s="35"/>
      <c r="U243" s="35"/>
      <c r="V243" s="35"/>
      <c r="W243" s="35"/>
      <c r="X243" s="35"/>
      <c r="Y243" s="35"/>
      <c r="Z243" s="35"/>
      <c r="AA243" s="35"/>
      <c r="AB243" s="35"/>
      <c r="AC243" s="35"/>
      <c r="AD243" s="35"/>
      <c r="AE243" s="35"/>
    </row>
  </sheetData>
  <sheetProtection algorithmName="SHA-512" hashValue="Ql8PkMqoeGNV8oNHJQ07OpYFc07GkibPKM4QnR61oWDPgRW+LldTZyQ/fEenGJFyjYyCClMen2Cq9VyyCKgs7Q==" saltValue="G2UqBy5vAdHyKrrWHwY94AHmeR8NqltPrs0k41T6eprJEuYDfgce8PrAvn/FMRCnFtehBeL+yL43exKMLAXrPA==" spinCount="100000" sheet="1" objects="1" scenarios="1" formatColumns="0" formatRows="0" autoFilter="0"/>
  <autoFilter ref="C131:K242" xr:uid="{00000000-0009-0000-0000-000007000000}"/>
  <mergeCells count="9">
    <mergeCell ref="E87:H87"/>
    <mergeCell ref="E122:H122"/>
    <mergeCell ref="E124:H124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2:BM172"/>
  <sheetViews>
    <sheetView showGridLines="0" workbookViewId="0"/>
  </sheetViews>
  <sheetFormatPr defaultRowHeight="14.4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7.28515625" style="1" customWidth="1"/>
    <col min="7" max="7" width="7.42578125" style="1" customWidth="1"/>
    <col min="8" max="8" width="14" style="1" customWidth="1"/>
    <col min="9" max="9" width="15.85546875" style="1" customWidth="1"/>
    <col min="10" max="10" width="22.28515625" style="1" customWidth="1"/>
    <col min="11" max="11" width="22.28515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303"/>
      <c r="M2" s="303"/>
      <c r="N2" s="303"/>
      <c r="O2" s="303"/>
      <c r="P2" s="303"/>
      <c r="Q2" s="303"/>
      <c r="R2" s="303"/>
      <c r="S2" s="303"/>
      <c r="T2" s="303"/>
      <c r="U2" s="303"/>
      <c r="V2" s="303"/>
      <c r="AT2" s="17" t="s">
        <v>114</v>
      </c>
    </row>
    <row r="3" spans="1:46" s="1" customFormat="1" ht="6.9" customHeight="1">
      <c r="B3" s="125"/>
      <c r="C3" s="126"/>
      <c r="D3" s="126"/>
      <c r="E3" s="126"/>
      <c r="F3" s="126"/>
      <c r="G3" s="126"/>
      <c r="H3" s="126"/>
      <c r="I3" s="126"/>
      <c r="J3" s="126"/>
      <c r="K3" s="126"/>
      <c r="L3" s="20"/>
      <c r="AT3" s="17" t="s">
        <v>89</v>
      </c>
    </row>
    <row r="4" spans="1:46" s="1" customFormat="1" ht="24.9" customHeight="1">
      <c r="B4" s="20"/>
      <c r="D4" s="127" t="s">
        <v>125</v>
      </c>
      <c r="L4" s="20"/>
      <c r="M4" s="128" t="s">
        <v>10</v>
      </c>
      <c r="AT4" s="17" t="s">
        <v>4</v>
      </c>
    </row>
    <row r="5" spans="1:46" s="1" customFormat="1" ht="6.9" customHeight="1">
      <c r="B5" s="20"/>
      <c r="L5" s="20"/>
    </row>
    <row r="6" spans="1:46" s="1" customFormat="1" ht="12" customHeight="1">
      <c r="B6" s="20"/>
      <c r="D6" s="129" t="s">
        <v>16</v>
      </c>
      <c r="L6" s="20"/>
    </row>
    <row r="7" spans="1:46" s="1" customFormat="1" ht="16.5" customHeight="1">
      <c r="B7" s="20"/>
      <c r="E7" s="319" t="str">
        <f>'Rekapitulace stavby'!K6</f>
        <v>VTL plynovodní přípojka pro teplárnu Tábor</v>
      </c>
      <c r="F7" s="320"/>
      <c r="G7" s="320"/>
      <c r="H7" s="320"/>
      <c r="L7" s="20"/>
    </row>
    <row r="8" spans="1:46" s="2" customFormat="1" ht="12" customHeight="1">
      <c r="A8" s="35"/>
      <c r="B8" s="38"/>
      <c r="C8" s="35"/>
      <c r="D8" s="129" t="s">
        <v>126</v>
      </c>
      <c r="E8" s="35"/>
      <c r="F8" s="35"/>
      <c r="G8" s="35"/>
      <c r="H8" s="35"/>
      <c r="I8" s="35"/>
      <c r="J8" s="35"/>
      <c r="K8" s="35"/>
      <c r="L8" s="52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38"/>
      <c r="C9" s="35"/>
      <c r="D9" s="35"/>
      <c r="E9" s="321" t="s">
        <v>1616</v>
      </c>
      <c r="F9" s="322"/>
      <c r="G9" s="322"/>
      <c r="H9" s="322"/>
      <c r="I9" s="35"/>
      <c r="J9" s="35"/>
      <c r="K9" s="35"/>
      <c r="L9" s="52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0.199999999999999">
      <c r="A10" s="35"/>
      <c r="B10" s="38"/>
      <c r="C10" s="35"/>
      <c r="D10" s="35"/>
      <c r="E10" s="35"/>
      <c r="F10" s="35"/>
      <c r="G10" s="35"/>
      <c r="H10" s="35"/>
      <c r="I10" s="35"/>
      <c r="J10" s="35"/>
      <c r="K10" s="35"/>
      <c r="L10" s="52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38"/>
      <c r="C11" s="35"/>
      <c r="D11" s="129" t="s">
        <v>18</v>
      </c>
      <c r="E11" s="35"/>
      <c r="F11" s="111" t="s">
        <v>19</v>
      </c>
      <c r="G11" s="35"/>
      <c r="H11" s="35"/>
      <c r="I11" s="129" t="s">
        <v>20</v>
      </c>
      <c r="J11" s="111" t="s">
        <v>1</v>
      </c>
      <c r="K11" s="35"/>
      <c r="L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38"/>
      <c r="C12" s="35"/>
      <c r="D12" s="129" t="s">
        <v>21</v>
      </c>
      <c r="E12" s="35"/>
      <c r="F12" s="111" t="s">
        <v>22</v>
      </c>
      <c r="G12" s="35"/>
      <c r="H12" s="35"/>
      <c r="I12" s="129" t="s">
        <v>23</v>
      </c>
      <c r="J12" s="130" t="str">
        <f>'Rekapitulace stavby'!AN8</f>
        <v>25. 8. 2021</v>
      </c>
      <c r="K12" s="35"/>
      <c r="L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8" customHeight="1">
      <c r="A13" s="35"/>
      <c r="B13" s="38"/>
      <c r="C13" s="35"/>
      <c r="D13" s="35"/>
      <c r="E13" s="35"/>
      <c r="F13" s="35"/>
      <c r="G13" s="35"/>
      <c r="H13" s="35"/>
      <c r="I13" s="35"/>
      <c r="J13" s="35"/>
      <c r="K13" s="35"/>
      <c r="L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38"/>
      <c r="C14" s="35"/>
      <c r="D14" s="129" t="s">
        <v>25</v>
      </c>
      <c r="E14" s="35"/>
      <c r="F14" s="35"/>
      <c r="G14" s="35"/>
      <c r="H14" s="35"/>
      <c r="I14" s="129" t="s">
        <v>26</v>
      </c>
      <c r="J14" s="111" t="s">
        <v>1</v>
      </c>
      <c r="K14" s="35"/>
      <c r="L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38"/>
      <c r="C15" s="35"/>
      <c r="D15" s="35"/>
      <c r="E15" s="111" t="s">
        <v>27</v>
      </c>
      <c r="F15" s="35"/>
      <c r="G15" s="35"/>
      <c r="H15" s="35"/>
      <c r="I15" s="129" t="s">
        <v>28</v>
      </c>
      <c r="J15" s="111" t="s">
        <v>1</v>
      </c>
      <c r="K15" s="35"/>
      <c r="L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" customHeight="1">
      <c r="A16" s="35"/>
      <c r="B16" s="38"/>
      <c r="C16" s="35"/>
      <c r="D16" s="35"/>
      <c r="E16" s="35"/>
      <c r="F16" s="35"/>
      <c r="G16" s="35"/>
      <c r="H16" s="35"/>
      <c r="I16" s="35"/>
      <c r="J16" s="35"/>
      <c r="K16" s="35"/>
      <c r="L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38"/>
      <c r="C17" s="35"/>
      <c r="D17" s="129" t="s">
        <v>29</v>
      </c>
      <c r="E17" s="35"/>
      <c r="F17" s="35"/>
      <c r="G17" s="35"/>
      <c r="H17" s="35"/>
      <c r="I17" s="129" t="s">
        <v>26</v>
      </c>
      <c r="J17" s="30" t="str">
        <f>'Rekapitulace stavby'!AN13</f>
        <v>Vyplň údaj</v>
      </c>
      <c r="K17" s="35"/>
      <c r="L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38"/>
      <c r="C18" s="35"/>
      <c r="D18" s="35"/>
      <c r="E18" s="323" t="str">
        <f>'Rekapitulace stavby'!E14</f>
        <v>Vyplň údaj</v>
      </c>
      <c r="F18" s="324"/>
      <c r="G18" s="324"/>
      <c r="H18" s="324"/>
      <c r="I18" s="129" t="s">
        <v>28</v>
      </c>
      <c r="J18" s="30" t="str">
        <f>'Rekapitulace stavby'!AN14</f>
        <v>Vyplň údaj</v>
      </c>
      <c r="K18" s="35"/>
      <c r="L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" customHeight="1">
      <c r="A19" s="35"/>
      <c r="B19" s="38"/>
      <c r="C19" s="35"/>
      <c r="D19" s="35"/>
      <c r="E19" s="35"/>
      <c r="F19" s="35"/>
      <c r="G19" s="35"/>
      <c r="H19" s="35"/>
      <c r="I19" s="35"/>
      <c r="J19" s="35"/>
      <c r="K19" s="35"/>
      <c r="L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38"/>
      <c r="C20" s="35"/>
      <c r="D20" s="129" t="s">
        <v>31</v>
      </c>
      <c r="E20" s="35"/>
      <c r="F20" s="35"/>
      <c r="G20" s="35"/>
      <c r="H20" s="35"/>
      <c r="I20" s="129" t="s">
        <v>26</v>
      </c>
      <c r="J20" s="111" t="s">
        <v>1</v>
      </c>
      <c r="K20" s="35"/>
      <c r="L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38"/>
      <c r="C21" s="35"/>
      <c r="D21" s="35"/>
      <c r="E21" s="111" t="s">
        <v>32</v>
      </c>
      <c r="F21" s="35"/>
      <c r="G21" s="35"/>
      <c r="H21" s="35"/>
      <c r="I21" s="129" t="s">
        <v>28</v>
      </c>
      <c r="J21" s="111" t="s">
        <v>1</v>
      </c>
      <c r="K21" s="35"/>
      <c r="L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" customHeight="1">
      <c r="A22" s="35"/>
      <c r="B22" s="38"/>
      <c r="C22" s="35"/>
      <c r="D22" s="35"/>
      <c r="E22" s="35"/>
      <c r="F22" s="35"/>
      <c r="G22" s="35"/>
      <c r="H22" s="35"/>
      <c r="I22" s="35"/>
      <c r="J22" s="35"/>
      <c r="K22" s="35"/>
      <c r="L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38"/>
      <c r="C23" s="35"/>
      <c r="D23" s="129" t="s">
        <v>34</v>
      </c>
      <c r="E23" s="35"/>
      <c r="F23" s="35"/>
      <c r="G23" s="35"/>
      <c r="H23" s="35"/>
      <c r="I23" s="129" t="s">
        <v>26</v>
      </c>
      <c r="J23" s="111" t="s">
        <v>1</v>
      </c>
      <c r="K23" s="35"/>
      <c r="L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38"/>
      <c r="C24" s="35"/>
      <c r="D24" s="35"/>
      <c r="E24" s="111" t="s">
        <v>35</v>
      </c>
      <c r="F24" s="35"/>
      <c r="G24" s="35"/>
      <c r="H24" s="35"/>
      <c r="I24" s="129" t="s">
        <v>28</v>
      </c>
      <c r="J24" s="111" t="s">
        <v>1</v>
      </c>
      <c r="K24" s="35"/>
      <c r="L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" customHeight="1">
      <c r="A25" s="35"/>
      <c r="B25" s="38"/>
      <c r="C25" s="35"/>
      <c r="D25" s="35"/>
      <c r="E25" s="35"/>
      <c r="F25" s="35"/>
      <c r="G25" s="35"/>
      <c r="H25" s="35"/>
      <c r="I25" s="35"/>
      <c r="J25" s="35"/>
      <c r="K25" s="35"/>
      <c r="L25" s="52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38"/>
      <c r="C26" s="35"/>
      <c r="D26" s="129" t="s">
        <v>36</v>
      </c>
      <c r="E26" s="35"/>
      <c r="F26" s="35"/>
      <c r="G26" s="35"/>
      <c r="H26" s="35"/>
      <c r="I26" s="35"/>
      <c r="J26" s="35"/>
      <c r="K26" s="35"/>
      <c r="L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31"/>
      <c r="B27" s="132"/>
      <c r="C27" s="131"/>
      <c r="D27" s="131"/>
      <c r="E27" s="325" t="s">
        <v>1</v>
      </c>
      <c r="F27" s="325"/>
      <c r="G27" s="325"/>
      <c r="H27" s="325"/>
      <c r="I27" s="131"/>
      <c r="J27" s="131"/>
      <c r="K27" s="131"/>
      <c r="L27" s="133"/>
      <c r="S27" s="131"/>
      <c r="T27" s="131"/>
      <c r="U27" s="131"/>
      <c r="V27" s="131"/>
      <c r="W27" s="131"/>
      <c r="X27" s="131"/>
      <c r="Y27" s="131"/>
      <c r="Z27" s="131"/>
      <c r="AA27" s="131"/>
      <c r="AB27" s="131"/>
      <c r="AC27" s="131"/>
      <c r="AD27" s="131"/>
      <c r="AE27" s="131"/>
    </row>
    <row r="28" spans="1:31" s="2" customFormat="1" ht="6.9" customHeight="1">
      <c r="A28" s="35"/>
      <c r="B28" s="38"/>
      <c r="C28" s="35"/>
      <c r="D28" s="35"/>
      <c r="E28" s="35"/>
      <c r="F28" s="35"/>
      <c r="G28" s="35"/>
      <c r="H28" s="35"/>
      <c r="I28" s="35"/>
      <c r="J28" s="35"/>
      <c r="K28" s="35"/>
      <c r="L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" customHeight="1">
      <c r="A29" s="35"/>
      <c r="B29" s="38"/>
      <c r="C29" s="35"/>
      <c r="D29" s="134"/>
      <c r="E29" s="134"/>
      <c r="F29" s="134"/>
      <c r="G29" s="134"/>
      <c r="H29" s="134"/>
      <c r="I29" s="134"/>
      <c r="J29" s="134"/>
      <c r="K29" s="134"/>
      <c r="L29" s="52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38"/>
      <c r="C30" s="35"/>
      <c r="D30" s="135" t="s">
        <v>39</v>
      </c>
      <c r="E30" s="35"/>
      <c r="F30" s="35"/>
      <c r="G30" s="35"/>
      <c r="H30" s="35"/>
      <c r="I30" s="35"/>
      <c r="J30" s="136">
        <f>ROUND(J126, 2)</f>
        <v>0</v>
      </c>
      <c r="K30" s="35"/>
      <c r="L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" customHeight="1">
      <c r="A31" s="35"/>
      <c r="B31" s="38"/>
      <c r="C31" s="35"/>
      <c r="D31" s="134"/>
      <c r="E31" s="134"/>
      <c r="F31" s="134"/>
      <c r="G31" s="134"/>
      <c r="H31" s="134"/>
      <c r="I31" s="134"/>
      <c r="J31" s="134"/>
      <c r="K31" s="134"/>
      <c r="L31" s="52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" customHeight="1">
      <c r="A32" s="35"/>
      <c r="B32" s="38"/>
      <c r="C32" s="35"/>
      <c r="D32" s="35"/>
      <c r="E32" s="35"/>
      <c r="F32" s="137" t="s">
        <v>41</v>
      </c>
      <c r="G32" s="35"/>
      <c r="H32" s="35"/>
      <c r="I32" s="137" t="s">
        <v>40</v>
      </c>
      <c r="J32" s="137" t="s">
        <v>42</v>
      </c>
      <c r="K32" s="35"/>
      <c r="L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" customHeight="1">
      <c r="A33" s="35"/>
      <c r="B33" s="38"/>
      <c r="C33" s="35"/>
      <c r="D33" s="138" t="s">
        <v>43</v>
      </c>
      <c r="E33" s="129" t="s">
        <v>44</v>
      </c>
      <c r="F33" s="139">
        <f>ROUND((SUM(BE126:BE171)),  2)</f>
        <v>0</v>
      </c>
      <c r="G33" s="35"/>
      <c r="H33" s="35"/>
      <c r="I33" s="140">
        <v>0.21</v>
      </c>
      <c r="J33" s="139">
        <f>ROUND(((SUM(BE126:BE171))*I33),  2)</f>
        <v>0</v>
      </c>
      <c r="K33" s="35"/>
      <c r="L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" customHeight="1">
      <c r="A34" s="35"/>
      <c r="B34" s="38"/>
      <c r="C34" s="35"/>
      <c r="D34" s="35"/>
      <c r="E34" s="129" t="s">
        <v>45</v>
      </c>
      <c r="F34" s="139">
        <f>ROUND((SUM(BF126:BF171)),  2)</f>
        <v>0</v>
      </c>
      <c r="G34" s="35"/>
      <c r="H34" s="35"/>
      <c r="I34" s="140">
        <v>0.15</v>
      </c>
      <c r="J34" s="139">
        <f>ROUND(((SUM(BF126:BF171))*I34),  2)</f>
        <v>0</v>
      </c>
      <c r="K34" s="35"/>
      <c r="L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" hidden="1" customHeight="1">
      <c r="A35" s="35"/>
      <c r="B35" s="38"/>
      <c r="C35" s="35"/>
      <c r="D35" s="35"/>
      <c r="E35" s="129" t="s">
        <v>46</v>
      </c>
      <c r="F35" s="139">
        <f>ROUND((SUM(BG126:BG171)),  2)</f>
        <v>0</v>
      </c>
      <c r="G35" s="35"/>
      <c r="H35" s="35"/>
      <c r="I35" s="140">
        <v>0.21</v>
      </c>
      <c r="J35" s="139">
        <f>0</f>
        <v>0</v>
      </c>
      <c r="K35" s="35"/>
      <c r="L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" hidden="1" customHeight="1">
      <c r="A36" s="35"/>
      <c r="B36" s="38"/>
      <c r="C36" s="35"/>
      <c r="D36" s="35"/>
      <c r="E36" s="129" t="s">
        <v>47</v>
      </c>
      <c r="F36" s="139">
        <f>ROUND((SUM(BH126:BH171)),  2)</f>
        <v>0</v>
      </c>
      <c r="G36" s="35"/>
      <c r="H36" s="35"/>
      <c r="I36" s="140">
        <v>0.15</v>
      </c>
      <c r="J36" s="139">
        <f>0</f>
        <v>0</v>
      </c>
      <c r="K36" s="35"/>
      <c r="L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" hidden="1" customHeight="1">
      <c r="A37" s="35"/>
      <c r="B37" s="38"/>
      <c r="C37" s="35"/>
      <c r="D37" s="35"/>
      <c r="E37" s="129" t="s">
        <v>48</v>
      </c>
      <c r="F37" s="139">
        <f>ROUND((SUM(BI126:BI171)),  2)</f>
        <v>0</v>
      </c>
      <c r="G37" s="35"/>
      <c r="H37" s="35"/>
      <c r="I37" s="140">
        <v>0</v>
      </c>
      <c r="J37" s="139">
        <f>0</f>
        <v>0</v>
      </c>
      <c r="K37" s="35"/>
      <c r="L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" customHeight="1">
      <c r="A38" s="35"/>
      <c r="B38" s="38"/>
      <c r="C38" s="35"/>
      <c r="D38" s="35"/>
      <c r="E38" s="35"/>
      <c r="F38" s="35"/>
      <c r="G38" s="35"/>
      <c r="H38" s="35"/>
      <c r="I38" s="35"/>
      <c r="J38" s="35"/>
      <c r="K38" s="35"/>
      <c r="L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38"/>
      <c r="C39" s="141"/>
      <c r="D39" s="142" t="s">
        <v>49</v>
      </c>
      <c r="E39" s="143"/>
      <c r="F39" s="143"/>
      <c r="G39" s="144" t="s">
        <v>50</v>
      </c>
      <c r="H39" s="145" t="s">
        <v>51</v>
      </c>
      <c r="I39" s="143"/>
      <c r="J39" s="146">
        <f>SUM(J30:J37)</f>
        <v>0</v>
      </c>
      <c r="K39" s="147"/>
      <c r="L39" s="52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" customHeight="1">
      <c r="A40" s="35"/>
      <c r="B40" s="38"/>
      <c r="C40" s="35"/>
      <c r="D40" s="35"/>
      <c r="E40" s="35"/>
      <c r="F40" s="35"/>
      <c r="G40" s="35"/>
      <c r="H40" s="35"/>
      <c r="I40" s="35"/>
      <c r="J40" s="35"/>
      <c r="K40" s="35"/>
      <c r="L40" s="52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1" customFormat="1" ht="14.4" customHeight="1">
      <c r="B41" s="20"/>
      <c r="L41" s="20"/>
    </row>
    <row r="42" spans="1:31" s="1" customFormat="1" ht="14.4" customHeight="1">
      <c r="B42" s="20"/>
      <c r="L42" s="20"/>
    </row>
    <row r="43" spans="1:31" s="1" customFormat="1" ht="14.4" customHeight="1">
      <c r="B43" s="20"/>
      <c r="L43" s="20"/>
    </row>
    <row r="44" spans="1:31" s="1" customFormat="1" ht="14.4" customHeight="1">
      <c r="B44" s="20"/>
      <c r="L44" s="20"/>
    </row>
    <row r="45" spans="1:31" s="1" customFormat="1" ht="14.4" customHeight="1">
      <c r="B45" s="20"/>
      <c r="L45" s="20"/>
    </row>
    <row r="46" spans="1:31" s="1" customFormat="1" ht="14.4" customHeight="1">
      <c r="B46" s="20"/>
      <c r="L46" s="20"/>
    </row>
    <row r="47" spans="1:31" s="1" customFormat="1" ht="14.4" customHeight="1">
      <c r="B47" s="20"/>
      <c r="L47" s="20"/>
    </row>
    <row r="48" spans="1:31" s="1" customFormat="1" ht="14.4" customHeight="1">
      <c r="B48" s="20"/>
      <c r="L48" s="20"/>
    </row>
    <row r="49" spans="1:31" s="1" customFormat="1" ht="14.4" customHeight="1">
      <c r="B49" s="20"/>
      <c r="L49" s="20"/>
    </row>
    <row r="50" spans="1:31" s="2" customFormat="1" ht="14.4" customHeight="1">
      <c r="B50" s="52"/>
      <c r="D50" s="148" t="s">
        <v>52</v>
      </c>
      <c r="E50" s="149"/>
      <c r="F50" s="149"/>
      <c r="G50" s="148" t="s">
        <v>53</v>
      </c>
      <c r="H50" s="149"/>
      <c r="I50" s="149"/>
      <c r="J50" s="149"/>
      <c r="K50" s="149"/>
      <c r="L50" s="52"/>
    </row>
    <row r="51" spans="1:31" ht="10.199999999999999">
      <c r="B51" s="20"/>
      <c r="L51" s="20"/>
    </row>
    <row r="52" spans="1:31" ht="10.199999999999999">
      <c r="B52" s="20"/>
      <c r="L52" s="20"/>
    </row>
    <row r="53" spans="1:31" ht="10.199999999999999">
      <c r="B53" s="20"/>
      <c r="L53" s="20"/>
    </row>
    <row r="54" spans="1:31" ht="10.199999999999999">
      <c r="B54" s="20"/>
      <c r="L54" s="20"/>
    </row>
    <row r="55" spans="1:31" ht="10.199999999999999">
      <c r="B55" s="20"/>
      <c r="L55" s="20"/>
    </row>
    <row r="56" spans="1:31" ht="10.199999999999999">
      <c r="B56" s="20"/>
      <c r="L56" s="20"/>
    </row>
    <row r="57" spans="1:31" ht="10.199999999999999">
      <c r="B57" s="20"/>
      <c r="L57" s="20"/>
    </row>
    <row r="58" spans="1:31" ht="10.199999999999999">
      <c r="B58" s="20"/>
      <c r="L58" s="20"/>
    </row>
    <row r="59" spans="1:31" ht="10.199999999999999">
      <c r="B59" s="20"/>
      <c r="L59" s="20"/>
    </row>
    <row r="60" spans="1:31" ht="10.199999999999999">
      <c r="B60" s="20"/>
      <c r="L60" s="20"/>
    </row>
    <row r="61" spans="1:31" s="2" customFormat="1" ht="13.2">
      <c r="A61" s="35"/>
      <c r="B61" s="38"/>
      <c r="C61" s="35"/>
      <c r="D61" s="150" t="s">
        <v>54</v>
      </c>
      <c r="E61" s="151"/>
      <c r="F61" s="152" t="s">
        <v>55</v>
      </c>
      <c r="G61" s="150" t="s">
        <v>54</v>
      </c>
      <c r="H61" s="151"/>
      <c r="I61" s="151"/>
      <c r="J61" s="153" t="s">
        <v>55</v>
      </c>
      <c r="K61" s="151"/>
      <c r="L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31" ht="10.199999999999999">
      <c r="B62" s="20"/>
      <c r="L62" s="20"/>
    </row>
    <row r="63" spans="1:31" ht="10.199999999999999">
      <c r="B63" s="20"/>
      <c r="L63" s="20"/>
    </row>
    <row r="64" spans="1:31" ht="10.199999999999999">
      <c r="B64" s="20"/>
      <c r="L64" s="20"/>
    </row>
    <row r="65" spans="1:31" s="2" customFormat="1" ht="13.2">
      <c r="A65" s="35"/>
      <c r="B65" s="38"/>
      <c r="C65" s="35"/>
      <c r="D65" s="148" t="s">
        <v>56</v>
      </c>
      <c r="E65" s="154"/>
      <c r="F65" s="154"/>
      <c r="G65" s="148" t="s">
        <v>57</v>
      </c>
      <c r="H65" s="154"/>
      <c r="I65" s="154"/>
      <c r="J65" s="154"/>
      <c r="K65" s="154"/>
      <c r="L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 ht="10.199999999999999">
      <c r="B66" s="20"/>
      <c r="L66" s="20"/>
    </row>
    <row r="67" spans="1:31" ht="10.199999999999999">
      <c r="B67" s="20"/>
      <c r="L67" s="20"/>
    </row>
    <row r="68" spans="1:31" ht="10.199999999999999">
      <c r="B68" s="20"/>
      <c r="L68" s="20"/>
    </row>
    <row r="69" spans="1:31" ht="10.199999999999999">
      <c r="B69" s="20"/>
      <c r="L69" s="20"/>
    </row>
    <row r="70" spans="1:31" ht="10.199999999999999">
      <c r="B70" s="20"/>
      <c r="L70" s="20"/>
    </row>
    <row r="71" spans="1:31" ht="10.199999999999999">
      <c r="B71" s="20"/>
      <c r="L71" s="20"/>
    </row>
    <row r="72" spans="1:31" ht="10.199999999999999">
      <c r="B72" s="20"/>
      <c r="L72" s="20"/>
    </row>
    <row r="73" spans="1:31" ht="10.199999999999999">
      <c r="B73" s="20"/>
      <c r="L73" s="20"/>
    </row>
    <row r="74" spans="1:31" ht="10.199999999999999">
      <c r="B74" s="20"/>
      <c r="L74" s="20"/>
    </row>
    <row r="75" spans="1:31" ht="10.199999999999999">
      <c r="B75" s="20"/>
      <c r="L75" s="20"/>
    </row>
    <row r="76" spans="1:31" s="2" customFormat="1" ht="13.2">
      <c r="A76" s="35"/>
      <c r="B76" s="38"/>
      <c r="C76" s="35"/>
      <c r="D76" s="150" t="s">
        <v>54</v>
      </c>
      <c r="E76" s="151"/>
      <c r="F76" s="152" t="s">
        <v>55</v>
      </c>
      <c r="G76" s="150" t="s">
        <v>54</v>
      </c>
      <c r="H76" s="151"/>
      <c r="I76" s="151"/>
      <c r="J76" s="153" t="s">
        <v>55</v>
      </c>
      <c r="K76" s="151"/>
      <c r="L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4.4" customHeight="1">
      <c r="A77" s="35"/>
      <c r="B77" s="155"/>
      <c r="C77" s="156"/>
      <c r="D77" s="156"/>
      <c r="E77" s="156"/>
      <c r="F77" s="156"/>
      <c r="G77" s="156"/>
      <c r="H77" s="156"/>
      <c r="I77" s="156"/>
      <c r="J77" s="156"/>
      <c r="K77" s="156"/>
      <c r="L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pans="1:47" s="2" customFormat="1" ht="6.9" customHeight="1">
      <c r="A81" s="35"/>
      <c r="B81" s="157"/>
      <c r="C81" s="158"/>
      <c r="D81" s="158"/>
      <c r="E81" s="158"/>
      <c r="F81" s="158"/>
      <c r="G81" s="158"/>
      <c r="H81" s="158"/>
      <c r="I81" s="158"/>
      <c r="J81" s="158"/>
      <c r="K81" s="158"/>
      <c r="L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47" s="2" customFormat="1" ht="24.9" customHeight="1">
      <c r="A82" s="35"/>
      <c r="B82" s="36"/>
      <c r="C82" s="23" t="s">
        <v>128</v>
      </c>
      <c r="D82" s="37"/>
      <c r="E82" s="37"/>
      <c r="F82" s="37"/>
      <c r="G82" s="37"/>
      <c r="H82" s="37"/>
      <c r="I82" s="37"/>
      <c r="J82" s="37"/>
      <c r="K82" s="37"/>
      <c r="L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47" s="2" customFormat="1" ht="6.9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47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47" s="2" customFormat="1" ht="16.5" customHeight="1">
      <c r="A85" s="35"/>
      <c r="B85" s="36"/>
      <c r="C85" s="37"/>
      <c r="D85" s="37"/>
      <c r="E85" s="326" t="str">
        <f>E7</f>
        <v>VTL plynovodní přípojka pro teplárnu Tábor</v>
      </c>
      <c r="F85" s="327"/>
      <c r="G85" s="327"/>
      <c r="H85" s="327"/>
      <c r="I85" s="37"/>
      <c r="J85" s="37"/>
      <c r="K85" s="37"/>
      <c r="L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47" s="2" customFormat="1" ht="12" customHeight="1">
      <c r="A86" s="35"/>
      <c r="B86" s="36"/>
      <c r="C86" s="29" t="s">
        <v>126</v>
      </c>
      <c r="D86" s="37"/>
      <c r="E86" s="37"/>
      <c r="F86" s="37"/>
      <c r="G86" s="37"/>
      <c r="H86" s="37"/>
      <c r="I86" s="37"/>
      <c r="J86" s="37"/>
      <c r="K86" s="37"/>
      <c r="L86" s="52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47" s="2" customFormat="1" ht="16.5" customHeight="1">
      <c r="A87" s="35"/>
      <c r="B87" s="36"/>
      <c r="C87" s="37"/>
      <c r="D87" s="37"/>
      <c r="E87" s="275" t="str">
        <f>E9</f>
        <v>36-7/2021 - SO 07 - Definitivní úpravy</v>
      </c>
      <c r="F87" s="328"/>
      <c r="G87" s="328"/>
      <c r="H87" s="328"/>
      <c r="I87" s="37"/>
      <c r="J87" s="37"/>
      <c r="K87" s="37"/>
      <c r="L87" s="52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47" s="2" customFormat="1" ht="6.9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52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47" s="2" customFormat="1" ht="12" customHeight="1">
      <c r="A89" s="35"/>
      <c r="B89" s="36"/>
      <c r="C89" s="29" t="s">
        <v>21</v>
      </c>
      <c r="D89" s="37"/>
      <c r="E89" s="37"/>
      <c r="F89" s="27" t="str">
        <f>F12</f>
        <v>Měšice u Tábora</v>
      </c>
      <c r="G89" s="37"/>
      <c r="H89" s="37"/>
      <c r="I89" s="29" t="s">
        <v>23</v>
      </c>
      <c r="J89" s="67" t="str">
        <f>IF(J12="","",J12)</f>
        <v>25. 8. 2021</v>
      </c>
      <c r="K89" s="37"/>
      <c r="L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47" s="2" customFormat="1" ht="6.9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47" s="2" customFormat="1" ht="40.049999999999997" customHeight="1">
      <c r="A91" s="35"/>
      <c r="B91" s="36"/>
      <c r="C91" s="29" t="s">
        <v>25</v>
      </c>
      <c r="D91" s="37"/>
      <c r="E91" s="37"/>
      <c r="F91" s="27" t="str">
        <f>E15</f>
        <v xml:space="preserve">C-Energy Planá s. r. o., Průmyslová 748, Planá </v>
      </c>
      <c r="G91" s="37"/>
      <c r="H91" s="37"/>
      <c r="I91" s="29" t="s">
        <v>31</v>
      </c>
      <c r="J91" s="32" t="str">
        <f>E21</f>
        <v>Jiří Veselý, Krasetín ev. č. 18, 382 03 Holubov</v>
      </c>
      <c r="K91" s="37"/>
      <c r="L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47" s="2" customFormat="1" ht="15.15" customHeight="1">
      <c r="A92" s="35"/>
      <c r="B92" s="36"/>
      <c r="C92" s="29" t="s">
        <v>29</v>
      </c>
      <c r="D92" s="37"/>
      <c r="E92" s="37"/>
      <c r="F92" s="27" t="str">
        <f>IF(E18="","",E18)</f>
        <v>Vyplň údaj</v>
      </c>
      <c r="G92" s="37"/>
      <c r="H92" s="37"/>
      <c r="I92" s="29" t="s">
        <v>34</v>
      </c>
      <c r="J92" s="32" t="str">
        <f>E24</f>
        <v>Němcová Dagmar</v>
      </c>
      <c r="K92" s="37"/>
      <c r="L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47" s="2" customFormat="1" ht="10.35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47" s="2" customFormat="1" ht="29.25" customHeight="1">
      <c r="A94" s="35"/>
      <c r="B94" s="36"/>
      <c r="C94" s="159" t="s">
        <v>129</v>
      </c>
      <c r="D94" s="124"/>
      <c r="E94" s="124"/>
      <c r="F94" s="124"/>
      <c r="G94" s="124"/>
      <c r="H94" s="124"/>
      <c r="I94" s="124"/>
      <c r="J94" s="160" t="s">
        <v>130</v>
      </c>
      <c r="K94" s="124"/>
      <c r="L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47" s="2" customFormat="1" ht="10.35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52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pans="1:47" s="2" customFormat="1" ht="22.8" customHeight="1">
      <c r="A96" s="35"/>
      <c r="B96" s="36"/>
      <c r="C96" s="161" t="s">
        <v>131</v>
      </c>
      <c r="D96" s="37"/>
      <c r="E96" s="37"/>
      <c r="F96" s="37"/>
      <c r="G96" s="37"/>
      <c r="H96" s="37"/>
      <c r="I96" s="37"/>
      <c r="J96" s="85">
        <f>J126</f>
        <v>0</v>
      </c>
      <c r="K96" s="37"/>
      <c r="L96" s="52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7" t="s">
        <v>132</v>
      </c>
    </row>
    <row r="97" spans="1:31" s="9" customFormat="1" ht="24.9" customHeight="1">
      <c r="B97" s="162"/>
      <c r="C97" s="163"/>
      <c r="D97" s="164" t="s">
        <v>133</v>
      </c>
      <c r="E97" s="165"/>
      <c r="F97" s="165"/>
      <c r="G97" s="165"/>
      <c r="H97" s="165"/>
      <c r="I97" s="165"/>
      <c r="J97" s="166">
        <f>J127</f>
        <v>0</v>
      </c>
      <c r="K97" s="163"/>
      <c r="L97" s="167"/>
    </row>
    <row r="98" spans="1:31" s="10" customFormat="1" ht="19.95" customHeight="1">
      <c r="B98" s="168"/>
      <c r="C98" s="105"/>
      <c r="D98" s="169" t="s">
        <v>134</v>
      </c>
      <c r="E98" s="170"/>
      <c r="F98" s="170"/>
      <c r="G98" s="170"/>
      <c r="H98" s="170"/>
      <c r="I98" s="170"/>
      <c r="J98" s="171">
        <f>J128</f>
        <v>0</v>
      </c>
      <c r="K98" s="105"/>
      <c r="L98" s="172"/>
    </row>
    <row r="99" spans="1:31" s="10" customFormat="1" ht="14.85" customHeight="1">
      <c r="B99" s="168"/>
      <c r="C99" s="105"/>
      <c r="D99" s="169" t="s">
        <v>135</v>
      </c>
      <c r="E99" s="170"/>
      <c r="F99" s="170"/>
      <c r="G99" s="170"/>
      <c r="H99" s="170"/>
      <c r="I99" s="170"/>
      <c r="J99" s="171">
        <f>J129</f>
        <v>0</v>
      </c>
      <c r="K99" s="105"/>
      <c r="L99" s="172"/>
    </row>
    <row r="100" spans="1:31" s="10" customFormat="1" ht="14.85" customHeight="1">
      <c r="B100" s="168"/>
      <c r="C100" s="105"/>
      <c r="D100" s="169" t="s">
        <v>1617</v>
      </c>
      <c r="E100" s="170"/>
      <c r="F100" s="170"/>
      <c r="G100" s="170"/>
      <c r="H100" s="170"/>
      <c r="I100" s="170"/>
      <c r="J100" s="171">
        <f>J133</f>
        <v>0</v>
      </c>
      <c r="K100" s="105"/>
      <c r="L100" s="172"/>
    </row>
    <row r="101" spans="1:31" s="10" customFormat="1" ht="19.95" customHeight="1">
      <c r="B101" s="168"/>
      <c r="C101" s="105"/>
      <c r="D101" s="169" t="s">
        <v>1618</v>
      </c>
      <c r="E101" s="170"/>
      <c r="F101" s="170"/>
      <c r="G101" s="170"/>
      <c r="H101" s="170"/>
      <c r="I101" s="170"/>
      <c r="J101" s="171">
        <f>J156</f>
        <v>0</v>
      </c>
      <c r="K101" s="105"/>
      <c r="L101" s="172"/>
    </row>
    <row r="102" spans="1:31" s="10" customFormat="1" ht="19.95" customHeight="1">
      <c r="B102" s="168"/>
      <c r="C102" s="105"/>
      <c r="D102" s="169" t="s">
        <v>1619</v>
      </c>
      <c r="E102" s="170"/>
      <c r="F102" s="170"/>
      <c r="G102" s="170"/>
      <c r="H102" s="170"/>
      <c r="I102" s="170"/>
      <c r="J102" s="171">
        <f>J160</f>
        <v>0</v>
      </c>
      <c r="K102" s="105"/>
      <c r="L102" s="172"/>
    </row>
    <row r="103" spans="1:31" s="10" customFormat="1" ht="14.85" customHeight="1">
      <c r="B103" s="168"/>
      <c r="C103" s="105"/>
      <c r="D103" s="169" t="s">
        <v>1620</v>
      </c>
      <c r="E103" s="170"/>
      <c r="F103" s="170"/>
      <c r="G103" s="170"/>
      <c r="H103" s="170"/>
      <c r="I103" s="170"/>
      <c r="J103" s="171">
        <f>J161</f>
        <v>0</v>
      </c>
      <c r="K103" s="105"/>
      <c r="L103" s="172"/>
    </row>
    <row r="104" spans="1:31" s="9" customFormat="1" ht="24.9" customHeight="1">
      <c r="B104" s="162"/>
      <c r="C104" s="163"/>
      <c r="D104" s="164" t="s">
        <v>1621</v>
      </c>
      <c r="E104" s="165"/>
      <c r="F104" s="165"/>
      <c r="G104" s="165"/>
      <c r="H104" s="165"/>
      <c r="I104" s="165"/>
      <c r="J104" s="166">
        <f>J168</f>
        <v>0</v>
      </c>
      <c r="K104" s="163"/>
      <c r="L104" s="167"/>
    </row>
    <row r="105" spans="1:31" s="10" customFormat="1" ht="19.95" customHeight="1">
      <c r="B105" s="168"/>
      <c r="C105" s="105"/>
      <c r="D105" s="169" t="s">
        <v>1622</v>
      </c>
      <c r="E105" s="170"/>
      <c r="F105" s="170"/>
      <c r="G105" s="170"/>
      <c r="H105" s="170"/>
      <c r="I105" s="170"/>
      <c r="J105" s="171">
        <f>J169</f>
        <v>0</v>
      </c>
      <c r="K105" s="105"/>
      <c r="L105" s="172"/>
    </row>
    <row r="106" spans="1:31" s="10" customFormat="1" ht="14.85" customHeight="1">
      <c r="B106" s="168"/>
      <c r="C106" s="105"/>
      <c r="D106" s="169" t="s">
        <v>1623</v>
      </c>
      <c r="E106" s="170"/>
      <c r="F106" s="170"/>
      <c r="G106" s="170"/>
      <c r="H106" s="170"/>
      <c r="I106" s="170"/>
      <c r="J106" s="171">
        <f>J170</f>
        <v>0</v>
      </c>
      <c r="K106" s="105"/>
      <c r="L106" s="172"/>
    </row>
    <row r="107" spans="1:31" s="2" customFormat="1" ht="21.75" customHeight="1">
      <c r="A107" s="35"/>
      <c r="B107" s="36"/>
      <c r="C107" s="37"/>
      <c r="D107" s="37"/>
      <c r="E107" s="37"/>
      <c r="F107" s="37"/>
      <c r="G107" s="37"/>
      <c r="H107" s="37"/>
      <c r="I107" s="37"/>
      <c r="J107" s="37"/>
      <c r="K107" s="37"/>
      <c r="L107" s="52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pans="1:31" s="2" customFormat="1" ht="6.9" customHeight="1">
      <c r="A108" s="35"/>
      <c r="B108" s="55"/>
      <c r="C108" s="56"/>
      <c r="D108" s="56"/>
      <c r="E108" s="56"/>
      <c r="F108" s="56"/>
      <c r="G108" s="56"/>
      <c r="H108" s="56"/>
      <c r="I108" s="56"/>
      <c r="J108" s="56"/>
      <c r="K108" s="56"/>
      <c r="L108" s="52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12" spans="1:31" s="2" customFormat="1" ht="6.9" customHeight="1">
      <c r="A112" s="35"/>
      <c r="B112" s="57"/>
      <c r="C112" s="58"/>
      <c r="D112" s="58"/>
      <c r="E112" s="58"/>
      <c r="F112" s="58"/>
      <c r="G112" s="58"/>
      <c r="H112" s="58"/>
      <c r="I112" s="58"/>
      <c r="J112" s="58"/>
      <c r="K112" s="58"/>
      <c r="L112" s="52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pans="1:63" s="2" customFormat="1" ht="24.9" customHeight="1">
      <c r="A113" s="35"/>
      <c r="B113" s="36"/>
      <c r="C113" s="23" t="s">
        <v>158</v>
      </c>
      <c r="D113" s="37"/>
      <c r="E113" s="37"/>
      <c r="F113" s="37"/>
      <c r="G113" s="37"/>
      <c r="H113" s="37"/>
      <c r="I113" s="37"/>
      <c r="J113" s="37"/>
      <c r="K113" s="37"/>
      <c r="L113" s="52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pans="1:63" s="2" customFormat="1" ht="6.9" customHeight="1">
      <c r="A114" s="35"/>
      <c r="B114" s="36"/>
      <c r="C114" s="37"/>
      <c r="D114" s="37"/>
      <c r="E114" s="37"/>
      <c r="F114" s="37"/>
      <c r="G114" s="37"/>
      <c r="H114" s="37"/>
      <c r="I114" s="37"/>
      <c r="J114" s="37"/>
      <c r="K114" s="37"/>
      <c r="L114" s="52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pans="1:63" s="2" customFormat="1" ht="12" customHeight="1">
      <c r="A115" s="35"/>
      <c r="B115" s="36"/>
      <c r="C115" s="29" t="s">
        <v>16</v>
      </c>
      <c r="D115" s="37"/>
      <c r="E115" s="37"/>
      <c r="F115" s="37"/>
      <c r="G115" s="37"/>
      <c r="H115" s="37"/>
      <c r="I115" s="37"/>
      <c r="J115" s="37"/>
      <c r="K115" s="37"/>
      <c r="L115" s="52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pans="1:63" s="2" customFormat="1" ht="16.5" customHeight="1">
      <c r="A116" s="35"/>
      <c r="B116" s="36"/>
      <c r="C116" s="37"/>
      <c r="D116" s="37"/>
      <c r="E116" s="326" t="str">
        <f>E7</f>
        <v>VTL plynovodní přípojka pro teplárnu Tábor</v>
      </c>
      <c r="F116" s="327"/>
      <c r="G116" s="327"/>
      <c r="H116" s="327"/>
      <c r="I116" s="37"/>
      <c r="J116" s="37"/>
      <c r="K116" s="37"/>
      <c r="L116" s="52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pans="1:63" s="2" customFormat="1" ht="12" customHeight="1">
      <c r="A117" s="35"/>
      <c r="B117" s="36"/>
      <c r="C117" s="29" t="s">
        <v>126</v>
      </c>
      <c r="D117" s="37"/>
      <c r="E117" s="37"/>
      <c r="F117" s="37"/>
      <c r="G117" s="37"/>
      <c r="H117" s="37"/>
      <c r="I117" s="37"/>
      <c r="J117" s="37"/>
      <c r="K117" s="37"/>
      <c r="L117" s="52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pans="1:63" s="2" customFormat="1" ht="16.5" customHeight="1">
      <c r="A118" s="35"/>
      <c r="B118" s="36"/>
      <c r="C118" s="37"/>
      <c r="D118" s="37"/>
      <c r="E118" s="275" t="str">
        <f>E9</f>
        <v>36-7/2021 - SO 07 - Definitivní úpravy</v>
      </c>
      <c r="F118" s="328"/>
      <c r="G118" s="328"/>
      <c r="H118" s="328"/>
      <c r="I118" s="37"/>
      <c r="J118" s="37"/>
      <c r="K118" s="37"/>
      <c r="L118" s="52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pans="1:63" s="2" customFormat="1" ht="6.9" customHeight="1">
      <c r="A119" s="35"/>
      <c r="B119" s="36"/>
      <c r="C119" s="37"/>
      <c r="D119" s="37"/>
      <c r="E119" s="37"/>
      <c r="F119" s="37"/>
      <c r="G119" s="37"/>
      <c r="H119" s="37"/>
      <c r="I119" s="37"/>
      <c r="J119" s="37"/>
      <c r="K119" s="37"/>
      <c r="L119" s="52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pans="1:63" s="2" customFormat="1" ht="12" customHeight="1">
      <c r="A120" s="35"/>
      <c r="B120" s="36"/>
      <c r="C120" s="29" t="s">
        <v>21</v>
      </c>
      <c r="D120" s="37"/>
      <c r="E120" s="37"/>
      <c r="F120" s="27" t="str">
        <f>F12</f>
        <v>Měšice u Tábora</v>
      </c>
      <c r="G120" s="37"/>
      <c r="H120" s="37"/>
      <c r="I120" s="29" t="s">
        <v>23</v>
      </c>
      <c r="J120" s="67" t="str">
        <f>IF(J12="","",J12)</f>
        <v>25. 8. 2021</v>
      </c>
      <c r="K120" s="37"/>
      <c r="L120" s="52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pans="1:63" s="2" customFormat="1" ht="6.9" customHeight="1">
      <c r="A121" s="35"/>
      <c r="B121" s="36"/>
      <c r="C121" s="37"/>
      <c r="D121" s="37"/>
      <c r="E121" s="37"/>
      <c r="F121" s="37"/>
      <c r="G121" s="37"/>
      <c r="H121" s="37"/>
      <c r="I121" s="37"/>
      <c r="J121" s="37"/>
      <c r="K121" s="37"/>
      <c r="L121" s="52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pans="1:63" s="2" customFormat="1" ht="40.049999999999997" customHeight="1">
      <c r="A122" s="35"/>
      <c r="B122" s="36"/>
      <c r="C122" s="29" t="s">
        <v>25</v>
      </c>
      <c r="D122" s="37"/>
      <c r="E122" s="37"/>
      <c r="F122" s="27" t="str">
        <f>E15</f>
        <v xml:space="preserve">C-Energy Planá s. r. o., Průmyslová 748, Planá </v>
      </c>
      <c r="G122" s="37"/>
      <c r="H122" s="37"/>
      <c r="I122" s="29" t="s">
        <v>31</v>
      </c>
      <c r="J122" s="32" t="str">
        <f>E21</f>
        <v>Jiří Veselý, Krasetín ev. č. 18, 382 03 Holubov</v>
      </c>
      <c r="K122" s="37"/>
      <c r="L122" s="52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pans="1:63" s="2" customFormat="1" ht="15.15" customHeight="1">
      <c r="A123" s="35"/>
      <c r="B123" s="36"/>
      <c r="C123" s="29" t="s">
        <v>29</v>
      </c>
      <c r="D123" s="37"/>
      <c r="E123" s="37"/>
      <c r="F123" s="27" t="str">
        <f>IF(E18="","",E18)</f>
        <v>Vyplň údaj</v>
      </c>
      <c r="G123" s="37"/>
      <c r="H123" s="37"/>
      <c r="I123" s="29" t="s">
        <v>34</v>
      </c>
      <c r="J123" s="32" t="str">
        <f>E24</f>
        <v>Němcová Dagmar</v>
      </c>
      <c r="K123" s="37"/>
      <c r="L123" s="52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pans="1:63" s="2" customFormat="1" ht="10.35" customHeight="1">
      <c r="A124" s="35"/>
      <c r="B124" s="36"/>
      <c r="C124" s="37"/>
      <c r="D124" s="37"/>
      <c r="E124" s="37"/>
      <c r="F124" s="37"/>
      <c r="G124" s="37"/>
      <c r="H124" s="37"/>
      <c r="I124" s="37"/>
      <c r="J124" s="37"/>
      <c r="K124" s="37"/>
      <c r="L124" s="52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</row>
    <row r="125" spans="1:63" s="11" customFormat="1" ht="29.25" customHeight="1">
      <c r="A125" s="173"/>
      <c r="B125" s="174"/>
      <c r="C125" s="175" t="s">
        <v>159</v>
      </c>
      <c r="D125" s="176" t="s">
        <v>64</v>
      </c>
      <c r="E125" s="176" t="s">
        <v>60</v>
      </c>
      <c r="F125" s="176" t="s">
        <v>61</v>
      </c>
      <c r="G125" s="176" t="s">
        <v>160</v>
      </c>
      <c r="H125" s="176" t="s">
        <v>161</v>
      </c>
      <c r="I125" s="176" t="s">
        <v>162</v>
      </c>
      <c r="J125" s="177" t="s">
        <v>130</v>
      </c>
      <c r="K125" s="178" t="s">
        <v>163</v>
      </c>
      <c r="L125" s="179"/>
      <c r="M125" s="76" t="s">
        <v>1</v>
      </c>
      <c r="N125" s="77" t="s">
        <v>43</v>
      </c>
      <c r="O125" s="77" t="s">
        <v>164</v>
      </c>
      <c r="P125" s="77" t="s">
        <v>165</v>
      </c>
      <c r="Q125" s="77" t="s">
        <v>166</v>
      </c>
      <c r="R125" s="77" t="s">
        <v>167</v>
      </c>
      <c r="S125" s="77" t="s">
        <v>168</v>
      </c>
      <c r="T125" s="78" t="s">
        <v>169</v>
      </c>
      <c r="U125" s="173"/>
      <c r="V125" s="173"/>
      <c r="W125" s="173"/>
      <c r="X125" s="173"/>
      <c r="Y125" s="173"/>
      <c r="Z125" s="173"/>
      <c r="AA125" s="173"/>
      <c r="AB125" s="173"/>
      <c r="AC125" s="173"/>
      <c r="AD125" s="173"/>
      <c r="AE125" s="173"/>
    </row>
    <row r="126" spans="1:63" s="2" customFormat="1" ht="22.8" customHeight="1">
      <c r="A126" s="35"/>
      <c r="B126" s="36"/>
      <c r="C126" s="83" t="s">
        <v>170</v>
      </c>
      <c r="D126" s="37"/>
      <c r="E126" s="37"/>
      <c r="F126" s="37"/>
      <c r="G126" s="37"/>
      <c r="H126" s="37"/>
      <c r="I126" s="37"/>
      <c r="J126" s="180">
        <f>BK126</f>
        <v>0</v>
      </c>
      <c r="K126" s="37"/>
      <c r="L126" s="38"/>
      <c r="M126" s="79"/>
      <c r="N126" s="181"/>
      <c r="O126" s="80"/>
      <c r="P126" s="182">
        <f>P127+P168</f>
        <v>0</v>
      </c>
      <c r="Q126" s="80"/>
      <c r="R126" s="182">
        <f>R127+R168</f>
        <v>6.8084659999999992</v>
      </c>
      <c r="S126" s="80"/>
      <c r="T126" s="183">
        <f>T127+T168</f>
        <v>6.39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T126" s="17" t="s">
        <v>78</v>
      </c>
      <c r="AU126" s="17" t="s">
        <v>132</v>
      </c>
      <c r="BK126" s="184">
        <f>BK127+BK168</f>
        <v>0</v>
      </c>
    </row>
    <row r="127" spans="1:63" s="12" customFormat="1" ht="25.95" customHeight="1">
      <c r="B127" s="185"/>
      <c r="C127" s="186"/>
      <c r="D127" s="187" t="s">
        <v>78</v>
      </c>
      <c r="E127" s="188" t="s">
        <v>171</v>
      </c>
      <c r="F127" s="188" t="s">
        <v>172</v>
      </c>
      <c r="G127" s="186"/>
      <c r="H127" s="186"/>
      <c r="I127" s="189"/>
      <c r="J127" s="190">
        <f>BK127</f>
        <v>0</v>
      </c>
      <c r="K127" s="186"/>
      <c r="L127" s="191"/>
      <c r="M127" s="192"/>
      <c r="N127" s="193"/>
      <c r="O127" s="193"/>
      <c r="P127" s="194">
        <f>P128+P156+P160</f>
        <v>0</v>
      </c>
      <c r="Q127" s="193"/>
      <c r="R127" s="194">
        <f>R128+R156+R160</f>
        <v>6.8084659999999992</v>
      </c>
      <c r="S127" s="193"/>
      <c r="T127" s="195">
        <f>T128+T156+T160</f>
        <v>6.39</v>
      </c>
      <c r="AR127" s="196" t="s">
        <v>87</v>
      </c>
      <c r="AT127" s="197" t="s">
        <v>78</v>
      </c>
      <c r="AU127" s="197" t="s">
        <v>79</v>
      </c>
      <c r="AY127" s="196" t="s">
        <v>173</v>
      </c>
      <c r="BK127" s="198">
        <f>BK128+BK156+BK160</f>
        <v>0</v>
      </c>
    </row>
    <row r="128" spans="1:63" s="12" customFormat="1" ht="22.8" customHeight="1">
      <c r="B128" s="185"/>
      <c r="C128" s="186"/>
      <c r="D128" s="187" t="s">
        <v>78</v>
      </c>
      <c r="E128" s="199" t="s">
        <v>87</v>
      </c>
      <c r="F128" s="199" t="s">
        <v>174</v>
      </c>
      <c r="G128" s="186"/>
      <c r="H128" s="186"/>
      <c r="I128" s="189"/>
      <c r="J128" s="200">
        <f>BK128</f>
        <v>0</v>
      </c>
      <c r="K128" s="186"/>
      <c r="L128" s="191"/>
      <c r="M128" s="192"/>
      <c r="N128" s="193"/>
      <c r="O128" s="193"/>
      <c r="P128" s="194">
        <f>P129+P133</f>
        <v>0</v>
      </c>
      <c r="Q128" s="193"/>
      <c r="R128" s="194">
        <f>R129+R133</f>
        <v>4.4660000000000004E-3</v>
      </c>
      <c r="S128" s="193"/>
      <c r="T128" s="195">
        <f>T129+T133</f>
        <v>6.39</v>
      </c>
      <c r="AR128" s="196" t="s">
        <v>87</v>
      </c>
      <c r="AT128" s="197" t="s">
        <v>78</v>
      </c>
      <c r="AU128" s="197" t="s">
        <v>87</v>
      </c>
      <c r="AY128" s="196" t="s">
        <v>173</v>
      </c>
      <c r="BK128" s="198">
        <f>BK129+BK133</f>
        <v>0</v>
      </c>
    </row>
    <row r="129" spans="1:65" s="12" customFormat="1" ht="20.85" customHeight="1">
      <c r="B129" s="185"/>
      <c r="C129" s="186"/>
      <c r="D129" s="187" t="s">
        <v>78</v>
      </c>
      <c r="E129" s="199" t="s">
        <v>175</v>
      </c>
      <c r="F129" s="199" t="s">
        <v>176</v>
      </c>
      <c r="G129" s="186"/>
      <c r="H129" s="186"/>
      <c r="I129" s="189"/>
      <c r="J129" s="200">
        <f>BK129</f>
        <v>0</v>
      </c>
      <c r="K129" s="186"/>
      <c r="L129" s="191"/>
      <c r="M129" s="192"/>
      <c r="N129" s="193"/>
      <c r="O129" s="193"/>
      <c r="P129" s="194">
        <f>SUM(P130:P132)</f>
        <v>0</v>
      </c>
      <c r="Q129" s="193"/>
      <c r="R129" s="194">
        <f>SUM(R130:R132)</f>
        <v>0</v>
      </c>
      <c r="S129" s="193"/>
      <c r="T129" s="195">
        <f>SUM(T130:T132)</f>
        <v>6.39</v>
      </c>
      <c r="AR129" s="196" t="s">
        <v>87</v>
      </c>
      <c r="AT129" s="197" t="s">
        <v>78</v>
      </c>
      <c r="AU129" s="197" t="s">
        <v>89</v>
      </c>
      <c r="AY129" s="196" t="s">
        <v>173</v>
      </c>
      <c r="BK129" s="198">
        <f>SUM(BK130:BK132)</f>
        <v>0</v>
      </c>
    </row>
    <row r="130" spans="1:65" s="2" customFormat="1" ht="16.5" customHeight="1">
      <c r="A130" s="35"/>
      <c r="B130" s="36"/>
      <c r="C130" s="201" t="s">
        <v>87</v>
      </c>
      <c r="D130" s="201" t="s">
        <v>177</v>
      </c>
      <c r="E130" s="202" t="s">
        <v>1624</v>
      </c>
      <c r="F130" s="203" t="s">
        <v>1625</v>
      </c>
      <c r="G130" s="204" t="s">
        <v>261</v>
      </c>
      <c r="H130" s="205">
        <v>18</v>
      </c>
      <c r="I130" s="206"/>
      <c r="J130" s="207">
        <f>ROUND(I130*H130,2)</f>
        <v>0</v>
      </c>
      <c r="K130" s="208"/>
      <c r="L130" s="38"/>
      <c r="M130" s="209" t="s">
        <v>1</v>
      </c>
      <c r="N130" s="210" t="s">
        <v>44</v>
      </c>
      <c r="O130" s="72"/>
      <c r="P130" s="211">
        <f>O130*H130</f>
        <v>0</v>
      </c>
      <c r="Q130" s="211">
        <v>0</v>
      </c>
      <c r="R130" s="211">
        <f>Q130*H130</f>
        <v>0</v>
      </c>
      <c r="S130" s="211">
        <v>0.35499999999999998</v>
      </c>
      <c r="T130" s="212">
        <f>S130*H130</f>
        <v>6.39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13" t="s">
        <v>181</v>
      </c>
      <c r="AT130" s="213" t="s">
        <v>177</v>
      </c>
      <c r="AU130" s="213" t="s">
        <v>182</v>
      </c>
      <c r="AY130" s="17" t="s">
        <v>173</v>
      </c>
      <c r="BE130" s="119">
        <f>IF(N130="základní",J130,0)</f>
        <v>0</v>
      </c>
      <c r="BF130" s="119">
        <f>IF(N130="snížená",J130,0)</f>
        <v>0</v>
      </c>
      <c r="BG130" s="119">
        <f>IF(N130="zákl. přenesená",J130,0)</f>
        <v>0</v>
      </c>
      <c r="BH130" s="119">
        <f>IF(N130="sníž. přenesená",J130,0)</f>
        <v>0</v>
      </c>
      <c r="BI130" s="119">
        <f>IF(N130="nulová",J130,0)</f>
        <v>0</v>
      </c>
      <c r="BJ130" s="17" t="s">
        <v>87</v>
      </c>
      <c r="BK130" s="119">
        <f>ROUND(I130*H130,2)</f>
        <v>0</v>
      </c>
      <c r="BL130" s="17" t="s">
        <v>181</v>
      </c>
      <c r="BM130" s="213" t="s">
        <v>1626</v>
      </c>
    </row>
    <row r="131" spans="1:65" s="13" customFormat="1" ht="20.399999999999999">
      <c r="B131" s="214"/>
      <c r="C131" s="215"/>
      <c r="D131" s="216" t="s">
        <v>184</v>
      </c>
      <c r="E131" s="217" t="s">
        <v>1</v>
      </c>
      <c r="F131" s="218" t="s">
        <v>1627</v>
      </c>
      <c r="G131" s="215"/>
      <c r="H131" s="217" t="s">
        <v>1</v>
      </c>
      <c r="I131" s="219"/>
      <c r="J131" s="215"/>
      <c r="K131" s="215"/>
      <c r="L131" s="220"/>
      <c r="M131" s="221"/>
      <c r="N131" s="222"/>
      <c r="O131" s="222"/>
      <c r="P131" s="222"/>
      <c r="Q131" s="222"/>
      <c r="R131" s="222"/>
      <c r="S131" s="222"/>
      <c r="T131" s="223"/>
      <c r="AT131" s="224" t="s">
        <v>184</v>
      </c>
      <c r="AU131" s="224" t="s">
        <v>182</v>
      </c>
      <c r="AV131" s="13" t="s">
        <v>87</v>
      </c>
      <c r="AW131" s="13" t="s">
        <v>33</v>
      </c>
      <c r="AX131" s="13" t="s">
        <v>79</v>
      </c>
      <c r="AY131" s="224" t="s">
        <v>173</v>
      </c>
    </row>
    <row r="132" spans="1:65" s="14" customFormat="1" ht="10.199999999999999">
      <c r="B132" s="225"/>
      <c r="C132" s="226"/>
      <c r="D132" s="216" t="s">
        <v>184</v>
      </c>
      <c r="E132" s="227" t="s">
        <v>1</v>
      </c>
      <c r="F132" s="228" t="s">
        <v>1628</v>
      </c>
      <c r="G132" s="226"/>
      <c r="H132" s="229">
        <v>18</v>
      </c>
      <c r="I132" s="230"/>
      <c r="J132" s="226"/>
      <c r="K132" s="226"/>
      <c r="L132" s="231"/>
      <c r="M132" s="232"/>
      <c r="N132" s="233"/>
      <c r="O132" s="233"/>
      <c r="P132" s="233"/>
      <c r="Q132" s="233"/>
      <c r="R132" s="233"/>
      <c r="S132" s="233"/>
      <c r="T132" s="234"/>
      <c r="AT132" s="235" t="s">
        <v>184</v>
      </c>
      <c r="AU132" s="235" t="s">
        <v>182</v>
      </c>
      <c r="AV132" s="14" t="s">
        <v>89</v>
      </c>
      <c r="AW132" s="14" t="s">
        <v>33</v>
      </c>
      <c r="AX132" s="14" t="s">
        <v>87</v>
      </c>
      <c r="AY132" s="235" t="s">
        <v>173</v>
      </c>
    </row>
    <row r="133" spans="1:65" s="12" customFormat="1" ht="20.85" customHeight="1">
      <c r="B133" s="185"/>
      <c r="C133" s="186"/>
      <c r="D133" s="187" t="s">
        <v>78</v>
      </c>
      <c r="E133" s="199" t="s">
        <v>290</v>
      </c>
      <c r="F133" s="199" t="s">
        <v>1629</v>
      </c>
      <c r="G133" s="186"/>
      <c r="H133" s="186"/>
      <c r="I133" s="189"/>
      <c r="J133" s="200">
        <f>BK133</f>
        <v>0</v>
      </c>
      <c r="K133" s="186"/>
      <c r="L133" s="191"/>
      <c r="M133" s="192"/>
      <c r="N133" s="193"/>
      <c r="O133" s="193"/>
      <c r="P133" s="194">
        <f>SUM(P134:P155)</f>
        <v>0</v>
      </c>
      <c r="Q133" s="193"/>
      <c r="R133" s="194">
        <f>SUM(R134:R155)</f>
        <v>4.4660000000000004E-3</v>
      </c>
      <c r="S133" s="193"/>
      <c r="T133" s="195">
        <f>SUM(T134:T155)</f>
        <v>0</v>
      </c>
      <c r="AR133" s="196" t="s">
        <v>87</v>
      </c>
      <c r="AT133" s="197" t="s">
        <v>78</v>
      </c>
      <c r="AU133" s="197" t="s">
        <v>89</v>
      </c>
      <c r="AY133" s="196" t="s">
        <v>173</v>
      </c>
      <c r="BK133" s="198">
        <f>SUM(BK134:BK155)</f>
        <v>0</v>
      </c>
    </row>
    <row r="134" spans="1:65" s="2" customFormat="1" ht="33" customHeight="1">
      <c r="A134" s="35"/>
      <c r="B134" s="36"/>
      <c r="C134" s="201" t="s">
        <v>89</v>
      </c>
      <c r="D134" s="201" t="s">
        <v>177</v>
      </c>
      <c r="E134" s="202" t="s">
        <v>1630</v>
      </c>
      <c r="F134" s="203" t="s">
        <v>1631</v>
      </c>
      <c r="G134" s="204" t="s">
        <v>261</v>
      </c>
      <c r="H134" s="205">
        <v>11020</v>
      </c>
      <c r="I134" s="206"/>
      <c r="J134" s="207">
        <f>ROUND(I134*H134,2)</f>
        <v>0</v>
      </c>
      <c r="K134" s="208"/>
      <c r="L134" s="38"/>
      <c r="M134" s="209" t="s">
        <v>1</v>
      </c>
      <c r="N134" s="210" t="s">
        <v>44</v>
      </c>
      <c r="O134" s="72"/>
      <c r="P134" s="211">
        <f>O134*H134</f>
        <v>0</v>
      </c>
      <c r="Q134" s="211">
        <v>0</v>
      </c>
      <c r="R134" s="211">
        <f>Q134*H134</f>
        <v>0</v>
      </c>
      <c r="S134" s="211">
        <v>0</v>
      </c>
      <c r="T134" s="212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13" t="s">
        <v>181</v>
      </c>
      <c r="AT134" s="213" t="s">
        <v>177</v>
      </c>
      <c r="AU134" s="213" t="s">
        <v>182</v>
      </c>
      <c r="AY134" s="17" t="s">
        <v>173</v>
      </c>
      <c r="BE134" s="119">
        <f>IF(N134="základní",J134,0)</f>
        <v>0</v>
      </c>
      <c r="BF134" s="119">
        <f>IF(N134="snížená",J134,0)</f>
        <v>0</v>
      </c>
      <c r="BG134" s="119">
        <f>IF(N134="zákl. přenesená",J134,0)</f>
        <v>0</v>
      </c>
      <c r="BH134" s="119">
        <f>IF(N134="sníž. přenesená",J134,0)</f>
        <v>0</v>
      </c>
      <c r="BI134" s="119">
        <f>IF(N134="nulová",J134,0)</f>
        <v>0</v>
      </c>
      <c r="BJ134" s="17" t="s">
        <v>87</v>
      </c>
      <c r="BK134" s="119">
        <f>ROUND(I134*H134,2)</f>
        <v>0</v>
      </c>
      <c r="BL134" s="17" t="s">
        <v>181</v>
      </c>
      <c r="BM134" s="213" t="s">
        <v>1632</v>
      </c>
    </row>
    <row r="135" spans="1:65" s="13" customFormat="1" ht="10.199999999999999">
      <c r="B135" s="214"/>
      <c r="C135" s="215"/>
      <c r="D135" s="216" t="s">
        <v>184</v>
      </c>
      <c r="E135" s="217" t="s">
        <v>1</v>
      </c>
      <c r="F135" s="218" t="s">
        <v>1633</v>
      </c>
      <c r="G135" s="215"/>
      <c r="H135" s="217" t="s">
        <v>1</v>
      </c>
      <c r="I135" s="219"/>
      <c r="J135" s="215"/>
      <c r="K135" s="215"/>
      <c r="L135" s="220"/>
      <c r="M135" s="221"/>
      <c r="N135" s="222"/>
      <c r="O135" s="222"/>
      <c r="P135" s="222"/>
      <c r="Q135" s="222"/>
      <c r="R135" s="222"/>
      <c r="S135" s="222"/>
      <c r="T135" s="223"/>
      <c r="AT135" s="224" t="s">
        <v>184</v>
      </c>
      <c r="AU135" s="224" t="s">
        <v>182</v>
      </c>
      <c r="AV135" s="13" t="s">
        <v>87</v>
      </c>
      <c r="AW135" s="13" t="s">
        <v>33</v>
      </c>
      <c r="AX135" s="13" t="s">
        <v>79</v>
      </c>
      <c r="AY135" s="224" t="s">
        <v>173</v>
      </c>
    </row>
    <row r="136" spans="1:65" s="13" customFormat="1" ht="10.199999999999999">
      <c r="B136" s="214"/>
      <c r="C136" s="215"/>
      <c r="D136" s="216" t="s">
        <v>184</v>
      </c>
      <c r="E136" s="217" t="s">
        <v>1</v>
      </c>
      <c r="F136" s="218" t="s">
        <v>1634</v>
      </c>
      <c r="G136" s="215"/>
      <c r="H136" s="217" t="s">
        <v>1</v>
      </c>
      <c r="I136" s="219"/>
      <c r="J136" s="215"/>
      <c r="K136" s="215"/>
      <c r="L136" s="220"/>
      <c r="M136" s="221"/>
      <c r="N136" s="222"/>
      <c r="O136" s="222"/>
      <c r="P136" s="222"/>
      <c r="Q136" s="222"/>
      <c r="R136" s="222"/>
      <c r="S136" s="222"/>
      <c r="T136" s="223"/>
      <c r="AT136" s="224" t="s">
        <v>184</v>
      </c>
      <c r="AU136" s="224" t="s">
        <v>182</v>
      </c>
      <c r="AV136" s="13" t="s">
        <v>87</v>
      </c>
      <c r="AW136" s="13" t="s">
        <v>33</v>
      </c>
      <c r="AX136" s="13" t="s">
        <v>79</v>
      </c>
      <c r="AY136" s="224" t="s">
        <v>173</v>
      </c>
    </row>
    <row r="137" spans="1:65" s="14" customFormat="1" ht="10.199999999999999">
      <c r="B137" s="225"/>
      <c r="C137" s="226"/>
      <c r="D137" s="216" t="s">
        <v>184</v>
      </c>
      <c r="E137" s="227" t="s">
        <v>1</v>
      </c>
      <c r="F137" s="228" t="s">
        <v>264</v>
      </c>
      <c r="G137" s="226"/>
      <c r="H137" s="229">
        <v>11020</v>
      </c>
      <c r="I137" s="230"/>
      <c r="J137" s="226"/>
      <c r="K137" s="226"/>
      <c r="L137" s="231"/>
      <c r="M137" s="232"/>
      <c r="N137" s="233"/>
      <c r="O137" s="233"/>
      <c r="P137" s="233"/>
      <c r="Q137" s="233"/>
      <c r="R137" s="233"/>
      <c r="S137" s="233"/>
      <c r="T137" s="234"/>
      <c r="AT137" s="235" t="s">
        <v>184</v>
      </c>
      <c r="AU137" s="235" t="s">
        <v>182</v>
      </c>
      <c r="AV137" s="14" t="s">
        <v>89</v>
      </c>
      <c r="AW137" s="14" t="s">
        <v>33</v>
      </c>
      <c r="AX137" s="14" t="s">
        <v>87</v>
      </c>
      <c r="AY137" s="235" t="s">
        <v>173</v>
      </c>
    </row>
    <row r="138" spans="1:65" s="2" customFormat="1" ht="33" customHeight="1">
      <c r="A138" s="35"/>
      <c r="B138" s="36"/>
      <c r="C138" s="201" t="s">
        <v>182</v>
      </c>
      <c r="D138" s="201" t="s">
        <v>177</v>
      </c>
      <c r="E138" s="202" t="s">
        <v>1635</v>
      </c>
      <c r="F138" s="203" t="s">
        <v>1636</v>
      </c>
      <c r="G138" s="204" t="s">
        <v>261</v>
      </c>
      <c r="H138" s="205">
        <v>11020</v>
      </c>
      <c r="I138" s="206"/>
      <c r="J138" s="207">
        <f>ROUND(I138*H138,2)</f>
        <v>0</v>
      </c>
      <c r="K138" s="208"/>
      <c r="L138" s="38"/>
      <c r="M138" s="209" t="s">
        <v>1</v>
      </c>
      <c r="N138" s="210" t="s">
        <v>44</v>
      </c>
      <c r="O138" s="72"/>
      <c r="P138" s="211">
        <f>O138*H138</f>
        <v>0</v>
      </c>
      <c r="Q138" s="211">
        <v>0</v>
      </c>
      <c r="R138" s="211">
        <f>Q138*H138</f>
        <v>0</v>
      </c>
      <c r="S138" s="211">
        <v>0</v>
      </c>
      <c r="T138" s="212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13" t="s">
        <v>181</v>
      </c>
      <c r="AT138" s="213" t="s">
        <v>177</v>
      </c>
      <c r="AU138" s="213" t="s">
        <v>182</v>
      </c>
      <c r="AY138" s="17" t="s">
        <v>173</v>
      </c>
      <c r="BE138" s="119">
        <f>IF(N138="základní",J138,0)</f>
        <v>0</v>
      </c>
      <c r="BF138" s="119">
        <f>IF(N138="snížená",J138,0)</f>
        <v>0</v>
      </c>
      <c r="BG138" s="119">
        <f>IF(N138="zákl. přenesená",J138,0)</f>
        <v>0</v>
      </c>
      <c r="BH138" s="119">
        <f>IF(N138="sníž. přenesená",J138,0)</f>
        <v>0</v>
      </c>
      <c r="BI138" s="119">
        <f>IF(N138="nulová",J138,0)</f>
        <v>0</v>
      </c>
      <c r="BJ138" s="17" t="s">
        <v>87</v>
      </c>
      <c r="BK138" s="119">
        <f>ROUND(I138*H138,2)</f>
        <v>0</v>
      </c>
      <c r="BL138" s="17" t="s">
        <v>181</v>
      </c>
      <c r="BM138" s="213" t="s">
        <v>1637</v>
      </c>
    </row>
    <row r="139" spans="1:65" s="13" customFormat="1" ht="10.199999999999999">
      <c r="B139" s="214"/>
      <c r="C139" s="215"/>
      <c r="D139" s="216" t="s">
        <v>184</v>
      </c>
      <c r="E139" s="217" t="s">
        <v>1</v>
      </c>
      <c r="F139" s="218" t="s">
        <v>1633</v>
      </c>
      <c r="G139" s="215"/>
      <c r="H139" s="217" t="s">
        <v>1</v>
      </c>
      <c r="I139" s="219"/>
      <c r="J139" s="215"/>
      <c r="K139" s="215"/>
      <c r="L139" s="220"/>
      <c r="M139" s="221"/>
      <c r="N139" s="222"/>
      <c r="O139" s="222"/>
      <c r="P139" s="222"/>
      <c r="Q139" s="222"/>
      <c r="R139" s="222"/>
      <c r="S139" s="222"/>
      <c r="T139" s="223"/>
      <c r="AT139" s="224" t="s">
        <v>184</v>
      </c>
      <c r="AU139" s="224" t="s">
        <v>182</v>
      </c>
      <c r="AV139" s="13" t="s">
        <v>87</v>
      </c>
      <c r="AW139" s="13" t="s">
        <v>33</v>
      </c>
      <c r="AX139" s="13" t="s">
        <v>79</v>
      </c>
      <c r="AY139" s="224" t="s">
        <v>173</v>
      </c>
    </row>
    <row r="140" spans="1:65" s="13" customFormat="1" ht="10.199999999999999">
      <c r="B140" s="214"/>
      <c r="C140" s="215"/>
      <c r="D140" s="216" t="s">
        <v>184</v>
      </c>
      <c r="E140" s="217" t="s">
        <v>1</v>
      </c>
      <c r="F140" s="218" t="s">
        <v>1634</v>
      </c>
      <c r="G140" s="215"/>
      <c r="H140" s="217" t="s">
        <v>1</v>
      </c>
      <c r="I140" s="219"/>
      <c r="J140" s="215"/>
      <c r="K140" s="215"/>
      <c r="L140" s="220"/>
      <c r="M140" s="221"/>
      <c r="N140" s="222"/>
      <c r="O140" s="222"/>
      <c r="P140" s="222"/>
      <c r="Q140" s="222"/>
      <c r="R140" s="222"/>
      <c r="S140" s="222"/>
      <c r="T140" s="223"/>
      <c r="AT140" s="224" t="s">
        <v>184</v>
      </c>
      <c r="AU140" s="224" t="s">
        <v>182</v>
      </c>
      <c r="AV140" s="13" t="s">
        <v>87</v>
      </c>
      <c r="AW140" s="13" t="s">
        <v>33</v>
      </c>
      <c r="AX140" s="13" t="s">
        <v>79</v>
      </c>
      <c r="AY140" s="224" t="s">
        <v>173</v>
      </c>
    </row>
    <row r="141" spans="1:65" s="14" customFormat="1" ht="10.199999999999999">
      <c r="B141" s="225"/>
      <c r="C141" s="226"/>
      <c r="D141" s="216" t="s">
        <v>184</v>
      </c>
      <c r="E141" s="227" t="s">
        <v>1</v>
      </c>
      <c r="F141" s="228" t="s">
        <v>264</v>
      </c>
      <c r="G141" s="226"/>
      <c r="H141" s="229">
        <v>11020</v>
      </c>
      <c r="I141" s="230"/>
      <c r="J141" s="226"/>
      <c r="K141" s="226"/>
      <c r="L141" s="231"/>
      <c r="M141" s="232"/>
      <c r="N141" s="233"/>
      <c r="O141" s="233"/>
      <c r="P141" s="233"/>
      <c r="Q141" s="233"/>
      <c r="R141" s="233"/>
      <c r="S141" s="233"/>
      <c r="T141" s="234"/>
      <c r="AT141" s="235" t="s">
        <v>184</v>
      </c>
      <c r="AU141" s="235" t="s">
        <v>182</v>
      </c>
      <c r="AV141" s="14" t="s">
        <v>89</v>
      </c>
      <c r="AW141" s="14" t="s">
        <v>33</v>
      </c>
      <c r="AX141" s="14" t="s">
        <v>87</v>
      </c>
      <c r="AY141" s="235" t="s">
        <v>173</v>
      </c>
    </row>
    <row r="142" spans="1:65" s="2" customFormat="1" ht="33" customHeight="1">
      <c r="A142" s="35"/>
      <c r="B142" s="36"/>
      <c r="C142" s="201" t="s">
        <v>181</v>
      </c>
      <c r="D142" s="201" t="s">
        <v>177</v>
      </c>
      <c r="E142" s="202" t="s">
        <v>1638</v>
      </c>
      <c r="F142" s="203" t="s">
        <v>1639</v>
      </c>
      <c r="G142" s="204" t="s">
        <v>255</v>
      </c>
      <c r="H142" s="205">
        <v>8.8160000000000007</v>
      </c>
      <c r="I142" s="206"/>
      <c r="J142" s="207">
        <f>ROUND(I142*H142,2)</f>
        <v>0</v>
      </c>
      <c r="K142" s="208"/>
      <c r="L142" s="38"/>
      <c r="M142" s="209" t="s">
        <v>1</v>
      </c>
      <c r="N142" s="210" t="s">
        <v>44</v>
      </c>
      <c r="O142" s="72"/>
      <c r="P142" s="211">
        <f>O142*H142</f>
        <v>0</v>
      </c>
      <c r="Q142" s="211">
        <v>0</v>
      </c>
      <c r="R142" s="211">
        <f>Q142*H142</f>
        <v>0</v>
      </c>
      <c r="S142" s="211">
        <v>0</v>
      </c>
      <c r="T142" s="212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13" t="s">
        <v>181</v>
      </c>
      <c r="AT142" s="213" t="s">
        <v>177</v>
      </c>
      <c r="AU142" s="213" t="s">
        <v>182</v>
      </c>
      <c r="AY142" s="17" t="s">
        <v>173</v>
      </c>
      <c r="BE142" s="119">
        <f>IF(N142="základní",J142,0)</f>
        <v>0</v>
      </c>
      <c r="BF142" s="119">
        <f>IF(N142="snížená",J142,0)</f>
        <v>0</v>
      </c>
      <c r="BG142" s="119">
        <f>IF(N142="zákl. přenesená",J142,0)</f>
        <v>0</v>
      </c>
      <c r="BH142" s="119">
        <f>IF(N142="sníž. přenesená",J142,0)</f>
        <v>0</v>
      </c>
      <c r="BI142" s="119">
        <f>IF(N142="nulová",J142,0)</f>
        <v>0</v>
      </c>
      <c r="BJ142" s="17" t="s">
        <v>87</v>
      </c>
      <c r="BK142" s="119">
        <f>ROUND(I142*H142,2)</f>
        <v>0</v>
      </c>
      <c r="BL142" s="17" t="s">
        <v>181</v>
      </c>
      <c r="BM142" s="213" t="s">
        <v>1640</v>
      </c>
    </row>
    <row r="143" spans="1:65" s="13" customFormat="1" ht="20.399999999999999">
      <c r="B143" s="214"/>
      <c r="C143" s="215"/>
      <c r="D143" s="216" t="s">
        <v>184</v>
      </c>
      <c r="E143" s="217" t="s">
        <v>1</v>
      </c>
      <c r="F143" s="218" t="s">
        <v>1641</v>
      </c>
      <c r="G143" s="215"/>
      <c r="H143" s="217" t="s">
        <v>1</v>
      </c>
      <c r="I143" s="219"/>
      <c r="J143" s="215"/>
      <c r="K143" s="215"/>
      <c r="L143" s="220"/>
      <c r="M143" s="221"/>
      <c r="N143" s="222"/>
      <c r="O143" s="222"/>
      <c r="P143" s="222"/>
      <c r="Q143" s="222"/>
      <c r="R143" s="222"/>
      <c r="S143" s="222"/>
      <c r="T143" s="223"/>
      <c r="AT143" s="224" t="s">
        <v>184</v>
      </c>
      <c r="AU143" s="224" t="s">
        <v>182</v>
      </c>
      <c r="AV143" s="13" t="s">
        <v>87</v>
      </c>
      <c r="AW143" s="13" t="s">
        <v>33</v>
      </c>
      <c r="AX143" s="13" t="s">
        <v>79</v>
      </c>
      <c r="AY143" s="224" t="s">
        <v>173</v>
      </c>
    </row>
    <row r="144" spans="1:65" s="14" customFormat="1" ht="10.199999999999999">
      <c r="B144" s="225"/>
      <c r="C144" s="226"/>
      <c r="D144" s="216" t="s">
        <v>184</v>
      </c>
      <c r="E144" s="227" t="s">
        <v>1</v>
      </c>
      <c r="F144" s="228" t="s">
        <v>1642</v>
      </c>
      <c r="G144" s="226"/>
      <c r="H144" s="229">
        <v>17.632000000000001</v>
      </c>
      <c r="I144" s="230"/>
      <c r="J144" s="226"/>
      <c r="K144" s="226"/>
      <c r="L144" s="231"/>
      <c r="M144" s="232"/>
      <c r="N144" s="233"/>
      <c r="O144" s="233"/>
      <c r="P144" s="233"/>
      <c r="Q144" s="233"/>
      <c r="R144" s="233"/>
      <c r="S144" s="233"/>
      <c r="T144" s="234"/>
      <c r="AT144" s="235" t="s">
        <v>184</v>
      </c>
      <c r="AU144" s="235" t="s">
        <v>182</v>
      </c>
      <c r="AV144" s="14" t="s">
        <v>89</v>
      </c>
      <c r="AW144" s="14" t="s">
        <v>33</v>
      </c>
      <c r="AX144" s="14" t="s">
        <v>79</v>
      </c>
      <c r="AY144" s="235" t="s">
        <v>173</v>
      </c>
    </row>
    <row r="145" spans="1:65" s="14" customFormat="1" ht="10.199999999999999">
      <c r="B145" s="225"/>
      <c r="C145" s="226"/>
      <c r="D145" s="216" t="s">
        <v>184</v>
      </c>
      <c r="E145" s="227" t="s">
        <v>1</v>
      </c>
      <c r="F145" s="228" t="s">
        <v>1643</v>
      </c>
      <c r="G145" s="226"/>
      <c r="H145" s="229">
        <v>8.8160000000000007</v>
      </c>
      <c r="I145" s="230"/>
      <c r="J145" s="226"/>
      <c r="K145" s="226"/>
      <c r="L145" s="231"/>
      <c r="M145" s="232"/>
      <c r="N145" s="233"/>
      <c r="O145" s="233"/>
      <c r="P145" s="233"/>
      <c r="Q145" s="233"/>
      <c r="R145" s="233"/>
      <c r="S145" s="233"/>
      <c r="T145" s="234"/>
      <c r="AT145" s="235" t="s">
        <v>184</v>
      </c>
      <c r="AU145" s="235" t="s">
        <v>182</v>
      </c>
      <c r="AV145" s="14" t="s">
        <v>89</v>
      </c>
      <c r="AW145" s="14" t="s">
        <v>33</v>
      </c>
      <c r="AX145" s="14" t="s">
        <v>87</v>
      </c>
      <c r="AY145" s="235" t="s">
        <v>173</v>
      </c>
    </row>
    <row r="146" spans="1:65" s="2" customFormat="1" ht="24.15" customHeight="1">
      <c r="A146" s="35"/>
      <c r="B146" s="36"/>
      <c r="C146" s="201" t="s">
        <v>202</v>
      </c>
      <c r="D146" s="201" t="s">
        <v>177</v>
      </c>
      <c r="E146" s="202" t="s">
        <v>1644</v>
      </c>
      <c r="F146" s="203" t="s">
        <v>1645</v>
      </c>
      <c r="G146" s="204" t="s">
        <v>261</v>
      </c>
      <c r="H146" s="205">
        <v>127.6</v>
      </c>
      <c r="I146" s="206"/>
      <c r="J146" s="207">
        <f>ROUND(I146*H146,2)</f>
        <v>0</v>
      </c>
      <c r="K146" s="208"/>
      <c r="L146" s="38"/>
      <c r="M146" s="209" t="s">
        <v>1</v>
      </c>
      <c r="N146" s="210" t="s">
        <v>44</v>
      </c>
      <c r="O146" s="72"/>
      <c r="P146" s="211">
        <f>O146*H146</f>
        <v>0</v>
      </c>
      <c r="Q146" s="211">
        <v>0</v>
      </c>
      <c r="R146" s="211">
        <f>Q146*H146</f>
        <v>0</v>
      </c>
      <c r="S146" s="211">
        <v>0</v>
      </c>
      <c r="T146" s="212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13" t="s">
        <v>181</v>
      </c>
      <c r="AT146" s="213" t="s">
        <v>177</v>
      </c>
      <c r="AU146" s="213" t="s">
        <v>182</v>
      </c>
      <c r="AY146" s="17" t="s">
        <v>173</v>
      </c>
      <c r="BE146" s="119">
        <f>IF(N146="základní",J146,0)</f>
        <v>0</v>
      </c>
      <c r="BF146" s="119">
        <f>IF(N146="snížená",J146,0)</f>
        <v>0</v>
      </c>
      <c r="BG146" s="119">
        <f>IF(N146="zákl. přenesená",J146,0)</f>
        <v>0</v>
      </c>
      <c r="BH146" s="119">
        <f>IF(N146="sníž. přenesená",J146,0)</f>
        <v>0</v>
      </c>
      <c r="BI146" s="119">
        <f>IF(N146="nulová",J146,0)</f>
        <v>0</v>
      </c>
      <c r="BJ146" s="17" t="s">
        <v>87</v>
      </c>
      <c r="BK146" s="119">
        <f>ROUND(I146*H146,2)</f>
        <v>0</v>
      </c>
      <c r="BL146" s="17" t="s">
        <v>181</v>
      </c>
      <c r="BM146" s="213" t="s">
        <v>1646</v>
      </c>
    </row>
    <row r="147" spans="1:65" s="13" customFormat="1" ht="10.199999999999999">
      <c r="B147" s="214"/>
      <c r="C147" s="215"/>
      <c r="D147" s="216" t="s">
        <v>184</v>
      </c>
      <c r="E147" s="217" t="s">
        <v>1</v>
      </c>
      <c r="F147" s="218" t="s">
        <v>1633</v>
      </c>
      <c r="G147" s="215"/>
      <c r="H147" s="217" t="s">
        <v>1</v>
      </c>
      <c r="I147" s="219"/>
      <c r="J147" s="215"/>
      <c r="K147" s="215"/>
      <c r="L147" s="220"/>
      <c r="M147" s="221"/>
      <c r="N147" s="222"/>
      <c r="O147" s="222"/>
      <c r="P147" s="222"/>
      <c r="Q147" s="222"/>
      <c r="R147" s="222"/>
      <c r="S147" s="222"/>
      <c r="T147" s="223"/>
      <c r="AT147" s="224" t="s">
        <v>184</v>
      </c>
      <c r="AU147" s="224" t="s">
        <v>182</v>
      </c>
      <c r="AV147" s="13" t="s">
        <v>87</v>
      </c>
      <c r="AW147" s="13" t="s">
        <v>33</v>
      </c>
      <c r="AX147" s="13" t="s">
        <v>79</v>
      </c>
      <c r="AY147" s="224" t="s">
        <v>173</v>
      </c>
    </row>
    <row r="148" spans="1:65" s="14" customFormat="1" ht="10.199999999999999">
      <c r="B148" s="225"/>
      <c r="C148" s="226"/>
      <c r="D148" s="216" t="s">
        <v>184</v>
      </c>
      <c r="E148" s="227" t="s">
        <v>1</v>
      </c>
      <c r="F148" s="228" t="s">
        <v>1647</v>
      </c>
      <c r="G148" s="226"/>
      <c r="H148" s="229">
        <v>100</v>
      </c>
      <c r="I148" s="230"/>
      <c r="J148" s="226"/>
      <c r="K148" s="226"/>
      <c r="L148" s="231"/>
      <c r="M148" s="232"/>
      <c r="N148" s="233"/>
      <c r="O148" s="233"/>
      <c r="P148" s="233"/>
      <c r="Q148" s="233"/>
      <c r="R148" s="233"/>
      <c r="S148" s="233"/>
      <c r="T148" s="234"/>
      <c r="AT148" s="235" t="s">
        <v>184</v>
      </c>
      <c r="AU148" s="235" t="s">
        <v>182</v>
      </c>
      <c r="AV148" s="14" t="s">
        <v>89</v>
      </c>
      <c r="AW148" s="14" t="s">
        <v>33</v>
      </c>
      <c r="AX148" s="14" t="s">
        <v>79</v>
      </c>
      <c r="AY148" s="235" t="s">
        <v>173</v>
      </c>
    </row>
    <row r="149" spans="1:65" s="13" customFormat="1" ht="10.199999999999999">
      <c r="B149" s="214"/>
      <c r="C149" s="215"/>
      <c r="D149" s="216" t="s">
        <v>184</v>
      </c>
      <c r="E149" s="217" t="s">
        <v>1</v>
      </c>
      <c r="F149" s="218" t="s">
        <v>1648</v>
      </c>
      <c r="G149" s="215"/>
      <c r="H149" s="217" t="s">
        <v>1</v>
      </c>
      <c r="I149" s="219"/>
      <c r="J149" s="215"/>
      <c r="K149" s="215"/>
      <c r="L149" s="220"/>
      <c r="M149" s="221"/>
      <c r="N149" s="222"/>
      <c r="O149" s="222"/>
      <c r="P149" s="222"/>
      <c r="Q149" s="222"/>
      <c r="R149" s="222"/>
      <c r="S149" s="222"/>
      <c r="T149" s="223"/>
      <c r="AT149" s="224" t="s">
        <v>184</v>
      </c>
      <c r="AU149" s="224" t="s">
        <v>182</v>
      </c>
      <c r="AV149" s="13" t="s">
        <v>87</v>
      </c>
      <c r="AW149" s="13" t="s">
        <v>33</v>
      </c>
      <c r="AX149" s="13" t="s">
        <v>79</v>
      </c>
      <c r="AY149" s="224" t="s">
        <v>173</v>
      </c>
    </row>
    <row r="150" spans="1:65" s="14" customFormat="1" ht="10.199999999999999">
      <c r="B150" s="225"/>
      <c r="C150" s="226"/>
      <c r="D150" s="216" t="s">
        <v>184</v>
      </c>
      <c r="E150" s="227" t="s">
        <v>1</v>
      </c>
      <c r="F150" s="228" t="s">
        <v>1649</v>
      </c>
      <c r="G150" s="226"/>
      <c r="H150" s="229">
        <v>17.600000000000001</v>
      </c>
      <c r="I150" s="230"/>
      <c r="J150" s="226"/>
      <c r="K150" s="226"/>
      <c r="L150" s="231"/>
      <c r="M150" s="232"/>
      <c r="N150" s="233"/>
      <c r="O150" s="233"/>
      <c r="P150" s="233"/>
      <c r="Q150" s="233"/>
      <c r="R150" s="233"/>
      <c r="S150" s="233"/>
      <c r="T150" s="234"/>
      <c r="AT150" s="235" t="s">
        <v>184</v>
      </c>
      <c r="AU150" s="235" t="s">
        <v>182</v>
      </c>
      <c r="AV150" s="14" t="s">
        <v>89</v>
      </c>
      <c r="AW150" s="14" t="s">
        <v>33</v>
      </c>
      <c r="AX150" s="14" t="s">
        <v>79</v>
      </c>
      <c r="AY150" s="235" t="s">
        <v>173</v>
      </c>
    </row>
    <row r="151" spans="1:65" s="14" customFormat="1" ht="10.199999999999999">
      <c r="B151" s="225"/>
      <c r="C151" s="226"/>
      <c r="D151" s="216" t="s">
        <v>184</v>
      </c>
      <c r="E151" s="227" t="s">
        <v>1</v>
      </c>
      <c r="F151" s="228" t="s">
        <v>1650</v>
      </c>
      <c r="G151" s="226"/>
      <c r="H151" s="229">
        <v>10</v>
      </c>
      <c r="I151" s="230"/>
      <c r="J151" s="226"/>
      <c r="K151" s="226"/>
      <c r="L151" s="231"/>
      <c r="M151" s="232"/>
      <c r="N151" s="233"/>
      <c r="O151" s="233"/>
      <c r="P151" s="233"/>
      <c r="Q151" s="233"/>
      <c r="R151" s="233"/>
      <c r="S151" s="233"/>
      <c r="T151" s="234"/>
      <c r="AT151" s="235" t="s">
        <v>184</v>
      </c>
      <c r="AU151" s="235" t="s">
        <v>182</v>
      </c>
      <c r="AV151" s="14" t="s">
        <v>89</v>
      </c>
      <c r="AW151" s="14" t="s">
        <v>33</v>
      </c>
      <c r="AX151" s="14" t="s">
        <v>79</v>
      </c>
      <c r="AY151" s="235" t="s">
        <v>173</v>
      </c>
    </row>
    <row r="152" spans="1:65" s="15" customFormat="1" ht="10.199999999999999">
      <c r="B152" s="236"/>
      <c r="C152" s="237"/>
      <c r="D152" s="216" t="s">
        <v>184</v>
      </c>
      <c r="E152" s="238" t="s">
        <v>1</v>
      </c>
      <c r="F152" s="239" t="s">
        <v>226</v>
      </c>
      <c r="G152" s="237"/>
      <c r="H152" s="240">
        <v>127.6</v>
      </c>
      <c r="I152" s="241"/>
      <c r="J152" s="237"/>
      <c r="K152" s="237"/>
      <c r="L152" s="242"/>
      <c r="M152" s="243"/>
      <c r="N152" s="244"/>
      <c r="O152" s="244"/>
      <c r="P152" s="244"/>
      <c r="Q152" s="244"/>
      <c r="R152" s="244"/>
      <c r="S152" s="244"/>
      <c r="T152" s="245"/>
      <c r="AT152" s="246" t="s">
        <v>184</v>
      </c>
      <c r="AU152" s="246" t="s">
        <v>182</v>
      </c>
      <c r="AV152" s="15" t="s">
        <v>181</v>
      </c>
      <c r="AW152" s="15" t="s">
        <v>33</v>
      </c>
      <c r="AX152" s="15" t="s">
        <v>87</v>
      </c>
      <c r="AY152" s="246" t="s">
        <v>173</v>
      </c>
    </row>
    <row r="153" spans="1:65" s="2" customFormat="1" ht="16.5" customHeight="1">
      <c r="A153" s="35"/>
      <c r="B153" s="36"/>
      <c r="C153" s="247" t="s">
        <v>207</v>
      </c>
      <c r="D153" s="247" t="s">
        <v>291</v>
      </c>
      <c r="E153" s="248" t="s">
        <v>1651</v>
      </c>
      <c r="F153" s="249" t="s">
        <v>1652</v>
      </c>
      <c r="G153" s="250" t="s">
        <v>775</v>
      </c>
      <c r="H153" s="251">
        <v>4.4660000000000002</v>
      </c>
      <c r="I153" s="252"/>
      <c r="J153" s="253">
        <f>ROUND(I153*H153,2)</f>
        <v>0</v>
      </c>
      <c r="K153" s="254"/>
      <c r="L153" s="255"/>
      <c r="M153" s="256" t="s">
        <v>1</v>
      </c>
      <c r="N153" s="257" t="s">
        <v>44</v>
      </c>
      <c r="O153" s="72"/>
      <c r="P153" s="211">
        <f>O153*H153</f>
        <v>0</v>
      </c>
      <c r="Q153" s="211">
        <v>1E-3</v>
      </c>
      <c r="R153" s="211">
        <f>Q153*H153</f>
        <v>4.4660000000000004E-3</v>
      </c>
      <c r="S153" s="211">
        <v>0</v>
      </c>
      <c r="T153" s="212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13" t="s">
        <v>227</v>
      </c>
      <c r="AT153" s="213" t="s">
        <v>291</v>
      </c>
      <c r="AU153" s="213" t="s">
        <v>182</v>
      </c>
      <c r="AY153" s="17" t="s">
        <v>173</v>
      </c>
      <c r="BE153" s="119">
        <f>IF(N153="základní",J153,0)</f>
        <v>0</v>
      </c>
      <c r="BF153" s="119">
        <f>IF(N153="snížená",J153,0)</f>
        <v>0</v>
      </c>
      <c r="BG153" s="119">
        <f>IF(N153="zákl. přenesená",J153,0)</f>
        <v>0</v>
      </c>
      <c r="BH153" s="119">
        <f>IF(N153="sníž. přenesená",J153,0)</f>
        <v>0</v>
      </c>
      <c r="BI153" s="119">
        <f>IF(N153="nulová",J153,0)</f>
        <v>0</v>
      </c>
      <c r="BJ153" s="17" t="s">
        <v>87</v>
      </c>
      <c r="BK153" s="119">
        <f>ROUND(I153*H153,2)</f>
        <v>0</v>
      </c>
      <c r="BL153" s="17" t="s">
        <v>181</v>
      </c>
      <c r="BM153" s="213" t="s">
        <v>1653</v>
      </c>
    </row>
    <row r="154" spans="1:65" s="13" customFormat="1" ht="10.199999999999999">
      <c r="B154" s="214"/>
      <c r="C154" s="215"/>
      <c r="D154" s="216" t="s">
        <v>184</v>
      </c>
      <c r="E154" s="217" t="s">
        <v>1</v>
      </c>
      <c r="F154" s="218" t="s">
        <v>1654</v>
      </c>
      <c r="G154" s="215"/>
      <c r="H154" s="217" t="s">
        <v>1</v>
      </c>
      <c r="I154" s="219"/>
      <c r="J154" s="215"/>
      <c r="K154" s="215"/>
      <c r="L154" s="220"/>
      <c r="M154" s="221"/>
      <c r="N154" s="222"/>
      <c r="O154" s="222"/>
      <c r="P154" s="222"/>
      <c r="Q154" s="222"/>
      <c r="R154" s="222"/>
      <c r="S154" s="222"/>
      <c r="T154" s="223"/>
      <c r="AT154" s="224" t="s">
        <v>184</v>
      </c>
      <c r="AU154" s="224" t="s">
        <v>182</v>
      </c>
      <c r="AV154" s="13" t="s">
        <v>87</v>
      </c>
      <c r="AW154" s="13" t="s">
        <v>33</v>
      </c>
      <c r="AX154" s="13" t="s">
        <v>79</v>
      </c>
      <c r="AY154" s="224" t="s">
        <v>173</v>
      </c>
    </row>
    <row r="155" spans="1:65" s="14" customFormat="1" ht="10.199999999999999">
      <c r="B155" s="225"/>
      <c r="C155" s="226"/>
      <c r="D155" s="216" t="s">
        <v>184</v>
      </c>
      <c r="E155" s="227" t="s">
        <v>1</v>
      </c>
      <c r="F155" s="228" t="s">
        <v>1655</v>
      </c>
      <c r="G155" s="226"/>
      <c r="H155" s="229">
        <v>4.4660000000000002</v>
      </c>
      <c r="I155" s="230"/>
      <c r="J155" s="226"/>
      <c r="K155" s="226"/>
      <c r="L155" s="231"/>
      <c r="M155" s="232"/>
      <c r="N155" s="233"/>
      <c r="O155" s="233"/>
      <c r="P155" s="233"/>
      <c r="Q155" s="233"/>
      <c r="R155" s="233"/>
      <c r="S155" s="233"/>
      <c r="T155" s="234"/>
      <c r="AT155" s="235" t="s">
        <v>184</v>
      </c>
      <c r="AU155" s="235" t="s">
        <v>182</v>
      </c>
      <c r="AV155" s="14" t="s">
        <v>89</v>
      </c>
      <c r="AW155" s="14" t="s">
        <v>33</v>
      </c>
      <c r="AX155" s="14" t="s">
        <v>87</v>
      </c>
      <c r="AY155" s="235" t="s">
        <v>173</v>
      </c>
    </row>
    <row r="156" spans="1:65" s="12" customFormat="1" ht="22.8" customHeight="1">
      <c r="B156" s="185"/>
      <c r="C156" s="186"/>
      <c r="D156" s="187" t="s">
        <v>78</v>
      </c>
      <c r="E156" s="199" t="s">
        <v>202</v>
      </c>
      <c r="F156" s="199" t="s">
        <v>1447</v>
      </c>
      <c r="G156" s="186"/>
      <c r="H156" s="186"/>
      <c r="I156" s="189"/>
      <c r="J156" s="200">
        <f>BK156</f>
        <v>0</v>
      </c>
      <c r="K156" s="186"/>
      <c r="L156" s="191"/>
      <c r="M156" s="192"/>
      <c r="N156" s="193"/>
      <c r="O156" s="193"/>
      <c r="P156" s="194">
        <f>SUM(P157:P159)</f>
        <v>0</v>
      </c>
      <c r="Q156" s="193"/>
      <c r="R156" s="194">
        <f>SUM(R157:R159)</f>
        <v>6.8039999999999994</v>
      </c>
      <c r="S156" s="193"/>
      <c r="T156" s="195">
        <f>SUM(T157:T159)</f>
        <v>0</v>
      </c>
      <c r="AR156" s="196" t="s">
        <v>87</v>
      </c>
      <c r="AT156" s="197" t="s">
        <v>78</v>
      </c>
      <c r="AU156" s="197" t="s">
        <v>87</v>
      </c>
      <c r="AY156" s="196" t="s">
        <v>173</v>
      </c>
      <c r="BK156" s="198">
        <f>SUM(BK157:BK159)</f>
        <v>0</v>
      </c>
    </row>
    <row r="157" spans="1:65" s="2" customFormat="1" ht="24.15" customHeight="1">
      <c r="A157" s="35"/>
      <c r="B157" s="36"/>
      <c r="C157" s="201" t="s">
        <v>214</v>
      </c>
      <c r="D157" s="201" t="s">
        <v>177</v>
      </c>
      <c r="E157" s="202" t="s">
        <v>1656</v>
      </c>
      <c r="F157" s="203" t="s">
        <v>1657</v>
      </c>
      <c r="G157" s="204" t="s">
        <v>261</v>
      </c>
      <c r="H157" s="205">
        <v>12</v>
      </c>
      <c r="I157" s="206"/>
      <c r="J157" s="207">
        <f>ROUND(I157*H157,2)</f>
        <v>0</v>
      </c>
      <c r="K157" s="208"/>
      <c r="L157" s="38"/>
      <c r="M157" s="209" t="s">
        <v>1</v>
      </c>
      <c r="N157" s="210" t="s">
        <v>44</v>
      </c>
      <c r="O157" s="72"/>
      <c r="P157" s="211">
        <f>O157*H157</f>
        <v>0</v>
      </c>
      <c r="Q157" s="211">
        <v>0.56699999999999995</v>
      </c>
      <c r="R157" s="211">
        <f>Q157*H157</f>
        <v>6.8039999999999994</v>
      </c>
      <c r="S157" s="211">
        <v>0</v>
      </c>
      <c r="T157" s="212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13" t="s">
        <v>181</v>
      </c>
      <c r="AT157" s="213" t="s">
        <v>177</v>
      </c>
      <c r="AU157" s="213" t="s">
        <v>89</v>
      </c>
      <c r="AY157" s="17" t="s">
        <v>173</v>
      </c>
      <c r="BE157" s="119">
        <f>IF(N157="základní",J157,0)</f>
        <v>0</v>
      </c>
      <c r="BF157" s="119">
        <f>IF(N157="snížená",J157,0)</f>
        <v>0</v>
      </c>
      <c r="BG157" s="119">
        <f>IF(N157="zákl. přenesená",J157,0)</f>
        <v>0</v>
      </c>
      <c r="BH157" s="119">
        <f>IF(N157="sníž. přenesená",J157,0)</f>
        <v>0</v>
      </c>
      <c r="BI157" s="119">
        <f>IF(N157="nulová",J157,0)</f>
        <v>0</v>
      </c>
      <c r="BJ157" s="17" t="s">
        <v>87</v>
      </c>
      <c r="BK157" s="119">
        <f>ROUND(I157*H157,2)</f>
        <v>0</v>
      </c>
      <c r="BL157" s="17" t="s">
        <v>181</v>
      </c>
      <c r="BM157" s="213" t="s">
        <v>1658</v>
      </c>
    </row>
    <row r="158" spans="1:65" s="13" customFormat="1" ht="20.399999999999999">
      <c r="B158" s="214"/>
      <c r="C158" s="215"/>
      <c r="D158" s="216" t="s">
        <v>184</v>
      </c>
      <c r="E158" s="217" t="s">
        <v>1</v>
      </c>
      <c r="F158" s="218" t="s">
        <v>1659</v>
      </c>
      <c r="G158" s="215"/>
      <c r="H158" s="217" t="s">
        <v>1</v>
      </c>
      <c r="I158" s="219"/>
      <c r="J158" s="215"/>
      <c r="K158" s="215"/>
      <c r="L158" s="220"/>
      <c r="M158" s="221"/>
      <c r="N158" s="222"/>
      <c r="O158" s="222"/>
      <c r="P158" s="222"/>
      <c r="Q158" s="222"/>
      <c r="R158" s="222"/>
      <c r="S158" s="222"/>
      <c r="T158" s="223"/>
      <c r="AT158" s="224" t="s">
        <v>184</v>
      </c>
      <c r="AU158" s="224" t="s">
        <v>89</v>
      </c>
      <c r="AV158" s="13" t="s">
        <v>87</v>
      </c>
      <c r="AW158" s="13" t="s">
        <v>33</v>
      </c>
      <c r="AX158" s="13" t="s">
        <v>79</v>
      </c>
      <c r="AY158" s="224" t="s">
        <v>173</v>
      </c>
    </row>
    <row r="159" spans="1:65" s="14" customFormat="1" ht="10.199999999999999">
      <c r="B159" s="225"/>
      <c r="C159" s="226"/>
      <c r="D159" s="216" t="s">
        <v>184</v>
      </c>
      <c r="E159" s="227" t="s">
        <v>1</v>
      </c>
      <c r="F159" s="228" t="s">
        <v>1660</v>
      </c>
      <c r="G159" s="226"/>
      <c r="H159" s="229">
        <v>12</v>
      </c>
      <c r="I159" s="230"/>
      <c r="J159" s="226"/>
      <c r="K159" s="226"/>
      <c r="L159" s="231"/>
      <c r="M159" s="232"/>
      <c r="N159" s="233"/>
      <c r="O159" s="233"/>
      <c r="P159" s="233"/>
      <c r="Q159" s="233"/>
      <c r="R159" s="233"/>
      <c r="S159" s="233"/>
      <c r="T159" s="234"/>
      <c r="AT159" s="235" t="s">
        <v>184</v>
      </c>
      <c r="AU159" s="235" t="s">
        <v>89</v>
      </c>
      <c r="AV159" s="14" t="s">
        <v>89</v>
      </c>
      <c r="AW159" s="14" t="s">
        <v>33</v>
      </c>
      <c r="AX159" s="14" t="s">
        <v>87</v>
      </c>
      <c r="AY159" s="235" t="s">
        <v>173</v>
      </c>
    </row>
    <row r="160" spans="1:65" s="12" customFormat="1" ht="22.8" customHeight="1">
      <c r="B160" s="185"/>
      <c r="C160" s="186"/>
      <c r="D160" s="187" t="s">
        <v>78</v>
      </c>
      <c r="E160" s="199" t="s">
        <v>231</v>
      </c>
      <c r="F160" s="199" t="s">
        <v>1661</v>
      </c>
      <c r="G160" s="186"/>
      <c r="H160" s="186"/>
      <c r="I160" s="189"/>
      <c r="J160" s="200">
        <f>BK160</f>
        <v>0</v>
      </c>
      <c r="K160" s="186"/>
      <c r="L160" s="191"/>
      <c r="M160" s="192"/>
      <c r="N160" s="193"/>
      <c r="O160" s="193"/>
      <c r="P160" s="194">
        <f>P161</f>
        <v>0</v>
      </c>
      <c r="Q160" s="193"/>
      <c r="R160" s="194">
        <f>R161</f>
        <v>0</v>
      </c>
      <c r="S160" s="193"/>
      <c r="T160" s="195">
        <f>T161</f>
        <v>0</v>
      </c>
      <c r="AR160" s="196" t="s">
        <v>87</v>
      </c>
      <c r="AT160" s="197" t="s">
        <v>78</v>
      </c>
      <c r="AU160" s="197" t="s">
        <v>87</v>
      </c>
      <c r="AY160" s="196" t="s">
        <v>173</v>
      </c>
      <c r="BK160" s="198">
        <f>BK161</f>
        <v>0</v>
      </c>
    </row>
    <row r="161" spans="1:65" s="12" customFormat="1" ht="20.85" customHeight="1">
      <c r="B161" s="185"/>
      <c r="C161" s="186"/>
      <c r="D161" s="187" t="s">
        <v>78</v>
      </c>
      <c r="E161" s="199" t="s">
        <v>1662</v>
      </c>
      <c r="F161" s="199" t="s">
        <v>1663</v>
      </c>
      <c r="G161" s="186"/>
      <c r="H161" s="186"/>
      <c r="I161" s="189"/>
      <c r="J161" s="200">
        <f>BK161</f>
        <v>0</v>
      </c>
      <c r="K161" s="186"/>
      <c r="L161" s="191"/>
      <c r="M161" s="192"/>
      <c r="N161" s="193"/>
      <c r="O161" s="193"/>
      <c r="P161" s="194">
        <f>SUM(P162:P167)</f>
        <v>0</v>
      </c>
      <c r="Q161" s="193"/>
      <c r="R161" s="194">
        <f>SUM(R162:R167)</f>
        <v>0</v>
      </c>
      <c r="S161" s="193"/>
      <c r="T161" s="195">
        <f>SUM(T162:T167)</f>
        <v>0</v>
      </c>
      <c r="AR161" s="196" t="s">
        <v>87</v>
      </c>
      <c r="AT161" s="197" t="s">
        <v>78</v>
      </c>
      <c r="AU161" s="197" t="s">
        <v>89</v>
      </c>
      <c r="AY161" s="196" t="s">
        <v>173</v>
      </c>
      <c r="BK161" s="198">
        <f>SUM(BK162:BK167)</f>
        <v>0</v>
      </c>
    </row>
    <row r="162" spans="1:65" s="2" customFormat="1" ht="21.75" customHeight="1">
      <c r="A162" s="35"/>
      <c r="B162" s="36"/>
      <c r="C162" s="201" t="s">
        <v>227</v>
      </c>
      <c r="D162" s="201" t="s">
        <v>177</v>
      </c>
      <c r="E162" s="202" t="s">
        <v>1664</v>
      </c>
      <c r="F162" s="203" t="s">
        <v>1665</v>
      </c>
      <c r="G162" s="204" t="s">
        <v>342</v>
      </c>
      <c r="H162" s="205">
        <v>6.39</v>
      </c>
      <c r="I162" s="206"/>
      <c r="J162" s="207">
        <f>ROUND(I162*H162,2)</f>
        <v>0</v>
      </c>
      <c r="K162" s="208"/>
      <c r="L162" s="38"/>
      <c r="M162" s="209" t="s">
        <v>1</v>
      </c>
      <c r="N162" s="210" t="s">
        <v>44</v>
      </c>
      <c r="O162" s="72"/>
      <c r="P162" s="211">
        <f>O162*H162</f>
        <v>0</v>
      </c>
      <c r="Q162" s="211">
        <v>0</v>
      </c>
      <c r="R162" s="211">
        <f>Q162*H162</f>
        <v>0</v>
      </c>
      <c r="S162" s="211">
        <v>0</v>
      </c>
      <c r="T162" s="212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13" t="s">
        <v>181</v>
      </c>
      <c r="AT162" s="213" t="s">
        <v>177</v>
      </c>
      <c r="AU162" s="213" t="s">
        <v>182</v>
      </c>
      <c r="AY162" s="17" t="s">
        <v>173</v>
      </c>
      <c r="BE162" s="119">
        <f>IF(N162="základní",J162,0)</f>
        <v>0</v>
      </c>
      <c r="BF162" s="119">
        <f>IF(N162="snížená",J162,0)</f>
        <v>0</v>
      </c>
      <c r="BG162" s="119">
        <f>IF(N162="zákl. přenesená",J162,0)</f>
        <v>0</v>
      </c>
      <c r="BH162" s="119">
        <f>IF(N162="sníž. přenesená",J162,0)</f>
        <v>0</v>
      </c>
      <c r="BI162" s="119">
        <f>IF(N162="nulová",J162,0)</f>
        <v>0</v>
      </c>
      <c r="BJ162" s="17" t="s">
        <v>87</v>
      </c>
      <c r="BK162" s="119">
        <f>ROUND(I162*H162,2)</f>
        <v>0</v>
      </c>
      <c r="BL162" s="17" t="s">
        <v>181</v>
      </c>
      <c r="BM162" s="213" t="s">
        <v>1666</v>
      </c>
    </row>
    <row r="163" spans="1:65" s="14" customFormat="1" ht="10.199999999999999">
      <c r="B163" s="225"/>
      <c r="C163" s="226"/>
      <c r="D163" s="216" t="s">
        <v>184</v>
      </c>
      <c r="E163" s="227" t="s">
        <v>1</v>
      </c>
      <c r="F163" s="228" t="s">
        <v>1667</v>
      </c>
      <c r="G163" s="226"/>
      <c r="H163" s="229">
        <v>6.39</v>
      </c>
      <c r="I163" s="230"/>
      <c r="J163" s="226"/>
      <c r="K163" s="226"/>
      <c r="L163" s="231"/>
      <c r="M163" s="232"/>
      <c r="N163" s="233"/>
      <c r="O163" s="233"/>
      <c r="P163" s="233"/>
      <c r="Q163" s="233"/>
      <c r="R163" s="233"/>
      <c r="S163" s="233"/>
      <c r="T163" s="234"/>
      <c r="AT163" s="235" t="s">
        <v>184</v>
      </c>
      <c r="AU163" s="235" t="s">
        <v>182</v>
      </c>
      <c r="AV163" s="14" t="s">
        <v>89</v>
      </c>
      <c r="AW163" s="14" t="s">
        <v>33</v>
      </c>
      <c r="AX163" s="14" t="s">
        <v>87</v>
      </c>
      <c r="AY163" s="235" t="s">
        <v>173</v>
      </c>
    </row>
    <row r="164" spans="1:65" s="2" customFormat="1" ht="24.15" customHeight="1">
      <c r="A164" s="35"/>
      <c r="B164" s="36"/>
      <c r="C164" s="201" t="s">
        <v>231</v>
      </c>
      <c r="D164" s="201" t="s">
        <v>177</v>
      </c>
      <c r="E164" s="202" t="s">
        <v>1668</v>
      </c>
      <c r="F164" s="203" t="s">
        <v>1669</v>
      </c>
      <c r="G164" s="204" t="s">
        <v>342</v>
      </c>
      <c r="H164" s="205">
        <v>57.51</v>
      </c>
      <c r="I164" s="206"/>
      <c r="J164" s="207">
        <f>ROUND(I164*H164,2)</f>
        <v>0</v>
      </c>
      <c r="K164" s="208"/>
      <c r="L164" s="38"/>
      <c r="M164" s="209" t="s">
        <v>1</v>
      </c>
      <c r="N164" s="210" t="s">
        <v>44</v>
      </c>
      <c r="O164" s="72"/>
      <c r="P164" s="211">
        <f>O164*H164</f>
        <v>0</v>
      </c>
      <c r="Q164" s="211">
        <v>0</v>
      </c>
      <c r="R164" s="211">
        <f>Q164*H164</f>
        <v>0</v>
      </c>
      <c r="S164" s="211">
        <v>0</v>
      </c>
      <c r="T164" s="212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13" t="s">
        <v>181</v>
      </c>
      <c r="AT164" s="213" t="s">
        <v>177</v>
      </c>
      <c r="AU164" s="213" t="s">
        <v>182</v>
      </c>
      <c r="AY164" s="17" t="s">
        <v>173</v>
      </c>
      <c r="BE164" s="119">
        <f>IF(N164="základní",J164,0)</f>
        <v>0</v>
      </c>
      <c r="BF164" s="119">
        <f>IF(N164="snížená",J164,0)</f>
        <v>0</v>
      </c>
      <c r="BG164" s="119">
        <f>IF(N164="zákl. přenesená",J164,0)</f>
        <v>0</v>
      </c>
      <c r="BH164" s="119">
        <f>IF(N164="sníž. přenesená",J164,0)</f>
        <v>0</v>
      </c>
      <c r="BI164" s="119">
        <f>IF(N164="nulová",J164,0)</f>
        <v>0</v>
      </c>
      <c r="BJ164" s="17" t="s">
        <v>87</v>
      </c>
      <c r="BK164" s="119">
        <f>ROUND(I164*H164,2)</f>
        <v>0</v>
      </c>
      <c r="BL164" s="17" t="s">
        <v>181</v>
      </c>
      <c r="BM164" s="213" t="s">
        <v>1670</v>
      </c>
    </row>
    <row r="165" spans="1:65" s="13" customFormat="1" ht="10.199999999999999">
      <c r="B165" s="214"/>
      <c r="C165" s="215"/>
      <c r="D165" s="216" t="s">
        <v>184</v>
      </c>
      <c r="E165" s="217" t="s">
        <v>1</v>
      </c>
      <c r="F165" s="218" t="s">
        <v>1671</v>
      </c>
      <c r="G165" s="215"/>
      <c r="H165" s="217" t="s">
        <v>1</v>
      </c>
      <c r="I165" s="219"/>
      <c r="J165" s="215"/>
      <c r="K165" s="215"/>
      <c r="L165" s="220"/>
      <c r="M165" s="221"/>
      <c r="N165" s="222"/>
      <c r="O165" s="222"/>
      <c r="P165" s="222"/>
      <c r="Q165" s="222"/>
      <c r="R165" s="222"/>
      <c r="S165" s="222"/>
      <c r="T165" s="223"/>
      <c r="AT165" s="224" t="s">
        <v>184</v>
      </c>
      <c r="AU165" s="224" t="s">
        <v>182</v>
      </c>
      <c r="AV165" s="13" t="s">
        <v>87</v>
      </c>
      <c r="AW165" s="13" t="s">
        <v>33</v>
      </c>
      <c r="AX165" s="13" t="s">
        <v>79</v>
      </c>
      <c r="AY165" s="224" t="s">
        <v>173</v>
      </c>
    </row>
    <row r="166" spans="1:65" s="14" customFormat="1" ht="10.199999999999999">
      <c r="B166" s="225"/>
      <c r="C166" s="226"/>
      <c r="D166" s="216" t="s">
        <v>184</v>
      </c>
      <c r="E166" s="227" t="s">
        <v>1</v>
      </c>
      <c r="F166" s="228" t="s">
        <v>1672</v>
      </c>
      <c r="G166" s="226"/>
      <c r="H166" s="229">
        <v>57.51</v>
      </c>
      <c r="I166" s="230"/>
      <c r="J166" s="226"/>
      <c r="K166" s="226"/>
      <c r="L166" s="231"/>
      <c r="M166" s="232"/>
      <c r="N166" s="233"/>
      <c r="O166" s="233"/>
      <c r="P166" s="233"/>
      <c r="Q166" s="233"/>
      <c r="R166" s="233"/>
      <c r="S166" s="233"/>
      <c r="T166" s="234"/>
      <c r="AT166" s="235" t="s">
        <v>184</v>
      </c>
      <c r="AU166" s="235" t="s">
        <v>182</v>
      </c>
      <c r="AV166" s="14" t="s">
        <v>89</v>
      </c>
      <c r="AW166" s="14" t="s">
        <v>33</v>
      </c>
      <c r="AX166" s="14" t="s">
        <v>87</v>
      </c>
      <c r="AY166" s="235" t="s">
        <v>173</v>
      </c>
    </row>
    <row r="167" spans="1:65" s="2" customFormat="1" ht="37.799999999999997" customHeight="1">
      <c r="A167" s="35"/>
      <c r="B167" s="36"/>
      <c r="C167" s="201" t="s">
        <v>238</v>
      </c>
      <c r="D167" s="201" t="s">
        <v>177</v>
      </c>
      <c r="E167" s="202" t="s">
        <v>1673</v>
      </c>
      <c r="F167" s="203" t="s">
        <v>1674</v>
      </c>
      <c r="G167" s="204" t="s">
        <v>342</v>
      </c>
      <c r="H167" s="205">
        <v>6.39</v>
      </c>
      <c r="I167" s="206"/>
      <c r="J167" s="207">
        <f>ROUND(I167*H167,2)</f>
        <v>0</v>
      </c>
      <c r="K167" s="208"/>
      <c r="L167" s="38"/>
      <c r="M167" s="209" t="s">
        <v>1</v>
      </c>
      <c r="N167" s="210" t="s">
        <v>44</v>
      </c>
      <c r="O167" s="72"/>
      <c r="P167" s="211">
        <f>O167*H167</f>
        <v>0</v>
      </c>
      <c r="Q167" s="211">
        <v>0</v>
      </c>
      <c r="R167" s="211">
        <f>Q167*H167</f>
        <v>0</v>
      </c>
      <c r="S167" s="211">
        <v>0</v>
      </c>
      <c r="T167" s="212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213" t="s">
        <v>181</v>
      </c>
      <c r="AT167" s="213" t="s">
        <v>177</v>
      </c>
      <c r="AU167" s="213" t="s">
        <v>182</v>
      </c>
      <c r="AY167" s="17" t="s">
        <v>173</v>
      </c>
      <c r="BE167" s="119">
        <f>IF(N167="základní",J167,0)</f>
        <v>0</v>
      </c>
      <c r="BF167" s="119">
        <f>IF(N167="snížená",J167,0)</f>
        <v>0</v>
      </c>
      <c r="BG167" s="119">
        <f>IF(N167="zákl. přenesená",J167,0)</f>
        <v>0</v>
      </c>
      <c r="BH167" s="119">
        <f>IF(N167="sníž. přenesená",J167,0)</f>
        <v>0</v>
      </c>
      <c r="BI167" s="119">
        <f>IF(N167="nulová",J167,0)</f>
        <v>0</v>
      </c>
      <c r="BJ167" s="17" t="s">
        <v>87</v>
      </c>
      <c r="BK167" s="119">
        <f>ROUND(I167*H167,2)</f>
        <v>0</v>
      </c>
      <c r="BL167" s="17" t="s">
        <v>181</v>
      </c>
      <c r="BM167" s="213" t="s">
        <v>1675</v>
      </c>
    </row>
    <row r="168" spans="1:65" s="12" customFormat="1" ht="25.95" customHeight="1">
      <c r="B168" s="185"/>
      <c r="C168" s="186"/>
      <c r="D168" s="187" t="s">
        <v>78</v>
      </c>
      <c r="E168" s="188" t="s">
        <v>1222</v>
      </c>
      <c r="F168" s="188" t="s">
        <v>1676</v>
      </c>
      <c r="G168" s="186"/>
      <c r="H168" s="186"/>
      <c r="I168" s="189"/>
      <c r="J168" s="190">
        <f>BK168</f>
        <v>0</v>
      </c>
      <c r="K168" s="186"/>
      <c r="L168" s="191"/>
      <c r="M168" s="192"/>
      <c r="N168" s="193"/>
      <c r="O168" s="193"/>
      <c r="P168" s="194">
        <f>P169</f>
        <v>0</v>
      </c>
      <c r="Q168" s="193"/>
      <c r="R168" s="194">
        <f>R169</f>
        <v>0</v>
      </c>
      <c r="S168" s="193"/>
      <c r="T168" s="195">
        <f>T169</f>
        <v>0</v>
      </c>
      <c r="AR168" s="196" t="s">
        <v>202</v>
      </c>
      <c r="AT168" s="197" t="s">
        <v>78</v>
      </c>
      <c r="AU168" s="197" t="s">
        <v>79</v>
      </c>
      <c r="AY168" s="196" t="s">
        <v>173</v>
      </c>
      <c r="BK168" s="198">
        <f>BK169</f>
        <v>0</v>
      </c>
    </row>
    <row r="169" spans="1:65" s="12" customFormat="1" ht="22.8" customHeight="1">
      <c r="B169" s="185"/>
      <c r="C169" s="186"/>
      <c r="D169" s="187" t="s">
        <v>78</v>
      </c>
      <c r="E169" s="199" t="s">
        <v>669</v>
      </c>
      <c r="F169" s="199" t="s">
        <v>670</v>
      </c>
      <c r="G169" s="186"/>
      <c r="H169" s="186"/>
      <c r="I169" s="189"/>
      <c r="J169" s="200">
        <f>BK169</f>
        <v>0</v>
      </c>
      <c r="K169" s="186"/>
      <c r="L169" s="191"/>
      <c r="M169" s="192"/>
      <c r="N169" s="193"/>
      <c r="O169" s="193"/>
      <c r="P169" s="194">
        <f>P170</f>
        <v>0</v>
      </c>
      <c r="Q169" s="193"/>
      <c r="R169" s="194">
        <f>R170</f>
        <v>0</v>
      </c>
      <c r="S169" s="193"/>
      <c r="T169" s="195">
        <f>T170</f>
        <v>0</v>
      </c>
      <c r="AR169" s="196" t="s">
        <v>202</v>
      </c>
      <c r="AT169" s="197" t="s">
        <v>78</v>
      </c>
      <c r="AU169" s="197" t="s">
        <v>87</v>
      </c>
      <c r="AY169" s="196" t="s">
        <v>173</v>
      </c>
      <c r="BK169" s="198">
        <f>BK170</f>
        <v>0</v>
      </c>
    </row>
    <row r="170" spans="1:65" s="12" customFormat="1" ht="20.85" customHeight="1">
      <c r="B170" s="185"/>
      <c r="C170" s="186"/>
      <c r="D170" s="187" t="s">
        <v>78</v>
      </c>
      <c r="E170" s="199" t="s">
        <v>691</v>
      </c>
      <c r="F170" s="199" t="s">
        <v>692</v>
      </c>
      <c r="G170" s="186"/>
      <c r="H170" s="186"/>
      <c r="I170" s="189"/>
      <c r="J170" s="200">
        <f>BK170</f>
        <v>0</v>
      </c>
      <c r="K170" s="186"/>
      <c r="L170" s="191"/>
      <c r="M170" s="192"/>
      <c r="N170" s="193"/>
      <c r="O170" s="193"/>
      <c r="P170" s="194">
        <f>P171</f>
        <v>0</v>
      </c>
      <c r="Q170" s="193"/>
      <c r="R170" s="194">
        <f>R171</f>
        <v>0</v>
      </c>
      <c r="S170" s="193"/>
      <c r="T170" s="195">
        <f>T171</f>
        <v>0</v>
      </c>
      <c r="AR170" s="196" t="s">
        <v>202</v>
      </c>
      <c r="AT170" s="197" t="s">
        <v>78</v>
      </c>
      <c r="AU170" s="197" t="s">
        <v>89</v>
      </c>
      <c r="AY170" s="196" t="s">
        <v>173</v>
      </c>
      <c r="BK170" s="198">
        <f>BK171</f>
        <v>0</v>
      </c>
    </row>
    <row r="171" spans="1:65" s="2" customFormat="1" ht="16.5" customHeight="1">
      <c r="A171" s="35"/>
      <c r="B171" s="36"/>
      <c r="C171" s="201" t="s">
        <v>175</v>
      </c>
      <c r="D171" s="201" t="s">
        <v>177</v>
      </c>
      <c r="E171" s="202" t="s">
        <v>694</v>
      </c>
      <c r="F171" s="203" t="s">
        <v>695</v>
      </c>
      <c r="G171" s="204" t="s">
        <v>425</v>
      </c>
      <c r="H171" s="205">
        <v>3.0000000000000001E-3</v>
      </c>
      <c r="I171" s="206"/>
      <c r="J171" s="207">
        <f>ROUND(I171*H171,2)</f>
        <v>0</v>
      </c>
      <c r="K171" s="208"/>
      <c r="L171" s="38"/>
      <c r="M171" s="262" t="s">
        <v>1</v>
      </c>
      <c r="N171" s="263" t="s">
        <v>44</v>
      </c>
      <c r="O171" s="264"/>
      <c r="P171" s="265">
        <f>O171*H171</f>
        <v>0</v>
      </c>
      <c r="Q171" s="265">
        <v>0</v>
      </c>
      <c r="R171" s="265">
        <f>Q171*H171</f>
        <v>0</v>
      </c>
      <c r="S171" s="265">
        <v>0</v>
      </c>
      <c r="T171" s="266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213" t="s">
        <v>676</v>
      </c>
      <c r="AT171" s="213" t="s">
        <v>177</v>
      </c>
      <c r="AU171" s="213" t="s">
        <v>182</v>
      </c>
      <c r="AY171" s="17" t="s">
        <v>173</v>
      </c>
      <c r="BE171" s="119">
        <f>IF(N171="základní",J171,0)</f>
        <v>0</v>
      </c>
      <c r="BF171" s="119">
        <f>IF(N171="snížená",J171,0)</f>
        <v>0</v>
      </c>
      <c r="BG171" s="119">
        <f>IF(N171="zákl. přenesená",J171,0)</f>
        <v>0</v>
      </c>
      <c r="BH171" s="119">
        <f>IF(N171="sníž. přenesená",J171,0)</f>
        <v>0</v>
      </c>
      <c r="BI171" s="119">
        <f>IF(N171="nulová",J171,0)</f>
        <v>0</v>
      </c>
      <c r="BJ171" s="17" t="s">
        <v>87</v>
      </c>
      <c r="BK171" s="119">
        <f>ROUND(I171*H171,2)</f>
        <v>0</v>
      </c>
      <c r="BL171" s="17" t="s">
        <v>676</v>
      </c>
      <c r="BM171" s="213" t="s">
        <v>1677</v>
      </c>
    </row>
    <row r="172" spans="1:65" s="2" customFormat="1" ht="6.9" customHeight="1">
      <c r="A172" s="35"/>
      <c r="B172" s="55"/>
      <c r="C172" s="56"/>
      <c r="D172" s="56"/>
      <c r="E172" s="56"/>
      <c r="F172" s="56"/>
      <c r="G172" s="56"/>
      <c r="H172" s="56"/>
      <c r="I172" s="56"/>
      <c r="J172" s="56"/>
      <c r="K172" s="56"/>
      <c r="L172" s="38"/>
      <c r="M172" s="35"/>
      <c r="O172" s="35"/>
      <c r="P172" s="35"/>
      <c r="Q172" s="35"/>
      <c r="R172" s="35"/>
      <c r="S172" s="35"/>
      <c r="T172" s="35"/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</row>
  </sheetData>
  <sheetProtection algorithmName="SHA-512" hashValue="0w33bI5ztpKt1AGm5p/RZ6hFwMmqXxZ4lNaRF99zEP9zA4uXVvBMpOL8oT9PpPBAIEZCOd/+GBIksiLm07kRVQ==" saltValue="7rtCcYMxaQFRhc+CjlmrvZtfyxVh/2o2HVHttbhr72+3JjaEPOKO6ipFvAZDpHl842ZvhV1R2j2VwFxAeKEdrw==" spinCount="100000" sheet="1" objects="1" scenarios="1" formatColumns="0" formatRows="0" autoFilter="0"/>
  <autoFilter ref="C125:K171" xr:uid="{00000000-0009-0000-0000-000008000000}"/>
  <mergeCells count="9">
    <mergeCell ref="E87:H87"/>
    <mergeCell ref="E116:H116"/>
    <mergeCell ref="E118:H118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9</vt:i4>
      </vt:variant>
      <vt:variant>
        <vt:lpstr>Pojmenované oblasti</vt:lpstr>
      </vt:variant>
      <vt:variant>
        <vt:i4>18</vt:i4>
      </vt:variant>
    </vt:vector>
  </HeadingPairs>
  <TitlesOfParts>
    <vt:vector size="27" baseType="lpstr">
      <vt:lpstr>Rekapitulace stavby</vt:lpstr>
      <vt:lpstr>36-1-2021 - SO 01 - VTL p...</vt:lpstr>
      <vt:lpstr>36-2-2021 - SO 02 - Proti...</vt:lpstr>
      <vt:lpstr>36-3.1-2021 - SO 03-01 - ...</vt:lpstr>
      <vt:lpstr>36-3.2-2021 - SO 03-02 - ...</vt:lpstr>
      <vt:lpstr>36-3.3-2021 - SO 03-03 - ...</vt:lpstr>
      <vt:lpstr>36-4-2021 - SO 04 - Umíst...</vt:lpstr>
      <vt:lpstr>36-5-2021 - SO 05 - Traso...</vt:lpstr>
      <vt:lpstr>36-7-2021 - SO 07 - Defin...</vt:lpstr>
      <vt:lpstr>'36-1-2021 - SO 01 - VTL p...'!Názvy_tisku</vt:lpstr>
      <vt:lpstr>'36-2-2021 - SO 02 - Proti...'!Názvy_tisku</vt:lpstr>
      <vt:lpstr>'36-3.1-2021 - SO 03-01 - ...'!Názvy_tisku</vt:lpstr>
      <vt:lpstr>'36-3.2-2021 - SO 03-02 - ...'!Názvy_tisku</vt:lpstr>
      <vt:lpstr>'36-3.3-2021 - SO 03-03 - ...'!Názvy_tisku</vt:lpstr>
      <vt:lpstr>'36-4-2021 - SO 04 - Umíst...'!Názvy_tisku</vt:lpstr>
      <vt:lpstr>'36-5-2021 - SO 05 - Traso...'!Názvy_tisku</vt:lpstr>
      <vt:lpstr>'36-7-2021 - SO 07 - Defin...'!Názvy_tisku</vt:lpstr>
      <vt:lpstr>'Rekapitulace stavby'!Názvy_tisku</vt:lpstr>
      <vt:lpstr>'36-1-2021 - SO 01 - VTL p...'!Oblast_tisku</vt:lpstr>
      <vt:lpstr>'36-2-2021 - SO 02 - Proti...'!Oblast_tisku</vt:lpstr>
      <vt:lpstr>'36-3.1-2021 - SO 03-01 - ...'!Oblast_tisku</vt:lpstr>
      <vt:lpstr>'36-3.2-2021 - SO 03-02 - ...'!Oblast_tisku</vt:lpstr>
      <vt:lpstr>'36-3.3-2021 - SO 03-03 - ...'!Oblast_tisku</vt:lpstr>
      <vt:lpstr>'36-4-2021 - SO 04 - Umíst...'!Oblast_tisku</vt:lpstr>
      <vt:lpstr>'36-5-2021 - SO 05 - Traso...'!Oblast_tisku</vt:lpstr>
      <vt:lpstr>'36-7-2021 - SO 07 - Defin...'!Oblast_tisku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Dagmar Němcová</dc:creator>
  <cp:lastModifiedBy>Dagmar Němcová</cp:lastModifiedBy>
  <dcterms:created xsi:type="dcterms:W3CDTF">2022-06-20T13:13:56Z</dcterms:created>
  <dcterms:modified xsi:type="dcterms:W3CDTF">2022-06-20T13:18:16Z</dcterms:modified>
</cp:coreProperties>
</file>