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Rekapitulace stavby" sheetId="1" r:id="rId1"/>
    <sheet name="MŠ-III.ETEPA - &quot;Oprava so..." sheetId="2" r:id="rId2"/>
  </sheets>
  <definedNames>
    <definedName name="_xlnm.Print_Titles" localSheetId="1">'MŠ-III.ETEPA - "Oprava so...'!$143:$143</definedName>
    <definedName name="_xlnm.Print_Titles" localSheetId="0">'Rekapitulace stavby'!$85:$85</definedName>
    <definedName name="_xlnm.Print_Area" localSheetId="1">'MŠ-III.ETEPA - "Oprava so...'!$C$4:$Q$70,'MŠ-III.ETEPA - "Oprava so...'!$C$76:$Q$127,'MŠ-III.ETEPA - "Oprava so...'!$C$133:$Q$563</definedName>
    <definedName name="_xlnm.Print_Area" localSheetId="0">'Rekapitulace stavby'!$C$4:$AP$70,'Rekapitulace stavby'!$C$76:$AP$96</definedName>
  </definedNames>
  <calcPr fullCalcOnLoad="1"/>
</workbook>
</file>

<file path=xl/sharedStrings.xml><?xml version="1.0" encoding="utf-8"?>
<sst xmlns="http://schemas.openxmlformats.org/spreadsheetml/2006/main" count="5100" uniqueCount="880">
  <si>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</si>
  <si>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</si>
  <si>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</si>
  <si>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</si>
  <si>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</si>
  <si>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</si>
  <si>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</si>
  <si>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</si>
  <si>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</si>
  <si>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</si>
  <si>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</si>
  <si>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</si>
  <si>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</si>
  <si>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</si>
  <si>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MS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</si>
  <si>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</si>
  <si>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</si>
  <si>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Stavební úpravy MŠ Město Albrechtice</t>
  </si>
  <si>
    <t>0,1</t>
  </si>
  <si>
    <t>JKSO:</t>
  </si>
  <si>
    <t>CC-CZ:</t>
  </si>
  <si>
    <t>1</t>
  </si>
  <si>
    <t>Místo:</t>
  </si>
  <si>
    <t>MŠ Město Albrechtice</t>
  </si>
  <si>
    <t>Datum:</t>
  </si>
  <si>
    <t>10</t>
  </si>
  <si>
    <t>100</t>
  </si>
  <si>
    <t>Objednavatel:</t>
  </si>
  <si>
    <t>IČ:</t>
  </si>
  <si>
    <t xml:space="preserve"> </t>
  </si>
  <si>
    <t>DIČ:</t>
  </si>
  <si>
    <t>Zhotovitel:</t>
  </si>
  <si>
    <t>Vyplň údaj</t>
  </si>
  <si>
    <t>Projektant:</t>
  </si>
  <si>
    <t>True</t>
  </si>
  <si>
    <t>Zpracovatel:</t>
  </si>
  <si>
    <t>27782930</t>
  </si>
  <si>
    <t>albro.cz, s.r.o.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</si>
  <si>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</si>
  <si>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</si>
  <si>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</si>
  <si>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</si>
  <si>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</si>
  <si>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</si>
  <si>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</si>
  <si>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</si>
  <si>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</si>
  <si>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</si>
  <si>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</si>
  <si>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</si>
  <si>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</si>
  <si>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</si>
  <si>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</si>
  <si>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</si>
  <si>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</si>
  <si>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</si>
  <si>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</si>
  <si>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</si>
  <si>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</si>
  <si>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</si>
  <si>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</si>
  <si>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</si>
  <si>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</si>
  <si>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</si>
  <si>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</si>
  <si>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</si>
  <si>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</si>
  <si>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</si>
  <si>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</si>
  <si>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</si>
  <si>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</si>
  <si>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</si>
  <si>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</si>
  <si>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</si>
  <si>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</si>
  <si>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</si>
  <si>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</si>
  <si>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</si>
  <si>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</si>
  <si>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</si>
  <si>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{6724F2F3-D14B-4CBC-956F-E3A20EB7F604}</t>
  </si>
  <si>
    <t>{00000000-0000-0000-0000-000000000000}</t>
  </si>
  <si>
    <t>"Oprava sociálního zařízení MŠ Město Albrechtice" 
Oprava soc. zař. a šaten zam.I.a II.NP pavilon B</t>
  </si>
  <si>
    <t>{F82FE2B0-2A30-4D0A-84B7-134524E570F6}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</si>
  <si>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</si>
  <si>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</si>
  <si>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</si>
  <si>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</si>
  <si>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</si>
  <si>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</si>
  <si>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</si>
  <si>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</si>
  <si>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</si>
  <si>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</si>
  <si>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</si>
  <si>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</si>
  <si>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</si>
  <si>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</si>
  <si>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</si>
  <si>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</si>
  <si>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</si>
  <si>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</si>
  <si>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</si>
  <si>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D1 - podlahy a podlah. konstrukce</t>
  </si>
  <si>
    <t>D10 - Armatury,potrubí</t>
  </si>
  <si>
    <t>D11 - otopná tělesa</t>
  </si>
  <si>
    <t>D12 - sadrokartony</t>
  </si>
  <si>
    <t>D13 - konstrukce truhlářské</t>
  </si>
  <si>
    <t>D14 - podlahy z dlazdic</t>
  </si>
  <si>
    <t>D15 - obklady keramicke</t>
  </si>
  <si>
    <t>D16 - natery</t>
  </si>
  <si>
    <t>D17 - malby</t>
  </si>
  <si>
    <t>D18 - stěny a příčky</t>
  </si>
  <si>
    <t>D19 - plynovod vnitřní</t>
  </si>
  <si>
    <t>D2 - výplně otvorů</t>
  </si>
  <si>
    <t>D20 - rozvody topení</t>
  </si>
  <si>
    <t>D3 - lešení a stavební výtahy</t>
  </si>
  <si>
    <t>D4 - ruzne dokoncovaci konstrukce</t>
  </si>
  <si>
    <t>D5 - bourani a demolice konstrukci</t>
  </si>
  <si>
    <t>D6 - presun hmot</t>
  </si>
  <si>
    <t>D7 - kanalizace vnitřní</t>
  </si>
  <si>
    <t>D8 - vodovod vnitrni</t>
  </si>
  <si>
    <t>D9 - kompletace ZT</t>
  </si>
  <si>
    <t>HSV - úpravy povrchu vnitřní</t>
  </si>
  <si>
    <t>MON - elektromontáže</t>
  </si>
  <si>
    <t>PRIR - přirážky</t>
  </si>
  <si>
    <t>PSV - izolace proti vodě</t>
  </si>
  <si>
    <t xml:space="preserve">    725 - Zdravotechnika - zařizovací předměty</t>
  </si>
  <si>
    <t xml:space="preserve">    751 - Vzduchotechnika</t>
  </si>
  <si>
    <t>VRN - Vedlejší rozpočtové náklady</t>
  </si>
  <si>
    <t xml:space="preserve">    VRN7 - Provozní vlivy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</si>
  <si>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</si>
  <si>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</si>
  <si>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</si>
  <si>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</si>
  <si>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</si>
  <si>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</si>
  <si>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</si>
  <si>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</si>
  <si>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</si>
  <si>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</si>
  <si>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</si>
  <si>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</si>
  <si>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</si>
  <si>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</si>
  <si>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</si>
  <si>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</si>
  <si>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</si>
  <si>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</si>
  <si>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</si>
  <si>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</si>
  <si>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</si>
  <si>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</si>
  <si>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</si>
  <si>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</si>
  <si>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</si>
  <si>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</si>
  <si>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8</t>
  </si>
  <si>
    <t>K</t>
  </si>
  <si>
    <t>631311112</t>
  </si>
  <si>
    <t>Mazanina tl do 80 mm z betonu prostého bez zvýšených nároků na prostředí tř. C 8/10</t>
  </si>
  <si>
    <t>m3</t>
  </si>
  <si>
    <t>16</t>
  </si>
  <si>
    <t>148</t>
  </si>
  <si>
    <t>268</t>
  </si>
  <si>
    <t>7</t>
  </si>
  <si>
    <t>631311114</t>
  </si>
  <si>
    <t>Mazanina tl do 80 mm z betonu prostého bez zvýšených nároků na prostředí tř. C 16/20</t>
  </si>
  <si>
    <t>147</t>
  </si>
  <si>
    <t>267</t>
  </si>
  <si>
    <t>9</t>
  </si>
  <si>
    <t>631362021</t>
  </si>
  <si>
    <t>Výztuž mazanin svařovanými sítěmi Kari</t>
  </si>
  <si>
    <t>t</t>
  </si>
  <si>
    <t>149</t>
  </si>
  <si>
    <t>269</t>
  </si>
  <si>
    <t>76</t>
  </si>
  <si>
    <t>46941110</t>
  </si>
  <si>
    <t>SROUBENI ROHOVE 1/2</t>
  </si>
  <si>
    <t>KUS</t>
  </si>
  <si>
    <t>74</t>
  </si>
  <si>
    <t>47986401</t>
  </si>
  <si>
    <t>PRECHODKY CU /ocel</t>
  </si>
  <si>
    <t>71</t>
  </si>
  <si>
    <t>722160222</t>
  </si>
  <si>
    <t>Potrubí měděné tvrdé spojované lisováním DN 15</t>
  </si>
  <si>
    <t>m</t>
  </si>
  <si>
    <t>72</t>
  </si>
  <si>
    <t>722160224</t>
  </si>
  <si>
    <t>Potrubí měděné tvrdé spojované lisováním DN 25</t>
  </si>
  <si>
    <t>73</t>
  </si>
  <si>
    <t>734209103</t>
  </si>
  <si>
    <t>Montáž armatury závitové s jedním závitem G 1/2</t>
  </si>
  <si>
    <t>kus</t>
  </si>
  <si>
    <t>75</t>
  </si>
  <si>
    <t>78</t>
  </si>
  <si>
    <t>734221553</t>
  </si>
  <si>
    <t>Ventil závitový termostatický přímý jednoregulační G3/8 bez hlavice pro rozvod z CU nebo UH</t>
  </si>
  <si>
    <t>77</t>
  </si>
  <si>
    <t>734221682</t>
  </si>
  <si>
    <t>Termostatická hlavice kapalinová PN 10 do 110°C otopných těles VK</t>
  </si>
  <si>
    <t>79</t>
  </si>
  <si>
    <t>998734202</t>
  </si>
  <si>
    <t>Přesun hmot procentní pro armatury v objektech v do 12 m</t>
  </si>
  <si>
    <t>%</t>
  </si>
  <si>
    <t>82</t>
  </si>
  <si>
    <t>54153024</t>
  </si>
  <si>
    <t>těleso trubkové přímotopné KORALUX LINEAR CLASSIC-E, 1500 x 600 mm, 500 W</t>
  </si>
  <si>
    <t>83</t>
  </si>
  <si>
    <t>735128110</t>
  </si>
  <si>
    <t>Zkoušky těsnosti otopných těles ocelových článkových vodou</t>
  </si>
  <si>
    <t>m2</t>
  </si>
  <si>
    <t>81</t>
  </si>
  <si>
    <t>735164541</t>
  </si>
  <si>
    <t>Montáž otopného tělesa trubkového Koralux Linear MAX volně výšky tělesa do 1500 mm</t>
  </si>
  <si>
    <t>80</t>
  </si>
  <si>
    <t>735211811</t>
  </si>
  <si>
    <t>Demontáž registru trubkového žebrového 76/156 délka do 3 m jednopramenný</t>
  </si>
  <si>
    <t>84</t>
  </si>
  <si>
    <t>736446540</t>
  </si>
  <si>
    <t>TOPNA ZKOUSKA</t>
  </si>
  <si>
    <t>H</t>
  </si>
  <si>
    <t>86</t>
  </si>
  <si>
    <t>998735202</t>
  </si>
  <si>
    <t>Přesun hmot procentní pro otopná tělesa v objektech v do 12 m</t>
  </si>
  <si>
    <t>205</t>
  </si>
  <si>
    <t>85</t>
  </si>
  <si>
    <t>HZS2212</t>
  </si>
  <si>
    <t>Hodinová zúčtovací sazba instalatér odborný</t>
  </si>
  <si>
    <t>hod</t>
  </si>
  <si>
    <t>204</t>
  </si>
  <si>
    <t>87</t>
  </si>
  <si>
    <t>763131351</t>
  </si>
  <si>
    <t>SDK podhled deska 1xH2 12,5 bez TI dvouvrstvá dřevěná spodní kce</t>
  </si>
  <si>
    <t>206</t>
  </si>
  <si>
    <t>329</t>
  </si>
  <si>
    <t>88</t>
  </si>
  <si>
    <t>763131714</t>
  </si>
  <si>
    <t>SDK podhled základní penetrační nátěr</t>
  </si>
  <si>
    <t>207</t>
  </si>
  <si>
    <t>330</t>
  </si>
  <si>
    <t>89</t>
  </si>
  <si>
    <t>998763201</t>
  </si>
  <si>
    <t>Přesun hmot procentní pro dřevostavby v objektech v do 12 m</t>
  </si>
  <si>
    <t>208</t>
  </si>
  <si>
    <t>331</t>
  </si>
  <si>
    <t>91</t>
  </si>
  <si>
    <t>15641565</t>
  </si>
  <si>
    <t>přechodová lišta nerez</t>
  </si>
  <si>
    <t>210</t>
  </si>
  <si>
    <t>333</t>
  </si>
  <si>
    <t>97</t>
  </si>
  <si>
    <t>54916403</t>
  </si>
  <si>
    <t>kování pro WC  - nerez, klika klika, knoflík s ukazatelem</t>
  </si>
  <si>
    <t>214</t>
  </si>
  <si>
    <t>340</t>
  </si>
  <si>
    <t>54916403.1</t>
  </si>
  <si>
    <t>kování  - nerez, klika klika,</t>
  </si>
  <si>
    <t>98</t>
  </si>
  <si>
    <t>54924033</t>
  </si>
  <si>
    <t>ZAMEK STAV OBYC 01-15 P BAL 1 PZN</t>
  </si>
  <si>
    <t>215</t>
  </si>
  <si>
    <t>341</t>
  </si>
  <si>
    <t>93</t>
  </si>
  <si>
    <t>61160487</t>
  </si>
  <si>
    <t>dveře vnitřní hladké z 1/3 zasklené 1křídlové bílé solo 70x197 cm KLASIK 1</t>
  </si>
  <si>
    <t>212</t>
  </si>
  <si>
    <t>335</t>
  </si>
  <si>
    <t>336</t>
  </si>
  <si>
    <t>61160507</t>
  </si>
  <si>
    <t>dveře vnitřní hladké z 1/3 zasklené 1křídlové bílé solo 80x197 cm KLASIK 1</t>
  </si>
  <si>
    <t>95</t>
  </si>
  <si>
    <t>74894560</t>
  </si>
  <si>
    <t>LAMINO PARAPET</t>
  </si>
  <si>
    <t>M</t>
  </si>
  <si>
    <t>338</t>
  </si>
  <si>
    <t>96</t>
  </si>
  <si>
    <t>766660722</t>
  </si>
  <si>
    <t>Montáž dveřního kování - zámku</t>
  </si>
  <si>
    <t>213</t>
  </si>
  <si>
    <t>339</t>
  </si>
  <si>
    <t>92</t>
  </si>
  <si>
    <t>766661112</t>
  </si>
  <si>
    <t>Montáž dveřních křídel kompletizovaných otvíravých do ocelové zárubně 1křídlových š do 0,8 m</t>
  </si>
  <si>
    <t>211</t>
  </si>
  <si>
    <t>334</t>
  </si>
  <si>
    <t>94</t>
  </si>
  <si>
    <t>766694113</t>
  </si>
  <si>
    <t>Montáž parapetních desek dřevěných, laminovaných šířky do 30 cm délky do 2,6 m</t>
  </si>
  <si>
    <t>337</t>
  </si>
  <si>
    <t>90</t>
  </si>
  <si>
    <t>766695213</t>
  </si>
  <si>
    <t>Montáž truhlářských prahů dveří 1křídlových šířky přes 10 cm</t>
  </si>
  <si>
    <t>209</t>
  </si>
  <si>
    <t>332</t>
  </si>
  <si>
    <t>99</t>
  </si>
  <si>
    <t>998766201</t>
  </si>
  <si>
    <t>Přesun hmot procentní pro konstrukce truhlářské v objektech v do 6 m</t>
  </si>
  <si>
    <t>216</t>
  </si>
  <si>
    <t>342</t>
  </si>
  <si>
    <t>103</t>
  </si>
  <si>
    <t>59761111</t>
  </si>
  <si>
    <t>dlaždice keramické RAKO - koupelny ALLEGRO (bílé i barevné) 33,3 x 33,3 x 0,8 cm II. j.</t>
  </si>
  <si>
    <t>221</t>
  </si>
  <si>
    <t>102</t>
  </si>
  <si>
    <t>59761401</t>
  </si>
  <si>
    <t>dlaždice keramické slinuté neglazované mrazuvzdorné TAURUS Color Extra White S 9,8 x 9,8 x 0,9 cm</t>
  </si>
  <si>
    <t>345</t>
  </si>
  <si>
    <t>105</t>
  </si>
  <si>
    <t>59761416</t>
  </si>
  <si>
    <t>dlaždice keramické slinuté neglazované mrazuvzdorné TAURUS, sokl - Color Super White S 29,8 x 8,0 x</t>
  </si>
  <si>
    <t>347</t>
  </si>
  <si>
    <t>104</t>
  </si>
  <si>
    <t>771473112</t>
  </si>
  <si>
    <t>Montáž soklíků z dlaždic keramických lepených rovných v do 90 mm</t>
  </si>
  <si>
    <t>346</t>
  </si>
  <si>
    <t>101</t>
  </si>
  <si>
    <t>771574351</t>
  </si>
  <si>
    <t>Montáž podlah keramických režných protiskluz lepených rychletuhnoucím flexi lepidlem do 50 ks/ m2</t>
  </si>
  <si>
    <t>218</t>
  </si>
  <si>
    <t>344</t>
  </si>
  <si>
    <t>219</t>
  </si>
  <si>
    <t>771579191</t>
  </si>
  <si>
    <t>Příplatek k montáž podlah keramických za plochu do 5 m2</t>
  </si>
  <si>
    <t>220</t>
  </si>
  <si>
    <t>771579192</t>
  </si>
  <si>
    <t>Příplatek k montáž podlah keramických za omezený prostor</t>
  </si>
  <si>
    <t>771591111</t>
  </si>
  <si>
    <t>Podlahy penetrace podkladu</t>
  </si>
  <si>
    <t>217</t>
  </si>
  <si>
    <t>343</t>
  </si>
  <si>
    <t>106</t>
  </si>
  <si>
    <t>771591115</t>
  </si>
  <si>
    <t>Podlahy spárování silikonem</t>
  </si>
  <si>
    <t>222</t>
  </si>
  <si>
    <t>348</t>
  </si>
  <si>
    <t>107</t>
  </si>
  <si>
    <t>998771101</t>
  </si>
  <si>
    <t>Přesun hmot pro podlahy z dlaždic v objektech v do 6 m</t>
  </si>
  <si>
    <t>223</t>
  </si>
  <si>
    <t>349</t>
  </si>
  <si>
    <t>110</t>
  </si>
  <si>
    <t>59761020</t>
  </si>
  <si>
    <t>obkládačky keramické RAKO - koupelny SAMBA (bílé i barevné) 25 x 33 x 0,7 cm I. j.</t>
  </si>
  <si>
    <t>227</t>
  </si>
  <si>
    <t>352</t>
  </si>
  <si>
    <t>109</t>
  </si>
  <si>
    <t>781474154</t>
  </si>
  <si>
    <t>Montáž obkladů vnitřních keramických velkoformátových do 6 ks/m2 lepených flexibilním lepidlem</t>
  </si>
  <si>
    <t>225</t>
  </si>
  <si>
    <t>351</t>
  </si>
  <si>
    <t>226</t>
  </si>
  <si>
    <t>781479191</t>
  </si>
  <si>
    <t>Příplatek k montáži obkladů vnitřních keramických hladkých za plochu do 10 m2</t>
  </si>
  <si>
    <t>228</t>
  </si>
  <si>
    <t>781479192</t>
  </si>
  <si>
    <t>Příplatek k montáži obkladů vnitřních keramických hladkých za omezený prostor</t>
  </si>
  <si>
    <t>108</t>
  </si>
  <si>
    <t>781495111</t>
  </si>
  <si>
    <t>Penetrace podkladu vnitřních obkladů</t>
  </si>
  <si>
    <t>224</t>
  </si>
  <si>
    <t>350</t>
  </si>
  <si>
    <t>113</t>
  </si>
  <si>
    <t>781495115</t>
  </si>
  <si>
    <t>Spárování vnitřních obkladů silikonem</t>
  </si>
  <si>
    <t>231</t>
  </si>
  <si>
    <t>353</t>
  </si>
  <si>
    <t>112</t>
  </si>
  <si>
    <t>781544210</t>
  </si>
  <si>
    <t>Montáž obkladů ostění 200x150 mm lepenými flexibilním lepidlem</t>
  </si>
  <si>
    <t>230</t>
  </si>
  <si>
    <t>111</t>
  </si>
  <si>
    <t>781674113</t>
  </si>
  <si>
    <t>Montáž obkladů parapetů šířky do 200 mm z dlaždic keramických lepených flexibilním lepidlem</t>
  </si>
  <si>
    <t>229</t>
  </si>
  <si>
    <t>114</t>
  </si>
  <si>
    <t>998781101</t>
  </si>
  <si>
    <t>Přesun hmot pro obklady keramické v objektech v do 6 m</t>
  </si>
  <si>
    <t>232</t>
  </si>
  <si>
    <t>354</t>
  </si>
  <si>
    <t>116</t>
  </si>
  <si>
    <t>783201811</t>
  </si>
  <si>
    <t>Odstranění nátěrů ze zámečnických konstrukcí oškrabáním</t>
  </si>
  <si>
    <t>234</t>
  </si>
  <si>
    <t>356</t>
  </si>
  <si>
    <t>783201811.1</t>
  </si>
  <si>
    <t>115</t>
  </si>
  <si>
    <t>783221122</t>
  </si>
  <si>
    <t>Nátěry syntetické KDK barva dražší matný povrch 1x antikorozní, 1x základní, 2x email</t>
  </si>
  <si>
    <t>233</t>
  </si>
  <si>
    <t>783221122.1</t>
  </si>
  <si>
    <t>355</t>
  </si>
  <si>
    <t>783221122.2</t>
  </si>
  <si>
    <t>117</t>
  </si>
  <si>
    <t>783903811</t>
  </si>
  <si>
    <t>Odmaštění nátěrů chemickými rozpouštědly</t>
  </si>
  <si>
    <t>235</t>
  </si>
  <si>
    <t>357</t>
  </si>
  <si>
    <t>118</t>
  </si>
  <si>
    <t>784453622</t>
  </si>
  <si>
    <t>Malby směsi PRIMALEX tekuté disperzní bílé omyvatelné dvojnásobné s penetrací místnost v do 5 m</t>
  </si>
  <si>
    <t>236</t>
  </si>
  <si>
    <t>358</t>
  </si>
  <si>
    <t>258</t>
  </si>
  <si>
    <t>342272323</t>
  </si>
  <si>
    <t>Příčky tl 100 mm z pórobetonových přesných hladkých příčkovek objemové hmotnosti 500 kg/m3</t>
  </si>
  <si>
    <t>259</t>
  </si>
  <si>
    <t>342291111</t>
  </si>
  <si>
    <t>Ukotvení příček montážní polyuretanovou pěnou tl příčky do 100 mm</t>
  </si>
  <si>
    <t>260</t>
  </si>
  <si>
    <t>342291121</t>
  </si>
  <si>
    <t>Ukotvení příček k cihelným konstrukcím plochými kotvami</t>
  </si>
  <si>
    <t>316</t>
  </si>
  <si>
    <t>735456</t>
  </si>
  <si>
    <t>drobný pomocný materiál</t>
  </si>
  <si>
    <t>soubor</t>
  </si>
  <si>
    <t>315</t>
  </si>
  <si>
    <t>HZS2212.1</t>
  </si>
  <si>
    <t>11</t>
  </si>
  <si>
    <t>55331115</t>
  </si>
  <si>
    <t>ZARUBEN OCEL.H 110 700 L/P</t>
  </si>
  <si>
    <t>151</t>
  </si>
  <si>
    <t>271</t>
  </si>
  <si>
    <t>55331117</t>
  </si>
  <si>
    <t>zárubeň ocelová pro běžné zdění H 110 800 L/P</t>
  </si>
  <si>
    <t>642944121</t>
  </si>
  <si>
    <t>Osazování ocelových zárubní dodatečné pl do 2,5 m2</t>
  </si>
  <si>
    <t>150</t>
  </si>
  <si>
    <t>270</t>
  </si>
  <si>
    <t>328</t>
  </si>
  <si>
    <t>327</t>
  </si>
  <si>
    <t>12</t>
  </si>
  <si>
    <t>949111111</t>
  </si>
  <si>
    <t>Lešení lehké pomocné kozové trubkové o výšce lešeňové podlahy do 1,2 m</t>
  </si>
  <si>
    <t>152</t>
  </si>
  <si>
    <t>272</t>
  </si>
  <si>
    <t>13</t>
  </si>
  <si>
    <t>952901111</t>
  </si>
  <si>
    <t>Vyčištění budov bytové a občanské výstavby při výšce podlaží do 4 m</t>
  </si>
  <si>
    <t>153</t>
  </si>
  <si>
    <t>273</t>
  </si>
  <si>
    <t>22</t>
  </si>
  <si>
    <t>766691914</t>
  </si>
  <si>
    <t>Vyvěšení nebo zavěšení dřevěných křídel dveří pl do 2 m2</t>
  </si>
  <si>
    <t>162</t>
  </si>
  <si>
    <t>282</t>
  </si>
  <si>
    <t>291</t>
  </si>
  <si>
    <t>962031133</t>
  </si>
  <si>
    <t>Bourání příček z cihel pálených na MVC tl do 150 mm</t>
  </si>
  <si>
    <t>19</t>
  </si>
  <si>
    <t>965043441</t>
  </si>
  <si>
    <t>Bourání podkladů pod dlažby betonových s potěrem nebo teracem tl do 150 mm pl přes 4 m2</t>
  </si>
  <si>
    <t>159</t>
  </si>
  <si>
    <t>279</t>
  </si>
  <si>
    <t>965081223</t>
  </si>
  <si>
    <t>Bourání podlah z dlaždic keramických nebo xylolitových tl přes 10 mm pl přes 1 m2</t>
  </si>
  <si>
    <t>161</t>
  </si>
  <si>
    <t>281</t>
  </si>
  <si>
    <t>20</t>
  </si>
  <si>
    <t>965082923</t>
  </si>
  <si>
    <t>Odstranění násypů pod podlahami tl do 100 mm pl přes 2 m2</t>
  </si>
  <si>
    <t>160</t>
  </si>
  <si>
    <t>280</t>
  </si>
  <si>
    <t>29</t>
  </si>
  <si>
    <t>968072455</t>
  </si>
  <si>
    <t>Vybourání kovových dveřních zárubní pl do 2 m2</t>
  </si>
  <si>
    <t>169</t>
  </si>
  <si>
    <t>289</t>
  </si>
  <si>
    <t>30</t>
  </si>
  <si>
    <t>968072755</t>
  </si>
  <si>
    <t>Vybourání okenich parapetu</t>
  </si>
  <si>
    <t>170</t>
  </si>
  <si>
    <t>290</t>
  </si>
  <si>
    <t>28</t>
  </si>
  <si>
    <t>969011121</t>
  </si>
  <si>
    <t>Vybourání vodovodního nebo plynového vedení DN do 52</t>
  </si>
  <si>
    <t>168</t>
  </si>
  <si>
    <t>288</t>
  </si>
  <si>
    <t>27</t>
  </si>
  <si>
    <t>969021111</t>
  </si>
  <si>
    <t>Vybourání kanalizačního potrubí DN do 100</t>
  </si>
  <si>
    <t>167</t>
  </si>
  <si>
    <t>287</t>
  </si>
  <si>
    <t>25</t>
  </si>
  <si>
    <t>974031132</t>
  </si>
  <si>
    <t>Vysekání rýh ve zdivu cihelném hl do 50 mm š do 70 mm</t>
  </si>
  <si>
    <t>165</t>
  </si>
  <si>
    <t>285</t>
  </si>
  <si>
    <t>26</t>
  </si>
  <si>
    <t>974031142</t>
  </si>
  <si>
    <t>Vysekání rýh ve zdivu cihelném hl do 70 mm š do 70 mm</t>
  </si>
  <si>
    <t>166</t>
  </si>
  <si>
    <t>286</t>
  </si>
  <si>
    <t>24</t>
  </si>
  <si>
    <t>978015244</t>
  </si>
  <si>
    <t>Ruční oškrabání maleb a štuku stěn vnitř 100pr</t>
  </si>
  <si>
    <t>164</t>
  </si>
  <si>
    <t>284</t>
  </si>
  <si>
    <t>23</t>
  </si>
  <si>
    <t>978059541</t>
  </si>
  <si>
    <t>Odsekání a odebrání obkladů stěn z vnitřních obkládaček pl přes 1 m2</t>
  </si>
  <si>
    <t>163</t>
  </si>
  <si>
    <t>283</t>
  </si>
  <si>
    <t>979081111</t>
  </si>
  <si>
    <t>Odvoz suti a vybouraných hmot na skládku do 1 km</t>
  </si>
  <si>
    <t>156</t>
  </si>
  <si>
    <t>276</t>
  </si>
  <si>
    <t>17</t>
  </si>
  <si>
    <t>979081121</t>
  </si>
  <si>
    <t>Odvoz suti a vybouraných hmot na skládku ZKD 1 km přes 1 km</t>
  </si>
  <si>
    <t>157</t>
  </si>
  <si>
    <t>277</t>
  </si>
  <si>
    <t>14</t>
  </si>
  <si>
    <t>979082111</t>
  </si>
  <si>
    <t>Vnitrostaveništní vodorovná doprava suti a vybouraných hmot do 10 m</t>
  </si>
  <si>
    <t>154</t>
  </si>
  <si>
    <t>274</t>
  </si>
  <si>
    <t>979082121</t>
  </si>
  <si>
    <t>Vnitrostaveništní vodorovná doprava suti a vybouraných hmot ZKD 5 m přes 10 m</t>
  </si>
  <si>
    <t>155</t>
  </si>
  <si>
    <t>275</t>
  </si>
  <si>
    <t>18</t>
  </si>
  <si>
    <t>997013831</t>
  </si>
  <si>
    <t>Poplatek za uložení stavebního směsného odpadu na skládce (skládkovné)</t>
  </si>
  <si>
    <t>158</t>
  </si>
  <si>
    <t>278</t>
  </si>
  <si>
    <t>31</t>
  </si>
  <si>
    <t>999281111</t>
  </si>
  <si>
    <t>Přesun hmot pro opravy a údržbu budov v do 25 m</t>
  </si>
  <si>
    <t>171</t>
  </si>
  <si>
    <t>292</t>
  </si>
  <si>
    <t>44</t>
  </si>
  <si>
    <t>721174043</t>
  </si>
  <si>
    <t>Potrubí kanalizační z PP připojovací systém HT DN 50</t>
  </si>
  <si>
    <t>303</t>
  </si>
  <si>
    <t>43</t>
  </si>
  <si>
    <t>721174044</t>
  </si>
  <si>
    <t>Potrubí kanalizační z PP připojovací systém HT DN 70</t>
  </si>
  <si>
    <t>42</t>
  </si>
  <si>
    <t>721174045</t>
  </si>
  <si>
    <t>Potrubí kanalizační z PP připojovací systém HT DN 100</t>
  </si>
  <si>
    <t>182</t>
  </si>
  <si>
    <t>45</t>
  </si>
  <si>
    <t>721194105</t>
  </si>
  <si>
    <t>Vyvedení a upevnění odpadních výpustek DN 50</t>
  </si>
  <si>
    <t>304</t>
  </si>
  <si>
    <t>46</t>
  </si>
  <si>
    <t>721194109</t>
  </si>
  <si>
    <t>Vyvedení a upevnění odpadních výpustek DN 100</t>
  </si>
  <si>
    <t>183</t>
  </si>
  <si>
    <t>47</t>
  </si>
  <si>
    <t>721290111</t>
  </si>
  <si>
    <t>Zkouška těsnosti potrubí kanalizace vodou do DN 125</t>
  </si>
  <si>
    <t>184</t>
  </si>
  <si>
    <t>49</t>
  </si>
  <si>
    <t>998721202</t>
  </si>
  <si>
    <t>Přesun hmot procentní pro vnitřní kanalizace v objektech v do 12 m</t>
  </si>
  <si>
    <t>186</t>
  </si>
  <si>
    <t>306</t>
  </si>
  <si>
    <t>48</t>
  </si>
  <si>
    <t>HZS1302</t>
  </si>
  <si>
    <t>Hodinová zúčtovací sazba zedník specialista</t>
  </si>
  <si>
    <t>185</t>
  </si>
  <si>
    <t>305</t>
  </si>
  <si>
    <t>41</t>
  </si>
  <si>
    <t>HZS2211</t>
  </si>
  <si>
    <t>Hodinová zúčtovací sazba instalatér</t>
  </si>
  <si>
    <t>181</t>
  </si>
  <si>
    <t>302</t>
  </si>
  <si>
    <t>50</t>
  </si>
  <si>
    <t>722174021</t>
  </si>
  <si>
    <t>Potrubí vodovodní plastové PPR svar polyfuze PN 20 D 16 x 2,7 mm</t>
  </si>
  <si>
    <t>187</t>
  </si>
  <si>
    <t>307</t>
  </si>
  <si>
    <t>52</t>
  </si>
  <si>
    <t>722181231</t>
  </si>
  <si>
    <t>Ochrana vodovodního potrubí přilepenými termoizolačními trubicemi z PE tl do 13 mm DN do 22 mm</t>
  </si>
  <si>
    <t>188</t>
  </si>
  <si>
    <t>308</t>
  </si>
  <si>
    <t>53</t>
  </si>
  <si>
    <t>722220111</t>
  </si>
  <si>
    <t>Nástěnka pro výtokový ventil G 1/2 s jedním závitem</t>
  </si>
  <si>
    <t>189</t>
  </si>
  <si>
    <t>309</t>
  </si>
  <si>
    <t>51</t>
  </si>
  <si>
    <t>722240122</t>
  </si>
  <si>
    <t>Kohout kulový plastový PPR DN 20</t>
  </si>
  <si>
    <t>55</t>
  </si>
  <si>
    <t>722290226</t>
  </si>
  <si>
    <t>Zkouška těsnosti vodovodního potrubí závitového do DN 50</t>
  </si>
  <si>
    <t>191</t>
  </si>
  <si>
    <t>311</t>
  </si>
  <si>
    <t>56</t>
  </si>
  <si>
    <t>722290234</t>
  </si>
  <si>
    <t>Proplach a dezinfekce vodovodního potrubí do DN 80</t>
  </si>
  <si>
    <t>192</t>
  </si>
  <si>
    <t>312</t>
  </si>
  <si>
    <t>58</t>
  </si>
  <si>
    <t>998722202</t>
  </si>
  <si>
    <t>Přesun hmot procentní pro vnitřní vodovod v objektech v do 12 m</t>
  </si>
  <si>
    <t>194</t>
  </si>
  <si>
    <t>314</t>
  </si>
  <si>
    <t>57</t>
  </si>
  <si>
    <t>193</t>
  </si>
  <si>
    <t>313</t>
  </si>
  <si>
    <t>54</t>
  </si>
  <si>
    <t>190</t>
  </si>
  <si>
    <t>310</t>
  </si>
  <si>
    <t>61</t>
  </si>
  <si>
    <t>725112171</t>
  </si>
  <si>
    <t>Kombi klozet s hlubokým splachováním odpad vodorovný</t>
  </si>
  <si>
    <t>196</t>
  </si>
  <si>
    <t>60</t>
  </si>
  <si>
    <t>725210821</t>
  </si>
  <si>
    <t>Demontáž umyvadel bez výtokových armatur</t>
  </si>
  <si>
    <t>318</t>
  </si>
  <si>
    <t>62</t>
  </si>
  <si>
    <t>725211641</t>
  </si>
  <si>
    <t>Umyvadlo keramické připevněné na stěnu šrouby bílé s odkládacími plochami  670 mm</t>
  </si>
  <si>
    <t>319</t>
  </si>
  <si>
    <t>69</t>
  </si>
  <si>
    <t>7252891511</t>
  </si>
  <si>
    <t>Doplňky zařízení koupelen a záchodů zrcadlo nalepené 60/80</t>
  </si>
  <si>
    <t>325</t>
  </si>
  <si>
    <t>66</t>
  </si>
  <si>
    <t>725291311</t>
  </si>
  <si>
    <t>Doplňky zařízení koupelen a záchodů keramické věšák trojitý</t>
  </si>
  <si>
    <t>201</t>
  </si>
  <si>
    <t>323</t>
  </si>
  <si>
    <t>67</t>
  </si>
  <si>
    <t>725291411</t>
  </si>
  <si>
    <t>Doplňky zařízení koupelen a záchodů keramické držák na toaletní papír</t>
  </si>
  <si>
    <t>202</t>
  </si>
  <si>
    <t>68</t>
  </si>
  <si>
    <t>725291511</t>
  </si>
  <si>
    <t>Doplňky zařízení koupelen a záchodů plastové dávkovač tekutého mýdla na 350 ml</t>
  </si>
  <si>
    <t>324</t>
  </si>
  <si>
    <t>197</t>
  </si>
  <si>
    <t>725331111</t>
  </si>
  <si>
    <t>Výlevka bez výtokových armatur keramická se sklopnou plastovou mřížkou 425 mm</t>
  </si>
  <si>
    <t>65</t>
  </si>
  <si>
    <t>725810540</t>
  </si>
  <si>
    <t>hadicka pancerova propojov</t>
  </si>
  <si>
    <t>200</t>
  </si>
  <si>
    <t>322</t>
  </si>
  <si>
    <t>64</t>
  </si>
  <si>
    <t>725813111</t>
  </si>
  <si>
    <t>Ventil rohový bez připojovací trubičky nebo flexi hadičky G 1/2</t>
  </si>
  <si>
    <t>199</t>
  </si>
  <si>
    <t>321</t>
  </si>
  <si>
    <t>59</t>
  </si>
  <si>
    <t>725820801</t>
  </si>
  <si>
    <t>Demontáž baterie nástěnné do G 3 / 4</t>
  </si>
  <si>
    <t>195</t>
  </si>
  <si>
    <t>317</t>
  </si>
  <si>
    <t>198</t>
  </si>
  <si>
    <t>725821331</t>
  </si>
  <si>
    <t>Baterie dřezové stojánkové klasické s otáčivým kulatým ústím a délkou ramínka 200 mm</t>
  </si>
  <si>
    <t>63</t>
  </si>
  <si>
    <t>725822632</t>
  </si>
  <si>
    <t>Baterie umyvadlové stojánkové klasické bez výpusti</t>
  </si>
  <si>
    <t>320</t>
  </si>
  <si>
    <t>70</t>
  </si>
  <si>
    <t>998725202</t>
  </si>
  <si>
    <t>Přesun hmot procentní pro zařizovací předměty v objektech v do 12 m</t>
  </si>
  <si>
    <t>203</t>
  </si>
  <si>
    <t>326</t>
  </si>
  <si>
    <t>3</t>
  </si>
  <si>
    <t>612403399</t>
  </si>
  <si>
    <t>Hrubá výplň rýh ve vnitřních stěnách maltou</t>
  </si>
  <si>
    <t>143</t>
  </si>
  <si>
    <t>263</t>
  </si>
  <si>
    <t>612421615</t>
  </si>
  <si>
    <t>Vnitřní omítka zdiva vápenná nebo vápenocementová hrubá zatřená</t>
  </si>
  <si>
    <t>142</t>
  </si>
  <si>
    <t>261</t>
  </si>
  <si>
    <t>4</t>
  </si>
  <si>
    <t>612471413</t>
  </si>
  <si>
    <t>Tenkovrstvá úprava vnitřních stěn tl do 3 mm aktivovaným štukem s disperzní přilnavou přísadou</t>
  </si>
  <si>
    <t>144</t>
  </si>
  <si>
    <t>264</t>
  </si>
  <si>
    <t>262</t>
  </si>
  <si>
    <t>612474115</t>
  </si>
  <si>
    <t>Vnitřní omítka pórobetonových stěn tl 8 mm ze suché směsi Ytong</t>
  </si>
  <si>
    <t>6</t>
  </si>
  <si>
    <t>620471871</t>
  </si>
  <si>
    <t>Nater pen Austis Sanatherm fixativ</t>
  </si>
  <si>
    <t>146</t>
  </si>
  <si>
    <t>266</t>
  </si>
  <si>
    <t>5</t>
  </si>
  <si>
    <t>620472931</t>
  </si>
  <si>
    <t>Vyrovnání podkladu pro tenkovrstvé omítky tmelem Cemix a skelnou tkaninou</t>
  </si>
  <si>
    <t>145</t>
  </si>
  <si>
    <t>265</t>
  </si>
  <si>
    <t>130</t>
  </si>
  <si>
    <t>CY 10</t>
  </si>
  <si>
    <t>246</t>
  </si>
  <si>
    <t>368</t>
  </si>
  <si>
    <t>131</t>
  </si>
  <si>
    <t>Sádra</t>
  </si>
  <si>
    <t>kg</t>
  </si>
  <si>
    <t>247</t>
  </si>
  <si>
    <t>369</t>
  </si>
  <si>
    <t>132</t>
  </si>
  <si>
    <t>Montážní Hřebík</t>
  </si>
  <si>
    <t>ks</t>
  </si>
  <si>
    <t>248</t>
  </si>
  <si>
    <t>370</t>
  </si>
  <si>
    <t>133</t>
  </si>
  <si>
    <t>Krabice KU 68 spoj</t>
  </si>
  <si>
    <t>249</t>
  </si>
  <si>
    <t>371</t>
  </si>
  <si>
    <t>119</t>
  </si>
  <si>
    <t>210010311</t>
  </si>
  <si>
    <t>Montáž krabic odbočných zapuštěných plastových kruhových KU68-1902/KO68, KO97/KO97V</t>
  </si>
  <si>
    <t>237</t>
  </si>
  <si>
    <t>359</t>
  </si>
  <si>
    <t>210010311.1</t>
  </si>
  <si>
    <t>124</t>
  </si>
  <si>
    <t>210110001</t>
  </si>
  <si>
    <t>Montáž nástěnný vypínač nn jednopólový pro prostředí základní nebo vlhké</t>
  </si>
  <si>
    <t>240</t>
  </si>
  <si>
    <t>362</t>
  </si>
  <si>
    <t>210110001.1</t>
  </si>
  <si>
    <t>125</t>
  </si>
  <si>
    <t>210111002</t>
  </si>
  <si>
    <t>Montáž zásuvka vestavná šroubové připojení 2P+PE se zapojením vodičů</t>
  </si>
  <si>
    <t>241</t>
  </si>
  <si>
    <t>210111002.1</t>
  </si>
  <si>
    <t>363</t>
  </si>
  <si>
    <t>210111002.2</t>
  </si>
  <si>
    <t>122</t>
  </si>
  <si>
    <t>210120412</t>
  </si>
  <si>
    <t>Montáž jističů jednopólových nn do 25 A ve skříni</t>
  </si>
  <si>
    <t>123</t>
  </si>
  <si>
    <t>210130003</t>
  </si>
  <si>
    <t>Montáž stykačů stejnosměrných vestavných třípólových do 40 A</t>
  </si>
  <si>
    <t>126</t>
  </si>
  <si>
    <t>210200059</t>
  </si>
  <si>
    <t>Svíť žár 3110601 100W IP44</t>
  </si>
  <si>
    <t>242</t>
  </si>
  <si>
    <t>364</t>
  </si>
  <si>
    <t>127</t>
  </si>
  <si>
    <t>210800528</t>
  </si>
  <si>
    <t>Montáž měděných vodičů CY, HO5V, HO7V, NYY, YY 10 mm2 uložených volně</t>
  </si>
  <si>
    <t>243</t>
  </si>
  <si>
    <t>365</t>
  </si>
  <si>
    <t>120</t>
  </si>
  <si>
    <t>210810006</t>
  </si>
  <si>
    <t>Montáž měděných kabelů CYKY, CYKYD, CYKYDY, NYM, NYY, YSLY 750 V 3x2,5 mm2 uložených volně</t>
  </si>
  <si>
    <t>238</t>
  </si>
  <si>
    <t>360</t>
  </si>
  <si>
    <t>210810006.1</t>
  </si>
  <si>
    <t>121</t>
  </si>
  <si>
    <t>210810016</t>
  </si>
  <si>
    <t>Montáž měděných kabelů CYKY, CYKYD, CYKYDY, NYM, NYY, YSLY 750 V 5x2,5 mm2 uložených volně</t>
  </si>
  <si>
    <t>239</t>
  </si>
  <si>
    <t>361</t>
  </si>
  <si>
    <t>210810016.1</t>
  </si>
  <si>
    <t>135</t>
  </si>
  <si>
    <t>Přip. svorkovnice</t>
  </si>
  <si>
    <t>251</t>
  </si>
  <si>
    <t>373</t>
  </si>
  <si>
    <t>134</t>
  </si>
  <si>
    <t>Svítidlo letkové zapustné do SDK 22W 20cm/20cm IP44- koupelna</t>
  </si>
  <si>
    <t>250</t>
  </si>
  <si>
    <t>372</t>
  </si>
  <si>
    <t>128</t>
  </si>
  <si>
    <t>CYKY 3x2,5</t>
  </si>
  <si>
    <t>244</t>
  </si>
  <si>
    <t>366</t>
  </si>
  <si>
    <t>136</t>
  </si>
  <si>
    <t>Zásuvka tango 1x</t>
  </si>
  <si>
    <t>252</t>
  </si>
  <si>
    <t>374</t>
  </si>
  <si>
    <t>137</t>
  </si>
  <si>
    <t>32</t>
  </si>
  <si>
    <t>Vypínač Tango č.1</t>
  </si>
  <si>
    <t>253</t>
  </si>
  <si>
    <t>375</t>
  </si>
  <si>
    <t>138</t>
  </si>
  <si>
    <t>37</t>
  </si>
  <si>
    <t>Rámeček 1x</t>
  </si>
  <si>
    <t>254</t>
  </si>
  <si>
    <t>376</t>
  </si>
  <si>
    <t>37.1</t>
  </si>
  <si>
    <t>139</t>
  </si>
  <si>
    <t>38</t>
  </si>
  <si>
    <t>Kryt 1-6-7</t>
  </si>
  <si>
    <t>255</t>
  </si>
  <si>
    <t>38.1</t>
  </si>
  <si>
    <t>377</t>
  </si>
  <si>
    <t>38.2</t>
  </si>
  <si>
    <t>140</t>
  </si>
  <si>
    <t>40</t>
  </si>
  <si>
    <t>Revize elektro</t>
  </si>
  <si>
    <t>256</t>
  </si>
  <si>
    <t>378</t>
  </si>
  <si>
    <t>129</t>
  </si>
  <si>
    <t>CYKY 5x2,5</t>
  </si>
  <si>
    <t>245</t>
  </si>
  <si>
    <t>367</t>
  </si>
  <si>
    <t>141</t>
  </si>
  <si>
    <t>070001000.1</t>
  </si>
  <si>
    <t>257</t>
  </si>
  <si>
    <t>070001000.2</t>
  </si>
  <si>
    <t>379</t>
  </si>
  <si>
    <t>070001000.3</t>
  </si>
  <si>
    <t>15153152</t>
  </si>
  <si>
    <t>PENETRAL ALP</t>
  </si>
  <si>
    <t>KG</t>
  </si>
  <si>
    <t>177</t>
  </si>
  <si>
    <t>298</t>
  </si>
  <si>
    <t>35</t>
  </si>
  <si>
    <t>28376379</t>
  </si>
  <si>
    <t>deska z extrudovaného polystyrénu URSA XPS N-V-L - 1250 x 600 x 50 mm</t>
  </si>
  <si>
    <t>175</t>
  </si>
  <si>
    <t>296</t>
  </si>
  <si>
    <t>33</t>
  </si>
  <si>
    <t>62832134</t>
  </si>
  <si>
    <t>pás těžký asfaltovaný BITAGIT 40 MINERÁL (V60S40)</t>
  </si>
  <si>
    <t>173</t>
  </si>
  <si>
    <t>294</t>
  </si>
  <si>
    <t>39</t>
  </si>
  <si>
    <t>65415541</t>
  </si>
  <si>
    <t>LEPENKA LEHKA NEPISKOVANA A330H</t>
  </si>
  <si>
    <t>M2</t>
  </si>
  <si>
    <t>179</t>
  </si>
  <si>
    <t>300</t>
  </si>
  <si>
    <t>36</t>
  </si>
  <si>
    <t>711111001</t>
  </si>
  <si>
    <t>Provedení izolace proti zemní vlhkosti vodorovné za studena nátěrem penetračním</t>
  </si>
  <si>
    <t>176</t>
  </si>
  <si>
    <t>297</t>
  </si>
  <si>
    <t>34</t>
  </si>
  <si>
    <t>711131101</t>
  </si>
  <si>
    <t>Provedení izolace proti zemní vlhkosti pásy na sucho vodorovné AIP nebo tkaninou</t>
  </si>
  <si>
    <t>174</t>
  </si>
  <si>
    <t>178</t>
  </si>
  <si>
    <t>295</t>
  </si>
  <si>
    <t>299</t>
  </si>
  <si>
    <t>711141559</t>
  </si>
  <si>
    <t>Provedení izolace proti zemní vlhkosti pásy přitavením vodorovné NAIP</t>
  </si>
  <si>
    <t>172</t>
  </si>
  <si>
    <t>293</t>
  </si>
  <si>
    <t>998711201</t>
  </si>
  <si>
    <t>Přesun hmot procentní pro izolace proti vodě, vlhkosti a plynům v objektech v do 6 m</t>
  </si>
  <si>
    <t>180</t>
  </si>
  <si>
    <t>301</t>
  </si>
  <si>
    <t>381</t>
  </si>
  <si>
    <t>725539302</t>
  </si>
  <si>
    <t>Montáž ohřívačů zásobníkových stacionárních tlakových do 160 litrů</t>
  </si>
  <si>
    <t>382</t>
  </si>
  <si>
    <t>541322730</t>
  </si>
  <si>
    <t>ohřívač vody elektrický EOV151 150l D520x1390 mm</t>
  </si>
  <si>
    <t>383</t>
  </si>
  <si>
    <t>751111011</t>
  </si>
  <si>
    <t>Mtž vent ax ntl nástěnného základního D do 100 mm</t>
  </si>
  <si>
    <t>384</t>
  </si>
  <si>
    <t>711111</t>
  </si>
  <si>
    <t>Ventilátor</t>
  </si>
  <si>
    <t>386</t>
  </si>
  <si>
    <t>751311012</t>
  </si>
  <si>
    <t>Mtž vyústi lineární podhledové do 0,200 m2</t>
  </si>
  <si>
    <t>385</t>
  </si>
  <si>
    <t>751525051</t>
  </si>
  <si>
    <t>Mtž potrubí plast kruh s přírubou D do 100 mm</t>
  </si>
  <si>
    <t>070001000</t>
  </si>
  <si>
    <t>Kč</t>
  </si>
  <si>
    <t>1024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</si>
  <si>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</si>
  <si>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</si>
  <si>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</si>
  <si>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</si>
  <si>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</si>
  <si>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</si>
  <si>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</si>
  <si>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</si>
  <si>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MŠ-III.ETAPA - "Oprava sociálního zařízení MŠ Město Albrechtice" 
Oprava soc. zař. a šaten zam.I.a II.NP pavilon B</t>
  </si>
  <si>
    <t>MŠ-III.ETAPA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</si>
</sst>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%;\-0.00%"/>
    <numFmt numFmtId="167" formatCode="dd\.mm\.yyyy"/>
    <numFmt numFmtId="168" formatCode="#,##0.00000;\-#,##0.00000"/>
    <numFmt numFmtId="169" formatCode="#,##0.000;\-#,##0.000"/>
  </numFmts>
  <fonts count="72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rebuchet MS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rebuchet MS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0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66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5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7" fontId="7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39" fontId="17" fillId="0" borderId="22" xfId="0" applyNumberFormat="1" applyFont="1" applyBorder="1" applyAlignment="1">
      <alignment horizontal="right" vertical="center"/>
    </xf>
    <xf numFmtId="39" fontId="17" fillId="0" borderId="0" xfId="0" applyNumberFormat="1" applyFont="1" applyAlignment="1">
      <alignment horizontal="right" vertical="center"/>
    </xf>
    <xf numFmtId="168" fontId="17" fillId="0" borderId="0" xfId="0" applyNumberFormat="1" applyFont="1" applyAlignment="1">
      <alignment horizontal="right" vertical="center"/>
    </xf>
    <xf numFmtId="39" fontId="17" fillId="0" borderId="23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39" fontId="23" fillId="0" borderId="24" xfId="0" applyNumberFormat="1" applyFont="1" applyBorder="1" applyAlignment="1">
      <alignment horizontal="right" vertical="center"/>
    </xf>
    <xf numFmtId="39" fontId="23" fillId="0" borderId="25" xfId="0" applyNumberFormat="1" applyFont="1" applyBorder="1" applyAlignment="1">
      <alignment horizontal="right" vertical="center"/>
    </xf>
    <xf numFmtId="168" fontId="23" fillId="0" borderId="25" xfId="0" applyNumberFormat="1" applyFont="1" applyBorder="1" applyAlignment="1">
      <alignment horizontal="right" vertical="center"/>
    </xf>
    <xf numFmtId="39" fontId="23" fillId="0" borderId="26" xfId="0" applyNumberFormat="1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166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39" fontId="15" fillId="0" borderId="21" xfId="0" applyNumberFormat="1" applyFont="1" applyBorder="1" applyAlignment="1">
      <alignment horizontal="right" vertical="center"/>
    </xf>
    <xf numFmtId="39" fontId="0" fillId="0" borderId="0" xfId="0" applyNumberFormat="1" applyFont="1" applyAlignment="1">
      <alignment horizontal="right" vertical="center"/>
    </xf>
    <xf numFmtId="166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39" fontId="15" fillId="0" borderId="23" xfId="0" applyNumberFormat="1" applyFont="1" applyBorder="1" applyAlignment="1">
      <alignment horizontal="right" vertical="center"/>
    </xf>
    <xf numFmtId="166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39" fontId="15" fillId="0" borderId="26" xfId="0" applyNumberFormat="1" applyFont="1" applyBorder="1" applyAlignment="1">
      <alignment horizontal="right" vertical="center"/>
    </xf>
    <xf numFmtId="0" fontId="18" fillId="35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15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15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0" fontId="7" fillId="35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8" fontId="27" fillId="0" borderId="20" xfId="0" applyNumberFormat="1" applyFont="1" applyBorder="1" applyAlignment="1">
      <alignment horizontal="right"/>
    </xf>
    <xf numFmtId="168" fontId="27" fillId="0" borderId="21" xfId="0" applyNumberFormat="1" applyFont="1" applyBorder="1" applyAlignment="1">
      <alignment horizontal="right"/>
    </xf>
    <xf numFmtId="39" fontId="28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168" fontId="26" fillId="0" borderId="0" xfId="0" applyNumberFormat="1" applyFont="1" applyAlignment="1">
      <alignment horizontal="right"/>
    </xf>
    <xf numFmtId="168" fontId="26" fillId="0" borderId="23" xfId="0" applyNumberFormat="1" applyFont="1" applyBorder="1" applyAlignment="1">
      <alignment horizontal="right"/>
    </xf>
    <xf numFmtId="39" fontId="26" fillId="0" borderId="0" xfId="0" applyNumberFormat="1" applyFont="1" applyAlignment="1">
      <alignment horizontal="right" vertical="center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9" fontId="0" fillId="0" borderId="33" xfId="0" applyNumberFormat="1" applyFont="1" applyBorder="1" applyAlignment="1">
      <alignment horizontal="right" vertical="center"/>
    </xf>
    <xf numFmtId="0" fontId="13" fillId="34" borderId="33" xfId="0" applyFont="1" applyFill="1" applyBorder="1" applyAlignment="1">
      <alignment horizontal="left" vertical="center"/>
    </xf>
    <xf numFmtId="168" fontId="13" fillId="0" borderId="0" xfId="0" applyNumberFormat="1" applyFont="1" applyAlignment="1">
      <alignment horizontal="right" vertical="center"/>
    </xf>
    <xf numFmtId="168" fontId="13" fillId="0" borderId="23" xfId="0" applyNumberFormat="1" applyFont="1" applyBorder="1" applyAlignment="1">
      <alignment horizontal="right" vertical="center"/>
    </xf>
    <xf numFmtId="169" fontId="0" fillId="34" borderId="33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left"/>
    </xf>
    <xf numFmtId="0" fontId="29" fillId="0" borderId="33" xfId="0" applyFont="1" applyBorder="1" applyAlignment="1">
      <alignment horizontal="center" vertical="center"/>
    </xf>
    <xf numFmtId="49" fontId="29" fillId="0" borderId="33" xfId="0" applyNumberFormat="1" applyFont="1" applyBorder="1" applyAlignment="1">
      <alignment horizontal="left" vertical="center" wrapText="1"/>
    </xf>
    <xf numFmtId="0" fontId="29" fillId="0" borderId="33" xfId="0" applyFont="1" applyBorder="1" applyAlignment="1">
      <alignment horizontal="center" vertical="center" wrapText="1"/>
    </xf>
    <xf numFmtId="169" fontId="29" fillId="0" borderId="33" xfId="0" applyNumberFormat="1" applyFont="1" applyBorder="1" applyAlignment="1">
      <alignment horizontal="right" vertical="center"/>
    </xf>
    <xf numFmtId="0" fontId="0" fillId="34" borderId="33" xfId="0" applyFont="1" applyFill="1" applyBorder="1" applyAlignment="1">
      <alignment horizontal="center" vertical="center"/>
    </xf>
    <xf numFmtId="49" fontId="0" fillId="34" borderId="33" xfId="0" applyNumberFormat="1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center" vertical="center" wrapText="1"/>
    </xf>
    <xf numFmtId="0" fontId="13" fillId="34" borderId="33" xfId="0" applyFont="1" applyFill="1" applyBorder="1" applyAlignment="1">
      <alignment horizontal="center" vertical="center"/>
    </xf>
    <xf numFmtId="0" fontId="70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1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39" fontId="11" fillId="0" borderId="0" xfId="0" applyNumberFormat="1" applyFont="1" applyAlignment="1">
      <alignment horizontal="right" vertical="center"/>
    </xf>
    <xf numFmtId="39" fontId="12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6" fontId="13" fillId="0" borderId="0" xfId="0" applyNumberFormat="1" applyFont="1" applyAlignment="1">
      <alignment horizontal="right" vertical="center"/>
    </xf>
    <xf numFmtId="39" fontId="8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39" fontId="9" fillId="35" borderId="18" xfId="0" applyNumberFormat="1" applyFont="1" applyFill="1" applyBorder="1" applyAlignment="1">
      <alignment horizontal="right" vertical="center"/>
    </xf>
    <xf numFmtId="0" fontId="0" fillId="35" borderId="36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39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39" fontId="24" fillId="34" borderId="0" xfId="0" applyNumberFormat="1" applyFont="1" applyFill="1" applyAlignment="1">
      <alignment horizontal="right" vertical="center"/>
    </xf>
    <xf numFmtId="39" fontId="24" fillId="0" borderId="0" xfId="0" applyNumberFormat="1" applyFont="1" applyAlignment="1">
      <alignment horizontal="right" vertical="center"/>
    </xf>
    <xf numFmtId="0" fontId="24" fillId="34" borderId="0" xfId="0" applyFont="1" applyFill="1" applyAlignment="1">
      <alignment horizontal="left" vertical="center"/>
    </xf>
    <xf numFmtId="39" fontId="18" fillId="35" borderId="0" xfId="0" applyNumberFormat="1" applyFont="1" applyFill="1" applyAlignment="1">
      <alignment horizontal="right" vertical="center"/>
    </xf>
    <xf numFmtId="0" fontId="0" fillId="35" borderId="0" xfId="0" applyFill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39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167" fontId="7" fillId="34" borderId="0" xfId="0" applyNumberFormat="1" applyFont="1" applyFill="1" applyAlignment="1">
      <alignment horizontal="left" vertical="top"/>
    </xf>
    <xf numFmtId="0" fontId="7" fillId="34" borderId="0" xfId="0" applyFont="1" applyFill="1" applyAlignment="1">
      <alignment horizontal="left" vertical="center"/>
    </xf>
    <xf numFmtId="39" fontId="12" fillId="0" borderId="0" xfId="0" applyNumberFormat="1" applyFont="1" applyAlignment="1">
      <alignment horizontal="right" vertical="center"/>
    </xf>
    <xf numFmtId="39" fontId="13" fillId="0" borderId="0" xfId="0" applyNumberFormat="1" applyFont="1" applyAlignment="1">
      <alignment horizontal="right" vertical="center"/>
    </xf>
    <xf numFmtId="167" fontId="7" fillId="0" borderId="0" xfId="0" applyNumberFormat="1" applyFont="1" applyAlignment="1">
      <alignment horizontal="left" vertical="top"/>
    </xf>
    <xf numFmtId="0" fontId="7" fillId="35" borderId="0" xfId="0" applyFont="1" applyFill="1" applyAlignment="1">
      <alignment horizontal="center" vertical="center"/>
    </xf>
    <xf numFmtId="39" fontId="25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39" fontId="25" fillId="0" borderId="0" xfId="0" applyNumberFormat="1" applyFont="1" applyAlignment="1">
      <alignment horizontal="right"/>
    </xf>
    <xf numFmtId="0" fontId="7" fillId="35" borderId="31" xfId="0" applyFont="1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39" fontId="0" fillId="34" borderId="33" xfId="0" applyNumberFormat="1" applyFont="1" applyFill="1" applyBorder="1" applyAlignment="1">
      <alignment horizontal="right" vertical="center"/>
    </xf>
    <xf numFmtId="39" fontId="0" fillId="0" borderId="33" xfId="0" applyNumberFormat="1" applyFont="1" applyBorder="1" applyAlignment="1">
      <alignment horizontal="right" vertical="center"/>
    </xf>
    <xf numFmtId="0" fontId="26" fillId="0" borderId="0" xfId="0" applyFont="1" applyAlignment="1">
      <alignment horizontal="left"/>
    </xf>
    <xf numFmtId="0" fontId="29" fillId="0" borderId="33" xfId="0" applyFont="1" applyBorder="1" applyAlignment="1">
      <alignment horizontal="left" vertical="center" wrapText="1"/>
    </xf>
    <xf numFmtId="0" fontId="29" fillId="0" borderId="33" xfId="0" applyFont="1" applyBorder="1" applyAlignment="1">
      <alignment horizontal="left" vertical="center"/>
    </xf>
    <xf numFmtId="39" fontId="29" fillId="34" borderId="33" xfId="0" applyNumberFormat="1" applyFont="1" applyFill="1" applyBorder="1" applyAlignment="1">
      <alignment horizontal="right" vertical="center"/>
    </xf>
    <xf numFmtId="39" fontId="29" fillId="0" borderId="33" xfId="0" applyNumberFormat="1" applyFont="1" applyBorder="1" applyAlignment="1">
      <alignment horizontal="right" vertical="center"/>
    </xf>
    <xf numFmtId="39" fontId="24" fillId="0" borderId="0" xfId="0" applyNumberFormat="1" applyFont="1" applyAlignment="1">
      <alignment horizontal="right"/>
    </xf>
    <xf numFmtId="0" fontId="0" fillId="34" borderId="33" xfId="0" applyFont="1" applyFill="1" applyBorder="1" applyAlignment="1">
      <alignment horizontal="left" vertical="center" wrapText="1"/>
    </xf>
    <xf numFmtId="0" fontId="0" fillId="34" borderId="33" xfId="0" applyFill="1" applyBorder="1" applyAlignment="1">
      <alignment horizontal="left" vertical="center"/>
    </xf>
    <xf numFmtId="39" fontId="18" fillId="0" borderId="0" xfId="0" applyNumberFormat="1" applyFont="1" applyAlignment="1">
      <alignment horizontal="right"/>
    </xf>
    <xf numFmtId="0" fontId="71" fillId="33" borderId="0" xfId="36" applyFont="1" applyFill="1" applyAlignment="1" applyProtection="1">
      <alignment horizontal="center" vertical="center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BBC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E3C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FBBC7.tmp" descr="C:\KROSplusData\System\Temp\radFBBC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8E3C2.tmp" descr="C:\KROSplusData\System\Temp\rad8E3C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"/>
  <sheetViews>
    <sheetView showGridLines="0" tabSelected="1" zoomScalePageLayoutView="0" workbookViewId="0" topLeftCell="A1">
      <pane ySplit="1" topLeftCell="A120" activePane="bottomLeft" state="frozen"/>
      <selection pane="topLeft" activeCell="A1" sqref="A1"/>
      <selection pane="bottomLeft" activeCell="AN8" sqref="AN8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40" t="s">
        <v>0</v>
      </c>
      <c r="B1" s="141"/>
      <c r="C1" s="141"/>
      <c r="D1" s="142" t="s">
        <v>1</v>
      </c>
      <c r="E1" s="141"/>
      <c r="F1" s="141"/>
      <c r="G1" s="141"/>
      <c r="H1" s="141"/>
      <c r="I1" s="141"/>
      <c r="J1" s="141"/>
      <c r="K1" s="143" t="s">
        <v>871</v>
      </c>
      <c r="L1" s="143"/>
      <c r="M1" s="143"/>
      <c r="N1" s="143"/>
      <c r="O1" s="143"/>
      <c r="P1" s="143"/>
      <c r="Q1" s="143"/>
      <c r="R1" s="143"/>
      <c r="S1" s="143"/>
      <c r="T1" s="141"/>
      <c r="U1" s="141"/>
      <c r="V1" s="141"/>
      <c r="W1" s="143" t="s">
        <v>872</v>
      </c>
      <c r="X1" s="143"/>
      <c r="Y1" s="143"/>
      <c r="Z1" s="143"/>
      <c r="AA1" s="143"/>
      <c r="AB1" s="143"/>
      <c r="AC1" s="143"/>
      <c r="AD1" s="143"/>
      <c r="AE1" s="143"/>
      <c r="AF1" s="143"/>
      <c r="AG1" s="141"/>
      <c r="AH1" s="141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45" t="s">
        <v>4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R2" s="178" t="s">
        <v>5</v>
      </c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47" t="s">
        <v>9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1"/>
      <c r="AS4" s="12" t="s">
        <v>10</v>
      </c>
      <c r="BE4" s="13" t="s">
        <v>11</v>
      </c>
      <c r="BS4" s="6" t="s">
        <v>12</v>
      </c>
    </row>
    <row r="5" spans="2:71" s="2" customFormat="1" ht="15" customHeight="1">
      <c r="B5" s="10"/>
      <c r="D5" s="14" t="s">
        <v>13</v>
      </c>
      <c r="K5" s="151" t="s">
        <v>14</v>
      </c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Q5" s="11"/>
      <c r="BE5" s="148" t="s">
        <v>15</v>
      </c>
      <c r="BS5" s="6" t="s">
        <v>6</v>
      </c>
    </row>
    <row r="6" spans="2:71" s="2" customFormat="1" ht="37.5" customHeight="1">
      <c r="B6" s="10"/>
      <c r="D6" s="16" t="s">
        <v>16</v>
      </c>
      <c r="K6" s="152" t="s">
        <v>17</v>
      </c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Q6" s="11"/>
      <c r="BE6" s="146"/>
      <c r="BS6" s="6" t="s">
        <v>18</v>
      </c>
    </row>
    <row r="7" spans="2:71" s="2" customFormat="1" ht="15" customHeight="1">
      <c r="B7" s="10"/>
      <c r="D7" s="17" t="s">
        <v>19</v>
      </c>
      <c r="K7" s="15"/>
      <c r="AK7" s="17" t="s">
        <v>20</v>
      </c>
      <c r="AN7" s="15"/>
      <c r="AQ7" s="11"/>
      <c r="BE7" s="146"/>
      <c r="BS7" s="6" t="s">
        <v>21</v>
      </c>
    </row>
    <row r="8" spans="2:71" s="2" customFormat="1" ht="15" customHeight="1">
      <c r="B8" s="10"/>
      <c r="D8" s="17" t="s">
        <v>22</v>
      </c>
      <c r="K8" s="15" t="s">
        <v>23</v>
      </c>
      <c r="AK8" s="17" t="s">
        <v>24</v>
      </c>
      <c r="AN8" s="18"/>
      <c r="AQ8" s="11"/>
      <c r="BE8" s="146"/>
      <c r="BS8" s="6" t="s">
        <v>25</v>
      </c>
    </row>
    <row r="9" spans="2:71" s="2" customFormat="1" ht="15" customHeight="1">
      <c r="B9" s="10"/>
      <c r="AQ9" s="11"/>
      <c r="BE9" s="146"/>
      <c r="BS9" s="6" t="s">
        <v>26</v>
      </c>
    </row>
    <row r="10" spans="2:71" s="2" customFormat="1" ht="15" customHeight="1">
      <c r="B10" s="10"/>
      <c r="D10" s="17" t="s">
        <v>27</v>
      </c>
      <c r="AK10" s="17" t="s">
        <v>28</v>
      </c>
      <c r="AN10" s="15"/>
      <c r="AQ10" s="11"/>
      <c r="BE10" s="146"/>
      <c r="BS10" s="6" t="s">
        <v>18</v>
      </c>
    </row>
    <row r="11" spans="2:71" s="2" customFormat="1" ht="19.5" customHeight="1">
      <c r="B11" s="10"/>
      <c r="E11" s="15" t="s">
        <v>29</v>
      </c>
      <c r="AK11" s="17" t="s">
        <v>30</v>
      </c>
      <c r="AN11" s="15"/>
      <c r="AQ11" s="11"/>
      <c r="BE11" s="146"/>
      <c r="BS11" s="6" t="s">
        <v>18</v>
      </c>
    </row>
    <row r="12" spans="2:71" s="2" customFormat="1" ht="7.5" customHeight="1">
      <c r="B12" s="10"/>
      <c r="AQ12" s="11"/>
      <c r="BE12" s="146"/>
      <c r="BS12" s="6" t="s">
        <v>18</v>
      </c>
    </row>
    <row r="13" spans="2:71" s="2" customFormat="1" ht="15" customHeight="1">
      <c r="B13" s="10"/>
      <c r="D13" s="17" t="s">
        <v>31</v>
      </c>
      <c r="AK13" s="17" t="s">
        <v>28</v>
      </c>
      <c r="AN13" s="19" t="s">
        <v>32</v>
      </c>
      <c r="AQ13" s="11"/>
      <c r="BE13" s="146"/>
      <c r="BS13" s="6" t="s">
        <v>18</v>
      </c>
    </row>
    <row r="14" spans="2:71" s="2" customFormat="1" ht="15.75" customHeight="1">
      <c r="B14" s="10"/>
      <c r="E14" s="153" t="s">
        <v>32</v>
      </c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7" t="s">
        <v>30</v>
      </c>
      <c r="AN14" s="19" t="s">
        <v>32</v>
      </c>
      <c r="AQ14" s="11"/>
      <c r="BE14" s="146"/>
      <c r="BS14" s="6" t="s">
        <v>18</v>
      </c>
    </row>
    <row r="15" spans="2:71" s="2" customFormat="1" ht="7.5" customHeight="1">
      <c r="B15" s="10"/>
      <c r="AQ15" s="11"/>
      <c r="BE15" s="146"/>
      <c r="BS15" s="6" t="s">
        <v>3</v>
      </c>
    </row>
    <row r="16" spans="2:71" s="2" customFormat="1" ht="15" customHeight="1">
      <c r="B16" s="10"/>
      <c r="D16" s="17" t="s">
        <v>33</v>
      </c>
      <c r="AK16" s="17" t="s">
        <v>28</v>
      </c>
      <c r="AN16" s="15"/>
      <c r="AQ16" s="11"/>
      <c r="BE16" s="146"/>
      <c r="BS16" s="6" t="s">
        <v>3</v>
      </c>
    </row>
    <row r="17" spans="2:71" s="2" customFormat="1" ht="19.5" customHeight="1">
      <c r="B17" s="10"/>
      <c r="E17" s="15" t="s">
        <v>29</v>
      </c>
      <c r="AK17" s="17" t="s">
        <v>30</v>
      </c>
      <c r="AN17" s="15"/>
      <c r="AQ17" s="11"/>
      <c r="BE17" s="146"/>
      <c r="BS17" s="6" t="s">
        <v>34</v>
      </c>
    </row>
    <row r="18" spans="2:71" s="2" customFormat="1" ht="7.5" customHeight="1">
      <c r="B18" s="10"/>
      <c r="AQ18" s="11"/>
      <c r="BE18" s="146"/>
      <c r="BS18" s="6" t="s">
        <v>6</v>
      </c>
    </row>
    <row r="19" spans="2:71" s="2" customFormat="1" ht="15" customHeight="1">
      <c r="B19" s="10"/>
      <c r="D19" s="17" t="s">
        <v>35</v>
      </c>
      <c r="AK19" s="17" t="s">
        <v>28</v>
      </c>
      <c r="AN19" s="15" t="s">
        <v>36</v>
      </c>
      <c r="AQ19" s="11"/>
      <c r="BE19" s="146"/>
      <c r="BS19" s="6" t="s">
        <v>6</v>
      </c>
    </row>
    <row r="20" spans="2:57" s="2" customFormat="1" ht="19.5" customHeight="1">
      <c r="B20" s="10"/>
      <c r="E20" s="15" t="s">
        <v>37</v>
      </c>
      <c r="AK20" s="17" t="s">
        <v>30</v>
      </c>
      <c r="AN20" s="15"/>
      <c r="AQ20" s="11"/>
      <c r="BE20" s="146"/>
    </row>
    <row r="21" spans="2:57" s="2" customFormat="1" ht="7.5" customHeight="1">
      <c r="B21" s="10"/>
      <c r="AQ21" s="11"/>
      <c r="BE21" s="146"/>
    </row>
    <row r="22" spans="2:57" s="2" customFormat="1" ht="7.5" customHeight="1">
      <c r="B22" s="1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Q22" s="11"/>
      <c r="BE22" s="146"/>
    </row>
    <row r="23" spans="2:57" s="2" customFormat="1" ht="15" customHeight="1">
      <c r="B23" s="10"/>
      <c r="D23" s="21" t="s">
        <v>38</v>
      </c>
      <c r="AK23" s="154">
        <f>ROUND($AG$87,2)</f>
        <v>0</v>
      </c>
      <c r="AL23" s="146"/>
      <c r="AM23" s="146"/>
      <c r="AN23" s="146"/>
      <c r="AO23" s="146"/>
      <c r="AQ23" s="11"/>
      <c r="BE23" s="146"/>
    </row>
    <row r="24" spans="2:57" s="2" customFormat="1" ht="15" customHeight="1">
      <c r="B24" s="10"/>
      <c r="D24" s="21" t="s">
        <v>39</v>
      </c>
      <c r="AK24" s="154">
        <f>ROUND($AG$90,2)</f>
        <v>0</v>
      </c>
      <c r="AL24" s="146"/>
      <c r="AM24" s="146"/>
      <c r="AN24" s="146"/>
      <c r="AO24" s="146"/>
      <c r="AQ24" s="11"/>
      <c r="BE24" s="146"/>
    </row>
    <row r="25" spans="2:57" s="6" customFormat="1" ht="7.5" customHeight="1">
      <c r="B25" s="22"/>
      <c r="AQ25" s="23"/>
      <c r="BE25" s="149"/>
    </row>
    <row r="26" spans="2:57" s="6" customFormat="1" ht="27" customHeight="1">
      <c r="B26" s="22"/>
      <c r="D26" s="24" t="s">
        <v>40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55">
        <f>ROUND($AK$23+$AK$24,2)</f>
        <v>0</v>
      </c>
      <c r="AL26" s="156"/>
      <c r="AM26" s="156"/>
      <c r="AN26" s="156"/>
      <c r="AO26" s="156"/>
      <c r="AQ26" s="23"/>
      <c r="BE26" s="149"/>
    </row>
    <row r="27" spans="2:57" s="6" customFormat="1" ht="7.5" customHeight="1">
      <c r="B27" s="22"/>
      <c r="AQ27" s="23"/>
      <c r="BE27" s="149"/>
    </row>
    <row r="28" spans="2:57" s="6" customFormat="1" ht="15" customHeight="1">
      <c r="B28" s="26"/>
      <c r="D28" s="27" t="s">
        <v>41</v>
      </c>
      <c r="F28" s="27" t="s">
        <v>42</v>
      </c>
      <c r="L28" s="157">
        <v>0.21</v>
      </c>
      <c r="M28" s="150"/>
      <c r="N28" s="150"/>
      <c r="O28" s="150"/>
      <c r="T28" s="29" t="s">
        <v>43</v>
      </c>
      <c r="W28" s="158">
        <f>ROUND($AZ$87+SUM($CD$91:$CD$95),2)</f>
        <v>0</v>
      </c>
      <c r="X28" s="150"/>
      <c r="Y28" s="150"/>
      <c r="Z28" s="150"/>
      <c r="AA28" s="150"/>
      <c r="AB28" s="150"/>
      <c r="AC28" s="150"/>
      <c r="AD28" s="150"/>
      <c r="AE28" s="150"/>
      <c r="AK28" s="158">
        <f>ROUND($AV$87+SUM($BY$91:$BY$95),2)</f>
        <v>0</v>
      </c>
      <c r="AL28" s="150"/>
      <c r="AM28" s="150"/>
      <c r="AN28" s="150"/>
      <c r="AO28" s="150"/>
      <c r="AQ28" s="30"/>
      <c r="BE28" s="150"/>
    </row>
    <row r="29" spans="2:57" s="6" customFormat="1" ht="15" customHeight="1">
      <c r="B29" s="26"/>
      <c r="F29" s="27" t="s">
        <v>44</v>
      </c>
      <c r="L29" s="157">
        <v>0.15</v>
      </c>
      <c r="M29" s="150"/>
      <c r="N29" s="150"/>
      <c r="O29" s="150"/>
      <c r="T29" s="29" t="s">
        <v>43</v>
      </c>
      <c r="W29" s="158">
        <f>ROUND($BA$87+SUM($CE$91:$CE$95),2)</f>
        <v>0</v>
      </c>
      <c r="X29" s="150"/>
      <c r="Y29" s="150"/>
      <c r="Z29" s="150"/>
      <c r="AA29" s="150"/>
      <c r="AB29" s="150"/>
      <c r="AC29" s="150"/>
      <c r="AD29" s="150"/>
      <c r="AE29" s="150"/>
      <c r="AK29" s="158">
        <f>ROUND($AW$87+SUM($BZ$91:$BZ$95),2)</f>
        <v>0</v>
      </c>
      <c r="AL29" s="150"/>
      <c r="AM29" s="150"/>
      <c r="AN29" s="150"/>
      <c r="AO29" s="150"/>
      <c r="AQ29" s="30"/>
      <c r="BE29" s="150"/>
    </row>
    <row r="30" spans="2:57" s="6" customFormat="1" ht="15" customHeight="1" hidden="1">
      <c r="B30" s="26"/>
      <c r="F30" s="27" t="s">
        <v>45</v>
      </c>
      <c r="L30" s="157">
        <v>0.21</v>
      </c>
      <c r="M30" s="150"/>
      <c r="N30" s="150"/>
      <c r="O30" s="150"/>
      <c r="T30" s="29" t="s">
        <v>43</v>
      </c>
      <c r="W30" s="158">
        <f>ROUND($BB$87+SUM($CF$91:$CF$95),2)</f>
        <v>0</v>
      </c>
      <c r="X30" s="150"/>
      <c r="Y30" s="150"/>
      <c r="Z30" s="150"/>
      <c r="AA30" s="150"/>
      <c r="AB30" s="150"/>
      <c r="AC30" s="150"/>
      <c r="AD30" s="150"/>
      <c r="AE30" s="150"/>
      <c r="AK30" s="158">
        <v>0</v>
      </c>
      <c r="AL30" s="150"/>
      <c r="AM30" s="150"/>
      <c r="AN30" s="150"/>
      <c r="AO30" s="150"/>
      <c r="AQ30" s="30"/>
      <c r="BE30" s="150"/>
    </row>
    <row r="31" spans="2:57" s="6" customFormat="1" ht="15" customHeight="1" hidden="1">
      <c r="B31" s="26"/>
      <c r="F31" s="27" t="s">
        <v>46</v>
      </c>
      <c r="L31" s="157">
        <v>0.15</v>
      </c>
      <c r="M31" s="150"/>
      <c r="N31" s="150"/>
      <c r="O31" s="150"/>
      <c r="T31" s="29" t="s">
        <v>43</v>
      </c>
      <c r="W31" s="158">
        <f>ROUND($BC$87+SUM($CG$91:$CG$95),2)</f>
        <v>0</v>
      </c>
      <c r="X31" s="150"/>
      <c r="Y31" s="150"/>
      <c r="Z31" s="150"/>
      <c r="AA31" s="150"/>
      <c r="AB31" s="150"/>
      <c r="AC31" s="150"/>
      <c r="AD31" s="150"/>
      <c r="AE31" s="150"/>
      <c r="AK31" s="158">
        <v>0</v>
      </c>
      <c r="AL31" s="150"/>
      <c r="AM31" s="150"/>
      <c r="AN31" s="150"/>
      <c r="AO31" s="150"/>
      <c r="AQ31" s="30"/>
      <c r="BE31" s="150"/>
    </row>
    <row r="32" spans="2:57" s="6" customFormat="1" ht="15" customHeight="1" hidden="1">
      <c r="B32" s="26"/>
      <c r="F32" s="27" t="s">
        <v>47</v>
      </c>
      <c r="L32" s="157">
        <v>0</v>
      </c>
      <c r="M32" s="150"/>
      <c r="N32" s="150"/>
      <c r="O32" s="150"/>
      <c r="T32" s="29" t="s">
        <v>43</v>
      </c>
      <c r="W32" s="158">
        <f>ROUND($BD$87+SUM($CH$91:$CH$95),2)</f>
        <v>0</v>
      </c>
      <c r="X32" s="150"/>
      <c r="Y32" s="150"/>
      <c r="Z32" s="150"/>
      <c r="AA32" s="150"/>
      <c r="AB32" s="150"/>
      <c r="AC32" s="150"/>
      <c r="AD32" s="150"/>
      <c r="AE32" s="150"/>
      <c r="AK32" s="158">
        <v>0</v>
      </c>
      <c r="AL32" s="150"/>
      <c r="AM32" s="150"/>
      <c r="AN32" s="150"/>
      <c r="AO32" s="150"/>
      <c r="AQ32" s="30"/>
      <c r="BE32" s="150"/>
    </row>
    <row r="33" spans="2:57" s="6" customFormat="1" ht="7.5" customHeight="1">
      <c r="B33" s="22"/>
      <c r="AQ33" s="23"/>
      <c r="BE33" s="149"/>
    </row>
    <row r="34" spans="2:57" s="6" customFormat="1" ht="27" customHeight="1">
      <c r="B34" s="22"/>
      <c r="C34" s="31"/>
      <c r="D34" s="32" t="s">
        <v>48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4" t="s">
        <v>49</v>
      </c>
      <c r="U34" s="33"/>
      <c r="V34" s="33"/>
      <c r="W34" s="33"/>
      <c r="X34" s="159" t="s">
        <v>50</v>
      </c>
      <c r="Y34" s="160"/>
      <c r="Z34" s="160"/>
      <c r="AA34" s="160"/>
      <c r="AB34" s="160"/>
      <c r="AC34" s="33"/>
      <c r="AD34" s="33"/>
      <c r="AE34" s="33"/>
      <c r="AF34" s="33"/>
      <c r="AG34" s="33"/>
      <c r="AH34" s="33"/>
      <c r="AI34" s="33"/>
      <c r="AJ34" s="33"/>
      <c r="AK34" s="161">
        <f>ROUND(SUM($AK$26:$AK$32),2)</f>
        <v>0</v>
      </c>
      <c r="AL34" s="160"/>
      <c r="AM34" s="160"/>
      <c r="AN34" s="160"/>
      <c r="AO34" s="162"/>
      <c r="AP34" s="31"/>
      <c r="AQ34" s="23"/>
      <c r="BE34" s="149"/>
    </row>
    <row r="35" spans="2:43" s="6" customFormat="1" ht="15" customHeight="1">
      <c r="B35" s="22"/>
      <c r="AQ35" s="23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22"/>
      <c r="D49" s="35" t="s">
        <v>51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7"/>
      <c r="AC49" s="35" t="s">
        <v>52</v>
      </c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7"/>
      <c r="AQ49" s="23"/>
    </row>
    <row r="50" spans="2:43" s="2" customFormat="1" ht="14.25" customHeight="1">
      <c r="B50" s="10"/>
      <c r="D50" s="38"/>
      <c r="Z50" s="39"/>
      <c r="AC50" s="38"/>
      <c r="AO50" s="39"/>
      <c r="AQ50" s="11"/>
    </row>
    <row r="51" spans="2:43" s="2" customFormat="1" ht="14.25" customHeight="1">
      <c r="B51" s="10"/>
      <c r="D51" s="38"/>
      <c r="Z51" s="39"/>
      <c r="AC51" s="38"/>
      <c r="AO51" s="39"/>
      <c r="AQ51" s="11"/>
    </row>
    <row r="52" spans="2:43" s="2" customFormat="1" ht="14.25" customHeight="1">
      <c r="B52" s="10"/>
      <c r="D52" s="38"/>
      <c r="Z52" s="39"/>
      <c r="AC52" s="38"/>
      <c r="AO52" s="39"/>
      <c r="AQ52" s="11"/>
    </row>
    <row r="53" spans="2:43" s="2" customFormat="1" ht="14.25" customHeight="1">
      <c r="B53" s="10"/>
      <c r="D53" s="38"/>
      <c r="Z53" s="39"/>
      <c r="AC53" s="38"/>
      <c r="AO53" s="39"/>
      <c r="AQ53" s="11"/>
    </row>
    <row r="54" spans="2:43" s="2" customFormat="1" ht="14.25" customHeight="1">
      <c r="B54" s="10"/>
      <c r="D54" s="38"/>
      <c r="Z54" s="39"/>
      <c r="AC54" s="38"/>
      <c r="AO54" s="39"/>
      <c r="AQ54" s="11"/>
    </row>
    <row r="55" spans="2:43" s="2" customFormat="1" ht="14.25" customHeight="1">
      <c r="B55" s="10"/>
      <c r="D55" s="38"/>
      <c r="Z55" s="39"/>
      <c r="AC55" s="38"/>
      <c r="AO55" s="39"/>
      <c r="AQ55" s="11"/>
    </row>
    <row r="56" spans="2:43" s="2" customFormat="1" ht="14.25" customHeight="1">
      <c r="B56" s="10"/>
      <c r="D56" s="38"/>
      <c r="Z56" s="39"/>
      <c r="AC56" s="38"/>
      <c r="AO56" s="39"/>
      <c r="AQ56" s="11"/>
    </row>
    <row r="57" spans="2:43" s="2" customFormat="1" ht="14.25" customHeight="1">
      <c r="B57" s="10"/>
      <c r="D57" s="38"/>
      <c r="Z57" s="39"/>
      <c r="AC57" s="38"/>
      <c r="AO57" s="39"/>
      <c r="AQ57" s="11"/>
    </row>
    <row r="58" spans="2:43" s="6" customFormat="1" ht="15.75" customHeight="1">
      <c r="B58" s="22"/>
      <c r="D58" s="40" t="s">
        <v>53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2" t="s">
        <v>54</v>
      </c>
      <c r="S58" s="41"/>
      <c r="T58" s="41"/>
      <c r="U58" s="41"/>
      <c r="V58" s="41"/>
      <c r="W58" s="41"/>
      <c r="X58" s="41"/>
      <c r="Y58" s="41"/>
      <c r="Z58" s="43"/>
      <c r="AC58" s="40" t="s">
        <v>53</v>
      </c>
      <c r="AD58" s="41"/>
      <c r="AE58" s="41"/>
      <c r="AF58" s="41"/>
      <c r="AG58" s="41"/>
      <c r="AH58" s="41"/>
      <c r="AI58" s="41"/>
      <c r="AJ58" s="41"/>
      <c r="AK58" s="41"/>
      <c r="AL58" s="41"/>
      <c r="AM58" s="42" t="s">
        <v>54</v>
      </c>
      <c r="AN58" s="41"/>
      <c r="AO58" s="43"/>
      <c r="AQ58" s="23"/>
    </row>
    <row r="59" spans="2:43" s="2" customFormat="1" ht="14.25" customHeight="1">
      <c r="B59" s="10"/>
      <c r="AQ59" s="11"/>
    </row>
    <row r="60" spans="2:43" s="6" customFormat="1" ht="15.75" customHeight="1">
      <c r="B60" s="22"/>
      <c r="D60" s="35" t="s">
        <v>55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7"/>
      <c r="AC60" s="35" t="s">
        <v>56</v>
      </c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7"/>
      <c r="AQ60" s="23"/>
    </row>
    <row r="61" spans="2:43" s="2" customFormat="1" ht="14.25" customHeight="1">
      <c r="B61" s="10"/>
      <c r="D61" s="38"/>
      <c r="Z61" s="39"/>
      <c r="AC61" s="38"/>
      <c r="AO61" s="39"/>
      <c r="AQ61" s="11"/>
    </row>
    <row r="62" spans="2:43" s="2" customFormat="1" ht="14.25" customHeight="1">
      <c r="B62" s="10"/>
      <c r="D62" s="38"/>
      <c r="Z62" s="39"/>
      <c r="AC62" s="38"/>
      <c r="AO62" s="39"/>
      <c r="AQ62" s="11"/>
    </row>
    <row r="63" spans="2:43" s="2" customFormat="1" ht="14.25" customHeight="1">
      <c r="B63" s="10"/>
      <c r="D63" s="38"/>
      <c r="Z63" s="39"/>
      <c r="AC63" s="38"/>
      <c r="AO63" s="39"/>
      <c r="AQ63" s="11"/>
    </row>
    <row r="64" spans="2:43" s="2" customFormat="1" ht="14.25" customHeight="1">
      <c r="B64" s="10"/>
      <c r="D64" s="38"/>
      <c r="Z64" s="39"/>
      <c r="AC64" s="38"/>
      <c r="AO64" s="39"/>
      <c r="AQ64" s="11"/>
    </row>
    <row r="65" spans="2:43" s="2" customFormat="1" ht="14.25" customHeight="1">
      <c r="B65" s="10"/>
      <c r="D65" s="38"/>
      <c r="Z65" s="39"/>
      <c r="AC65" s="38"/>
      <c r="AO65" s="39"/>
      <c r="AQ65" s="11"/>
    </row>
    <row r="66" spans="2:43" s="2" customFormat="1" ht="14.25" customHeight="1">
      <c r="B66" s="10"/>
      <c r="D66" s="38"/>
      <c r="Z66" s="39"/>
      <c r="AC66" s="38"/>
      <c r="AO66" s="39"/>
      <c r="AQ66" s="11"/>
    </row>
    <row r="67" spans="2:43" s="2" customFormat="1" ht="14.25" customHeight="1">
      <c r="B67" s="10"/>
      <c r="D67" s="38"/>
      <c r="Z67" s="39"/>
      <c r="AC67" s="38"/>
      <c r="AO67" s="39"/>
      <c r="AQ67" s="11"/>
    </row>
    <row r="68" spans="2:43" s="2" customFormat="1" ht="14.25" customHeight="1">
      <c r="B68" s="10"/>
      <c r="D68" s="38"/>
      <c r="Z68" s="39"/>
      <c r="AC68" s="38"/>
      <c r="AO68" s="39"/>
      <c r="AQ68" s="11"/>
    </row>
    <row r="69" spans="2:43" s="6" customFormat="1" ht="15.75" customHeight="1">
      <c r="B69" s="22"/>
      <c r="D69" s="40" t="s">
        <v>53</v>
      </c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2" t="s">
        <v>54</v>
      </c>
      <c r="S69" s="41"/>
      <c r="T69" s="41"/>
      <c r="U69" s="41"/>
      <c r="V69" s="41"/>
      <c r="W69" s="41"/>
      <c r="X69" s="41"/>
      <c r="Y69" s="41"/>
      <c r="Z69" s="43"/>
      <c r="AC69" s="40" t="s">
        <v>53</v>
      </c>
      <c r="AD69" s="41"/>
      <c r="AE69" s="41"/>
      <c r="AF69" s="41"/>
      <c r="AG69" s="41"/>
      <c r="AH69" s="41"/>
      <c r="AI69" s="41"/>
      <c r="AJ69" s="41"/>
      <c r="AK69" s="41"/>
      <c r="AL69" s="41"/>
      <c r="AM69" s="42" t="s">
        <v>54</v>
      </c>
      <c r="AN69" s="41"/>
      <c r="AO69" s="43"/>
      <c r="AQ69" s="23"/>
    </row>
    <row r="70" spans="2:43" s="6" customFormat="1" ht="7.5" customHeight="1">
      <c r="B70" s="22"/>
      <c r="AQ70" s="23"/>
    </row>
    <row r="71" spans="2:43" s="6" customFormat="1" ht="7.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6"/>
    </row>
    <row r="75" spans="2:43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9"/>
    </row>
    <row r="76" spans="2:43" s="6" customFormat="1" ht="37.5" customHeight="1">
      <c r="B76" s="22"/>
      <c r="C76" s="147" t="s">
        <v>57</v>
      </c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23"/>
    </row>
    <row r="77" spans="2:43" s="15" customFormat="1" ht="15" customHeight="1">
      <c r="B77" s="50"/>
      <c r="C77" s="17" t="s">
        <v>13</v>
      </c>
      <c r="L77" s="15" t="str">
        <f>$K$5</f>
        <v>MS</v>
      </c>
      <c r="AQ77" s="51"/>
    </row>
    <row r="78" spans="2:43" s="52" customFormat="1" ht="37.5" customHeight="1">
      <c r="B78" s="53"/>
      <c r="C78" s="52" t="s">
        <v>16</v>
      </c>
      <c r="L78" s="163" t="str">
        <f>$K$6</f>
        <v>Stavební úpravy MŠ Město Albrechtice</v>
      </c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Q78" s="54"/>
    </row>
    <row r="79" spans="2:43" s="6" customFormat="1" ht="7.5" customHeight="1">
      <c r="B79" s="22"/>
      <c r="AQ79" s="23"/>
    </row>
    <row r="80" spans="2:43" s="6" customFormat="1" ht="15.75" customHeight="1">
      <c r="B80" s="22"/>
      <c r="C80" s="17" t="s">
        <v>22</v>
      </c>
      <c r="L80" s="55" t="str">
        <f>IF($K$8="","",$K$8)</f>
        <v>MŠ Město Albrechtice</v>
      </c>
      <c r="AI80" s="17" t="s">
        <v>24</v>
      </c>
      <c r="AM80" s="56">
        <f>IF($AN$8="","",$AN$8)</f>
      </c>
      <c r="AQ80" s="23"/>
    </row>
    <row r="81" spans="2:43" s="6" customFormat="1" ht="7.5" customHeight="1">
      <c r="B81" s="22"/>
      <c r="AQ81" s="23"/>
    </row>
    <row r="82" spans="2:56" s="6" customFormat="1" ht="18.75" customHeight="1">
      <c r="B82" s="22"/>
      <c r="C82" s="17" t="s">
        <v>27</v>
      </c>
      <c r="L82" s="15" t="str">
        <f>IF($E$11="","",$E$11)</f>
        <v> </v>
      </c>
      <c r="AI82" s="17" t="s">
        <v>33</v>
      </c>
      <c r="AM82" s="151" t="str">
        <f>IF($E$17="","",$E$17)</f>
        <v> </v>
      </c>
      <c r="AN82" s="149"/>
      <c r="AO82" s="149"/>
      <c r="AP82" s="149"/>
      <c r="AQ82" s="23"/>
      <c r="AS82" s="164" t="s">
        <v>58</v>
      </c>
      <c r="AT82" s="165"/>
      <c r="AU82" s="36"/>
      <c r="AV82" s="36"/>
      <c r="AW82" s="36"/>
      <c r="AX82" s="36"/>
      <c r="AY82" s="36"/>
      <c r="AZ82" s="36"/>
      <c r="BA82" s="36"/>
      <c r="BB82" s="36"/>
      <c r="BC82" s="36"/>
      <c r="BD82" s="37"/>
    </row>
    <row r="83" spans="2:56" s="6" customFormat="1" ht="15.75" customHeight="1">
      <c r="B83" s="22"/>
      <c r="C83" s="17" t="s">
        <v>31</v>
      </c>
      <c r="L83" s="15">
        <f>IF($E$14="Vyplň údaj","",$E$14)</f>
      </c>
      <c r="AI83" s="17" t="s">
        <v>35</v>
      </c>
      <c r="AM83" s="151" t="str">
        <f>IF($E$20="","",$E$20)</f>
        <v>albro.cz, s.r.o.</v>
      </c>
      <c r="AN83" s="149"/>
      <c r="AO83" s="149"/>
      <c r="AP83" s="149"/>
      <c r="AQ83" s="23"/>
      <c r="AS83" s="166"/>
      <c r="AT83" s="149"/>
      <c r="BD83" s="58"/>
    </row>
    <row r="84" spans="2:56" s="6" customFormat="1" ht="12" customHeight="1">
      <c r="B84" s="22"/>
      <c r="AQ84" s="23"/>
      <c r="AS84" s="166"/>
      <c r="AT84" s="149"/>
      <c r="BD84" s="58"/>
    </row>
    <row r="85" spans="2:57" s="6" customFormat="1" ht="30" customHeight="1">
      <c r="B85" s="22"/>
      <c r="C85" s="167" t="s">
        <v>59</v>
      </c>
      <c r="D85" s="160"/>
      <c r="E85" s="160"/>
      <c r="F85" s="160"/>
      <c r="G85" s="160"/>
      <c r="H85" s="33"/>
      <c r="I85" s="168" t="s">
        <v>60</v>
      </c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8" t="s">
        <v>61</v>
      </c>
      <c r="AH85" s="160"/>
      <c r="AI85" s="160"/>
      <c r="AJ85" s="160"/>
      <c r="AK85" s="160"/>
      <c r="AL85" s="160"/>
      <c r="AM85" s="160"/>
      <c r="AN85" s="168" t="s">
        <v>62</v>
      </c>
      <c r="AO85" s="160"/>
      <c r="AP85" s="162"/>
      <c r="AQ85" s="23"/>
      <c r="AS85" s="59" t="s">
        <v>63</v>
      </c>
      <c r="AT85" s="60" t="s">
        <v>64</v>
      </c>
      <c r="AU85" s="60" t="s">
        <v>65</v>
      </c>
      <c r="AV85" s="60" t="s">
        <v>66</v>
      </c>
      <c r="AW85" s="60" t="s">
        <v>67</v>
      </c>
      <c r="AX85" s="60" t="s">
        <v>68</v>
      </c>
      <c r="AY85" s="60" t="s">
        <v>69</v>
      </c>
      <c r="AZ85" s="60" t="s">
        <v>70</v>
      </c>
      <c r="BA85" s="60" t="s">
        <v>71</v>
      </c>
      <c r="BB85" s="60" t="s">
        <v>72</v>
      </c>
      <c r="BC85" s="60" t="s">
        <v>73</v>
      </c>
      <c r="BD85" s="61" t="s">
        <v>74</v>
      </c>
      <c r="BE85" s="62"/>
    </row>
    <row r="86" spans="2:56" s="6" customFormat="1" ht="12" customHeight="1">
      <c r="B86" s="22"/>
      <c r="AQ86" s="23"/>
      <c r="AS86" s="63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7"/>
    </row>
    <row r="87" spans="2:76" s="52" customFormat="1" ht="33" customHeight="1">
      <c r="B87" s="53"/>
      <c r="C87" s="64" t="s">
        <v>75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179">
        <f>ROUND($AG$88,2)</f>
        <v>0</v>
      </c>
      <c r="AH87" s="180"/>
      <c r="AI87" s="180"/>
      <c r="AJ87" s="180"/>
      <c r="AK87" s="180"/>
      <c r="AL87" s="180"/>
      <c r="AM87" s="180"/>
      <c r="AN87" s="179">
        <f>ROUND(SUM($AG$87,$AT$87),2)</f>
        <v>0</v>
      </c>
      <c r="AO87" s="180"/>
      <c r="AP87" s="180"/>
      <c r="AQ87" s="54"/>
      <c r="AS87" s="65">
        <f>ROUND($AS$88,2)</f>
        <v>0</v>
      </c>
      <c r="AT87" s="66">
        <f>ROUND(SUM($AV$87:$AW$87),2)</f>
        <v>0</v>
      </c>
      <c r="AU87" s="67">
        <f>ROUND($AU$88,5)</f>
        <v>5.4044</v>
      </c>
      <c r="AV87" s="66">
        <f>ROUND($AZ$87*$L$28,2)</f>
        <v>0</v>
      </c>
      <c r="AW87" s="66">
        <f>ROUND($BA$87*$L$29,2)</f>
        <v>0</v>
      </c>
      <c r="AX87" s="66">
        <f>ROUND($BB$87*$L$28,2)</f>
        <v>0</v>
      </c>
      <c r="AY87" s="66">
        <f>ROUND($BC$87*$L$29,2)</f>
        <v>0</v>
      </c>
      <c r="AZ87" s="66">
        <f>ROUND($AZ$88,2)</f>
        <v>0</v>
      </c>
      <c r="BA87" s="66">
        <f>ROUND($BA$88,2)</f>
        <v>0</v>
      </c>
      <c r="BB87" s="66">
        <f>ROUND($BB$88,2)</f>
        <v>0</v>
      </c>
      <c r="BC87" s="66">
        <f>ROUND($BC$88,2)</f>
        <v>0</v>
      </c>
      <c r="BD87" s="68">
        <f>ROUND($BD$88,2)</f>
        <v>0</v>
      </c>
      <c r="BS87" s="52" t="s">
        <v>76</v>
      </c>
      <c r="BT87" s="52" t="s">
        <v>77</v>
      </c>
      <c r="BU87" s="69" t="s">
        <v>78</v>
      </c>
      <c r="BV87" s="52" t="s">
        <v>79</v>
      </c>
      <c r="BW87" s="52" t="s">
        <v>80</v>
      </c>
      <c r="BX87" s="52" t="s">
        <v>81</v>
      </c>
    </row>
    <row r="88" spans="1:76" s="70" customFormat="1" ht="28.5" customHeight="1">
      <c r="A88" s="139" t="s">
        <v>873</v>
      </c>
      <c r="B88" s="71"/>
      <c r="C88" s="72"/>
      <c r="D88" s="171" t="s">
        <v>879</v>
      </c>
      <c r="E88" s="172"/>
      <c r="F88" s="172"/>
      <c r="G88" s="172"/>
      <c r="H88" s="172"/>
      <c r="I88" s="72"/>
      <c r="J88" s="171" t="s">
        <v>82</v>
      </c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  <c r="AF88" s="172"/>
      <c r="AG88" s="169">
        <f>'MŠ-III.ETEPA - "Oprava so...'!$M$27</f>
        <v>0</v>
      </c>
      <c r="AH88" s="170"/>
      <c r="AI88" s="170"/>
      <c r="AJ88" s="170"/>
      <c r="AK88" s="170"/>
      <c r="AL88" s="170"/>
      <c r="AM88" s="170"/>
      <c r="AN88" s="169">
        <f>ROUND(SUM($AG$88,$AT$88),2)</f>
        <v>0</v>
      </c>
      <c r="AO88" s="170"/>
      <c r="AP88" s="170"/>
      <c r="AQ88" s="73"/>
      <c r="AS88" s="74">
        <f>'MŠ-III.ETEPA - "Oprava so...'!$M$25</f>
        <v>0</v>
      </c>
      <c r="AT88" s="75">
        <f>ROUND(SUM($AV$88:$AW$88),2)</f>
        <v>0</v>
      </c>
      <c r="AU88" s="76">
        <f>'MŠ-III.ETEPA - "Oprava so...'!$W$144</f>
        <v>5.404400000000001</v>
      </c>
      <c r="AV88" s="75">
        <f>'MŠ-III.ETEPA - "Oprava so...'!$M$29</f>
        <v>0</v>
      </c>
      <c r="AW88" s="75">
        <f>'MŠ-III.ETEPA - "Oprava so...'!$M$30</f>
        <v>0</v>
      </c>
      <c r="AX88" s="75">
        <f>'MŠ-III.ETEPA - "Oprava so...'!$M$31</f>
        <v>0</v>
      </c>
      <c r="AY88" s="75">
        <f>'MŠ-III.ETEPA - "Oprava so...'!$M$32</f>
        <v>0</v>
      </c>
      <c r="AZ88" s="75">
        <f>'MŠ-III.ETEPA - "Oprava so...'!$H$29</f>
        <v>0</v>
      </c>
      <c r="BA88" s="75">
        <f>'MŠ-III.ETEPA - "Oprava so...'!$H$30</f>
        <v>0</v>
      </c>
      <c r="BB88" s="75">
        <f>'MŠ-III.ETEPA - "Oprava so...'!$H$31</f>
        <v>0</v>
      </c>
      <c r="BC88" s="75">
        <f>'MŠ-III.ETEPA - "Oprava so...'!$H$32</f>
        <v>0</v>
      </c>
      <c r="BD88" s="77">
        <f>'MŠ-III.ETEPA - "Oprava so...'!$H$33</f>
        <v>0</v>
      </c>
      <c r="BT88" s="70" t="s">
        <v>21</v>
      </c>
      <c r="BV88" s="70" t="s">
        <v>79</v>
      </c>
      <c r="BW88" s="70" t="s">
        <v>83</v>
      </c>
      <c r="BX88" s="70" t="s">
        <v>80</v>
      </c>
    </row>
    <row r="89" spans="2:43" s="2" customFormat="1" ht="14.25" customHeight="1">
      <c r="B89" s="10"/>
      <c r="AQ89" s="11"/>
    </row>
    <row r="90" spans="2:49" s="6" customFormat="1" ht="30.75" customHeight="1">
      <c r="B90" s="22"/>
      <c r="C90" s="64" t="s">
        <v>84</v>
      </c>
      <c r="AG90" s="179">
        <f>ROUND(SUM($AG$91:$AG$94),2)</f>
        <v>0</v>
      </c>
      <c r="AH90" s="149"/>
      <c r="AI90" s="149"/>
      <c r="AJ90" s="149"/>
      <c r="AK90" s="149"/>
      <c r="AL90" s="149"/>
      <c r="AM90" s="149"/>
      <c r="AN90" s="179">
        <f>ROUND(SUM($AN$91:$AN$94),2)</f>
        <v>0</v>
      </c>
      <c r="AO90" s="149"/>
      <c r="AP90" s="149"/>
      <c r="AQ90" s="23"/>
      <c r="AS90" s="59" t="s">
        <v>85</v>
      </c>
      <c r="AT90" s="60" t="s">
        <v>86</v>
      </c>
      <c r="AU90" s="60" t="s">
        <v>41</v>
      </c>
      <c r="AV90" s="61" t="s">
        <v>64</v>
      </c>
      <c r="AW90" s="62"/>
    </row>
    <row r="91" spans="2:89" s="6" customFormat="1" ht="21" customHeight="1">
      <c r="B91" s="22"/>
      <c r="D91" s="78" t="s">
        <v>87</v>
      </c>
      <c r="AG91" s="173">
        <f>ROUND($AG$87*$AS$91,2)</f>
        <v>0</v>
      </c>
      <c r="AH91" s="149"/>
      <c r="AI91" s="149"/>
      <c r="AJ91" s="149"/>
      <c r="AK91" s="149"/>
      <c r="AL91" s="149"/>
      <c r="AM91" s="149"/>
      <c r="AN91" s="174">
        <f>ROUND($AG$91+$AV$91,2)</f>
        <v>0</v>
      </c>
      <c r="AO91" s="149"/>
      <c r="AP91" s="149"/>
      <c r="AQ91" s="23"/>
      <c r="AS91" s="79">
        <v>0</v>
      </c>
      <c r="AT91" s="80" t="s">
        <v>88</v>
      </c>
      <c r="AU91" s="80" t="s">
        <v>42</v>
      </c>
      <c r="AV91" s="81">
        <f>ROUND(IF($AU$91="základní",$AG$91*$L$28,IF($AU$91="snížená",$AG$91*$L$29,0)),2)</f>
        <v>0</v>
      </c>
      <c r="BV91" s="6" t="s">
        <v>89</v>
      </c>
      <c r="BY91" s="82">
        <f>IF($AU$91="základní",$AV$91,0)</f>
        <v>0</v>
      </c>
      <c r="BZ91" s="82">
        <f>IF($AU$91="snížená",$AV$91,0)</f>
        <v>0</v>
      </c>
      <c r="CA91" s="82">
        <v>0</v>
      </c>
      <c r="CB91" s="82">
        <v>0</v>
      </c>
      <c r="CC91" s="82">
        <v>0</v>
      </c>
      <c r="CD91" s="82">
        <f>IF($AU$91="základní",$AG$91,0)</f>
        <v>0</v>
      </c>
      <c r="CE91" s="82">
        <f>IF($AU$91="snížená",$AG$91,0)</f>
        <v>0</v>
      </c>
      <c r="CF91" s="82">
        <f>IF($AU$91="zákl. přenesená",$AG$91,0)</f>
        <v>0</v>
      </c>
      <c r="CG91" s="82">
        <f>IF($AU$91="sníž. přenesená",$AG$91,0)</f>
        <v>0</v>
      </c>
      <c r="CH91" s="82">
        <f>IF($AU$91="nulová",$AG$91,0)</f>
        <v>0</v>
      </c>
      <c r="CI91" s="6">
        <f>IF($AU$91="základní",1,IF($AU$91="snížená",2,IF($AU$91="zákl. přenesená",4,IF($AU$91="sníž. přenesená",5,3))))</f>
        <v>1</v>
      </c>
      <c r="CJ91" s="6">
        <f>IF($AT$91="stavební čast",1,IF(8891="investiční čast",2,3))</f>
        <v>1</v>
      </c>
      <c r="CK91" s="6" t="str">
        <f>IF($D$91="Vyplň vlastní","","x")</f>
        <v>x</v>
      </c>
    </row>
    <row r="92" spans="2:89" s="6" customFormat="1" ht="21" customHeight="1">
      <c r="B92" s="22"/>
      <c r="D92" s="175" t="s">
        <v>90</v>
      </c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G92" s="173">
        <f>$AG$87*$AS$92</f>
        <v>0</v>
      </c>
      <c r="AH92" s="149"/>
      <c r="AI92" s="149"/>
      <c r="AJ92" s="149"/>
      <c r="AK92" s="149"/>
      <c r="AL92" s="149"/>
      <c r="AM92" s="149"/>
      <c r="AN92" s="174">
        <f>$AG$92+$AV$92</f>
        <v>0</v>
      </c>
      <c r="AO92" s="149"/>
      <c r="AP92" s="149"/>
      <c r="AQ92" s="23"/>
      <c r="AS92" s="83">
        <v>0</v>
      </c>
      <c r="AT92" s="84" t="s">
        <v>88</v>
      </c>
      <c r="AU92" s="84" t="s">
        <v>42</v>
      </c>
      <c r="AV92" s="85">
        <f>ROUND(IF($AU$92="nulová",0,IF(OR($AU$92="základní",$AU$92="zákl. přenesená"),$AG$92*$L$28,$AG$92*$L$29)),2)</f>
        <v>0</v>
      </c>
      <c r="BV92" s="6" t="s">
        <v>91</v>
      </c>
      <c r="BY92" s="82">
        <f>IF($AU$92="základní",$AV$92,0)</f>
        <v>0</v>
      </c>
      <c r="BZ92" s="82">
        <f>IF($AU$92="snížená",$AV$92,0)</f>
        <v>0</v>
      </c>
      <c r="CA92" s="82">
        <f>IF($AU$92="zákl. přenesená",$AV$92,0)</f>
        <v>0</v>
      </c>
      <c r="CB92" s="82">
        <f>IF($AU$92="sníž. přenesená",$AV$92,0)</f>
        <v>0</v>
      </c>
      <c r="CC92" s="82">
        <f>IF($AU$92="nulová",$AV$92,0)</f>
        <v>0</v>
      </c>
      <c r="CD92" s="82">
        <f>IF($AU$92="základní",$AG$92,0)</f>
        <v>0</v>
      </c>
      <c r="CE92" s="82">
        <f>IF($AU$92="snížená",$AG$92,0)</f>
        <v>0</v>
      </c>
      <c r="CF92" s="82">
        <f>IF($AU$92="zákl. přenesená",$AG$92,0)</f>
        <v>0</v>
      </c>
      <c r="CG92" s="82">
        <f>IF($AU$92="sníž. přenesená",$AG$92,0)</f>
        <v>0</v>
      </c>
      <c r="CH92" s="82">
        <f>IF($AU$92="nulová",$AG$92,0)</f>
        <v>0</v>
      </c>
      <c r="CI92" s="6">
        <f>IF($AU$92="základní",1,IF($AU$92="snížená",2,IF($AU$92="zákl. přenesená",4,IF($AU$92="sníž. přenesená",5,3))))</f>
        <v>1</v>
      </c>
      <c r="CJ92" s="6">
        <f>IF($AT$92="stavební čast",1,IF(8892="investiční čast",2,3))</f>
        <v>1</v>
      </c>
      <c r="CK92" s="6">
        <f>IF($D$92="Vyplň vlastní","","x")</f>
      </c>
    </row>
    <row r="93" spans="2:89" s="6" customFormat="1" ht="21" customHeight="1">
      <c r="B93" s="22"/>
      <c r="D93" s="175" t="s">
        <v>90</v>
      </c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G93" s="173">
        <f>$AG$87*$AS$93</f>
        <v>0</v>
      </c>
      <c r="AH93" s="149"/>
      <c r="AI93" s="149"/>
      <c r="AJ93" s="149"/>
      <c r="AK93" s="149"/>
      <c r="AL93" s="149"/>
      <c r="AM93" s="149"/>
      <c r="AN93" s="174">
        <f>$AG$93+$AV$93</f>
        <v>0</v>
      </c>
      <c r="AO93" s="149"/>
      <c r="AP93" s="149"/>
      <c r="AQ93" s="23"/>
      <c r="AS93" s="83">
        <v>0</v>
      </c>
      <c r="AT93" s="84" t="s">
        <v>88</v>
      </c>
      <c r="AU93" s="84" t="s">
        <v>42</v>
      </c>
      <c r="AV93" s="85">
        <f>ROUND(IF($AU$93="nulová",0,IF(OR($AU$93="základní",$AU$93="zákl. přenesená"),$AG$93*$L$28,$AG$93*$L$29)),2)</f>
        <v>0</v>
      </c>
      <c r="BV93" s="6" t="s">
        <v>91</v>
      </c>
      <c r="BY93" s="82">
        <f>IF($AU$93="základní",$AV$93,0)</f>
        <v>0</v>
      </c>
      <c r="BZ93" s="82">
        <f>IF($AU$93="snížená",$AV$93,0)</f>
        <v>0</v>
      </c>
      <c r="CA93" s="82">
        <f>IF($AU$93="zákl. přenesená",$AV$93,0)</f>
        <v>0</v>
      </c>
      <c r="CB93" s="82">
        <f>IF($AU$93="sníž. přenesená",$AV$93,0)</f>
        <v>0</v>
      </c>
      <c r="CC93" s="82">
        <f>IF($AU$93="nulová",$AV$93,0)</f>
        <v>0</v>
      </c>
      <c r="CD93" s="82">
        <f>IF($AU$93="základní",$AG$93,0)</f>
        <v>0</v>
      </c>
      <c r="CE93" s="82">
        <f>IF($AU$93="snížená",$AG$93,0)</f>
        <v>0</v>
      </c>
      <c r="CF93" s="82">
        <f>IF($AU$93="zákl. přenesená",$AG$93,0)</f>
        <v>0</v>
      </c>
      <c r="CG93" s="82">
        <f>IF($AU$93="sníž. přenesená",$AG$93,0)</f>
        <v>0</v>
      </c>
      <c r="CH93" s="82">
        <f>IF($AU$93="nulová",$AG$93,0)</f>
        <v>0</v>
      </c>
      <c r="CI93" s="6">
        <f>IF($AU$93="základní",1,IF($AU$93="snížená",2,IF($AU$93="zákl. přenesená",4,IF($AU$93="sníž. přenesená",5,3))))</f>
        <v>1</v>
      </c>
      <c r="CJ93" s="6">
        <f>IF($AT$93="stavební čast",1,IF(8893="investiční čast",2,3))</f>
        <v>1</v>
      </c>
      <c r="CK93" s="6">
        <f>IF($D$93="Vyplň vlastní","","x")</f>
      </c>
    </row>
    <row r="94" spans="2:89" s="6" customFormat="1" ht="21" customHeight="1">
      <c r="B94" s="22"/>
      <c r="D94" s="175" t="s">
        <v>90</v>
      </c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G94" s="173">
        <f>$AG$87*$AS$94</f>
        <v>0</v>
      </c>
      <c r="AH94" s="149"/>
      <c r="AI94" s="149"/>
      <c r="AJ94" s="149"/>
      <c r="AK94" s="149"/>
      <c r="AL94" s="149"/>
      <c r="AM94" s="149"/>
      <c r="AN94" s="174">
        <f>$AG$94+$AV$94</f>
        <v>0</v>
      </c>
      <c r="AO94" s="149"/>
      <c r="AP94" s="149"/>
      <c r="AQ94" s="23"/>
      <c r="AS94" s="86">
        <v>0</v>
      </c>
      <c r="AT94" s="87" t="s">
        <v>88</v>
      </c>
      <c r="AU94" s="87" t="s">
        <v>42</v>
      </c>
      <c r="AV94" s="88">
        <f>ROUND(IF($AU$94="nulová",0,IF(OR($AU$94="základní",$AU$94="zákl. přenesená"),$AG$94*$L$28,$AG$94*$L$29)),2)</f>
        <v>0</v>
      </c>
      <c r="BV94" s="6" t="s">
        <v>91</v>
      </c>
      <c r="BY94" s="82">
        <f>IF($AU$94="základní",$AV$94,0)</f>
        <v>0</v>
      </c>
      <c r="BZ94" s="82">
        <f>IF($AU$94="snížená",$AV$94,0)</f>
        <v>0</v>
      </c>
      <c r="CA94" s="82">
        <f>IF($AU$94="zákl. přenesená",$AV$94,0)</f>
        <v>0</v>
      </c>
      <c r="CB94" s="82">
        <f>IF($AU$94="sníž. přenesená",$AV$94,0)</f>
        <v>0</v>
      </c>
      <c r="CC94" s="82">
        <f>IF($AU$94="nulová",$AV$94,0)</f>
        <v>0</v>
      </c>
      <c r="CD94" s="82">
        <f>IF($AU$94="základní",$AG$94,0)</f>
        <v>0</v>
      </c>
      <c r="CE94" s="82">
        <f>IF($AU$94="snížená",$AG$94,0)</f>
        <v>0</v>
      </c>
      <c r="CF94" s="82">
        <f>IF($AU$94="zákl. přenesená",$AG$94,0)</f>
        <v>0</v>
      </c>
      <c r="CG94" s="82">
        <f>IF($AU$94="sníž. přenesená",$AG$94,0)</f>
        <v>0</v>
      </c>
      <c r="CH94" s="82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>
        <f>IF($D$94="Vyplň vlastní","","x")</f>
      </c>
    </row>
    <row r="95" spans="2:43" s="6" customFormat="1" ht="12" customHeight="1">
      <c r="B95" s="22"/>
      <c r="AQ95" s="23"/>
    </row>
    <row r="96" spans="2:43" s="6" customFormat="1" ht="30.75" customHeight="1">
      <c r="B96" s="22"/>
      <c r="C96" s="89" t="s">
        <v>92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176">
        <f>ROUND($AG$87+$AG$90,2)</f>
        <v>0</v>
      </c>
      <c r="AH96" s="177"/>
      <c r="AI96" s="177"/>
      <c r="AJ96" s="177"/>
      <c r="AK96" s="177"/>
      <c r="AL96" s="177"/>
      <c r="AM96" s="177"/>
      <c r="AN96" s="176">
        <f>ROUND($AN$87+$AN$90,2)</f>
        <v>0</v>
      </c>
      <c r="AO96" s="177"/>
      <c r="AP96" s="177"/>
      <c r="AQ96" s="23"/>
    </row>
    <row r="97" spans="2:43" s="6" customFormat="1" ht="7.5" customHeight="1"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6"/>
    </row>
  </sheetData>
  <sheetProtection/>
  <mergeCells count="57">
    <mergeCell ref="AG96:AM96"/>
    <mergeCell ref="AN96:AP96"/>
    <mergeCell ref="AR2:BE2"/>
    <mergeCell ref="D94:AB94"/>
    <mergeCell ref="AG94:AM94"/>
    <mergeCell ref="AN94:AP94"/>
    <mergeCell ref="AG87:AM87"/>
    <mergeCell ref="AN87:AP87"/>
    <mergeCell ref="AG90:AM90"/>
    <mergeCell ref="AN90:AP90"/>
    <mergeCell ref="AG91:AM91"/>
    <mergeCell ref="AN91:AP91"/>
    <mergeCell ref="D92:AB92"/>
    <mergeCell ref="AG92:AM92"/>
    <mergeCell ref="AN92:AP92"/>
    <mergeCell ref="D93:AB93"/>
    <mergeCell ref="AG93:AM93"/>
    <mergeCell ref="AN93:AP9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X34:AB34"/>
    <mergeCell ref="AK34:AO34"/>
    <mergeCell ref="C76:AP76"/>
    <mergeCell ref="L78:AO78"/>
    <mergeCell ref="AM82:AP82"/>
    <mergeCell ref="AS82:AT84"/>
    <mergeCell ref="AM83:AP83"/>
    <mergeCell ref="L31:O31"/>
    <mergeCell ref="W31:AE31"/>
    <mergeCell ref="AK31:AO31"/>
    <mergeCell ref="L32:O32"/>
    <mergeCell ref="W32:AE32"/>
    <mergeCell ref="AK32:AO32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C2:AP2"/>
    <mergeCell ref="C4:AP4"/>
    <mergeCell ref="BE5:BE34"/>
    <mergeCell ref="K5:AO5"/>
    <mergeCell ref="K6:AO6"/>
    <mergeCell ref="E14:AJ14"/>
    <mergeCell ref="AK23:AO23"/>
    <mergeCell ref="AK24:AO24"/>
    <mergeCell ref="AK26:AO26"/>
    <mergeCell ref="L28:O28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95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MŠ-III.ETEPA - &quot;Oprava so...'!C2" tooltip="MŠ-III.ETEPA - &quot;Oprava so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4"/>
  <sheetViews>
    <sheetView showGridLines="0" zoomScalePageLayoutView="0" workbookViewId="0" topLeftCell="A1">
      <pane ySplit="1" topLeftCell="A562" activePane="bottomLeft" state="frozen"/>
      <selection pane="topLeft" activeCell="A1" sqref="A1"/>
      <selection pane="bottomLeft" activeCell="AC12" sqref="AC12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44"/>
      <c r="B1" s="141"/>
      <c r="C1" s="141"/>
      <c r="D1" s="142" t="s">
        <v>1</v>
      </c>
      <c r="E1" s="141"/>
      <c r="F1" s="143" t="s">
        <v>874</v>
      </c>
      <c r="G1" s="143"/>
      <c r="H1" s="207" t="s">
        <v>875</v>
      </c>
      <c r="I1" s="207"/>
      <c r="J1" s="207"/>
      <c r="K1" s="207"/>
      <c r="L1" s="143" t="s">
        <v>876</v>
      </c>
      <c r="M1" s="141"/>
      <c r="N1" s="141"/>
      <c r="O1" s="142" t="s">
        <v>93</v>
      </c>
      <c r="P1" s="141"/>
      <c r="Q1" s="141"/>
      <c r="R1" s="141"/>
      <c r="S1" s="143" t="s">
        <v>877</v>
      </c>
      <c r="T1" s="143"/>
      <c r="U1" s="144"/>
      <c r="V1" s="14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5" t="s">
        <v>4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S2" s="178" t="s">
        <v>5</v>
      </c>
      <c r="T2" s="146"/>
      <c r="U2" s="146"/>
      <c r="V2" s="146"/>
      <c r="W2" s="146"/>
      <c r="X2" s="146"/>
      <c r="Y2" s="146"/>
      <c r="Z2" s="146"/>
      <c r="AA2" s="146"/>
      <c r="AB2" s="146"/>
      <c r="AC2" s="146"/>
      <c r="AT2" s="2" t="s">
        <v>83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94</v>
      </c>
    </row>
    <row r="4" spans="2:46" s="2" customFormat="1" ht="37.5" customHeight="1">
      <c r="B4" s="10"/>
      <c r="C4" s="147" t="s">
        <v>95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7" t="s">
        <v>16</v>
      </c>
      <c r="F6" s="181" t="str">
        <f>'Rekapitulace stavby'!$K$6</f>
        <v>Stavební úpravy MŠ Město Albrechtice</v>
      </c>
      <c r="G6" s="146"/>
      <c r="H6" s="146"/>
      <c r="I6" s="146"/>
      <c r="J6" s="146"/>
      <c r="K6" s="146"/>
      <c r="L6" s="146"/>
      <c r="M6" s="146"/>
      <c r="N6" s="146"/>
      <c r="O6" s="146"/>
      <c r="P6" s="146"/>
      <c r="R6" s="11"/>
    </row>
    <row r="7" spans="2:18" s="6" customFormat="1" ht="33.75" customHeight="1">
      <c r="B7" s="22"/>
      <c r="D7" s="16" t="s">
        <v>96</v>
      </c>
      <c r="F7" s="152" t="s">
        <v>878</v>
      </c>
      <c r="G7" s="149"/>
      <c r="H7" s="149"/>
      <c r="I7" s="149"/>
      <c r="J7" s="149"/>
      <c r="K7" s="149"/>
      <c r="L7" s="149"/>
      <c r="M7" s="149"/>
      <c r="N7" s="149"/>
      <c r="O7" s="149"/>
      <c r="P7" s="149"/>
      <c r="R7" s="23"/>
    </row>
    <row r="8" spans="2:18" s="6" customFormat="1" ht="15" customHeight="1">
      <c r="B8" s="22"/>
      <c r="D8" s="17" t="s">
        <v>19</v>
      </c>
      <c r="F8" s="15"/>
      <c r="M8" s="17" t="s">
        <v>20</v>
      </c>
      <c r="O8" s="15"/>
      <c r="R8" s="23"/>
    </row>
    <row r="9" spans="2:18" s="6" customFormat="1" ht="15" customHeight="1">
      <c r="B9" s="22"/>
      <c r="D9" s="17" t="s">
        <v>22</v>
      </c>
      <c r="F9" s="15" t="s">
        <v>23</v>
      </c>
      <c r="M9" s="17" t="s">
        <v>24</v>
      </c>
      <c r="O9" s="182"/>
      <c r="P9" s="149"/>
      <c r="R9" s="23"/>
    </row>
    <row r="10" spans="2:18" s="6" customFormat="1" ht="12" customHeight="1">
      <c r="B10" s="22"/>
      <c r="R10" s="23"/>
    </row>
    <row r="11" spans="2:18" s="6" customFormat="1" ht="15" customHeight="1">
      <c r="B11" s="22"/>
      <c r="D11" s="17" t="s">
        <v>27</v>
      </c>
      <c r="M11" s="17" t="s">
        <v>28</v>
      </c>
      <c r="O11" s="151">
        <f>IF('Rekapitulace stavby'!$AN$10="","",'Rekapitulace stavby'!$AN$10)</f>
      </c>
      <c r="P11" s="149"/>
      <c r="R11" s="23"/>
    </row>
    <row r="12" spans="2:18" s="6" customFormat="1" ht="18.75" customHeight="1">
      <c r="B12" s="22"/>
      <c r="E12" s="15" t="str">
        <f>IF('Rekapitulace stavby'!$E$11="","",'Rekapitulace stavby'!$E$11)</f>
        <v> </v>
      </c>
      <c r="M12" s="17" t="s">
        <v>30</v>
      </c>
      <c r="O12" s="151">
        <f>IF('Rekapitulace stavby'!$AN$11="","",'Rekapitulace stavby'!$AN$11)</f>
      </c>
      <c r="P12" s="149"/>
      <c r="R12" s="23"/>
    </row>
    <row r="13" spans="2:18" s="6" customFormat="1" ht="7.5" customHeight="1">
      <c r="B13" s="22"/>
      <c r="R13" s="23"/>
    </row>
    <row r="14" spans="2:18" s="6" customFormat="1" ht="15" customHeight="1">
      <c r="B14" s="22"/>
      <c r="D14" s="17" t="s">
        <v>31</v>
      </c>
      <c r="M14" s="17" t="s">
        <v>28</v>
      </c>
      <c r="O14" s="183" t="str">
        <f>IF('Rekapitulace stavby'!$AN$13="","",'Rekapitulace stavby'!$AN$13)</f>
        <v>Vyplň údaj</v>
      </c>
      <c r="P14" s="149"/>
      <c r="R14" s="23"/>
    </row>
    <row r="15" spans="2:18" s="6" customFormat="1" ht="18.75" customHeight="1">
      <c r="B15" s="22"/>
      <c r="E15" s="183" t="str">
        <f>IF('Rekapitulace stavby'!$E$14="","",'Rekapitulace stavby'!$E$14)</f>
        <v>Vyplň údaj</v>
      </c>
      <c r="F15" s="149"/>
      <c r="G15" s="149"/>
      <c r="H15" s="149"/>
      <c r="I15" s="149"/>
      <c r="J15" s="149"/>
      <c r="K15" s="149"/>
      <c r="L15" s="149"/>
      <c r="M15" s="17" t="s">
        <v>30</v>
      </c>
      <c r="O15" s="183" t="str">
        <f>IF('Rekapitulace stavby'!$AN$14="","",'Rekapitulace stavby'!$AN$14)</f>
        <v>Vyplň údaj</v>
      </c>
      <c r="P15" s="149"/>
      <c r="R15" s="23"/>
    </row>
    <row r="16" spans="2:18" s="6" customFormat="1" ht="7.5" customHeight="1">
      <c r="B16" s="22"/>
      <c r="R16" s="23"/>
    </row>
    <row r="17" spans="2:18" s="6" customFormat="1" ht="15" customHeight="1">
      <c r="B17" s="22"/>
      <c r="D17" s="17" t="s">
        <v>33</v>
      </c>
      <c r="M17" s="17" t="s">
        <v>28</v>
      </c>
      <c r="O17" s="151">
        <f>IF('Rekapitulace stavby'!$AN$16="","",'Rekapitulace stavby'!$AN$16)</f>
      </c>
      <c r="P17" s="149"/>
      <c r="R17" s="23"/>
    </row>
    <row r="18" spans="2:18" s="6" customFormat="1" ht="18.75" customHeight="1">
      <c r="B18" s="22"/>
      <c r="E18" s="15" t="str">
        <f>IF('Rekapitulace stavby'!$E$17="","",'Rekapitulace stavby'!$E$17)</f>
        <v> </v>
      </c>
      <c r="M18" s="17" t="s">
        <v>30</v>
      </c>
      <c r="O18" s="151">
        <f>IF('Rekapitulace stavby'!$AN$17="","",'Rekapitulace stavby'!$AN$17)</f>
      </c>
      <c r="P18" s="149"/>
      <c r="R18" s="23"/>
    </row>
    <row r="19" spans="2:18" s="6" customFormat="1" ht="7.5" customHeight="1">
      <c r="B19" s="22"/>
      <c r="R19" s="23"/>
    </row>
    <row r="20" spans="2:18" s="6" customFormat="1" ht="15" customHeight="1">
      <c r="B20" s="22"/>
      <c r="D20" s="17" t="s">
        <v>35</v>
      </c>
      <c r="M20" s="17" t="s">
        <v>28</v>
      </c>
      <c r="O20" s="151" t="s">
        <v>36</v>
      </c>
      <c r="P20" s="149"/>
      <c r="R20" s="23"/>
    </row>
    <row r="21" spans="2:18" s="6" customFormat="1" ht="18.75" customHeight="1">
      <c r="B21" s="22"/>
      <c r="E21" s="15" t="s">
        <v>37</v>
      </c>
      <c r="M21" s="17" t="s">
        <v>30</v>
      </c>
      <c r="O21" s="151"/>
      <c r="P21" s="149"/>
      <c r="R21" s="23"/>
    </row>
    <row r="22" spans="2:18" s="6" customFormat="1" ht="7.5" customHeight="1">
      <c r="B22" s="22"/>
      <c r="R22" s="23"/>
    </row>
    <row r="23" spans="2:18" s="6" customFormat="1" ht="7.5" customHeight="1">
      <c r="B23" s="22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R23" s="23"/>
    </row>
    <row r="24" spans="2:18" s="6" customFormat="1" ht="15" customHeight="1">
      <c r="B24" s="22"/>
      <c r="D24" s="90" t="s">
        <v>97</v>
      </c>
      <c r="M24" s="154">
        <f>$N$88</f>
        <v>0</v>
      </c>
      <c r="N24" s="149"/>
      <c r="O24" s="149"/>
      <c r="P24" s="149"/>
      <c r="R24" s="23"/>
    </row>
    <row r="25" spans="2:18" s="6" customFormat="1" ht="15" customHeight="1">
      <c r="B25" s="22"/>
      <c r="D25" s="21" t="s">
        <v>87</v>
      </c>
      <c r="M25" s="154">
        <f>$N$119</f>
        <v>0</v>
      </c>
      <c r="N25" s="149"/>
      <c r="O25" s="149"/>
      <c r="P25" s="149"/>
      <c r="R25" s="23"/>
    </row>
    <row r="26" spans="2:18" s="6" customFormat="1" ht="7.5" customHeight="1">
      <c r="B26" s="22"/>
      <c r="R26" s="23"/>
    </row>
    <row r="27" spans="2:18" s="6" customFormat="1" ht="26.25" customHeight="1">
      <c r="B27" s="22"/>
      <c r="D27" s="91" t="s">
        <v>40</v>
      </c>
      <c r="M27" s="184">
        <f>ROUND($M$24+$M$25,2)</f>
        <v>0</v>
      </c>
      <c r="N27" s="149"/>
      <c r="O27" s="149"/>
      <c r="P27" s="149"/>
      <c r="R27" s="23"/>
    </row>
    <row r="28" spans="2:18" s="6" customFormat="1" ht="7.5" customHeight="1">
      <c r="B28" s="22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R28" s="23"/>
    </row>
    <row r="29" spans="2:18" s="6" customFormat="1" ht="15" customHeight="1">
      <c r="B29" s="22"/>
      <c r="D29" s="27" t="s">
        <v>41</v>
      </c>
      <c r="E29" s="27" t="s">
        <v>42</v>
      </c>
      <c r="F29" s="28">
        <v>0.21</v>
      </c>
      <c r="G29" s="92" t="s">
        <v>43</v>
      </c>
      <c r="H29" s="185">
        <f>ROUND((((SUM($BE$119:$BE$126)+SUM($BE$144:$BE$557))+SUM($BE$559:$BE$563))),2)</f>
        <v>0</v>
      </c>
      <c r="I29" s="149"/>
      <c r="J29" s="149"/>
      <c r="M29" s="185">
        <f>ROUND((((SUM($BE$119:$BE$126)+SUM($BE$144:$BE$557))*$F$29)+SUM($BE$559:$BE$563)*$F$29),2)</f>
        <v>0</v>
      </c>
      <c r="N29" s="149"/>
      <c r="O29" s="149"/>
      <c r="P29" s="149"/>
      <c r="R29" s="23"/>
    </row>
    <row r="30" spans="2:18" s="6" customFormat="1" ht="15" customHeight="1">
      <c r="B30" s="22"/>
      <c r="E30" s="27" t="s">
        <v>44</v>
      </c>
      <c r="F30" s="28">
        <v>0.15</v>
      </c>
      <c r="G30" s="92" t="s">
        <v>43</v>
      </c>
      <c r="H30" s="185">
        <f>ROUND((((SUM($BF$119:$BF$126)+SUM($BF$144:$BF$557))+SUM($BF$559:$BF$563))),2)</f>
        <v>0</v>
      </c>
      <c r="I30" s="149"/>
      <c r="J30" s="149"/>
      <c r="M30" s="185">
        <f>ROUND((((SUM($BF$119:$BF$126)+SUM($BF$144:$BF$557))*$F$30)+SUM($BF$559:$BF$563)*$F$30),2)</f>
        <v>0</v>
      </c>
      <c r="N30" s="149"/>
      <c r="O30" s="149"/>
      <c r="P30" s="149"/>
      <c r="R30" s="23"/>
    </row>
    <row r="31" spans="2:18" s="6" customFormat="1" ht="15" customHeight="1" hidden="1">
      <c r="B31" s="22"/>
      <c r="E31" s="27" t="s">
        <v>45</v>
      </c>
      <c r="F31" s="28">
        <v>0.21</v>
      </c>
      <c r="G31" s="92" t="s">
        <v>43</v>
      </c>
      <c r="H31" s="185">
        <f>ROUND((((SUM($BG$119:$BG$126)+SUM($BG$144:$BG$557))+SUM($BG$559:$BG$563))),2)</f>
        <v>0</v>
      </c>
      <c r="I31" s="149"/>
      <c r="J31" s="149"/>
      <c r="M31" s="185">
        <v>0</v>
      </c>
      <c r="N31" s="149"/>
      <c r="O31" s="149"/>
      <c r="P31" s="149"/>
      <c r="R31" s="23"/>
    </row>
    <row r="32" spans="2:18" s="6" customFormat="1" ht="15" customHeight="1" hidden="1">
      <c r="B32" s="22"/>
      <c r="E32" s="27" t="s">
        <v>46</v>
      </c>
      <c r="F32" s="28">
        <v>0.15</v>
      </c>
      <c r="G32" s="92" t="s">
        <v>43</v>
      </c>
      <c r="H32" s="185">
        <f>ROUND((((SUM($BH$119:$BH$126)+SUM($BH$144:$BH$557))+SUM($BH$559:$BH$563))),2)</f>
        <v>0</v>
      </c>
      <c r="I32" s="149"/>
      <c r="J32" s="149"/>
      <c r="M32" s="185">
        <v>0</v>
      </c>
      <c r="N32" s="149"/>
      <c r="O32" s="149"/>
      <c r="P32" s="149"/>
      <c r="R32" s="23"/>
    </row>
    <row r="33" spans="2:18" s="6" customFormat="1" ht="15" customHeight="1" hidden="1">
      <c r="B33" s="22"/>
      <c r="E33" s="27" t="s">
        <v>47</v>
      </c>
      <c r="F33" s="28">
        <v>0</v>
      </c>
      <c r="G33" s="92" t="s">
        <v>43</v>
      </c>
      <c r="H33" s="185">
        <f>ROUND((((SUM($BI$119:$BI$126)+SUM($BI$144:$BI$557))+SUM($BI$559:$BI$563))),2)</f>
        <v>0</v>
      </c>
      <c r="I33" s="149"/>
      <c r="J33" s="149"/>
      <c r="M33" s="185">
        <v>0</v>
      </c>
      <c r="N33" s="149"/>
      <c r="O33" s="149"/>
      <c r="P33" s="149"/>
      <c r="R33" s="23"/>
    </row>
    <row r="34" spans="2:18" s="6" customFormat="1" ht="7.5" customHeight="1">
      <c r="B34" s="22"/>
      <c r="R34" s="23"/>
    </row>
    <row r="35" spans="2:18" s="6" customFormat="1" ht="26.25" customHeight="1">
      <c r="B35" s="22"/>
      <c r="C35" s="31"/>
      <c r="D35" s="32" t="s">
        <v>48</v>
      </c>
      <c r="E35" s="33"/>
      <c r="F35" s="33"/>
      <c r="G35" s="93" t="s">
        <v>49</v>
      </c>
      <c r="H35" s="34" t="s">
        <v>50</v>
      </c>
      <c r="I35" s="33"/>
      <c r="J35" s="33"/>
      <c r="K35" s="33"/>
      <c r="L35" s="161">
        <f>ROUND(SUM($M$27:$M$33),2)</f>
        <v>0</v>
      </c>
      <c r="M35" s="160"/>
      <c r="N35" s="160"/>
      <c r="O35" s="160"/>
      <c r="P35" s="162"/>
      <c r="Q35" s="31"/>
      <c r="R35" s="23"/>
    </row>
    <row r="36" spans="2:18" s="6" customFormat="1" ht="15" customHeight="1">
      <c r="B36" s="22"/>
      <c r="R36" s="23"/>
    </row>
    <row r="37" spans="2:18" s="6" customFormat="1" ht="15" customHeight="1">
      <c r="B37" s="22"/>
      <c r="R37" s="23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2"/>
      <c r="D50" s="35" t="s">
        <v>51</v>
      </c>
      <c r="E50" s="36"/>
      <c r="F50" s="36"/>
      <c r="G50" s="36"/>
      <c r="H50" s="37"/>
      <c r="J50" s="35" t="s">
        <v>52</v>
      </c>
      <c r="K50" s="36"/>
      <c r="L50" s="36"/>
      <c r="M50" s="36"/>
      <c r="N50" s="36"/>
      <c r="O50" s="36"/>
      <c r="P50" s="37"/>
      <c r="R50" s="23"/>
    </row>
    <row r="51" spans="2:18" s="2" customFormat="1" ht="14.25" customHeight="1">
      <c r="B51" s="10"/>
      <c r="D51" s="38"/>
      <c r="H51" s="39"/>
      <c r="J51" s="38"/>
      <c r="P51" s="39"/>
      <c r="R51" s="11"/>
    </row>
    <row r="52" spans="2:18" s="2" customFormat="1" ht="14.25" customHeight="1">
      <c r="B52" s="10"/>
      <c r="D52" s="38"/>
      <c r="H52" s="39"/>
      <c r="J52" s="38"/>
      <c r="P52" s="39"/>
      <c r="R52" s="11"/>
    </row>
    <row r="53" spans="2:18" s="2" customFormat="1" ht="14.25" customHeight="1">
      <c r="B53" s="10"/>
      <c r="D53" s="38"/>
      <c r="H53" s="39"/>
      <c r="J53" s="38"/>
      <c r="P53" s="39"/>
      <c r="R53" s="11"/>
    </row>
    <row r="54" spans="2:18" s="2" customFormat="1" ht="14.25" customHeight="1">
      <c r="B54" s="10"/>
      <c r="D54" s="38"/>
      <c r="H54" s="39"/>
      <c r="J54" s="38"/>
      <c r="P54" s="39"/>
      <c r="R54" s="11"/>
    </row>
    <row r="55" spans="2:18" s="2" customFormat="1" ht="14.25" customHeight="1">
      <c r="B55" s="10"/>
      <c r="D55" s="38"/>
      <c r="H55" s="39"/>
      <c r="J55" s="38"/>
      <c r="P55" s="39"/>
      <c r="R55" s="11"/>
    </row>
    <row r="56" spans="2:18" s="2" customFormat="1" ht="14.25" customHeight="1">
      <c r="B56" s="10"/>
      <c r="D56" s="38"/>
      <c r="H56" s="39"/>
      <c r="J56" s="38"/>
      <c r="P56" s="39"/>
      <c r="R56" s="11"/>
    </row>
    <row r="57" spans="2:18" s="2" customFormat="1" ht="14.25" customHeight="1">
      <c r="B57" s="10"/>
      <c r="D57" s="38"/>
      <c r="H57" s="39"/>
      <c r="J57" s="38"/>
      <c r="P57" s="39"/>
      <c r="R57" s="11"/>
    </row>
    <row r="58" spans="2:18" s="2" customFormat="1" ht="14.25" customHeight="1">
      <c r="B58" s="10"/>
      <c r="D58" s="38"/>
      <c r="H58" s="39"/>
      <c r="J58" s="38"/>
      <c r="P58" s="39"/>
      <c r="R58" s="11"/>
    </row>
    <row r="59" spans="2:18" s="6" customFormat="1" ht="15.75" customHeight="1">
      <c r="B59" s="22"/>
      <c r="D59" s="40" t="s">
        <v>53</v>
      </c>
      <c r="E59" s="41"/>
      <c r="F59" s="41"/>
      <c r="G59" s="42" t="s">
        <v>54</v>
      </c>
      <c r="H59" s="43"/>
      <c r="J59" s="40" t="s">
        <v>53</v>
      </c>
      <c r="K59" s="41"/>
      <c r="L59" s="41"/>
      <c r="M59" s="41"/>
      <c r="N59" s="42" t="s">
        <v>54</v>
      </c>
      <c r="O59" s="41"/>
      <c r="P59" s="43"/>
      <c r="R59" s="23"/>
    </row>
    <row r="60" spans="2:18" s="2" customFormat="1" ht="14.25" customHeight="1">
      <c r="B60" s="10"/>
      <c r="R60" s="11"/>
    </row>
    <row r="61" spans="2:18" s="6" customFormat="1" ht="15.75" customHeight="1">
      <c r="B61" s="22"/>
      <c r="D61" s="35" t="s">
        <v>55</v>
      </c>
      <c r="E61" s="36"/>
      <c r="F61" s="36"/>
      <c r="G61" s="36"/>
      <c r="H61" s="37"/>
      <c r="J61" s="35" t="s">
        <v>56</v>
      </c>
      <c r="K61" s="36"/>
      <c r="L61" s="36"/>
      <c r="M61" s="36"/>
      <c r="N61" s="36"/>
      <c r="O61" s="36"/>
      <c r="P61" s="37"/>
      <c r="R61" s="23"/>
    </row>
    <row r="62" spans="2:18" s="2" customFormat="1" ht="14.25" customHeight="1">
      <c r="B62" s="10"/>
      <c r="D62" s="38"/>
      <c r="H62" s="39"/>
      <c r="J62" s="38"/>
      <c r="P62" s="39"/>
      <c r="R62" s="11"/>
    </row>
    <row r="63" spans="2:18" s="2" customFormat="1" ht="14.25" customHeight="1">
      <c r="B63" s="10"/>
      <c r="D63" s="38"/>
      <c r="H63" s="39"/>
      <c r="J63" s="38"/>
      <c r="P63" s="39"/>
      <c r="R63" s="11"/>
    </row>
    <row r="64" spans="2:18" s="2" customFormat="1" ht="14.25" customHeight="1">
      <c r="B64" s="10"/>
      <c r="D64" s="38"/>
      <c r="H64" s="39"/>
      <c r="J64" s="38"/>
      <c r="P64" s="39"/>
      <c r="R64" s="11"/>
    </row>
    <row r="65" spans="2:18" s="2" customFormat="1" ht="14.25" customHeight="1">
      <c r="B65" s="10"/>
      <c r="D65" s="38"/>
      <c r="H65" s="39"/>
      <c r="J65" s="38"/>
      <c r="P65" s="39"/>
      <c r="R65" s="11"/>
    </row>
    <row r="66" spans="2:18" s="2" customFormat="1" ht="14.25" customHeight="1">
      <c r="B66" s="10"/>
      <c r="D66" s="38"/>
      <c r="H66" s="39"/>
      <c r="J66" s="38"/>
      <c r="P66" s="39"/>
      <c r="R66" s="11"/>
    </row>
    <row r="67" spans="2:18" s="2" customFormat="1" ht="14.25" customHeight="1">
      <c r="B67" s="10"/>
      <c r="D67" s="38"/>
      <c r="H67" s="39"/>
      <c r="J67" s="38"/>
      <c r="P67" s="39"/>
      <c r="R67" s="11"/>
    </row>
    <row r="68" spans="2:18" s="2" customFormat="1" ht="14.25" customHeight="1">
      <c r="B68" s="10"/>
      <c r="D68" s="38"/>
      <c r="H68" s="39"/>
      <c r="J68" s="38"/>
      <c r="P68" s="39"/>
      <c r="R68" s="11"/>
    </row>
    <row r="69" spans="2:18" s="2" customFormat="1" ht="14.25" customHeight="1">
      <c r="B69" s="10"/>
      <c r="D69" s="38"/>
      <c r="H69" s="39"/>
      <c r="J69" s="38"/>
      <c r="P69" s="39"/>
      <c r="R69" s="11"/>
    </row>
    <row r="70" spans="2:18" s="6" customFormat="1" ht="15.75" customHeight="1">
      <c r="B70" s="22"/>
      <c r="D70" s="40" t="s">
        <v>53</v>
      </c>
      <c r="E70" s="41"/>
      <c r="F70" s="41"/>
      <c r="G70" s="42" t="s">
        <v>54</v>
      </c>
      <c r="H70" s="43"/>
      <c r="J70" s="40" t="s">
        <v>53</v>
      </c>
      <c r="K70" s="41"/>
      <c r="L70" s="41"/>
      <c r="M70" s="41"/>
      <c r="N70" s="42" t="s">
        <v>54</v>
      </c>
      <c r="O70" s="41"/>
      <c r="P70" s="43"/>
      <c r="R70" s="23"/>
    </row>
    <row r="71" spans="2:18" s="6" customFormat="1" ht="1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</row>
    <row r="75" spans="2:18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9"/>
    </row>
    <row r="76" spans="2:18" s="6" customFormat="1" ht="37.5" customHeight="1">
      <c r="B76" s="22"/>
      <c r="C76" s="147" t="s">
        <v>98</v>
      </c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23"/>
    </row>
    <row r="77" spans="2:18" s="6" customFormat="1" ht="7.5" customHeight="1">
      <c r="B77" s="22"/>
      <c r="R77" s="23"/>
    </row>
    <row r="78" spans="2:18" s="6" customFormat="1" ht="30.75" customHeight="1">
      <c r="B78" s="22"/>
      <c r="C78" s="17" t="s">
        <v>16</v>
      </c>
      <c r="F78" s="181" t="str">
        <f>$F$6</f>
        <v>Stavební úpravy MŠ Město Albrechtice</v>
      </c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R78" s="23"/>
    </row>
    <row r="79" spans="2:18" s="6" customFormat="1" ht="37.5" customHeight="1">
      <c r="B79" s="22"/>
      <c r="C79" s="52" t="s">
        <v>96</v>
      </c>
      <c r="F79" s="163" t="str">
        <f>$F$7</f>
        <v>MŠ-III.ETAPA - "Oprava sociálního zařízení MŠ Město Albrechtice" 
Oprava soc. zař. a šaten zam.I.a II.NP pavilon B</v>
      </c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R79" s="23"/>
    </row>
    <row r="80" spans="2:18" s="6" customFormat="1" ht="7.5" customHeight="1">
      <c r="B80" s="22"/>
      <c r="R80" s="23"/>
    </row>
    <row r="81" spans="2:18" s="6" customFormat="1" ht="18.75" customHeight="1">
      <c r="B81" s="22"/>
      <c r="C81" s="17" t="s">
        <v>22</v>
      </c>
      <c r="F81" s="15" t="str">
        <f>$F$9</f>
        <v>MŠ Město Albrechtice</v>
      </c>
      <c r="K81" s="17" t="s">
        <v>24</v>
      </c>
      <c r="M81" s="186">
        <f>IF($O$9="","",$O$9)</f>
      </c>
      <c r="N81" s="149"/>
      <c r="O81" s="149"/>
      <c r="P81" s="149"/>
      <c r="R81" s="23"/>
    </row>
    <row r="82" spans="2:18" s="6" customFormat="1" ht="7.5" customHeight="1">
      <c r="B82" s="22"/>
      <c r="R82" s="23"/>
    </row>
    <row r="83" spans="2:18" s="6" customFormat="1" ht="15.75" customHeight="1">
      <c r="B83" s="22"/>
      <c r="C83" s="17" t="s">
        <v>27</v>
      </c>
      <c r="F83" s="15" t="str">
        <f>$E$12</f>
        <v> </v>
      </c>
      <c r="K83" s="17" t="s">
        <v>33</v>
      </c>
      <c r="M83" s="151" t="str">
        <f>$E$18</f>
        <v> </v>
      </c>
      <c r="N83" s="149"/>
      <c r="O83" s="149"/>
      <c r="P83" s="149"/>
      <c r="Q83" s="149"/>
      <c r="R83" s="23"/>
    </row>
    <row r="84" spans="2:18" s="6" customFormat="1" ht="15" customHeight="1">
      <c r="B84" s="22"/>
      <c r="C84" s="17" t="s">
        <v>31</v>
      </c>
      <c r="F84" s="15" t="str">
        <f>IF($E$15="","",$E$15)</f>
        <v>Vyplň údaj</v>
      </c>
      <c r="K84" s="17" t="s">
        <v>35</v>
      </c>
      <c r="M84" s="151" t="str">
        <f>$E$21</f>
        <v>albro.cz, s.r.o.</v>
      </c>
      <c r="N84" s="149"/>
      <c r="O84" s="149"/>
      <c r="P84" s="149"/>
      <c r="Q84" s="149"/>
      <c r="R84" s="23"/>
    </row>
    <row r="85" spans="2:18" s="6" customFormat="1" ht="11.25" customHeight="1">
      <c r="B85" s="22"/>
      <c r="R85" s="23"/>
    </row>
    <row r="86" spans="2:18" s="6" customFormat="1" ht="30" customHeight="1">
      <c r="B86" s="22"/>
      <c r="C86" s="187" t="s">
        <v>99</v>
      </c>
      <c r="D86" s="177"/>
      <c r="E86" s="177"/>
      <c r="F86" s="177"/>
      <c r="G86" s="177"/>
      <c r="H86" s="31"/>
      <c r="I86" s="31"/>
      <c r="J86" s="31"/>
      <c r="K86" s="31"/>
      <c r="L86" s="31"/>
      <c r="M86" s="31"/>
      <c r="N86" s="187" t="s">
        <v>100</v>
      </c>
      <c r="O86" s="149"/>
      <c r="P86" s="149"/>
      <c r="Q86" s="149"/>
      <c r="R86" s="23"/>
    </row>
    <row r="87" spans="2:18" s="6" customFormat="1" ht="11.25" customHeight="1">
      <c r="B87" s="22"/>
      <c r="R87" s="23"/>
    </row>
    <row r="88" spans="2:47" s="6" customFormat="1" ht="30" customHeight="1">
      <c r="B88" s="22"/>
      <c r="C88" s="64" t="s">
        <v>101</v>
      </c>
      <c r="N88" s="179">
        <f>ROUND($N$144,2)</f>
        <v>0</v>
      </c>
      <c r="O88" s="149"/>
      <c r="P88" s="149"/>
      <c r="Q88" s="149"/>
      <c r="R88" s="23"/>
      <c r="AU88" s="6" t="s">
        <v>102</v>
      </c>
    </row>
    <row r="89" spans="2:18" s="69" customFormat="1" ht="25.5" customHeight="1">
      <c r="B89" s="94"/>
      <c r="D89" s="95" t="s">
        <v>103</v>
      </c>
      <c r="N89" s="188">
        <f>ROUND($N$145,2)</f>
        <v>0</v>
      </c>
      <c r="O89" s="189"/>
      <c r="P89" s="189"/>
      <c r="Q89" s="189"/>
      <c r="R89" s="96"/>
    </row>
    <row r="90" spans="2:18" s="69" customFormat="1" ht="25.5" customHeight="1">
      <c r="B90" s="94"/>
      <c r="D90" s="95" t="s">
        <v>104</v>
      </c>
      <c r="N90" s="188">
        <f>ROUND($N$155,2)</f>
        <v>0</v>
      </c>
      <c r="O90" s="189"/>
      <c r="P90" s="189"/>
      <c r="Q90" s="189"/>
      <c r="R90" s="96"/>
    </row>
    <row r="91" spans="2:18" s="69" customFormat="1" ht="25.5" customHeight="1">
      <c r="B91" s="94"/>
      <c r="D91" s="95" t="s">
        <v>105</v>
      </c>
      <c r="N91" s="188">
        <f>ROUND($N$165,2)</f>
        <v>0</v>
      </c>
      <c r="O91" s="189"/>
      <c r="P91" s="189"/>
      <c r="Q91" s="189"/>
      <c r="R91" s="96"/>
    </row>
    <row r="92" spans="2:18" s="69" customFormat="1" ht="25.5" customHeight="1">
      <c r="B92" s="94"/>
      <c r="D92" s="95" t="s">
        <v>106</v>
      </c>
      <c r="N92" s="188">
        <f>ROUND($N$175,2)</f>
        <v>0</v>
      </c>
      <c r="O92" s="189"/>
      <c r="P92" s="189"/>
      <c r="Q92" s="189"/>
      <c r="R92" s="96"/>
    </row>
    <row r="93" spans="2:18" s="69" customFormat="1" ht="25.5" customHeight="1">
      <c r="B93" s="94"/>
      <c r="D93" s="95" t="s">
        <v>107</v>
      </c>
      <c r="N93" s="188">
        <f>ROUND($N$185,2)</f>
        <v>0</v>
      </c>
      <c r="O93" s="189"/>
      <c r="P93" s="189"/>
      <c r="Q93" s="189"/>
      <c r="R93" s="96"/>
    </row>
    <row r="94" spans="2:18" s="69" customFormat="1" ht="25.5" customHeight="1">
      <c r="B94" s="94"/>
      <c r="D94" s="95" t="s">
        <v>108</v>
      </c>
      <c r="N94" s="188">
        <f>ROUND($N$215,2)</f>
        <v>0</v>
      </c>
      <c r="O94" s="189"/>
      <c r="P94" s="189"/>
      <c r="Q94" s="189"/>
      <c r="R94" s="96"/>
    </row>
    <row r="95" spans="2:18" s="69" customFormat="1" ht="25.5" customHeight="1">
      <c r="B95" s="94"/>
      <c r="D95" s="95" t="s">
        <v>109</v>
      </c>
      <c r="N95" s="188">
        <f>ROUND($N$238,2)</f>
        <v>0</v>
      </c>
      <c r="O95" s="189"/>
      <c r="P95" s="189"/>
      <c r="Q95" s="189"/>
      <c r="R95" s="96"/>
    </row>
    <row r="96" spans="2:18" s="69" customFormat="1" ht="25.5" customHeight="1">
      <c r="B96" s="94"/>
      <c r="D96" s="95" t="s">
        <v>110</v>
      </c>
      <c r="N96" s="188">
        <f>ROUND($N$260,2)</f>
        <v>0</v>
      </c>
      <c r="O96" s="189"/>
      <c r="P96" s="189"/>
      <c r="Q96" s="189"/>
      <c r="R96" s="96"/>
    </row>
    <row r="97" spans="2:18" s="69" customFormat="1" ht="25.5" customHeight="1">
      <c r="B97" s="94"/>
      <c r="D97" s="95" t="s">
        <v>111</v>
      </c>
      <c r="N97" s="188">
        <f>ROUND($N$270,2)</f>
        <v>0</v>
      </c>
      <c r="O97" s="189"/>
      <c r="P97" s="189"/>
      <c r="Q97" s="189"/>
      <c r="R97" s="96"/>
    </row>
    <row r="98" spans="2:18" s="69" customFormat="1" ht="25.5" customHeight="1">
      <c r="B98" s="94"/>
      <c r="D98" s="95" t="s">
        <v>112</v>
      </c>
      <c r="N98" s="188">
        <f>ROUND($N$274,2)</f>
        <v>0</v>
      </c>
      <c r="O98" s="189"/>
      <c r="P98" s="189"/>
      <c r="Q98" s="189"/>
      <c r="R98" s="96"/>
    </row>
    <row r="99" spans="2:18" s="69" customFormat="1" ht="25.5" customHeight="1">
      <c r="B99" s="94"/>
      <c r="D99" s="95" t="s">
        <v>113</v>
      </c>
      <c r="N99" s="188">
        <f>ROUND($N$278,2)</f>
        <v>0</v>
      </c>
      <c r="O99" s="189"/>
      <c r="P99" s="189"/>
      <c r="Q99" s="189"/>
      <c r="R99" s="96"/>
    </row>
    <row r="100" spans="2:18" s="69" customFormat="1" ht="25.5" customHeight="1">
      <c r="B100" s="94"/>
      <c r="D100" s="95" t="s">
        <v>114</v>
      </c>
      <c r="N100" s="188">
        <f>ROUND($N$281,2)</f>
        <v>0</v>
      </c>
      <c r="O100" s="189"/>
      <c r="P100" s="189"/>
      <c r="Q100" s="189"/>
      <c r="R100" s="96"/>
    </row>
    <row r="101" spans="2:18" s="69" customFormat="1" ht="25.5" customHeight="1">
      <c r="B101" s="94"/>
      <c r="D101" s="95" t="s">
        <v>115</v>
      </c>
      <c r="N101" s="188">
        <f>ROUND($N$288,2)</f>
        <v>0</v>
      </c>
      <c r="O101" s="189"/>
      <c r="P101" s="189"/>
      <c r="Q101" s="189"/>
      <c r="R101" s="96"/>
    </row>
    <row r="102" spans="2:18" s="69" customFormat="1" ht="25.5" customHeight="1">
      <c r="B102" s="94"/>
      <c r="D102" s="95" t="s">
        <v>116</v>
      </c>
      <c r="N102" s="188">
        <f>ROUND($N$291,2)</f>
        <v>0</v>
      </c>
      <c r="O102" s="189"/>
      <c r="P102" s="189"/>
      <c r="Q102" s="189"/>
      <c r="R102" s="96"/>
    </row>
    <row r="103" spans="2:18" s="69" customFormat="1" ht="25.5" customHeight="1">
      <c r="B103" s="94"/>
      <c r="D103" s="95" t="s">
        <v>117</v>
      </c>
      <c r="N103" s="188">
        <f>ROUND($N$295,2)</f>
        <v>0</v>
      </c>
      <c r="O103" s="189"/>
      <c r="P103" s="189"/>
      <c r="Q103" s="189"/>
      <c r="R103" s="96"/>
    </row>
    <row r="104" spans="2:18" s="69" customFormat="1" ht="25.5" customHeight="1">
      <c r="B104" s="94"/>
      <c r="D104" s="95" t="s">
        <v>118</v>
      </c>
      <c r="N104" s="188">
        <f>ROUND($N$299,2)</f>
        <v>0</v>
      </c>
      <c r="O104" s="189"/>
      <c r="P104" s="189"/>
      <c r="Q104" s="189"/>
      <c r="R104" s="96"/>
    </row>
    <row r="105" spans="2:18" s="69" customFormat="1" ht="25.5" customHeight="1">
      <c r="B105" s="94"/>
      <c r="D105" s="95" t="s">
        <v>119</v>
      </c>
      <c r="N105" s="188">
        <f>ROUND($N$352,2)</f>
        <v>0</v>
      </c>
      <c r="O105" s="189"/>
      <c r="P105" s="189"/>
      <c r="Q105" s="189"/>
      <c r="R105" s="96"/>
    </row>
    <row r="106" spans="2:18" s="69" customFormat="1" ht="25.5" customHeight="1">
      <c r="B106" s="94"/>
      <c r="D106" s="95" t="s">
        <v>120</v>
      </c>
      <c r="N106" s="188">
        <f>ROUND($N$356,2)</f>
        <v>0</v>
      </c>
      <c r="O106" s="189"/>
      <c r="P106" s="189"/>
      <c r="Q106" s="189"/>
      <c r="R106" s="96"/>
    </row>
    <row r="107" spans="2:18" s="69" customFormat="1" ht="25.5" customHeight="1">
      <c r="B107" s="94"/>
      <c r="D107" s="95" t="s">
        <v>121</v>
      </c>
      <c r="N107" s="188">
        <f>ROUND($N$377,2)</f>
        <v>0</v>
      </c>
      <c r="O107" s="189"/>
      <c r="P107" s="189"/>
      <c r="Q107" s="189"/>
      <c r="R107" s="96"/>
    </row>
    <row r="108" spans="2:18" s="69" customFormat="1" ht="25.5" customHeight="1">
      <c r="B108" s="94"/>
      <c r="D108" s="95" t="s">
        <v>122</v>
      </c>
      <c r="N108" s="188">
        <f>ROUND($N$403,2)</f>
        <v>0</v>
      </c>
      <c r="O108" s="189"/>
      <c r="P108" s="189"/>
      <c r="Q108" s="189"/>
      <c r="R108" s="96"/>
    </row>
    <row r="109" spans="2:18" s="69" customFormat="1" ht="25.5" customHeight="1">
      <c r="B109" s="94"/>
      <c r="D109" s="95" t="s">
        <v>123</v>
      </c>
      <c r="N109" s="188">
        <f>ROUND($N$435,2)</f>
        <v>0</v>
      </c>
      <c r="O109" s="189"/>
      <c r="P109" s="189"/>
      <c r="Q109" s="189"/>
      <c r="R109" s="96"/>
    </row>
    <row r="110" spans="2:18" s="69" customFormat="1" ht="25.5" customHeight="1">
      <c r="B110" s="94"/>
      <c r="D110" s="95" t="s">
        <v>124</v>
      </c>
      <c r="N110" s="188">
        <f>ROUND($N$452,2)</f>
        <v>0</v>
      </c>
      <c r="O110" s="189"/>
      <c r="P110" s="189"/>
      <c r="Q110" s="189"/>
      <c r="R110" s="96"/>
    </row>
    <row r="111" spans="2:18" s="69" customFormat="1" ht="25.5" customHeight="1">
      <c r="B111" s="94"/>
      <c r="D111" s="95" t="s">
        <v>125</v>
      </c>
      <c r="N111" s="188">
        <f>ROUND($N$515,2)</f>
        <v>0</v>
      </c>
      <c r="O111" s="189"/>
      <c r="P111" s="189"/>
      <c r="Q111" s="189"/>
      <c r="R111" s="96"/>
    </row>
    <row r="112" spans="2:18" s="69" customFormat="1" ht="25.5" customHeight="1">
      <c r="B112" s="94"/>
      <c r="D112" s="95" t="s">
        <v>126</v>
      </c>
      <c r="N112" s="188">
        <f>ROUND($N$519,2)</f>
        <v>0</v>
      </c>
      <c r="O112" s="189"/>
      <c r="P112" s="189"/>
      <c r="Q112" s="189"/>
      <c r="R112" s="96"/>
    </row>
    <row r="113" spans="2:18" s="90" customFormat="1" ht="21" customHeight="1">
      <c r="B113" s="97"/>
      <c r="D113" s="78" t="s">
        <v>127</v>
      </c>
      <c r="N113" s="174">
        <f>ROUND($N$547,2)</f>
        <v>0</v>
      </c>
      <c r="O113" s="189"/>
      <c r="P113" s="189"/>
      <c r="Q113" s="189"/>
      <c r="R113" s="98"/>
    </row>
    <row r="114" spans="2:18" s="90" customFormat="1" ht="21" customHeight="1">
      <c r="B114" s="97"/>
      <c r="D114" s="78" t="s">
        <v>128</v>
      </c>
      <c r="N114" s="174">
        <f>ROUND($N$550,2)</f>
        <v>0</v>
      </c>
      <c r="O114" s="189"/>
      <c r="P114" s="189"/>
      <c r="Q114" s="189"/>
      <c r="R114" s="98"/>
    </row>
    <row r="115" spans="2:18" s="69" customFormat="1" ht="25.5" customHeight="1">
      <c r="B115" s="94"/>
      <c r="D115" s="95" t="s">
        <v>129</v>
      </c>
      <c r="N115" s="188">
        <f>ROUND($N$555,2)</f>
        <v>0</v>
      </c>
      <c r="O115" s="189"/>
      <c r="P115" s="189"/>
      <c r="Q115" s="189"/>
      <c r="R115" s="96"/>
    </row>
    <row r="116" spans="2:18" s="90" customFormat="1" ht="21" customHeight="1">
      <c r="B116" s="97"/>
      <c r="D116" s="78" t="s">
        <v>130</v>
      </c>
      <c r="N116" s="174">
        <f>ROUND($N$556,2)</f>
        <v>0</v>
      </c>
      <c r="O116" s="189"/>
      <c r="P116" s="189"/>
      <c r="Q116" s="189"/>
      <c r="R116" s="98"/>
    </row>
    <row r="117" spans="2:18" s="69" customFormat="1" ht="22.5" customHeight="1">
      <c r="B117" s="94"/>
      <c r="D117" s="95" t="s">
        <v>131</v>
      </c>
      <c r="N117" s="190">
        <f>$N$558</f>
        <v>0</v>
      </c>
      <c r="O117" s="189"/>
      <c r="P117" s="189"/>
      <c r="Q117" s="189"/>
      <c r="R117" s="96"/>
    </row>
    <row r="118" spans="2:18" s="6" customFormat="1" ht="22.5" customHeight="1">
      <c r="B118" s="22"/>
      <c r="R118" s="23"/>
    </row>
    <row r="119" spans="2:21" s="6" customFormat="1" ht="30" customHeight="1">
      <c r="B119" s="22"/>
      <c r="C119" s="64" t="s">
        <v>132</v>
      </c>
      <c r="N119" s="179">
        <f>ROUND($N$120+$N$121+$N$122+$N$123+$N$124+$N$125,2)</f>
        <v>0</v>
      </c>
      <c r="O119" s="149"/>
      <c r="P119" s="149"/>
      <c r="Q119" s="149"/>
      <c r="R119" s="23"/>
      <c r="T119" s="99"/>
      <c r="U119" s="100" t="s">
        <v>41</v>
      </c>
    </row>
    <row r="120" spans="2:62" s="6" customFormat="1" ht="18.75" customHeight="1">
      <c r="B120" s="22"/>
      <c r="D120" s="175" t="s">
        <v>133</v>
      </c>
      <c r="E120" s="149"/>
      <c r="F120" s="149"/>
      <c r="G120" s="149"/>
      <c r="H120" s="149"/>
      <c r="N120" s="173">
        <f>ROUND($N$88*$T$120,2)</f>
        <v>0</v>
      </c>
      <c r="O120" s="149"/>
      <c r="P120" s="149"/>
      <c r="Q120" s="149"/>
      <c r="R120" s="23"/>
      <c r="T120" s="101"/>
      <c r="U120" s="102" t="s">
        <v>42</v>
      </c>
      <c r="AY120" s="6" t="s">
        <v>134</v>
      </c>
      <c r="BE120" s="82">
        <f>IF($U$120="základní",$N$120,0)</f>
        <v>0</v>
      </c>
      <c r="BF120" s="82">
        <f>IF($U$120="snížená",$N$120,0)</f>
        <v>0</v>
      </c>
      <c r="BG120" s="82">
        <f>IF($U$120="zákl. přenesená",$N$120,0)</f>
        <v>0</v>
      </c>
      <c r="BH120" s="82">
        <f>IF($U$120="sníž. přenesená",$N$120,0)</f>
        <v>0</v>
      </c>
      <c r="BI120" s="82">
        <f>IF($U$120="nulová",$N$120,0)</f>
        <v>0</v>
      </c>
      <c r="BJ120" s="6" t="s">
        <v>21</v>
      </c>
    </row>
    <row r="121" spans="2:62" s="6" customFormat="1" ht="18.75" customHeight="1">
      <c r="B121" s="22"/>
      <c r="D121" s="175" t="s">
        <v>135</v>
      </c>
      <c r="E121" s="149"/>
      <c r="F121" s="149"/>
      <c r="G121" s="149"/>
      <c r="H121" s="149"/>
      <c r="N121" s="173">
        <f>ROUND($N$88*$T$121,2)</f>
        <v>0</v>
      </c>
      <c r="O121" s="149"/>
      <c r="P121" s="149"/>
      <c r="Q121" s="149"/>
      <c r="R121" s="23"/>
      <c r="T121" s="101"/>
      <c r="U121" s="102" t="s">
        <v>42</v>
      </c>
      <c r="AY121" s="6" t="s">
        <v>134</v>
      </c>
      <c r="BE121" s="82">
        <f>IF($U$121="základní",$N$121,0)</f>
        <v>0</v>
      </c>
      <c r="BF121" s="82">
        <f>IF($U$121="snížená",$N$121,0)</f>
        <v>0</v>
      </c>
      <c r="BG121" s="82">
        <f>IF($U$121="zákl. přenesená",$N$121,0)</f>
        <v>0</v>
      </c>
      <c r="BH121" s="82">
        <f>IF($U$121="sníž. přenesená",$N$121,0)</f>
        <v>0</v>
      </c>
      <c r="BI121" s="82">
        <f>IF($U$121="nulová",$N$121,0)</f>
        <v>0</v>
      </c>
      <c r="BJ121" s="6" t="s">
        <v>21</v>
      </c>
    </row>
    <row r="122" spans="2:62" s="6" customFormat="1" ht="18.75" customHeight="1">
      <c r="B122" s="22"/>
      <c r="D122" s="175" t="s">
        <v>136</v>
      </c>
      <c r="E122" s="149"/>
      <c r="F122" s="149"/>
      <c r="G122" s="149"/>
      <c r="H122" s="149"/>
      <c r="N122" s="173">
        <f>ROUND($N$88*$T$122,2)</f>
        <v>0</v>
      </c>
      <c r="O122" s="149"/>
      <c r="P122" s="149"/>
      <c r="Q122" s="149"/>
      <c r="R122" s="23"/>
      <c r="T122" s="101"/>
      <c r="U122" s="102" t="s">
        <v>42</v>
      </c>
      <c r="AY122" s="6" t="s">
        <v>134</v>
      </c>
      <c r="BE122" s="82">
        <f>IF($U$122="základní",$N$122,0)</f>
        <v>0</v>
      </c>
      <c r="BF122" s="82">
        <f>IF($U$122="snížená",$N$122,0)</f>
        <v>0</v>
      </c>
      <c r="BG122" s="82">
        <f>IF($U$122="zákl. přenesená",$N$122,0)</f>
        <v>0</v>
      </c>
      <c r="BH122" s="82">
        <f>IF($U$122="sníž. přenesená",$N$122,0)</f>
        <v>0</v>
      </c>
      <c r="BI122" s="82">
        <f>IF($U$122="nulová",$N$122,0)</f>
        <v>0</v>
      </c>
      <c r="BJ122" s="6" t="s">
        <v>21</v>
      </c>
    </row>
    <row r="123" spans="2:62" s="6" customFormat="1" ht="18.75" customHeight="1">
      <c r="B123" s="22"/>
      <c r="D123" s="175" t="s">
        <v>137</v>
      </c>
      <c r="E123" s="149"/>
      <c r="F123" s="149"/>
      <c r="G123" s="149"/>
      <c r="H123" s="149"/>
      <c r="N123" s="173">
        <f>ROUND($N$88*$T$123,2)</f>
        <v>0</v>
      </c>
      <c r="O123" s="149"/>
      <c r="P123" s="149"/>
      <c r="Q123" s="149"/>
      <c r="R123" s="23"/>
      <c r="T123" s="101"/>
      <c r="U123" s="102" t="s">
        <v>42</v>
      </c>
      <c r="AY123" s="6" t="s">
        <v>134</v>
      </c>
      <c r="BE123" s="82">
        <f>IF($U$123="základní",$N$123,0)</f>
        <v>0</v>
      </c>
      <c r="BF123" s="82">
        <f>IF($U$123="snížená",$N$123,0)</f>
        <v>0</v>
      </c>
      <c r="BG123" s="82">
        <f>IF($U$123="zákl. přenesená",$N$123,0)</f>
        <v>0</v>
      </c>
      <c r="BH123" s="82">
        <f>IF($U$123="sníž. přenesená",$N$123,0)</f>
        <v>0</v>
      </c>
      <c r="BI123" s="82">
        <f>IF($U$123="nulová",$N$123,0)</f>
        <v>0</v>
      </c>
      <c r="BJ123" s="6" t="s">
        <v>21</v>
      </c>
    </row>
    <row r="124" spans="2:62" s="6" customFormat="1" ht="18.75" customHeight="1">
      <c r="B124" s="22"/>
      <c r="D124" s="175" t="s">
        <v>138</v>
      </c>
      <c r="E124" s="149"/>
      <c r="F124" s="149"/>
      <c r="G124" s="149"/>
      <c r="H124" s="149"/>
      <c r="N124" s="173">
        <f>ROUND($N$88*$T$124,2)</f>
        <v>0</v>
      </c>
      <c r="O124" s="149"/>
      <c r="P124" s="149"/>
      <c r="Q124" s="149"/>
      <c r="R124" s="23"/>
      <c r="T124" s="101"/>
      <c r="U124" s="102" t="s">
        <v>42</v>
      </c>
      <c r="AY124" s="6" t="s">
        <v>134</v>
      </c>
      <c r="BE124" s="82">
        <f>IF($U$124="základní",$N$124,0)</f>
        <v>0</v>
      </c>
      <c r="BF124" s="82">
        <f>IF($U$124="snížená",$N$124,0)</f>
        <v>0</v>
      </c>
      <c r="BG124" s="82">
        <f>IF($U$124="zákl. přenesená",$N$124,0)</f>
        <v>0</v>
      </c>
      <c r="BH124" s="82">
        <f>IF($U$124="sníž. přenesená",$N$124,0)</f>
        <v>0</v>
      </c>
      <c r="BI124" s="82">
        <f>IF($U$124="nulová",$N$124,0)</f>
        <v>0</v>
      </c>
      <c r="BJ124" s="6" t="s">
        <v>21</v>
      </c>
    </row>
    <row r="125" spans="2:62" s="6" customFormat="1" ht="18.75" customHeight="1">
      <c r="B125" s="22"/>
      <c r="D125" s="78" t="s">
        <v>139</v>
      </c>
      <c r="N125" s="173">
        <f>ROUND($N$88*$T$125,2)</f>
        <v>0</v>
      </c>
      <c r="O125" s="149"/>
      <c r="P125" s="149"/>
      <c r="Q125" s="149"/>
      <c r="R125" s="23"/>
      <c r="T125" s="103"/>
      <c r="U125" s="104" t="s">
        <v>42</v>
      </c>
      <c r="AY125" s="6" t="s">
        <v>140</v>
      </c>
      <c r="BE125" s="82">
        <f>IF($U$125="základní",$N$125,0)</f>
        <v>0</v>
      </c>
      <c r="BF125" s="82">
        <f>IF($U$125="snížená",$N$125,0)</f>
        <v>0</v>
      </c>
      <c r="BG125" s="82">
        <f>IF($U$125="zákl. přenesená",$N$125,0)</f>
        <v>0</v>
      </c>
      <c r="BH125" s="82">
        <f>IF($U$125="sníž. přenesená",$N$125,0)</f>
        <v>0</v>
      </c>
      <c r="BI125" s="82">
        <f>IF($U$125="nulová",$N$125,0)</f>
        <v>0</v>
      </c>
      <c r="BJ125" s="6" t="s">
        <v>21</v>
      </c>
    </row>
    <row r="126" spans="2:18" s="6" customFormat="1" ht="14.25" customHeight="1">
      <c r="B126" s="22"/>
      <c r="R126" s="23"/>
    </row>
    <row r="127" spans="2:18" s="6" customFormat="1" ht="30" customHeight="1">
      <c r="B127" s="22"/>
      <c r="C127" s="89" t="s">
        <v>92</v>
      </c>
      <c r="D127" s="31"/>
      <c r="E127" s="31"/>
      <c r="F127" s="31"/>
      <c r="G127" s="31"/>
      <c r="H127" s="31"/>
      <c r="I127" s="31"/>
      <c r="J127" s="31"/>
      <c r="K127" s="31"/>
      <c r="L127" s="176">
        <f>ROUND(SUM($N$88+$N$119),2)</f>
        <v>0</v>
      </c>
      <c r="M127" s="177"/>
      <c r="N127" s="177"/>
      <c r="O127" s="177"/>
      <c r="P127" s="177"/>
      <c r="Q127" s="177"/>
      <c r="R127" s="23"/>
    </row>
    <row r="128" spans="2:18" s="6" customFormat="1" ht="7.5" customHeight="1">
      <c r="B128" s="44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6"/>
    </row>
    <row r="132" spans="2:18" s="6" customFormat="1" ht="7.5" customHeight="1">
      <c r="B132" s="47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9"/>
    </row>
    <row r="133" spans="2:18" s="6" customFormat="1" ht="37.5" customHeight="1">
      <c r="B133" s="22"/>
      <c r="C133" s="147" t="s">
        <v>141</v>
      </c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23"/>
    </row>
    <row r="134" spans="2:18" s="6" customFormat="1" ht="7.5" customHeight="1">
      <c r="B134" s="22"/>
      <c r="R134" s="23"/>
    </row>
    <row r="135" spans="2:18" s="6" customFormat="1" ht="30.75" customHeight="1">
      <c r="B135" s="22"/>
      <c r="C135" s="17" t="s">
        <v>16</v>
      </c>
      <c r="F135" s="181" t="str">
        <f>$F$6</f>
        <v>Stavební úpravy MŠ Město Albrechtice</v>
      </c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R135" s="23"/>
    </row>
    <row r="136" spans="2:18" s="6" customFormat="1" ht="37.5" customHeight="1">
      <c r="B136" s="22"/>
      <c r="C136" s="52" t="s">
        <v>96</v>
      </c>
      <c r="F136" s="163" t="str">
        <f>$F$7</f>
        <v>MŠ-III.ETAPA - "Oprava sociálního zařízení MŠ Město Albrechtice" 
Oprava soc. zař. a šaten zam.I.a II.NP pavilon B</v>
      </c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R136" s="23"/>
    </row>
    <row r="137" spans="2:18" s="6" customFormat="1" ht="7.5" customHeight="1">
      <c r="B137" s="22"/>
      <c r="R137" s="23"/>
    </row>
    <row r="138" spans="2:18" s="6" customFormat="1" ht="18.75" customHeight="1">
      <c r="B138" s="22"/>
      <c r="C138" s="17" t="s">
        <v>22</v>
      </c>
      <c r="F138" s="15" t="str">
        <f>$F$9</f>
        <v>MŠ Město Albrechtice</v>
      </c>
      <c r="K138" s="17" t="s">
        <v>24</v>
      </c>
      <c r="M138" s="186">
        <f>IF($O$9="","",$O$9)</f>
      </c>
      <c r="N138" s="149"/>
      <c r="O138" s="149"/>
      <c r="P138" s="149"/>
      <c r="R138" s="23"/>
    </row>
    <row r="139" spans="2:18" s="6" customFormat="1" ht="7.5" customHeight="1">
      <c r="B139" s="22"/>
      <c r="R139" s="23"/>
    </row>
    <row r="140" spans="2:18" s="6" customFormat="1" ht="15.75" customHeight="1">
      <c r="B140" s="22"/>
      <c r="C140" s="17" t="s">
        <v>27</v>
      </c>
      <c r="F140" s="15" t="str">
        <f>$E$12</f>
        <v> </v>
      </c>
      <c r="K140" s="17" t="s">
        <v>33</v>
      </c>
      <c r="M140" s="151" t="str">
        <f>$E$18</f>
        <v> </v>
      </c>
      <c r="N140" s="149"/>
      <c r="O140" s="149"/>
      <c r="P140" s="149"/>
      <c r="Q140" s="149"/>
      <c r="R140" s="23"/>
    </row>
    <row r="141" spans="2:18" s="6" customFormat="1" ht="15" customHeight="1">
      <c r="B141" s="22"/>
      <c r="C141" s="17" t="s">
        <v>31</v>
      </c>
      <c r="F141" s="15" t="str">
        <f>IF($E$15="","",$E$15)</f>
        <v>Vyplň údaj</v>
      </c>
      <c r="K141" s="17" t="s">
        <v>35</v>
      </c>
      <c r="M141" s="151" t="str">
        <f>$E$21</f>
        <v>albro.cz, s.r.o.</v>
      </c>
      <c r="N141" s="149"/>
      <c r="O141" s="149"/>
      <c r="P141" s="149"/>
      <c r="Q141" s="149"/>
      <c r="R141" s="23"/>
    </row>
    <row r="142" spans="2:18" s="6" customFormat="1" ht="11.25" customHeight="1">
      <c r="B142" s="22"/>
      <c r="R142" s="23"/>
    </row>
    <row r="143" spans="2:27" s="105" customFormat="1" ht="30" customHeight="1">
      <c r="B143" s="106"/>
      <c r="C143" s="107" t="s">
        <v>142</v>
      </c>
      <c r="D143" s="108" t="s">
        <v>143</v>
      </c>
      <c r="E143" s="108" t="s">
        <v>59</v>
      </c>
      <c r="F143" s="191" t="s">
        <v>144</v>
      </c>
      <c r="G143" s="192"/>
      <c r="H143" s="192"/>
      <c r="I143" s="192"/>
      <c r="J143" s="108" t="s">
        <v>145</v>
      </c>
      <c r="K143" s="108" t="s">
        <v>146</v>
      </c>
      <c r="L143" s="191" t="s">
        <v>147</v>
      </c>
      <c r="M143" s="192"/>
      <c r="N143" s="191" t="s">
        <v>148</v>
      </c>
      <c r="O143" s="192"/>
      <c r="P143" s="192"/>
      <c r="Q143" s="193"/>
      <c r="R143" s="109"/>
      <c r="T143" s="59" t="s">
        <v>149</v>
      </c>
      <c r="U143" s="60" t="s">
        <v>41</v>
      </c>
      <c r="V143" s="60" t="s">
        <v>150</v>
      </c>
      <c r="W143" s="60" t="s">
        <v>151</v>
      </c>
      <c r="X143" s="60" t="s">
        <v>152</v>
      </c>
      <c r="Y143" s="60" t="s">
        <v>153</v>
      </c>
      <c r="Z143" s="60" t="s">
        <v>154</v>
      </c>
      <c r="AA143" s="61" t="s">
        <v>155</v>
      </c>
    </row>
    <row r="144" spans="2:63" s="6" customFormat="1" ht="30" customHeight="1">
      <c r="B144" s="22"/>
      <c r="C144" s="64" t="s">
        <v>97</v>
      </c>
      <c r="N144" s="206">
        <f>$BK$144</f>
        <v>0</v>
      </c>
      <c r="O144" s="149"/>
      <c r="P144" s="149"/>
      <c r="Q144" s="149"/>
      <c r="R144" s="23"/>
      <c r="T144" s="63"/>
      <c r="U144" s="36"/>
      <c r="V144" s="36"/>
      <c r="W144" s="110">
        <f>$W$145+$W$155+$W$165+$W$175+$W$185+$W$215+$W$238+$W$260+$W$270+$W$274+$W$278+$W$281+$W$288+$W$291+$W$295+$W$299+$W$352+$W$356+$W$377+$W$403+$W$435+$W$452+$W$515+$W$519+$W$555+$W$558</f>
        <v>5.404400000000001</v>
      </c>
      <c r="X144" s="36"/>
      <c r="Y144" s="110">
        <f>$Y$145+$Y$155+$Y$165+$Y$175+$Y$185+$Y$215+$Y$238+$Y$260+$Y$270+$Y$274+$Y$278+$Y$281+$Y$288+$Y$291+$Y$295+$Y$299+$Y$352+$Y$356+$Y$377+$Y$403+$Y$435+$Y$452+$Y$515+$Y$519+$Y$555+$Y$558</f>
        <v>0.06903000000000001</v>
      </c>
      <c r="Z144" s="36"/>
      <c r="AA144" s="111">
        <f>$AA$145+$AA$155+$AA$165+$AA$175+$AA$185+$AA$215+$AA$238+$AA$260+$AA$270+$AA$274+$AA$278+$AA$281+$AA$288+$AA$291+$AA$295+$AA$299+$AA$352+$AA$356+$AA$377+$AA$403+$AA$435+$AA$452+$AA$515+$AA$519+$AA$555+$AA$558</f>
        <v>0</v>
      </c>
      <c r="AT144" s="6" t="s">
        <v>76</v>
      </c>
      <c r="AU144" s="6" t="s">
        <v>102</v>
      </c>
      <c r="BK144" s="112">
        <f>$BK$145+$BK$155+$BK$165+$BK$175+$BK$185+$BK$215+$BK$238+$BK$260+$BK$270+$BK$274+$BK$278+$BK$281+$BK$288+$BK$291+$BK$295+$BK$299+$BK$352+$BK$356+$BK$377+$BK$403+$BK$435+$BK$452+$BK$515+$BK$519+$BK$555+$BK$558</f>
        <v>0</v>
      </c>
    </row>
    <row r="145" spans="2:63" s="113" customFormat="1" ht="37.5" customHeight="1">
      <c r="B145" s="114"/>
      <c r="D145" s="115" t="s">
        <v>103</v>
      </c>
      <c r="E145" s="115"/>
      <c r="F145" s="115"/>
      <c r="G145" s="115"/>
      <c r="H145" s="115"/>
      <c r="I145" s="115"/>
      <c r="J145" s="115"/>
      <c r="K145" s="115"/>
      <c r="L145" s="115"/>
      <c r="M145" s="115"/>
      <c r="N145" s="190">
        <f>$BK$145</f>
        <v>0</v>
      </c>
      <c r="O145" s="198"/>
      <c r="P145" s="198"/>
      <c r="Q145" s="198"/>
      <c r="R145" s="117"/>
      <c r="T145" s="118"/>
      <c r="W145" s="119">
        <f>SUM($W$146:$W$154)</f>
        <v>0</v>
      </c>
      <c r="Y145" s="119">
        <f>SUM($Y$146:$Y$154)</f>
        <v>0</v>
      </c>
      <c r="AA145" s="120">
        <f>SUM($AA$146:$AA$154)</f>
        <v>0</v>
      </c>
      <c r="AR145" s="116" t="s">
        <v>94</v>
      </c>
      <c r="AT145" s="116" t="s">
        <v>76</v>
      </c>
      <c r="AU145" s="116" t="s">
        <v>77</v>
      </c>
      <c r="AY145" s="116" t="s">
        <v>156</v>
      </c>
      <c r="BK145" s="121">
        <f>SUM($BK$146:$BK$154)</f>
        <v>0</v>
      </c>
    </row>
    <row r="146" spans="2:64" s="6" customFormat="1" ht="27" customHeight="1">
      <c r="B146" s="22"/>
      <c r="C146" s="122" t="s">
        <v>157</v>
      </c>
      <c r="D146" s="122" t="s">
        <v>158</v>
      </c>
      <c r="E146" s="123" t="s">
        <v>159</v>
      </c>
      <c r="F146" s="194" t="s">
        <v>160</v>
      </c>
      <c r="G146" s="195"/>
      <c r="H146" s="195"/>
      <c r="I146" s="195"/>
      <c r="J146" s="124" t="s">
        <v>161</v>
      </c>
      <c r="K146" s="125">
        <v>0.688</v>
      </c>
      <c r="L146" s="196">
        <v>0</v>
      </c>
      <c r="M146" s="195"/>
      <c r="N146" s="197">
        <f>ROUND($L$146*$K$146,2)</f>
        <v>0</v>
      </c>
      <c r="O146" s="195"/>
      <c r="P146" s="195"/>
      <c r="Q146" s="195"/>
      <c r="R146" s="23"/>
      <c r="T146" s="126"/>
      <c r="U146" s="29" t="s">
        <v>42</v>
      </c>
      <c r="V146" s="127">
        <v>0</v>
      </c>
      <c r="W146" s="127">
        <f>$V$146*$K$146</f>
        <v>0</v>
      </c>
      <c r="X146" s="127">
        <v>0</v>
      </c>
      <c r="Y146" s="127">
        <f>$X$146*$K$146</f>
        <v>0</v>
      </c>
      <c r="Z146" s="127">
        <v>0</v>
      </c>
      <c r="AA146" s="128">
        <f>$Z$146*$K$146</f>
        <v>0</v>
      </c>
      <c r="AR146" s="6" t="s">
        <v>162</v>
      </c>
      <c r="AT146" s="6" t="s">
        <v>158</v>
      </c>
      <c r="AU146" s="6" t="s">
        <v>21</v>
      </c>
      <c r="AY146" s="6" t="s">
        <v>156</v>
      </c>
      <c r="BE146" s="82">
        <f>IF($U$146="základní",$N$146,0)</f>
        <v>0</v>
      </c>
      <c r="BF146" s="82">
        <f>IF($U$146="snížená",$N$146,0)</f>
        <v>0</v>
      </c>
      <c r="BG146" s="82">
        <f>IF($U$146="zákl. přenesená",$N$146,0)</f>
        <v>0</v>
      </c>
      <c r="BH146" s="82">
        <f>IF($U$146="sníž. přenesená",$N$146,0)</f>
        <v>0</v>
      </c>
      <c r="BI146" s="82">
        <f>IF($U$146="nulová",$N$146,0)</f>
        <v>0</v>
      </c>
      <c r="BJ146" s="6" t="s">
        <v>21</v>
      </c>
      <c r="BK146" s="82">
        <f>ROUND($L$146*$K$146,2)</f>
        <v>0</v>
      </c>
      <c r="BL146" s="6" t="s">
        <v>162</v>
      </c>
    </row>
    <row r="147" spans="2:64" s="6" customFormat="1" ht="27" customHeight="1">
      <c r="B147" s="22"/>
      <c r="C147" s="122" t="s">
        <v>163</v>
      </c>
      <c r="D147" s="122" t="s">
        <v>158</v>
      </c>
      <c r="E147" s="123" t="s">
        <v>159</v>
      </c>
      <c r="F147" s="194" t="s">
        <v>160</v>
      </c>
      <c r="G147" s="195"/>
      <c r="H147" s="195"/>
      <c r="I147" s="195"/>
      <c r="J147" s="124" t="s">
        <v>161</v>
      </c>
      <c r="K147" s="125">
        <v>0.148</v>
      </c>
      <c r="L147" s="196">
        <v>0</v>
      </c>
      <c r="M147" s="195"/>
      <c r="N147" s="197">
        <f>ROUND($L$147*$K$147,2)</f>
        <v>0</v>
      </c>
      <c r="O147" s="195"/>
      <c r="P147" s="195"/>
      <c r="Q147" s="195"/>
      <c r="R147" s="23"/>
      <c r="T147" s="126"/>
      <c r="U147" s="29" t="s">
        <v>42</v>
      </c>
      <c r="V147" s="127">
        <v>0</v>
      </c>
      <c r="W147" s="127">
        <f>$V$147*$K$147</f>
        <v>0</v>
      </c>
      <c r="X147" s="127">
        <v>0</v>
      </c>
      <c r="Y147" s="127">
        <f>$X$147*$K$147</f>
        <v>0</v>
      </c>
      <c r="Z147" s="127">
        <v>0</v>
      </c>
      <c r="AA147" s="128">
        <f>$Z$147*$K$147</f>
        <v>0</v>
      </c>
      <c r="AR147" s="6" t="s">
        <v>162</v>
      </c>
      <c r="AT147" s="6" t="s">
        <v>158</v>
      </c>
      <c r="AU147" s="6" t="s">
        <v>21</v>
      </c>
      <c r="AY147" s="6" t="s">
        <v>156</v>
      </c>
      <c r="BE147" s="82">
        <f>IF($U$147="základní",$N$147,0)</f>
        <v>0</v>
      </c>
      <c r="BF147" s="82">
        <f>IF($U$147="snížená",$N$147,0)</f>
        <v>0</v>
      </c>
      <c r="BG147" s="82">
        <f>IF($U$147="zákl. přenesená",$N$147,0)</f>
        <v>0</v>
      </c>
      <c r="BH147" s="82">
        <f>IF($U$147="sníž. přenesená",$N$147,0)</f>
        <v>0</v>
      </c>
      <c r="BI147" s="82">
        <f>IF($U$147="nulová",$N$147,0)</f>
        <v>0</v>
      </c>
      <c r="BJ147" s="6" t="s">
        <v>21</v>
      </c>
      <c r="BK147" s="82">
        <f>ROUND($L$147*$K$147,2)</f>
        <v>0</v>
      </c>
      <c r="BL147" s="6" t="s">
        <v>162</v>
      </c>
    </row>
    <row r="148" spans="2:64" s="6" customFormat="1" ht="27" customHeight="1">
      <c r="B148" s="22"/>
      <c r="C148" s="122" t="s">
        <v>164</v>
      </c>
      <c r="D148" s="122" t="s">
        <v>158</v>
      </c>
      <c r="E148" s="123" t="s">
        <v>159</v>
      </c>
      <c r="F148" s="194" t="s">
        <v>160</v>
      </c>
      <c r="G148" s="195"/>
      <c r="H148" s="195"/>
      <c r="I148" s="195"/>
      <c r="J148" s="124" t="s">
        <v>161</v>
      </c>
      <c r="K148" s="125">
        <v>0.752</v>
      </c>
      <c r="L148" s="196">
        <v>0</v>
      </c>
      <c r="M148" s="195"/>
      <c r="N148" s="197">
        <f>ROUND($L$148*$K$148,2)</f>
        <v>0</v>
      </c>
      <c r="O148" s="195"/>
      <c r="P148" s="195"/>
      <c r="Q148" s="195"/>
      <c r="R148" s="23"/>
      <c r="T148" s="126"/>
      <c r="U148" s="29" t="s">
        <v>42</v>
      </c>
      <c r="V148" s="127">
        <v>0</v>
      </c>
      <c r="W148" s="127">
        <f>$V$148*$K$148</f>
        <v>0</v>
      </c>
      <c r="X148" s="127">
        <v>0</v>
      </c>
      <c r="Y148" s="127">
        <f>$X$148*$K$148</f>
        <v>0</v>
      </c>
      <c r="Z148" s="127">
        <v>0</v>
      </c>
      <c r="AA148" s="128">
        <f>$Z$148*$K$148</f>
        <v>0</v>
      </c>
      <c r="AR148" s="6" t="s">
        <v>162</v>
      </c>
      <c r="AT148" s="6" t="s">
        <v>158</v>
      </c>
      <c r="AU148" s="6" t="s">
        <v>21</v>
      </c>
      <c r="AY148" s="6" t="s">
        <v>156</v>
      </c>
      <c r="BE148" s="82">
        <f>IF($U$148="základní",$N$148,0)</f>
        <v>0</v>
      </c>
      <c r="BF148" s="82">
        <f>IF($U$148="snížená",$N$148,0)</f>
        <v>0</v>
      </c>
      <c r="BG148" s="82">
        <f>IF($U$148="zákl. přenesená",$N$148,0)</f>
        <v>0</v>
      </c>
      <c r="BH148" s="82">
        <f>IF($U$148="sníž. přenesená",$N$148,0)</f>
        <v>0</v>
      </c>
      <c r="BI148" s="82">
        <f>IF($U$148="nulová",$N$148,0)</f>
        <v>0</v>
      </c>
      <c r="BJ148" s="6" t="s">
        <v>21</v>
      </c>
      <c r="BK148" s="82">
        <f>ROUND($L$148*$K$148,2)</f>
        <v>0</v>
      </c>
      <c r="BL148" s="6" t="s">
        <v>162</v>
      </c>
    </row>
    <row r="149" spans="2:64" s="6" customFormat="1" ht="27" customHeight="1">
      <c r="B149" s="22"/>
      <c r="C149" s="122" t="s">
        <v>165</v>
      </c>
      <c r="D149" s="122" t="s">
        <v>158</v>
      </c>
      <c r="E149" s="123" t="s">
        <v>166</v>
      </c>
      <c r="F149" s="194" t="s">
        <v>167</v>
      </c>
      <c r="G149" s="195"/>
      <c r="H149" s="195"/>
      <c r="I149" s="195"/>
      <c r="J149" s="124" t="s">
        <v>161</v>
      </c>
      <c r="K149" s="125">
        <v>0.688</v>
      </c>
      <c r="L149" s="196">
        <v>0</v>
      </c>
      <c r="M149" s="195"/>
      <c r="N149" s="197">
        <f>ROUND($L$149*$K$149,2)</f>
        <v>0</v>
      </c>
      <c r="O149" s="195"/>
      <c r="P149" s="195"/>
      <c r="Q149" s="195"/>
      <c r="R149" s="23"/>
      <c r="T149" s="126"/>
      <c r="U149" s="29" t="s">
        <v>42</v>
      </c>
      <c r="V149" s="127">
        <v>0</v>
      </c>
      <c r="W149" s="127">
        <f>$V$149*$K$149</f>
        <v>0</v>
      </c>
      <c r="X149" s="127">
        <v>0</v>
      </c>
      <c r="Y149" s="127">
        <f>$X$149*$K$149</f>
        <v>0</v>
      </c>
      <c r="Z149" s="127">
        <v>0</v>
      </c>
      <c r="AA149" s="128">
        <f>$Z$149*$K$149</f>
        <v>0</v>
      </c>
      <c r="AR149" s="6" t="s">
        <v>162</v>
      </c>
      <c r="AT149" s="6" t="s">
        <v>158</v>
      </c>
      <c r="AU149" s="6" t="s">
        <v>21</v>
      </c>
      <c r="AY149" s="6" t="s">
        <v>156</v>
      </c>
      <c r="BE149" s="82">
        <f>IF($U$149="základní",$N$149,0)</f>
        <v>0</v>
      </c>
      <c r="BF149" s="82">
        <f>IF($U$149="snížená",$N$149,0)</f>
        <v>0</v>
      </c>
      <c r="BG149" s="82">
        <f>IF($U$149="zákl. přenesená",$N$149,0)</f>
        <v>0</v>
      </c>
      <c r="BH149" s="82">
        <f>IF($U$149="sníž. přenesená",$N$149,0)</f>
        <v>0</v>
      </c>
      <c r="BI149" s="82">
        <f>IF($U$149="nulová",$N$149,0)</f>
        <v>0</v>
      </c>
      <c r="BJ149" s="6" t="s">
        <v>21</v>
      </c>
      <c r="BK149" s="82">
        <f>ROUND($L$149*$K$149,2)</f>
        <v>0</v>
      </c>
      <c r="BL149" s="6" t="s">
        <v>162</v>
      </c>
    </row>
    <row r="150" spans="2:64" s="6" customFormat="1" ht="27" customHeight="1">
      <c r="B150" s="22"/>
      <c r="C150" s="122" t="s">
        <v>168</v>
      </c>
      <c r="D150" s="122" t="s">
        <v>158</v>
      </c>
      <c r="E150" s="123" t="s">
        <v>166</v>
      </c>
      <c r="F150" s="194" t="s">
        <v>167</v>
      </c>
      <c r="G150" s="195"/>
      <c r="H150" s="195"/>
      <c r="I150" s="195"/>
      <c r="J150" s="124" t="s">
        <v>161</v>
      </c>
      <c r="K150" s="125">
        <v>0.148</v>
      </c>
      <c r="L150" s="196">
        <v>0</v>
      </c>
      <c r="M150" s="195"/>
      <c r="N150" s="197">
        <f>ROUND($L$150*$K$150,2)</f>
        <v>0</v>
      </c>
      <c r="O150" s="195"/>
      <c r="P150" s="195"/>
      <c r="Q150" s="195"/>
      <c r="R150" s="23"/>
      <c r="T150" s="126"/>
      <c r="U150" s="29" t="s">
        <v>42</v>
      </c>
      <c r="V150" s="127">
        <v>0</v>
      </c>
      <c r="W150" s="127">
        <f>$V$150*$K$150</f>
        <v>0</v>
      </c>
      <c r="X150" s="127">
        <v>0</v>
      </c>
      <c r="Y150" s="127">
        <f>$X$150*$K$150</f>
        <v>0</v>
      </c>
      <c r="Z150" s="127">
        <v>0</v>
      </c>
      <c r="AA150" s="128">
        <f>$Z$150*$K$150</f>
        <v>0</v>
      </c>
      <c r="AR150" s="6" t="s">
        <v>162</v>
      </c>
      <c r="AT150" s="6" t="s">
        <v>158</v>
      </c>
      <c r="AU150" s="6" t="s">
        <v>21</v>
      </c>
      <c r="AY150" s="6" t="s">
        <v>156</v>
      </c>
      <c r="BE150" s="82">
        <f>IF($U$150="základní",$N$150,0)</f>
        <v>0</v>
      </c>
      <c r="BF150" s="82">
        <f>IF($U$150="snížená",$N$150,0)</f>
        <v>0</v>
      </c>
      <c r="BG150" s="82">
        <f>IF($U$150="zákl. přenesená",$N$150,0)</f>
        <v>0</v>
      </c>
      <c r="BH150" s="82">
        <f>IF($U$150="sníž. přenesená",$N$150,0)</f>
        <v>0</v>
      </c>
      <c r="BI150" s="82">
        <f>IF($U$150="nulová",$N$150,0)</f>
        <v>0</v>
      </c>
      <c r="BJ150" s="6" t="s">
        <v>21</v>
      </c>
      <c r="BK150" s="82">
        <f>ROUND($L$150*$K$150,2)</f>
        <v>0</v>
      </c>
      <c r="BL150" s="6" t="s">
        <v>162</v>
      </c>
    </row>
    <row r="151" spans="2:64" s="6" customFormat="1" ht="27" customHeight="1">
      <c r="B151" s="22"/>
      <c r="C151" s="122" t="s">
        <v>169</v>
      </c>
      <c r="D151" s="122" t="s">
        <v>158</v>
      </c>
      <c r="E151" s="123" t="s">
        <v>166</v>
      </c>
      <c r="F151" s="194" t="s">
        <v>167</v>
      </c>
      <c r="G151" s="195"/>
      <c r="H151" s="195"/>
      <c r="I151" s="195"/>
      <c r="J151" s="124" t="s">
        <v>161</v>
      </c>
      <c r="K151" s="125">
        <v>1.23</v>
      </c>
      <c r="L151" s="196">
        <v>0</v>
      </c>
      <c r="M151" s="195"/>
      <c r="N151" s="197">
        <f>ROUND($L$151*$K$151,2)</f>
        <v>0</v>
      </c>
      <c r="O151" s="195"/>
      <c r="P151" s="195"/>
      <c r="Q151" s="195"/>
      <c r="R151" s="23"/>
      <c r="T151" s="126"/>
      <c r="U151" s="29" t="s">
        <v>42</v>
      </c>
      <c r="V151" s="127">
        <v>0</v>
      </c>
      <c r="W151" s="127">
        <f>$V$151*$K$151</f>
        <v>0</v>
      </c>
      <c r="X151" s="127">
        <v>0</v>
      </c>
      <c r="Y151" s="127">
        <f>$X$151*$K$151</f>
        <v>0</v>
      </c>
      <c r="Z151" s="127">
        <v>0</v>
      </c>
      <c r="AA151" s="128">
        <f>$Z$151*$K$151</f>
        <v>0</v>
      </c>
      <c r="AR151" s="6" t="s">
        <v>162</v>
      </c>
      <c r="AT151" s="6" t="s">
        <v>158</v>
      </c>
      <c r="AU151" s="6" t="s">
        <v>21</v>
      </c>
      <c r="AY151" s="6" t="s">
        <v>156</v>
      </c>
      <c r="BE151" s="82">
        <f>IF($U$151="základní",$N$151,0)</f>
        <v>0</v>
      </c>
      <c r="BF151" s="82">
        <f>IF($U$151="snížená",$N$151,0)</f>
        <v>0</v>
      </c>
      <c r="BG151" s="82">
        <f>IF($U$151="zákl. přenesená",$N$151,0)</f>
        <v>0</v>
      </c>
      <c r="BH151" s="82">
        <f>IF($U$151="sníž. přenesená",$N$151,0)</f>
        <v>0</v>
      </c>
      <c r="BI151" s="82">
        <f>IF($U$151="nulová",$N$151,0)</f>
        <v>0</v>
      </c>
      <c r="BJ151" s="6" t="s">
        <v>21</v>
      </c>
      <c r="BK151" s="82">
        <f>ROUND($L$151*$K$151,2)</f>
        <v>0</v>
      </c>
      <c r="BL151" s="6" t="s">
        <v>162</v>
      </c>
    </row>
    <row r="152" spans="2:64" s="6" customFormat="1" ht="15.75" customHeight="1">
      <c r="B152" s="22"/>
      <c r="C152" s="122" t="s">
        <v>170</v>
      </c>
      <c r="D152" s="122" t="s">
        <v>158</v>
      </c>
      <c r="E152" s="123" t="s">
        <v>171</v>
      </c>
      <c r="F152" s="194" t="s">
        <v>172</v>
      </c>
      <c r="G152" s="195"/>
      <c r="H152" s="195"/>
      <c r="I152" s="195"/>
      <c r="J152" s="124" t="s">
        <v>173</v>
      </c>
      <c r="K152" s="125">
        <v>0.038</v>
      </c>
      <c r="L152" s="196">
        <v>0</v>
      </c>
      <c r="M152" s="195"/>
      <c r="N152" s="197">
        <f>ROUND($L$152*$K$152,2)</f>
        <v>0</v>
      </c>
      <c r="O152" s="195"/>
      <c r="P152" s="195"/>
      <c r="Q152" s="195"/>
      <c r="R152" s="23"/>
      <c r="T152" s="126"/>
      <c r="U152" s="29" t="s">
        <v>42</v>
      </c>
      <c r="V152" s="127">
        <v>0</v>
      </c>
      <c r="W152" s="127">
        <f>$V$152*$K$152</f>
        <v>0</v>
      </c>
      <c r="X152" s="127">
        <v>0</v>
      </c>
      <c r="Y152" s="127">
        <f>$X$152*$K$152</f>
        <v>0</v>
      </c>
      <c r="Z152" s="127">
        <v>0</v>
      </c>
      <c r="AA152" s="128">
        <f>$Z$152*$K$152</f>
        <v>0</v>
      </c>
      <c r="AR152" s="6" t="s">
        <v>162</v>
      </c>
      <c r="AT152" s="6" t="s">
        <v>158</v>
      </c>
      <c r="AU152" s="6" t="s">
        <v>21</v>
      </c>
      <c r="AY152" s="6" t="s">
        <v>156</v>
      </c>
      <c r="BE152" s="82">
        <f>IF($U$152="základní",$N$152,0)</f>
        <v>0</v>
      </c>
      <c r="BF152" s="82">
        <f>IF($U$152="snížená",$N$152,0)</f>
        <v>0</v>
      </c>
      <c r="BG152" s="82">
        <f>IF($U$152="zákl. přenesená",$N$152,0)</f>
        <v>0</v>
      </c>
      <c r="BH152" s="82">
        <f>IF($U$152="sníž. přenesená",$N$152,0)</f>
        <v>0</v>
      </c>
      <c r="BI152" s="82">
        <f>IF($U$152="nulová",$N$152,0)</f>
        <v>0</v>
      </c>
      <c r="BJ152" s="6" t="s">
        <v>21</v>
      </c>
      <c r="BK152" s="82">
        <f>ROUND($L$152*$K$152,2)</f>
        <v>0</v>
      </c>
      <c r="BL152" s="6" t="s">
        <v>162</v>
      </c>
    </row>
    <row r="153" spans="2:64" s="6" customFormat="1" ht="15.75" customHeight="1">
      <c r="B153" s="22"/>
      <c r="C153" s="122" t="s">
        <v>174</v>
      </c>
      <c r="D153" s="122" t="s">
        <v>158</v>
      </c>
      <c r="E153" s="123" t="s">
        <v>171</v>
      </c>
      <c r="F153" s="194" t="s">
        <v>172</v>
      </c>
      <c r="G153" s="195"/>
      <c r="H153" s="195"/>
      <c r="I153" s="195"/>
      <c r="J153" s="124" t="s">
        <v>173</v>
      </c>
      <c r="K153" s="125">
        <v>0.008</v>
      </c>
      <c r="L153" s="196">
        <v>0</v>
      </c>
      <c r="M153" s="195"/>
      <c r="N153" s="197">
        <f>ROUND($L$153*$K$153,2)</f>
        <v>0</v>
      </c>
      <c r="O153" s="195"/>
      <c r="P153" s="195"/>
      <c r="Q153" s="195"/>
      <c r="R153" s="23"/>
      <c r="T153" s="126"/>
      <c r="U153" s="29" t="s">
        <v>42</v>
      </c>
      <c r="V153" s="127">
        <v>0</v>
      </c>
      <c r="W153" s="127">
        <f>$V$153*$K$153</f>
        <v>0</v>
      </c>
      <c r="X153" s="127">
        <v>0</v>
      </c>
      <c r="Y153" s="127">
        <f>$X$153*$K$153</f>
        <v>0</v>
      </c>
      <c r="Z153" s="127">
        <v>0</v>
      </c>
      <c r="AA153" s="128">
        <f>$Z$153*$K$153</f>
        <v>0</v>
      </c>
      <c r="AR153" s="6" t="s">
        <v>162</v>
      </c>
      <c r="AT153" s="6" t="s">
        <v>158</v>
      </c>
      <c r="AU153" s="6" t="s">
        <v>21</v>
      </c>
      <c r="AY153" s="6" t="s">
        <v>156</v>
      </c>
      <c r="BE153" s="82">
        <f>IF($U$153="základní",$N$153,0)</f>
        <v>0</v>
      </c>
      <c r="BF153" s="82">
        <f>IF($U$153="snížená",$N$153,0)</f>
        <v>0</v>
      </c>
      <c r="BG153" s="82">
        <f>IF($U$153="zákl. přenesená",$N$153,0)</f>
        <v>0</v>
      </c>
      <c r="BH153" s="82">
        <f>IF($U$153="sníž. přenesená",$N$153,0)</f>
        <v>0</v>
      </c>
      <c r="BI153" s="82">
        <f>IF($U$153="nulová",$N$153,0)</f>
        <v>0</v>
      </c>
      <c r="BJ153" s="6" t="s">
        <v>21</v>
      </c>
      <c r="BK153" s="82">
        <f>ROUND($L$153*$K$153,2)</f>
        <v>0</v>
      </c>
      <c r="BL153" s="6" t="s">
        <v>162</v>
      </c>
    </row>
    <row r="154" spans="2:64" s="6" customFormat="1" ht="15.75" customHeight="1">
      <c r="B154" s="22"/>
      <c r="C154" s="122" t="s">
        <v>175</v>
      </c>
      <c r="D154" s="122" t="s">
        <v>158</v>
      </c>
      <c r="E154" s="123" t="s">
        <v>171</v>
      </c>
      <c r="F154" s="194" t="s">
        <v>172</v>
      </c>
      <c r="G154" s="195"/>
      <c r="H154" s="195"/>
      <c r="I154" s="195"/>
      <c r="J154" s="124" t="s">
        <v>173</v>
      </c>
      <c r="K154" s="125">
        <v>0.041</v>
      </c>
      <c r="L154" s="196">
        <v>0</v>
      </c>
      <c r="M154" s="195"/>
      <c r="N154" s="197">
        <f>ROUND($L$154*$K$154,2)</f>
        <v>0</v>
      </c>
      <c r="O154" s="195"/>
      <c r="P154" s="195"/>
      <c r="Q154" s="195"/>
      <c r="R154" s="23"/>
      <c r="T154" s="126"/>
      <c r="U154" s="29" t="s">
        <v>42</v>
      </c>
      <c r="V154" s="127">
        <v>0</v>
      </c>
      <c r="W154" s="127">
        <f>$V$154*$K$154</f>
        <v>0</v>
      </c>
      <c r="X154" s="127">
        <v>0</v>
      </c>
      <c r="Y154" s="127">
        <f>$X$154*$K$154</f>
        <v>0</v>
      </c>
      <c r="Z154" s="127">
        <v>0</v>
      </c>
      <c r="AA154" s="128">
        <f>$Z$154*$K$154</f>
        <v>0</v>
      </c>
      <c r="AR154" s="6" t="s">
        <v>162</v>
      </c>
      <c r="AT154" s="6" t="s">
        <v>158</v>
      </c>
      <c r="AU154" s="6" t="s">
        <v>21</v>
      </c>
      <c r="AY154" s="6" t="s">
        <v>156</v>
      </c>
      <c r="BE154" s="82">
        <f>IF($U$154="základní",$N$154,0)</f>
        <v>0</v>
      </c>
      <c r="BF154" s="82">
        <f>IF($U$154="snížená",$N$154,0)</f>
        <v>0</v>
      </c>
      <c r="BG154" s="82">
        <f>IF($U$154="zákl. přenesená",$N$154,0)</f>
        <v>0</v>
      </c>
      <c r="BH154" s="82">
        <f>IF($U$154="sníž. přenesená",$N$154,0)</f>
        <v>0</v>
      </c>
      <c r="BI154" s="82">
        <f>IF($U$154="nulová",$N$154,0)</f>
        <v>0</v>
      </c>
      <c r="BJ154" s="6" t="s">
        <v>21</v>
      </c>
      <c r="BK154" s="82">
        <f>ROUND($L$154*$K$154,2)</f>
        <v>0</v>
      </c>
      <c r="BL154" s="6" t="s">
        <v>162</v>
      </c>
    </row>
    <row r="155" spans="2:63" s="113" customFormat="1" ht="37.5" customHeight="1">
      <c r="B155" s="114"/>
      <c r="D155" s="115" t="s">
        <v>104</v>
      </c>
      <c r="E155" s="115"/>
      <c r="F155" s="115"/>
      <c r="G155" s="115"/>
      <c r="H155" s="115"/>
      <c r="I155" s="115"/>
      <c r="J155" s="115"/>
      <c r="K155" s="115"/>
      <c r="L155" s="115"/>
      <c r="M155" s="115"/>
      <c r="N155" s="190">
        <f>$BK$155</f>
        <v>0</v>
      </c>
      <c r="O155" s="198"/>
      <c r="P155" s="198"/>
      <c r="Q155" s="198"/>
      <c r="R155" s="117"/>
      <c r="T155" s="118"/>
      <c r="W155" s="119">
        <f>SUM($W$156:$W$164)</f>
        <v>0</v>
      </c>
      <c r="Y155" s="119">
        <f>SUM($Y$156:$Y$164)</f>
        <v>0</v>
      </c>
      <c r="AA155" s="120">
        <f>SUM($AA$156:$AA$164)</f>
        <v>0</v>
      </c>
      <c r="AR155" s="116" t="s">
        <v>94</v>
      </c>
      <c r="AT155" s="116" t="s">
        <v>76</v>
      </c>
      <c r="AU155" s="116" t="s">
        <v>77</v>
      </c>
      <c r="AY155" s="116" t="s">
        <v>156</v>
      </c>
      <c r="BK155" s="121">
        <f>SUM($BK$156:$BK$164)</f>
        <v>0</v>
      </c>
    </row>
    <row r="156" spans="2:64" s="6" customFormat="1" ht="15.75" customHeight="1">
      <c r="B156" s="22"/>
      <c r="C156" s="122" t="s">
        <v>176</v>
      </c>
      <c r="D156" s="122" t="s">
        <v>158</v>
      </c>
      <c r="E156" s="123" t="s">
        <v>177</v>
      </c>
      <c r="F156" s="194" t="s">
        <v>178</v>
      </c>
      <c r="G156" s="195"/>
      <c r="H156" s="195"/>
      <c r="I156" s="195"/>
      <c r="J156" s="124" t="s">
        <v>179</v>
      </c>
      <c r="K156" s="125">
        <v>1</v>
      </c>
      <c r="L156" s="196">
        <v>0</v>
      </c>
      <c r="M156" s="195"/>
      <c r="N156" s="197">
        <f>ROUND($L$156*$K$156,2)</f>
        <v>0</v>
      </c>
      <c r="O156" s="195"/>
      <c r="P156" s="195"/>
      <c r="Q156" s="195"/>
      <c r="R156" s="23"/>
      <c r="T156" s="126"/>
      <c r="U156" s="29" t="s">
        <v>42</v>
      </c>
      <c r="V156" s="127">
        <v>0</v>
      </c>
      <c r="W156" s="127">
        <f>$V$156*$K$156</f>
        <v>0</v>
      </c>
      <c r="X156" s="127">
        <v>0</v>
      </c>
      <c r="Y156" s="127">
        <f>$X$156*$K$156</f>
        <v>0</v>
      </c>
      <c r="Z156" s="127">
        <v>0</v>
      </c>
      <c r="AA156" s="128">
        <f>$Z$156*$K$156</f>
        <v>0</v>
      </c>
      <c r="AR156" s="6" t="s">
        <v>162</v>
      </c>
      <c r="AT156" s="6" t="s">
        <v>158</v>
      </c>
      <c r="AU156" s="6" t="s">
        <v>21</v>
      </c>
      <c r="AY156" s="6" t="s">
        <v>156</v>
      </c>
      <c r="BE156" s="82">
        <f>IF($U$156="základní",$N$156,0)</f>
        <v>0</v>
      </c>
      <c r="BF156" s="82">
        <f>IF($U$156="snížená",$N$156,0)</f>
        <v>0</v>
      </c>
      <c r="BG156" s="82">
        <f>IF($U$156="zákl. přenesená",$N$156,0)</f>
        <v>0</v>
      </c>
      <c r="BH156" s="82">
        <f>IF($U$156="sníž. přenesená",$N$156,0)</f>
        <v>0</v>
      </c>
      <c r="BI156" s="82">
        <f>IF($U$156="nulová",$N$156,0)</f>
        <v>0</v>
      </c>
      <c r="BJ156" s="6" t="s">
        <v>21</v>
      </c>
      <c r="BK156" s="82">
        <f>ROUND($L$156*$K$156,2)</f>
        <v>0</v>
      </c>
      <c r="BL156" s="6" t="s">
        <v>162</v>
      </c>
    </row>
    <row r="157" spans="2:64" s="6" customFormat="1" ht="15.75" customHeight="1">
      <c r="B157" s="22"/>
      <c r="C157" s="122" t="s">
        <v>180</v>
      </c>
      <c r="D157" s="122" t="s">
        <v>158</v>
      </c>
      <c r="E157" s="123" t="s">
        <v>181</v>
      </c>
      <c r="F157" s="194" t="s">
        <v>182</v>
      </c>
      <c r="G157" s="195"/>
      <c r="H157" s="195"/>
      <c r="I157" s="195"/>
      <c r="J157" s="124" t="s">
        <v>179</v>
      </c>
      <c r="K157" s="125">
        <v>4</v>
      </c>
      <c r="L157" s="196">
        <v>0</v>
      </c>
      <c r="M157" s="195"/>
      <c r="N157" s="197">
        <f>ROUND($L$157*$K$157,2)</f>
        <v>0</v>
      </c>
      <c r="O157" s="195"/>
      <c r="P157" s="195"/>
      <c r="Q157" s="195"/>
      <c r="R157" s="23"/>
      <c r="T157" s="126"/>
      <c r="U157" s="29" t="s">
        <v>42</v>
      </c>
      <c r="V157" s="127">
        <v>0</v>
      </c>
      <c r="W157" s="127">
        <f>$V$157*$K$157</f>
        <v>0</v>
      </c>
      <c r="X157" s="127">
        <v>0</v>
      </c>
      <c r="Y157" s="127">
        <f>$X$157*$K$157</f>
        <v>0</v>
      </c>
      <c r="Z157" s="127">
        <v>0</v>
      </c>
      <c r="AA157" s="128">
        <f>$Z$157*$K$157</f>
        <v>0</v>
      </c>
      <c r="AR157" s="6" t="s">
        <v>162</v>
      </c>
      <c r="AT157" s="6" t="s">
        <v>158</v>
      </c>
      <c r="AU157" s="6" t="s">
        <v>21</v>
      </c>
      <c r="AY157" s="6" t="s">
        <v>156</v>
      </c>
      <c r="BE157" s="82">
        <f>IF($U$157="základní",$N$157,0)</f>
        <v>0</v>
      </c>
      <c r="BF157" s="82">
        <f>IF($U$157="snížená",$N$157,0)</f>
        <v>0</v>
      </c>
      <c r="BG157" s="82">
        <f>IF($U$157="zákl. přenesená",$N$157,0)</f>
        <v>0</v>
      </c>
      <c r="BH157" s="82">
        <f>IF($U$157="sníž. přenesená",$N$157,0)</f>
        <v>0</v>
      </c>
      <c r="BI157" s="82">
        <f>IF($U$157="nulová",$N$157,0)</f>
        <v>0</v>
      </c>
      <c r="BJ157" s="6" t="s">
        <v>21</v>
      </c>
      <c r="BK157" s="82">
        <f>ROUND($L$157*$K$157,2)</f>
        <v>0</v>
      </c>
      <c r="BL157" s="6" t="s">
        <v>162</v>
      </c>
    </row>
    <row r="158" spans="2:64" s="6" customFormat="1" ht="27" customHeight="1">
      <c r="B158" s="22"/>
      <c r="C158" s="122" t="s">
        <v>183</v>
      </c>
      <c r="D158" s="122" t="s">
        <v>158</v>
      </c>
      <c r="E158" s="123" t="s">
        <v>184</v>
      </c>
      <c r="F158" s="194" t="s">
        <v>185</v>
      </c>
      <c r="G158" s="195"/>
      <c r="H158" s="195"/>
      <c r="I158" s="195"/>
      <c r="J158" s="124" t="s">
        <v>186</v>
      </c>
      <c r="K158" s="125">
        <v>7.6</v>
      </c>
      <c r="L158" s="196">
        <v>0</v>
      </c>
      <c r="M158" s="195"/>
      <c r="N158" s="197">
        <f>ROUND($L$158*$K$158,2)</f>
        <v>0</v>
      </c>
      <c r="O158" s="195"/>
      <c r="P158" s="195"/>
      <c r="Q158" s="195"/>
      <c r="R158" s="23"/>
      <c r="T158" s="126"/>
      <c r="U158" s="29" t="s">
        <v>42</v>
      </c>
      <c r="V158" s="127">
        <v>0</v>
      </c>
      <c r="W158" s="127">
        <f>$V$158*$K$158</f>
        <v>0</v>
      </c>
      <c r="X158" s="127">
        <v>0</v>
      </c>
      <c r="Y158" s="127">
        <f>$X$158*$K$158</f>
        <v>0</v>
      </c>
      <c r="Z158" s="127">
        <v>0</v>
      </c>
      <c r="AA158" s="128">
        <f>$Z$158*$K$158</f>
        <v>0</v>
      </c>
      <c r="AR158" s="6" t="s">
        <v>162</v>
      </c>
      <c r="AT158" s="6" t="s">
        <v>158</v>
      </c>
      <c r="AU158" s="6" t="s">
        <v>21</v>
      </c>
      <c r="AY158" s="6" t="s">
        <v>156</v>
      </c>
      <c r="BE158" s="82">
        <f>IF($U$158="základní",$N$158,0)</f>
        <v>0</v>
      </c>
      <c r="BF158" s="82">
        <f>IF($U$158="snížená",$N$158,0)</f>
        <v>0</v>
      </c>
      <c r="BG158" s="82">
        <f>IF($U$158="zákl. přenesená",$N$158,0)</f>
        <v>0</v>
      </c>
      <c r="BH158" s="82">
        <f>IF($U$158="sníž. přenesená",$N$158,0)</f>
        <v>0</v>
      </c>
      <c r="BI158" s="82">
        <f>IF($U$158="nulová",$N$158,0)</f>
        <v>0</v>
      </c>
      <c r="BJ158" s="6" t="s">
        <v>21</v>
      </c>
      <c r="BK158" s="82">
        <f>ROUND($L$158*$K$158,2)</f>
        <v>0</v>
      </c>
      <c r="BL158" s="6" t="s">
        <v>162</v>
      </c>
    </row>
    <row r="159" spans="2:64" s="6" customFormat="1" ht="27" customHeight="1">
      <c r="B159" s="22"/>
      <c r="C159" s="122" t="s">
        <v>187</v>
      </c>
      <c r="D159" s="122" t="s">
        <v>158</v>
      </c>
      <c r="E159" s="123" t="s">
        <v>188</v>
      </c>
      <c r="F159" s="194" t="s">
        <v>189</v>
      </c>
      <c r="G159" s="195"/>
      <c r="H159" s="195"/>
      <c r="I159" s="195"/>
      <c r="J159" s="124" t="s">
        <v>186</v>
      </c>
      <c r="K159" s="125">
        <v>19</v>
      </c>
      <c r="L159" s="196">
        <v>0</v>
      </c>
      <c r="M159" s="195"/>
      <c r="N159" s="197">
        <f>ROUND($L$159*$K$159,2)</f>
        <v>0</v>
      </c>
      <c r="O159" s="195"/>
      <c r="P159" s="195"/>
      <c r="Q159" s="195"/>
      <c r="R159" s="23"/>
      <c r="T159" s="126"/>
      <c r="U159" s="29" t="s">
        <v>42</v>
      </c>
      <c r="V159" s="127">
        <v>0</v>
      </c>
      <c r="W159" s="127">
        <f>$V$159*$K$159</f>
        <v>0</v>
      </c>
      <c r="X159" s="127">
        <v>0</v>
      </c>
      <c r="Y159" s="127">
        <f>$X$159*$K$159</f>
        <v>0</v>
      </c>
      <c r="Z159" s="127">
        <v>0</v>
      </c>
      <c r="AA159" s="128">
        <f>$Z$159*$K$159</f>
        <v>0</v>
      </c>
      <c r="AR159" s="6" t="s">
        <v>162</v>
      </c>
      <c r="AT159" s="6" t="s">
        <v>158</v>
      </c>
      <c r="AU159" s="6" t="s">
        <v>21</v>
      </c>
      <c r="AY159" s="6" t="s">
        <v>156</v>
      </c>
      <c r="BE159" s="82">
        <f>IF($U$159="základní",$N$159,0)</f>
        <v>0</v>
      </c>
      <c r="BF159" s="82">
        <f>IF($U$159="snížená",$N$159,0)</f>
        <v>0</v>
      </c>
      <c r="BG159" s="82">
        <f>IF($U$159="zákl. přenesená",$N$159,0)</f>
        <v>0</v>
      </c>
      <c r="BH159" s="82">
        <f>IF($U$159="sníž. přenesená",$N$159,0)</f>
        <v>0</v>
      </c>
      <c r="BI159" s="82">
        <f>IF($U$159="nulová",$N$159,0)</f>
        <v>0</v>
      </c>
      <c r="BJ159" s="6" t="s">
        <v>21</v>
      </c>
      <c r="BK159" s="82">
        <f>ROUND($L$159*$K$159,2)</f>
        <v>0</v>
      </c>
      <c r="BL159" s="6" t="s">
        <v>162</v>
      </c>
    </row>
    <row r="160" spans="2:64" s="6" customFormat="1" ht="27" customHeight="1">
      <c r="B160" s="22"/>
      <c r="C160" s="122" t="s">
        <v>190</v>
      </c>
      <c r="D160" s="122" t="s">
        <v>158</v>
      </c>
      <c r="E160" s="123" t="s">
        <v>191</v>
      </c>
      <c r="F160" s="194" t="s">
        <v>192</v>
      </c>
      <c r="G160" s="195"/>
      <c r="H160" s="195"/>
      <c r="I160" s="195"/>
      <c r="J160" s="124" t="s">
        <v>193</v>
      </c>
      <c r="K160" s="125">
        <v>4</v>
      </c>
      <c r="L160" s="196">
        <v>0</v>
      </c>
      <c r="M160" s="195"/>
      <c r="N160" s="197">
        <f>ROUND($L$160*$K$160,2)</f>
        <v>0</v>
      </c>
      <c r="O160" s="195"/>
      <c r="P160" s="195"/>
      <c r="Q160" s="195"/>
      <c r="R160" s="23"/>
      <c r="T160" s="126"/>
      <c r="U160" s="29" t="s">
        <v>42</v>
      </c>
      <c r="V160" s="127">
        <v>0</v>
      </c>
      <c r="W160" s="127">
        <f>$V$160*$K$160</f>
        <v>0</v>
      </c>
      <c r="X160" s="127">
        <v>0</v>
      </c>
      <c r="Y160" s="127">
        <f>$X$160*$K$160</f>
        <v>0</v>
      </c>
      <c r="Z160" s="127">
        <v>0</v>
      </c>
      <c r="AA160" s="128">
        <f>$Z$160*$K$160</f>
        <v>0</v>
      </c>
      <c r="AR160" s="6" t="s">
        <v>162</v>
      </c>
      <c r="AT160" s="6" t="s">
        <v>158</v>
      </c>
      <c r="AU160" s="6" t="s">
        <v>21</v>
      </c>
      <c r="AY160" s="6" t="s">
        <v>156</v>
      </c>
      <c r="BE160" s="82">
        <f>IF($U$160="základní",$N$160,0)</f>
        <v>0</v>
      </c>
      <c r="BF160" s="82">
        <f>IF($U$160="snížená",$N$160,0)</f>
        <v>0</v>
      </c>
      <c r="BG160" s="82">
        <f>IF($U$160="zákl. přenesená",$N$160,0)</f>
        <v>0</v>
      </c>
      <c r="BH160" s="82">
        <f>IF($U$160="sníž. přenesená",$N$160,0)</f>
        <v>0</v>
      </c>
      <c r="BI160" s="82">
        <f>IF($U$160="nulová",$N$160,0)</f>
        <v>0</v>
      </c>
      <c r="BJ160" s="6" t="s">
        <v>21</v>
      </c>
      <c r="BK160" s="82">
        <f>ROUND($L$160*$K$160,2)</f>
        <v>0</v>
      </c>
      <c r="BL160" s="6" t="s">
        <v>162</v>
      </c>
    </row>
    <row r="161" spans="2:64" s="6" customFormat="1" ht="27" customHeight="1">
      <c r="B161" s="22"/>
      <c r="C161" s="122" t="s">
        <v>194</v>
      </c>
      <c r="D161" s="122" t="s">
        <v>158</v>
      </c>
      <c r="E161" s="123" t="s">
        <v>191</v>
      </c>
      <c r="F161" s="194" t="s">
        <v>192</v>
      </c>
      <c r="G161" s="195"/>
      <c r="H161" s="195"/>
      <c r="I161" s="195"/>
      <c r="J161" s="124" t="s">
        <v>193</v>
      </c>
      <c r="K161" s="125">
        <v>1</v>
      </c>
      <c r="L161" s="196">
        <v>0</v>
      </c>
      <c r="M161" s="195"/>
      <c r="N161" s="197">
        <f>ROUND($L$161*$K$161,2)</f>
        <v>0</v>
      </c>
      <c r="O161" s="195"/>
      <c r="P161" s="195"/>
      <c r="Q161" s="195"/>
      <c r="R161" s="23"/>
      <c r="T161" s="126"/>
      <c r="U161" s="29" t="s">
        <v>42</v>
      </c>
      <c r="V161" s="127">
        <v>0</v>
      </c>
      <c r="W161" s="127">
        <f>$V$161*$K$161</f>
        <v>0</v>
      </c>
      <c r="X161" s="127">
        <v>0</v>
      </c>
      <c r="Y161" s="127">
        <f>$X$161*$K$161</f>
        <v>0</v>
      </c>
      <c r="Z161" s="127">
        <v>0</v>
      </c>
      <c r="AA161" s="128">
        <f>$Z$161*$K$161</f>
        <v>0</v>
      </c>
      <c r="AR161" s="6" t="s">
        <v>162</v>
      </c>
      <c r="AT161" s="6" t="s">
        <v>158</v>
      </c>
      <c r="AU161" s="6" t="s">
        <v>21</v>
      </c>
      <c r="AY161" s="6" t="s">
        <v>156</v>
      </c>
      <c r="BE161" s="82">
        <f>IF($U$161="základní",$N$161,0)</f>
        <v>0</v>
      </c>
      <c r="BF161" s="82">
        <f>IF($U$161="snížená",$N$161,0)</f>
        <v>0</v>
      </c>
      <c r="BG161" s="82">
        <f>IF($U$161="zákl. přenesená",$N$161,0)</f>
        <v>0</v>
      </c>
      <c r="BH161" s="82">
        <f>IF($U$161="sníž. přenesená",$N$161,0)</f>
        <v>0</v>
      </c>
      <c r="BI161" s="82">
        <f>IF($U$161="nulová",$N$161,0)</f>
        <v>0</v>
      </c>
      <c r="BJ161" s="6" t="s">
        <v>21</v>
      </c>
      <c r="BK161" s="82">
        <f>ROUND($L$161*$K$161,2)</f>
        <v>0</v>
      </c>
      <c r="BL161" s="6" t="s">
        <v>162</v>
      </c>
    </row>
    <row r="162" spans="2:64" s="6" customFormat="1" ht="39" customHeight="1">
      <c r="B162" s="22"/>
      <c r="C162" s="122" t="s">
        <v>195</v>
      </c>
      <c r="D162" s="122" t="s">
        <v>158</v>
      </c>
      <c r="E162" s="123" t="s">
        <v>196</v>
      </c>
      <c r="F162" s="194" t="s">
        <v>197</v>
      </c>
      <c r="G162" s="195"/>
      <c r="H162" s="195"/>
      <c r="I162" s="195"/>
      <c r="J162" s="124" t="s">
        <v>193</v>
      </c>
      <c r="K162" s="125">
        <v>1</v>
      </c>
      <c r="L162" s="196">
        <v>0</v>
      </c>
      <c r="M162" s="195"/>
      <c r="N162" s="197">
        <f>ROUND($L$162*$K$162,2)</f>
        <v>0</v>
      </c>
      <c r="O162" s="195"/>
      <c r="P162" s="195"/>
      <c r="Q162" s="195"/>
      <c r="R162" s="23"/>
      <c r="T162" s="126"/>
      <c r="U162" s="29" t="s">
        <v>42</v>
      </c>
      <c r="V162" s="127">
        <v>0</v>
      </c>
      <c r="W162" s="127">
        <f>$V$162*$K$162</f>
        <v>0</v>
      </c>
      <c r="X162" s="127">
        <v>0</v>
      </c>
      <c r="Y162" s="127">
        <f>$X$162*$K$162</f>
        <v>0</v>
      </c>
      <c r="Z162" s="127">
        <v>0</v>
      </c>
      <c r="AA162" s="128">
        <f>$Z$162*$K$162</f>
        <v>0</v>
      </c>
      <c r="AR162" s="6" t="s">
        <v>162</v>
      </c>
      <c r="AT162" s="6" t="s">
        <v>158</v>
      </c>
      <c r="AU162" s="6" t="s">
        <v>21</v>
      </c>
      <c r="AY162" s="6" t="s">
        <v>156</v>
      </c>
      <c r="BE162" s="82">
        <f>IF($U$162="základní",$N$162,0)</f>
        <v>0</v>
      </c>
      <c r="BF162" s="82">
        <f>IF($U$162="snížená",$N$162,0)</f>
        <v>0</v>
      </c>
      <c r="BG162" s="82">
        <f>IF($U$162="zákl. přenesená",$N$162,0)</f>
        <v>0</v>
      </c>
      <c r="BH162" s="82">
        <f>IF($U$162="sníž. přenesená",$N$162,0)</f>
        <v>0</v>
      </c>
      <c r="BI162" s="82">
        <f>IF($U$162="nulová",$N$162,0)</f>
        <v>0</v>
      </c>
      <c r="BJ162" s="6" t="s">
        <v>21</v>
      </c>
      <c r="BK162" s="82">
        <f>ROUND($L$162*$K$162,2)</f>
        <v>0</v>
      </c>
      <c r="BL162" s="6" t="s">
        <v>162</v>
      </c>
    </row>
    <row r="163" spans="2:64" s="6" customFormat="1" ht="27" customHeight="1">
      <c r="B163" s="22"/>
      <c r="C163" s="122" t="s">
        <v>198</v>
      </c>
      <c r="D163" s="122" t="s">
        <v>158</v>
      </c>
      <c r="E163" s="123" t="s">
        <v>199</v>
      </c>
      <c r="F163" s="194" t="s">
        <v>200</v>
      </c>
      <c r="G163" s="195"/>
      <c r="H163" s="195"/>
      <c r="I163" s="195"/>
      <c r="J163" s="124" t="s">
        <v>193</v>
      </c>
      <c r="K163" s="125">
        <v>1</v>
      </c>
      <c r="L163" s="196">
        <v>0</v>
      </c>
      <c r="M163" s="195"/>
      <c r="N163" s="197">
        <f>ROUND($L$163*$K$163,2)</f>
        <v>0</v>
      </c>
      <c r="O163" s="195"/>
      <c r="P163" s="195"/>
      <c r="Q163" s="195"/>
      <c r="R163" s="23"/>
      <c r="T163" s="126"/>
      <c r="U163" s="29" t="s">
        <v>42</v>
      </c>
      <c r="V163" s="127">
        <v>0</v>
      </c>
      <c r="W163" s="127">
        <f>$V$163*$K$163</f>
        <v>0</v>
      </c>
      <c r="X163" s="127">
        <v>0</v>
      </c>
      <c r="Y163" s="127">
        <f>$X$163*$K$163</f>
        <v>0</v>
      </c>
      <c r="Z163" s="127">
        <v>0</v>
      </c>
      <c r="AA163" s="128">
        <f>$Z$163*$K$163</f>
        <v>0</v>
      </c>
      <c r="AR163" s="6" t="s">
        <v>162</v>
      </c>
      <c r="AT163" s="6" t="s">
        <v>158</v>
      </c>
      <c r="AU163" s="6" t="s">
        <v>21</v>
      </c>
      <c r="AY163" s="6" t="s">
        <v>156</v>
      </c>
      <c r="BE163" s="82">
        <f>IF($U$163="základní",$N$163,0)</f>
        <v>0</v>
      </c>
      <c r="BF163" s="82">
        <f>IF($U$163="snížená",$N$163,0)</f>
        <v>0</v>
      </c>
      <c r="BG163" s="82">
        <f>IF($U$163="zákl. přenesená",$N$163,0)</f>
        <v>0</v>
      </c>
      <c r="BH163" s="82">
        <f>IF($U$163="sníž. přenesená",$N$163,0)</f>
        <v>0</v>
      </c>
      <c r="BI163" s="82">
        <f>IF($U$163="nulová",$N$163,0)</f>
        <v>0</v>
      </c>
      <c r="BJ163" s="6" t="s">
        <v>21</v>
      </c>
      <c r="BK163" s="82">
        <f>ROUND($L$163*$K$163,2)</f>
        <v>0</v>
      </c>
      <c r="BL163" s="6" t="s">
        <v>162</v>
      </c>
    </row>
    <row r="164" spans="2:64" s="6" customFormat="1" ht="27" customHeight="1">
      <c r="B164" s="22"/>
      <c r="C164" s="122" t="s">
        <v>201</v>
      </c>
      <c r="D164" s="122" t="s">
        <v>158</v>
      </c>
      <c r="E164" s="123" t="s">
        <v>202</v>
      </c>
      <c r="F164" s="194" t="s">
        <v>203</v>
      </c>
      <c r="G164" s="195"/>
      <c r="H164" s="195"/>
      <c r="I164" s="195"/>
      <c r="J164" s="124" t="s">
        <v>204</v>
      </c>
      <c r="K164" s="129">
        <v>0</v>
      </c>
      <c r="L164" s="196">
        <v>0</v>
      </c>
      <c r="M164" s="195"/>
      <c r="N164" s="197">
        <f>ROUND($L$164*$K$164,2)</f>
        <v>0</v>
      </c>
      <c r="O164" s="195"/>
      <c r="P164" s="195"/>
      <c r="Q164" s="195"/>
      <c r="R164" s="23"/>
      <c r="T164" s="126"/>
      <c r="U164" s="29" t="s">
        <v>42</v>
      </c>
      <c r="V164" s="127">
        <v>0</v>
      </c>
      <c r="W164" s="127">
        <f>$V$164*$K$164</f>
        <v>0</v>
      </c>
      <c r="X164" s="127">
        <v>0</v>
      </c>
      <c r="Y164" s="127">
        <f>$X$164*$K$164</f>
        <v>0</v>
      </c>
      <c r="Z164" s="127">
        <v>0</v>
      </c>
      <c r="AA164" s="128">
        <f>$Z$164*$K$164</f>
        <v>0</v>
      </c>
      <c r="AR164" s="6" t="s">
        <v>162</v>
      </c>
      <c r="AT164" s="6" t="s">
        <v>158</v>
      </c>
      <c r="AU164" s="6" t="s">
        <v>21</v>
      </c>
      <c r="AY164" s="6" t="s">
        <v>156</v>
      </c>
      <c r="BE164" s="82">
        <f>IF($U$164="základní",$N$164,0)</f>
        <v>0</v>
      </c>
      <c r="BF164" s="82">
        <f>IF($U$164="snížená",$N$164,0)</f>
        <v>0</v>
      </c>
      <c r="BG164" s="82">
        <f>IF($U$164="zákl. přenesená",$N$164,0)</f>
        <v>0</v>
      </c>
      <c r="BH164" s="82">
        <f>IF($U$164="sníž. přenesená",$N$164,0)</f>
        <v>0</v>
      </c>
      <c r="BI164" s="82">
        <f>IF($U$164="nulová",$N$164,0)</f>
        <v>0</v>
      </c>
      <c r="BJ164" s="6" t="s">
        <v>21</v>
      </c>
      <c r="BK164" s="82">
        <f>ROUND($L$164*$K$164,2)</f>
        <v>0</v>
      </c>
      <c r="BL164" s="6" t="s">
        <v>162</v>
      </c>
    </row>
    <row r="165" spans="2:63" s="113" customFormat="1" ht="37.5" customHeight="1">
      <c r="B165" s="114"/>
      <c r="D165" s="115" t="s">
        <v>105</v>
      </c>
      <c r="E165" s="115"/>
      <c r="F165" s="115"/>
      <c r="G165" s="115"/>
      <c r="H165" s="115"/>
      <c r="I165" s="115"/>
      <c r="J165" s="115"/>
      <c r="K165" s="115"/>
      <c r="L165" s="115"/>
      <c r="M165" s="115"/>
      <c r="N165" s="190">
        <f>$BK$165</f>
        <v>0</v>
      </c>
      <c r="O165" s="198"/>
      <c r="P165" s="198"/>
      <c r="Q165" s="198"/>
      <c r="R165" s="117"/>
      <c r="T165" s="118"/>
      <c r="W165" s="119">
        <f>SUM($W$166:$W$174)</f>
        <v>0</v>
      </c>
      <c r="Y165" s="119">
        <f>SUM($Y$166:$Y$174)</f>
        <v>0</v>
      </c>
      <c r="AA165" s="120">
        <f>SUM($AA$166:$AA$174)</f>
        <v>0</v>
      </c>
      <c r="AR165" s="116" t="s">
        <v>94</v>
      </c>
      <c r="AT165" s="116" t="s">
        <v>76</v>
      </c>
      <c r="AU165" s="116" t="s">
        <v>77</v>
      </c>
      <c r="AY165" s="116" t="s">
        <v>156</v>
      </c>
      <c r="BK165" s="121">
        <f>SUM($BK$166:$BK$174)</f>
        <v>0</v>
      </c>
    </row>
    <row r="166" spans="2:64" s="6" customFormat="1" ht="27" customHeight="1">
      <c r="B166" s="22"/>
      <c r="C166" s="122" t="s">
        <v>205</v>
      </c>
      <c r="D166" s="122" t="s">
        <v>158</v>
      </c>
      <c r="E166" s="123" t="s">
        <v>206</v>
      </c>
      <c r="F166" s="194" t="s">
        <v>207</v>
      </c>
      <c r="G166" s="195"/>
      <c r="H166" s="195"/>
      <c r="I166" s="195"/>
      <c r="J166" s="124" t="s">
        <v>193</v>
      </c>
      <c r="K166" s="125">
        <v>1</v>
      </c>
      <c r="L166" s="196">
        <v>0</v>
      </c>
      <c r="M166" s="195"/>
      <c r="N166" s="197">
        <f>ROUND($L$166*$K$166,2)</f>
        <v>0</v>
      </c>
      <c r="O166" s="195"/>
      <c r="P166" s="195"/>
      <c r="Q166" s="195"/>
      <c r="R166" s="23"/>
      <c r="T166" s="126"/>
      <c r="U166" s="29" t="s">
        <v>42</v>
      </c>
      <c r="V166" s="127">
        <v>0</v>
      </c>
      <c r="W166" s="127">
        <f>$V$166*$K$166</f>
        <v>0</v>
      </c>
      <c r="X166" s="127">
        <v>0</v>
      </c>
      <c r="Y166" s="127">
        <f>$X$166*$K$166</f>
        <v>0</v>
      </c>
      <c r="Z166" s="127">
        <v>0</v>
      </c>
      <c r="AA166" s="128">
        <f>$Z$166*$K$166</f>
        <v>0</v>
      </c>
      <c r="AR166" s="6" t="s">
        <v>162</v>
      </c>
      <c r="AT166" s="6" t="s">
        <v>158</v>
      </c>
      <c r="AU166" s="6" t="s">
        <v>21</v>
      </c>
      <c r="AY166" s="6" t="s">
        <v>156</v>
      </c>
      <c r="BE166" s="82">
        <f>IF($U$166="základní",$N$166,0)</f>
        <v>0</v>
      </c>
      <c r="BF166" s="82">
        <f>IF($U$166="snížená",$N$166,0)</f>
        <v>0</v>
      </c>
      <c r="BG166" s="82">
        <f>IF($U$166="zákl. přenesená",$N$166,0)</f>
        <v>0</v>
      </c>
      <c r="BH166" s="82">
        <f>IF($U$166="sníž. přenesená",$N$166,0)</f>
        <v>0</v>
      </c>
      <c r="BI166" s="82">
        <f>IF($U$166="nulová",$N$166,0)</f>
        <v>0</v>
      </c>
      <c r="BJ166" s="6" t="s">
        <v>21</v>
      </c>
      <c r="BK166" s="82">
        <f>ROUND($L$166*$K$166,2)</f>
        <v>0</v>
      </c>
      <c r="BL166" s="6" t="s">
        <v>162</v>
      </c>
    </row>
    <row r="167" spans="2:64" s="6" customFormat="1" ht="27" customHeight="1">
      <c r="B167" s="22"/>
      <c r="C167" s="122" t="s">
        <v>208</v>
      </c>
      <c r="D167" s="122" t="s">
        <v>158</v>
      </c>
      <c r="E167" s="123" t="s">
        <v>209</v>
      </c>
      <c r="F167" s="194" t="s">
        <v>210</v>
      </c>
      <c r="G167" s="195"/>
      <c r="H167" s="195"/>
      <c r="I167" s="195"/>
      <c r="J167" s="124" t="s">
        <v>211</v>
      </c>
      <c r="K167" s="125">
        <v>1</v>
      </c>
      <c r="L167" s="196">
        <v>0</v>
      </c>
      <c r="M167" s="195"/>
      <c r="N167" s="197">
        <f>ROUND($L$167*$K$167,2)</f>
        <v>0</v>
      </c>
      <c r="O167" s="195"/>
      <c r="P167" s="195"/>
      <c r="Q167" s="195"/>
      <c r="R167" s="23"/>
      <c r="T167" s="126"/>
      <c r="U167" s="29" t="s">
        <v>42</v>
      </c>
      <c r="V167" s="127">
        <v>0</v>
      </c>
      <c r="W167" s="127">
        <f>$V$167*$K$167</f>
        <v>0</v>
      </c>
      <c r="X167" s="127">
        <v>0</v>
      </c>
      <c r="Y167" s="127">
        <f>$X$167*$K$167</f>
        <v>0</v>
      </c>
      <c r="Z167" s="127">
        <v>0</v>
      </c>
      <c r="AA167" s="128">
        <f>$Z$167*$K$167</f>
        <v>0</v>
      </c>
      <c r="AR167" s="6" t="s">
        <v>162</v>
      </c>
      <c r="AT167" s="6" t="s">
        <v>158</v>
      </c>
      <c r="AU167" s="6" t="s">
        <v>21</v>
      </c>
      <c r="AY167" s="6" t="s">
        <v>156</v>
      </c>
      <c r="BE167" s="82">
        <f>IF($U$167="základní",$N$167,0)</f>
        <v>0</v>
      </c>
      <c r="BF167" s="82">
        <f>IF($U$167="snížená",$N$167,0)</f>
        <v>0</v>
      </c>
      <c r="BG167" s="82">
        <f>IF($U$167="zákl. přenesená",$N$167,0)</f>
        <v>0</v>
      </c>
      <c r="BH167" s="82">
        <f>IF($U$167="sníž. přenesená",$N$167,0)</f>
        <v>0</v>
      </c>
      <c r="BI167" s="82">
        <f>IF($U$167="nulová",$N$167,0)</f>
        <v>0</v>
      </c>
      <c r="BJ167" s="6" t="s">
        <v>21</v>
      </c>
      <c r="BK167" s="82">
        <f>ROUND($L$167*$K$167,2)</f>
        <v>0</v>
      </c>
      <c r="BL167" s="6" t="s">
        <v>162</v>
      </c>
    </row>
    <row r="168" spans="2:64" s="6" customFormat="1" ht="27" customHeight="1">
      <c r="B168" s="22"/>
      <c r="C168" s="122" t="s">
        <v>212</v>
      </c>
      <c r="D168" s="122" t="s">
        <v>158</v>
      </c>
      <c r="E168" s="123" t="s">
        <v>213</v>
      </c>
      <c r="F168" s="194" t="s">
        <v>214</v>
      </c>
      <c r="G168" s="195"/>
      <c r="H168" s="195"/>
      <c r="I168" s="195"/>
      <c r="J168" s="124" t="s">
        <v>193</v>
      </c>
      <c r="K168" s="125">
        <v>1</v>
      </c>
      <c r="L168" s="196">
        <v>0</v>
      </c>
      <c r="M168" s="195"/>
      <c r="N168" s="197">
        <f>ROUND($L$168*$K$168,2)</f>
        <v>0</v>
      </c>
      <c r="O168" s="195"/>
      <c r="P168" s="195"/>
      <c r="Q168" s="195"/>
      <c r="R168" s="23"/>
      <c r="T168" s="126"/>
      <c r="U168" s="29" t="s">
        <v>42</v>
      </c>
      <c r="V168" s="127">
        <v>0</v>
      </c>
      <c r="W168" s="127">
        <f>$V$168*$K$168</f>
        <v>0</v>
      </c>
      <c r="X168" s="127">
        <v>0</v>
      </c>
      <c r="Y168" s="127">
        <f>$X$168*$K$168</f>
        <v>0</v>
      </c>
      <c r="Z168" s="127">
        <v>0</v>
      </c>
      <c r="AA168" s="128">
        <f>$Z$168*$K$168</f>
        <v>0</v>
      </c>
      <c r="AR168" s="6" t="s">
        <v>162</v>
      </c>
      <c r="AT168" s="6" t="s">
        <v>158</v>
      </c>
      <c r="AU168" s="6" t="s">
        <v>21</v>
      </c>
      <c r="AY168" s="6" t="s">
        <v>156</v>
      </c>
      <c r="BE168" s="82">
        <f>IF($U$168="základní",$N$168,0)</f>
        <v>0</v>
      </c>
      <c r="BF168" s="82">
        <f>IF($U$168="snížená",$N$168,0)</f>
        <v>0</v>
      </c>
      <c r="BG168" s="82">
        <f>IF($U$168="zákl. přenesená",$N$168,0)</f>
        <v>0</v>
      </c>
      <c r="BH168" s="82">
        <f>IF($U$168="sníž. přenesená",$N$168,0)</f>
        <v>0</v>
      </c>
      <c r="BI168" s="82">
        <f>IF($U$168="nulová",$N$168,0)</f>
        <v>0</v>
      </c>
      <c r="BJ168" s="6" t="s">
        <v>21</v>
      </c>
      <c r="BK168" s="82">
        <f>ROUND($L$168*$K$168,2)</f>
        <v>0</v>
      </c>
      <c r="BL168" s="6" t="s">
        <v>162</v>
      </c>
    </row>
    <row r="169" spans="2:64" s="6" customFormat="1" ht="27" customHeight="1">
      <c r="B169" s="22"/>
      <c r="C169" s="122" t="s">
        <v>215</v>
      </c>
      <c r="D169" s="122" t="s">
        <v>158</v>
      </c>
      <c r="E169" s="123" t="s">
        <v>216</v>
      </c>
      <c r="F169" s="194" t="s">
        <v>217</v>
      </c>
      <c r="G169" s="195"/>
      <c r="H169" s="195"/>
      <c r="I169" s="195"/>
      <c r="J169" s="124" t="s">
        <v>193</v>
      </c>
      <c r="K169" s="125">
        <v>1</v>
      </c>
      <c r="L169" s="196">
        <v>0</v>
      </c>
      <c r="M169" s="195"/>
      <c r="N169" s="197">
        <f>ROUND($L$169*$K$169,2)</f>
        <v>0</v>
      </c>
      <c r="O169" s="195"/>
      <c r="P169" s="195"/>
      <c r="Q169" s="195"/>
      <c r="R169" s="23"/>
      <c r="T169" s="126"/>
      <c r="U169" s="29" t="s">
        <v>42</v>
      </c>
      <c r="V169" s="127">
        <v>0</v>
      </c>
      <c r="W169" s="127">
        <f>$V$169*$K$169</f>
        <v>0</v>
      </c>
      <c r="X169" s="127">
        <v>0</v>
      </c>
      <c r="Y169" s="127">
        <f>$X$169*$K$169</f>
        <v>0</v>
      </c>
      <c r="Z169" s="127">
        <v>0</v>
      </c>
      <c r="AA169" s="128">
        <f>$Z$169*$K$169</f>
        <v>0</v>
      </c>
      <c r="AR169" s="6" t="s">
        <v>162</v>
      </c>
      <c r="AT169" s="6" t="s">
        <v>158</v>
      </c>
      <c r="AU169" s="6" t="s">
        <v>21</v>
      </c>
      <c r="AY169" s="6" t="s">
        <v>156</v>
      </c>
      <c r="BE169" s="82">
        <f>IF($U$169="základní",$N$169,0)</f>
        <v>0</v>
      </c>
      <c r="BF169" s="82">
        <f>IF($U$169="snížená",$N$169,0)</f>
        <v>0</v>
      </c>
      <c r="BG169" s="82">
        <f>IF($U$169="zákl. přenesená",$N$169,0)</f>
        <v>0</v>
      </c>
      <c r="BH169" s="82">
        <f>IF($U$169="sníž. přenesená",$N$169,0)</f>
        <v>0</v>
      </c>
      <c r="BI169" s="82">
        <f>IF($U$169="nulová",$N$169,0)</f>
        <v>0</v>
      </c>
      <c r="BJ169" s="6" t="s">
        <v>21</v>
      </c>
      <c r="BK169" s="82">
        <f>ROUND($L$169*$K$169,2)</f>
        <v>0</v>
      </c>
      <c r="BL169" s="6" t="s">
        <v>162</v>
      </c>
    </row>
    <row r="170" spans="2:64" s="6" customFormat="1" ht="15.75" customHeight="1">
      <c r="B170" s="22"/>
      <c r="C170" s="122" t="s">
        <v>218</v>
      </c>
      <c r="D170" s="122" t="s">
        <v>158</v>
      </c>
      <c r="E170" s="123" t="s">
        <v>219</v>
      </c>
      <c r="F170" s="194" t="s">
        <v>220</v>
      </c>
      <c r="G170" s="195"/>
      <c r="H170" s="195"/>
      <c r="I170" s="195"/>
      <c r="J170" s="124" t="s">
        <v>221</v>
      </c>
      <c r="K170" s="125">
        <v>1</v>
      </c>
      <c r="L170" s="196">
        <v>0</v>
      </c>
      <c r="M170" s="195"/>
      <c r="N170" s="197">
        <f>ROUND($L$170*$K$170,2)</f>
        <v>0</v>
      </c>
      <c r="O170" s="195"/>
      <c r="P170" s="195"/>
      <c r="Q170" s="195"/>
      <c r="R170" s="23"/>
      <c r="T170" s="126"/>
      <c r="U170" s="29" t="s">
        <v>42</v>
      </c>
      <c r="V170" s="127">
        <v>0</v>
      </c>
      <c r="W170" s="127">
        <f>$V$170*$K$170</f>
        <v>0</v>
      </c>
      <c r="X170" s="127">
        <v>0</v>
      </c>
      <c r="Y170" s="127">
        <f>$X$170*$K$170</f>
        <v>0</v>
      </c>
      <c r="Z170" s="127">
        <v>0</v>
      </c>
      <c r="AA170" s="128">
        <f>$Z$170*$K$170</f>
        <v>0</v>
      </c>
      <c r="AR170" s="6" t="s">
        <v>162</v>
      </c>
      <c r="AT170" s="6" t="s">
        <v>158</v>
      </c>
      <c r="AU170" s="6" t="s">
        <v>21</v>
      </c>
      <c r="AY170" s="6" t="s">
        <v>156</v>
      </c>
      <c r="BE170" s="82">
        <f>IF($U$170="základní",$N$170,0)</f>
        <v>0</v>
      </c>
      <c r="BF170" s="82">
        <f>IF($U$170="snížená",$N$170,0)</f>
        <v>0</v>
      </c>
      <c r="BG170" s="82">
        <f>IF($U$170="zákl. přenesená",$N$170,0)</f>
        <v>0</v>
      </c>
      <c r="BH170" s="82">
        <f>IF($U$170="sníž. přenesená",$N$170,0)</f>
        <v>0</v>
      </c>
      <c r="BI170" s="82">
        <f>IF($U$170="nulová",$N$170,0)</f>
        <v>0</v>
      </c>
      <c r="BJ170" s="6" t="s">
        <v>21</v>
      </c>
      <c r="BK170" s="82">
        <f>ROUND($L$170*$K$170,2)</f>
        <v>0</v>
      </c>
      <c r="BL170" s="6" t="s">
        <v>162</v>
      </c>
    </row>
    <row r="171" spans="2:64" s="6" customFormat="1" ht="27" customHeight="1">
      <c r="B171" s="22"/>
      <c r="C171" s="122" t="s">
        <v>222</v>
      </c>
      <c r="D171" s="122" t="s">
        <v>158</v>
      </c>
      <c r="E171" s="123" t="s">
        <v>223</v>
      </c>
      <c r="F171" s="194" t="s">
        <v>224</v>
      </c>
      <c r="G171" s="195"/>
      <c r="H171" s="195"/>
      <c r="I171" s="195"/>
      <c r="J171" s="124" t="s">
        <v>204</v>
      </c>
      <c r="K171" s="129">
        <v>0</v>
      </c>
      <c r="L171" s="196">
        <v>0</v>
      </c>
      <c r="M171" s="195"/>
      <c r="N171" s="197">
        <f>ROUND($L$171*$K$171,2)</f>
        <v>0</v>
      </c>
      <c r="O171" s="195"/>
      <c r="P171" s="195"/>
      <c r="Q171" s="195"/>
      <c r="R171" s="23"/>
      <c r="T171" s="126"/>
      <c r="U171" s="29" t="s">
        <v>42</v>
      </c>
      <c r="V171" s="127">
        <v>0</v>
      </c>
      <c r="W171" s="127">
        <f>$V$171*$K$171</f>
        <v>0</v>
      </c>
      <c r="X171" s="127">
        <v>0</v>
      </c>
      <c r="Y171" s="127">
        <f>$X$171*$K$171</f>
        <v>0</v>
      </c>
      <c r="Z171" s="127">
        <v>0</v>
      </c>
      <c r="AA171" s="128">
        <f>$Z$171*$K$171</f>
        <v>0</v>
      </c>
      <c r="AR171" s="6" t="s">
        <v>162</v>
      </c>
      <c r="AT171" s="6" t="s">
        <v>158</v>
      </c>
      <c r="AU171" s="6" t="s">
        <v>21</v>
      </c>
      <c r="AY171" s="6" t="s">
        <v>156</v>
      </c>
      <c r="BE171" s="82">
        <f>IF($U$171="základní",$N$171,0)</f>
        <v>0</v>
      </c>
      <c r="BF171" s="82">
        <f>IF($U$171="snížená",$N$171,0)</f>
        <v>0</v>
      </c>
      <c r="BG171" s="82">
        <f>IF($U$171="zákl. přenesená",$N$171,0)</f>
        <v>0</v>
      </c>
      <c r="BH171" s="82">
        <f>IF($U$171="sníž. přenesená",$N$171,0)</f>
        <v>0</v>
      </c>
      <c r="BI171" s="82">
        <f>IF($U$171="nulová",$N$171,0)</f>
        <v>0</v>
      </c>
      <c r="BJ171" s="6" t="s">
        <v>21</v>
      </c>
      <c r="BK171" s="82">
        <f>ROUND($L$171*$K$171,2)</f>
        <v>0</v>
      </c>
      <c r="BL171" s="6" t="s">
        <v>162</v>
      </c>
    </row>
    <row r="172" spans="2:64" s="6" customFormat="1" ht="27" customHeight="1">
      <c r="B172" s="22"/>
      <c r="C172" s="122" t="s">
        <v>225</v>
      </c>
      <c r="D172" s="122" t="s">
        <v>158</v>
      </c>
      <c r="E172" s="123" t="s">
        <v>223</v>
      </c>
      <c r="F172" s="194" t="s">
        <v>224</v>
      </c>
      <c r="G172" s="195"/>
      <c r="H172" s="195"/>
      <c r="I172" s="195"/>
      <c r="J172" s="124" t="s">
        <v>204</v>
      </c>
      <c r="K172" s="129">
        <v>0</v>
      </c>
      <c r="L172" s="196">
        <v>0</v>
      </c>
      <c r="M172" s="195"/>
      <c r="N172" s="197">
        <f>ROUND($L$172*$K$172,2)</f>
        <v>0</v>
      </c>
      <c r="O172" s="195"/>
      <c r="P172" s="195"/>
      <c r="Q172" s="195"/>
      <c r="R172" s="23"/>
      <c r="T172" s="126"/>
      <c r="U172" s="29" t="s">
        <v>42</v>
      </c>
      <c r="V172" s="127">
        <v>0</v>
      </c>
      <c r="W172" s="127">
        <f>$V$172*$K$172</f>
        <v>0</v>
      </c>
      <c r="X172" s="127">
        <v>0</v>
      </c>
      <c r="Y172" s="127">
        <f>$X$172*$K$172</f>
        <v>0</v>
      </c>
      <c r="Z172" s="127">
        <v>0</v>
      </c>
      <c r="AA172" s="128">
        <f>$Z$172*$K$172</f>
        <v>0</v>
      </c>
      <c r="AR172" s="6" t="s">
        <v>162</v>
      </c>
      <c r="AT172" s="6" t="s">
        <v>158</v>
      </c>
      <c r="AU172" s="6" t="s">
        <v>21</v>
      </c>
      <c r="AY172" s="6" t="s">
        <v>156</v>
      </c>
      <c r="BE172" s="82">
        <f>IF($U$172="základní",$N$172,0)</f>
        <v>0</v>
      </c>
      <c r="BF172" s="82">
        <f>IF($U$172="snížená",$N$172,0)</f>
        <v>0</v>
      </c>
      <c r="BG172" s="82">
        <f>IF($U$172="zákl. přenesená",$N$172,0)</f>
        <v>0</v>
      </c>
      <c r="BH172" s="82">
        <f>IF($U$172="sníž. přenesená",$N$172,0)</f>
        <v>0</v>
      </c>
      <c r="BI172" s="82">
        <f>IF($U$172="nulová",$N$172,0)</f>
        <v>0</v>
      </c>
      <c r="BJ172" s="6" t="s">
        <v>21</v>
      </c>
      <c r="BK172" s="82">
        <f>ROUND($L$172*$K$172,2)</f>
        <v>0</v>
      </c>
      <c r="BL172" s="6" t="s">
        <v>162</v>
      </c>
    </row>
    <row r="173" spans="2:64" s="6" customFormat="1" ht="15.75" customHeight="1">
      <c r="B173" s="22"/>
      <c r="C173" s="122" t="s">
        <v>226</v>
      </c>
      <c r="D173" s="122" t="s">
        <v>158</v>
      </c>
      <c r="E173" s="123" t="s">
        <v>227</v>
      </c>
      <c r="F173" s="194" t="s">
        <v>228</v>
      </c>
      <c r="G173" s="195"/>
      <c r="H173" s="195"/>
      <c r="I173" s="195"/>
      <c r="J173" s="124" t="s">
        <v>229</v>
      </c>
      <c r="K173" s="125">
        <v>20</v>
      </c>
      <c r="L173" s="196">
        <v>0</v>
      </c>
      <c r="M173" s="195"/>
      <c r="N173" s="197">
        <f>ROUND($L$173*$K$173,2)</f>
        <v>0</v>
      </c>
      <c r="O173" s="195"/>
      <c r="P173" s="195"/>
      <c r="Q173" s="195"/>
      <c r="R173" s="23"/>
      <c r="T173" s="126"/>
      <c r="U173" s="29" t="s">
        <v>42</v>
      </c>
      <c r="V173" s="127">
        <v>0</v>
      </c>
      <c r="W173" s="127">
        <f>$V$173*$K$173</f>
        <v>0</v>
      </c>
      <c r="X173" s="127">
        <v>0</v>
      </c>
      <c r="Y173" s="127">
        <f>$X$173*$K$173</f>
        <v>0</v>
      </c>
      <c r="Z173" s="127">
        <v>0</v>
      </c>
      <c r="AA173" s="128">
        <f>$Z$173*$K$173</f>
        <v>0</v>
      </c>
      <c r="AR173" s="6" t="s">
        <v>162</v>
      </c>
      <c r="AT173" s="6" t="s">
        <v>158</v>
      </c>
      <c r="AU173" s="6" t="s">
        <v>21</v>
      </c>
      <c r="AY173" s="6" t="s">
        <v>156</v>
      </c>
      <c r="BE173" s="82">
        <f>IF($U$173="základní",$N$173,0)</f>
        <v>0</v>
      </c>
      <c r="BF173" s="82">
        <f>IF($U$173="snížená",$N$173,0)</f>
        <v>0</v>
      </c>
      <c r="BG173" s="82">
        <f>IF($U$173="zákl. přenesená",$N$173,0)</f>
        <v>0</v>
      </c>
      <c r="BH173" s="82">
        <f>IF($U$173="sníž. přenesená",$N$173,0)</f>
        <v>0</v>
      </c>
      <c r="BI173" s="82">
        <f>IF($U$173="nulová",$N$173,0)</f>
        <v>0</v>
      </c>
      <c r="BJ173" s="6" t="s">
        <v>21</v>
      </c>
      <c r="BK173" s="82">
        <f>ROUND($L$173*$K$173,2)</f>
        <v>0</v>
      </c>
      <c r="BL173" s="6" t="s">
        <v>162</v>
      </c>
    </row>
    <row r="174" spans="2:64" s="6" customFormat="1" ht="15.75" customHeight="1">
      <c r="B174" s="22"/>
      <c r="C174" s="122" t="s">
        <v>230</v>
      </c>
      <c r="D174" s="122" t="s">
        <v>158</v>
      </c>
      <c r="E174" s="123" t="s">
        <v>227</v>
      </c>
      <c r="F174" s="194" t="s">
        <v>228</v>
      </c>
      <c r="G174" s="195"/>
      <c r="H174" s="195"/>
      <c r="I174" s="195"/>
      <c r="J174" s="124" t="s">
        <v>229</v>
      </c>
      <c r="K174" s="125">
        <v>24</v>
      </c>
      <c r="L174" s="196">
        <v>0</v>
      </c>
      <c r="M174" s="195"/>
      <c r="N174" s="197">
        <f>ROUND($L$174*$K$174,2)</f>
        <v>0</v>
      </c>
      <c r="O174" s="195"/>
      <c r="P174" s="195"/>
      <c r="Q174" s="195"/>
      <c r="R174" s="23"/>
      <c r="T174" s="126"/>
      <c r="U174" s="29" t="s">
        <v>42</v>
      </c>
      <c r="V174" s="127">
        <v>0</v>
      </c>
      <c r="W174" s="127">
        <f>$V$174*$K$174</f>
        <v>0</v>
      </c>
      <c r="X174" s="127">
        <v>0</v>
      </c>
      <c r="Y174" s="127">
        <f>$X$174*$K$174</f>
        <v>0</v>
      </c>
      <c r="Z174" s="127">
        <v>0</v>
      </c>
      <c r="AA174" s="128">
        <f>$Z$174*$K$174</f>
        <v>0</v>
      </c>
      <c r="AR174" s="6" t="s">
        <v>162</v>
      </c>
      <c r="AT174" s="6" t="s">
        <v>158</v>
      </c>
      <c r="AU174" s="6" t="s">
        <v>21</v>
      </c>
      <c r="AY174" s="6" t="s">
        <v>156</v>
      </c>
      <c r="BE174" s="82">
        <f>IF($U$174="základní",$N$174,0)</f>
        <v>0</v>
      </c>
      <c r="BF174" s="82">
        <f>IF($U$174="snížená",$N$174,0)</f>
        <v>0</v>
      </c>
      <c r="BG174" s="82">
        <f>IF($U$174="zákl. přenesená",$N$174,0)</f>
        <v>0</v>
      </c>
      <c r="BH174" s="82">
        <f>IF($U$174="sníž. přenesená",$N$174,0)</f>
        <v>0</v>
      </c>
      <c r="BI174" s="82">
        <f>IF($U$174="nulová",$N$174,0)</f>
        <v>0</v>
      </c>
      <c r="BJ174" s="6" t="s">
        <v>21</v>
      </c>
      <c r="BK174" s="82">
        <f>ROUND($L$174*$K$174,2)</f>
        <v>0</v>
      </c>
      <c r="BL174" s="6" t="s">
        <v>162</v>
      </c>
    </row>
    <row r="175" spans="2:63" s="113" customFormat="1" ht="37.5" customHeight="1">
      <c r="B175" s="114"/>
      <c r="D175" s="115" t="s">
        <v>106</v>
      </c>
      <c r="E175" s="115"/>
      <c r="F175" s="115"/>
      <c r="G175" s="115"/>
      <c r="H175" s="115"/>
      <c r="I175" s="115"/>
      <c r="J175" s="115"/>
      <c r="K175" s="115"/>
      <c r="L175" s="115"/>
      <c r="M175" s="115"/>
      <c r="N175" s="190">
        <f>$BK$175</f>
        <v>0</v>
      </c>
      <c r="O175" s="198"/>
      <c r="P175" s="198"/>
      <c r="Q175" s="198"/>
      <c r="R175" s="117"/>
      <c r="T175" s="118"/>
      <c r="W175" s="119">
        <f>SUM($W$176:$W$184)</f>
        <v>0</v>
      </c>
      <c r="Y175" s="119">
        <f>SUM($Y$176:$Y$184)</f>
        <v>0</v>
      </c>
      <c r="AA175" s="120">
        <f>SUM($AA$176:$AA$184)</f>
        <v>0</v>
      </c>
      <c r="AR175" s="116" t="s">
        <v>94</v>
      </c>
      <c r="AT175" s="116" t="s">
        <v>76</v>
      </c>
      <c r="AU175" s="116" t="s">
        <v>77</v>
      </c>
      <c r="AY175" s="116" t="s">
        <v>156</v>
      </c>
      <c r="BK175" s="121">
        <f>SUM($BK$176:$BK$184)</f>
        <v>0</v>
      </c>
    </row>
    <row r="176" spans="2:64" s="6" customFormat="1" ht="27" customHeight="1">
      <c r="B176" s="22"/>
      <c r="C176" s="122" t="s">
        <v>231</v>
      </c>
      <c r="D176" s="122" t="s">
        <v>158</v>
      </c>
      <c r="E176" s="123" t="s">
        <v>232</v>
      </c>
      <c r="F176" s="194" t="s">
        <v>233</v>
      </c>
      <c r="G176" s="195"/>
      <c r="H176" s="195"/>
      <c r="I176" s="195"/>
      <c r="J176" s="124" t="s">
        <v>211</v>
      </c>
      <c r="K176" s="125">
        <v>5.456</v>
      </c>
      <c r="L176" s="196">
        <v>0</v>
      </c>
      <c r="M176" s="195"/>
      <c r="N176" s="197">
        <f>ROUND($L$176*$K$176,2)</f>
        <v>0</v>
      </c>
      <c r="O176" s="195"/>
      <c r="P176" s="195"/>
      <c r="Q176" s="195"/>
      <c r="R176" s="23"/>
      <c r="T176" s="126"/>
      <c r="U176" s="29" t="s">
        <v>42</v>
      </c>
      <c r="V176" s="127">
        <v>0</v>
      </c>
      <c r="W176" s="127">
        <f>$V$176*$K$176</f>
        <v>0</v>
      </c>
      <c r="X176" s="127">
        <v>0</v>
      </c>
      <c r="Y176" s="127">
        <f>$X$176*$K$176</f>
        <v>0</v>
      </c>
      <c r="Z176" s="127">
        <v>0</v>
      </c>
      <c r="AA176" s="128">
        <f>$Z$176*$K$176</f>
        <v>0</v>
      </c>
      <c r="AR176" s="6" t="s">
        <v>162</v>
      </c>
      <c r="AT176" s="6" t="s">
        <v>158</v>
      </c>
      <c r="AU176" s="6" t="s">
        <v>21</v>
      </c>
      <c r="AY176" s="6" t="s">
        <v>156</v>
      </c>
      <c r="BE176" s="82">
        <f>IF($U$176="základní",$N$176,0)</f>
        <v>0</v>
      </c>
      <c r="BF176" s="82">
        <f>IF($U$176="snížená",$N$176,0)</f>
        <v>0</v>
      </c>
      <c r="BG176" s="82">
        <f>IF($U$176="zákl. přenesená",$N$176,0)</f>
        <v>0</v>
      </c>
      <c r="BH176" s="82">
        <f>IF($U$176="sníž. přenesená",$N$176,0)</f>
        <v>0</v>
      </c>
      <c r="BI176" s="82">
        <f>IF($U$176="nulová",$N$176,0)</f>
        <v>0</v>
      </c>
      <c r="BJ176" s="6" t="s">
        <v>21</v>
      </c>
      <c r="BK176" s="82">
        <f>ROUND($L$176*$K$176,2)</f>
        <v>0</v>
      </c>
      <c r="BL176" s="6" t="s">
        <v>162</v>
      </c>
    </row>
    <row r="177" spans="2:64" s="6" customFormat="1" ht="27" customHeight="1">
      <c r="B177" s="22"/>
      <c r="C177" s="122" t="s">
        <v>234</v>
      </c>
      <c r="D177" s="122" t="s">
        <v>158</v>
      </c>
      <c r="E177" s="123" t="s">
        <v>232</v>
      </c>
      <c r="F177" s="194" t="s">
        <v>233</v>
      </c>
      <c r="G177" s="195"/>
      <c r="H177" s="195"/>
      <c r="I177" s="195"/>
      <c r="J177" s="124" t="s">
        <v>211</v>
      </c>
      <c r="K177" s="125">
        <v>2.466</v>
      </c>
      <c r="L177" s="196">
        <v>0</v>
      </c>
      <c r="M177" s="195"/>
      <c r="N177" s="197">
        <f>ROUND($L$177*$K$177,2)</f>
        <v>0</v>
      </c>
      <c r="O177" s="195"/>
      <c r="P177" s="195"/>
      <c r="Q177" s="195"/>
      <c r="R177" s="23"/>
      <c r="T177" s="126"/>
      <c r="U177" s="29" t="s">
        <v>42</v>
      </c>
      <c r="V177" s="127">
        <v>0</v>
      </c>
      <c r="W177" s="127">
        <f>$V$177*$K$177</f>
        <v>0</v>
      </c>
      <c r="X177" s="127">
        <v>0</v>
      </c>
      <c r="Y177" s="127">
        <f>$X$177*$K$177</f>
        <v>0</v>
      </c>
      <c r="Z177" s="127">
        <v>0</v>
      </c>
      <c r="AA177" s="128">
        <f>$Z$177*$K$177</f>
        <v>0</v>
      </c>
      <c r="AR177" s="6" t="s">
        <v>162</v>
      </c>
      <c r="AT177" s="6" t="s">
        <v>158</v>
      </c>
      <c r="AU177" s="6" t="s">
        <v>21</v>
      </c>
      <c r="AY177" s="6" t="s">
        <v>156</v>
      </c>
      <c r="BE177" s="82">
        <f>IF($U$177="základní",$N$177,0)</f>
        <v>0</v>
      </c>
      <c r="BF177" s="82">
        <f>IF($U$177="snížená",$N$177,0)</f>
        <v>0</v>
      </c>
      <c r="BG177" s="82">
        <f>IF($U$177="zákl. přenesená",$N$177,0)</f>
        <v>0</v>
      </c>
      <c r="BH177" s="82">
        <f>IF($U$177="sníž. přenesená",$N$177,0)</f>
        <v>0</v>
      </c>
      <c r="BI177" s="82">
        <f>IF($U$177="nulová",$N$177,0)</f>
        <v>0</v>
      </c>
      <c r="BJ177" s="6" t="s">
        <v>21</v>
      </c>
      <c r="BK177" s="82">
        <f>ROUND($L$177*$K$177,2)</f>
        <v>0</v>
      </c>
      <c r="BL177" s="6" t="s">
        <v>162</v>
      </c>
    </row>
    <row r="178" spans="2:64" s="6" customFormat="1" ht="27" customHeight="1">
      <c r="B178" s="22"/>
      <c r="C178" s="122" t="s">
        <v>235</v>
      </c>
      <c r="D178" s="122" t="s">
        <v>158</v>
      </c>
      <c r="E178" s="123" t="s">
        <v>232</v>
      </c>
      <c r="F178" s="194" t="s">
        <v>233</v>
      </c>
      <c r="G178" s="195"/>
      <c r="H178" s="195"/>
      <c r="I178" s="195"/>
      <c r="J178" s="124" t="s">
        <v>211</v>
      </c>
      <c r="K178" s="125">
        <v>12.539</v>
      </c>
      <c r="L178" s="196">
        <v>0</v>
      </c>
      <c r="M178" s="195"/>
      <c r="N178" s="197">
        <f>ROUND($L$178*$K$178,2)</f>
        <v>0</v>
      </c>
      <c r="O178" s="195"/>
      <c r="P178" s="195"/>
      <c r="Q178" s="195"/>
      <c r="R178" s="23"/>
      <c r="T178" s="126"/>
      <c r="U178" s="29" t="s">
        <v>42</v>
      </c>
      <c r="V178" s="127">
        <v>0</v>
      </c>
      <c r="W178" s="127">
        <f>$V$178*$K$178</f>
        <v>0</v>
      </c>
      <c r="X178" s="127">
        <v>0</v>
      </c>
      <c r="Y178" s="127">
        <f>$X$178*$K$178</f>
        <v>0</v>
      </c>
      <c r="Z178" s="127">
        <v>0</v>
      </c>
      <c r="AA178" s="128">
        <f>$Z$178*$K$178</f>
        <v>0</v>
      </c>
      <c r="AR178" s="6" t="s">
        <v>162</v>
      </c>
      <c r="AT178" s="6" t="s">
        <v>158</v>
      </c>
      <c r="AU178" s="6" t="s">
        <v>21</v>
      </c>
      <c r="AY178" s="6" t="s">
        <v>156</v>
      </c>
      <c r="BE178" s="82">
        <f>IF($U$178="základní",$N$178,0)</f>
        <v>0</v>
      </c>
      <c r="BF178" s="82">
        <f>IF($U$178="snížená",$N$178,0)</f>
        <v>0</v>
      </c>
      <c r="BG178" s="82">
        <f>IF($U$178="zákl. přenesená",$N$178,0)</f>
        <v>0</v>
      </c>
      <c r="BH178" s="82">
        <f>IF($U$178="sníž. přenesená",$N$178,0)</f>
        <v>0</v>
      </c>
      <c r="BI178" s="82">
        <f>IF($U$178="nulová",$N$178,0)</f>
        <v>0</v>
      </c>
      <c r="BJ178" s="6" t="s">
        <v>21</v>
      </c>
      <c r="BK178" s="82">
        <f>ROUND($L$178*$K$178,2)</f>
        <v>0</v>
      </c>
      <c r="BL178" s="6" t="s">
        <v>162</v>
      </c>
    </row>
    <row r="179" spans="2:64" s="6" customFormat="1" ht="15.75" customHeight="1">
      <c r="B179" s="22"/>
      <c r="C179" s="122" t="s">
        <v>236</v>
      </c>
      <c r="D179" s="122" t="s">
        <v>158</v>
      </c>
      <c r="E179" s="123" t="s">
        <v>237</v>
      </c>
      <c r="F179" s="194" t="s">
        <v>238</v>
      </c>
      <c r="G179" s="195"/>
      <c r="H179" s="195"/>
      <c r="I179" s="195"/>
      <c r="J179" s="124" t="s">
        <v>211</v>
      </c>
      <c r="K179" s="125">
        <v>5.456</v>
      </c>
      <c r="L179" s="196">
        <v>0</v>
      </c>
      <c r="M179" s="195"/>
      <c r="N179" s="197">
        <f>ROUND($L$179*$K$179,2)</f>
        <v>0</v>
      </c>
      <c r="O179" s="195"/>
      <c r="P179" s="195"/>
      <c r="Q179" s="195"/>
      <c r="R179" s="23"/>
      <c r="T179" s="126"/>
      <c r="U179" s="29" t="s">
        <v>42</v>
      </c>
      <c r="V179" s="127">
        <v>0</v>
      </c>
      <c r="W179" s="127">
        <f>$V$179*$K$179</f>
        <v>0</v>
      </c>
      <c r="X179" s="127">
        <v>0</v>
      </c>
      <c r="Y179" s="127">
        <f>$X$179*$K$179</f>
        <v>0</v>
      </c>
      <c r="Z179" s="127">
        <v>0</v>
      </c>
      <c r="AA179" s="128">
        <f>$Z$179*$K$179</f>
        <v>0</v>
      </c>
      <c r="AR179" s="6" t="s">
        <v>162</v>
      </c>
      <c r="AT179" s="6" t="s">
        <v>158</v>
      </c>
      <c r="AU179" s="6" t="s">
        <v>21</v>
      </c>
      <c r="AY179" s="6" t="s">
        <v>156</v>
      </c>
      <c r="BE179" s="82">
        <f>IF($U$179="základní",$N$179,0)</f>
        <v>0</v>
      </c>
      <c r="BF179" s="82">
        <f>IF($U$179="snížená",$N$179,0)</f>
        <v>0</v>
      </c>
      <c r="BG179" s="82">
        <f>IF($U$179="zákl. přenesená",$N$179,0)</f>
        <v>0</v>
      </c>
      <c r="BH179" s="82">
        <f>IF($U$179="sníž. přenesená",$N$179,0)</f>
        <v>0</v>
      </c>
      <c r="BI179" s="82">
        <f>IF($U$179="nulová",$N$179,0)</f>
        <v>0</v>
      </c>
      <c r="BJ179" s="6" t="s">
        <v>21</v>
      </c>
      <c r="BK179" s="82">
        <f>ROUND($L$179*$K$179,2)</f>
        <v>0</v>
      </c>
      <c r="BL179" s="6" t="s">
        <v>162</v>
      </c>
    </row>
    <row r="180" spans="2:64" s="6" customFormat="1" ht="15.75" customHeight="1">
      <c r="B180" s="22"/>
      <c r="C180" s="122" t="s">
        <v>239</v>
      </c>
      <c r="D180" s="122" t="s">
        <v>158</v>
      </c>
      <c r="E180" s="123" t="s">
        <v>237</v>
      </c>
      <c r="F180" s="194" t="s">
        <v>238</v>
      </c>
      <c r="G180" s="195"/>
      <c r="H180" s="195"/>
      <c r="I180" s="195"/>
      <c r="J180" s="124" t="s">
        <v>211</v>
      </c>
      <c r="K180" s="125">
        <v>2.466</v>
      </c>
      <c r="L180" s="196">
        <v>0</v>
      </c>
      <c r="M180" s="195"/>
      <c r="N180" s="197">
        <f>ROUND($L$180*$K$180,2)</f>
        <v>0</v>
      </c>
      <c r="O180" s="195"/>
      <c r="P180" s="195"/>
      <c r="Q180" s="195"/>
      <c r="R180" s="23"/>
      <c r="T180" s="126"/>
      <c r="U180" s="29" t="s">
        <v>42</v>
      </c>
      <c r="V180" s="127">
        <v>0</v>
      </c>
      <c r="W180" s="127">
        <f>$V$180*$K$180</f>
        <v>0</v>
      </c>
      <c r="X180" s="127">
        <v>0</v>
      </c>
      <c r="Y180" s="127">
        <f>$X$180*$K$180</f>
        <v>0</v>
      </c>
      <c r="Z180" s="127">
        <v>0</v>
      </c>
      <c r="AA180" s="128">
        <f>$Z$180*$K$180</f>
        <v>0</v>
      </c>
      <c r="AR180" s="6" t="s">
        <v>162</v>
      </c>
      <c r="AT180" s="6" t="s">
        <v>158</v>
      </c>
      <c r="AU180" s="6" t="s">
        <v>21</v>
      </c>
      <c r="AY180" s="6" t="s">
        <v>156</v>
      </c>
      <c r="BE180" s="82">
        <f>IF($U$180="základní",$N$180,0)</f>
        <v>0</v>
      </c>
      <c r="BF180" s="82">
        <f>IF($U$180="snížená",$N$180,0)</f>
        <v>0</v>
      </c>
      <c r="BG180" s="82">
        <f>IF($U$180="zákl. přenesená",$N$180,0)</f>
        <v>0</v>
      </c>
      <c r="BH180" s="82">
        <f>IF($U$180="sníž. přenesená",$N$180,0)</f>
        <v>0</v>
      </c>
      <c r="BI180" s="82">
        <f>IF($U$180="nulová",$N$180,0)</f>
        <v>0</v>
      </c>
      <c r="BJ180" s="6" t="s">
        <v>21</v>
      </c>
      <c r="BK180" s="82">
        <f>ROUND($L$180*$K$180,2)</f>
        <v>0</v>
      </c>
      <c r="BL180" s="6" t="s">
        <v>162</v>
      </c>
    </row>
    <row r="181" spans="2:64" s="6" customFormat="1" ht="15.75" customHeight="1">
      <c r="B181" s="22"/>
      <c r="C181" s="122" t="s">
        <v>240</v>
      </c>
      <c r="D181" s="122" t="s">
        <v>158</v>
      </c>
      <c r="E181" s="123" t="s">
        <v>237</v>
      </c>
      <c r="F181" s="194" t="s">
        <v>238</v>
      </c>
      <c r="G181" s="195"/>
      <c r="H181" s="195"/>
      <c r="I181" s="195"/>
      <c r="J181" s="124" t="s">
        <v>211</v>
      </c>
      <c r="K181" s="125">
        <v>12.539</v>
      </c>
      <c r="L181" s="196">
        <v>0</v>
      </c>
      <c r="M181" s="195"/>
      <c r="N181" s="197">
        <f>ROUND($L$181*$K$181,2)</f>
        <v>0</v>
      </c>
      <c r="O181" s="195"/>
      <c r="P181" s="195"/>
      <c r="Q181" s="195"/>
      <c r="R181" s="23"/>
      <c r="T181" s="126"/>
      <c r="U181" s="29" t="s">
        <v>42</v>
      </c>
      <c r="V181" s="127">
        <v>0</v>
      </c>
      <c r="W181" s="127">
        <f>$V$181*$K$181</f>
        <v>0</v>
      </c>
      <c r="X181" s="127">
        <v>0</v>
      </c>
      <c r="Y181" s="127">
        <f>$X$181*$K$181</f>
        <v>0</v>
      </c>
      <c r="Z181" s="127">
        <v>0</v>
      </c>
      <c r="AA181" s="128">
        <f>$Z$181*$K$181</f>
        <v>0</v>
      </c>
      <c r="AR181" s="6" t="s">
        <v>162</v>
      </c>
      <c r="AT181" s="6" t="s">
        <v>158</v>
      </c>
      <c r="AU181" s="6" t="s">
        <v>21</v>
      </c>
      <c r="AY181" s="6" t="s">
        <v>156</v>
      </c>
      <c r="BE181" s="82">
        <f>IF($U$181="základní",$N$181,0)</f>
        <v>0</v>
      </c>
      <c r="BF181" s="82">
        <f>IF($U$181="snížená",$N$181,0)</f>
        <v>0</v>
      </c>
      <c r="BG181" s="82">
        <f>IF($U$181="zákl. přenesená",$N$181,0)</f>
        <v>0</v>
      </c>
      <c r="BH181" s="82">
        <f>IF($U$181="sníž. přenesená",$N$181,0)</f>
        <v>0</v>
      </c>
      <c r="BI181" s="82">
        <f>IF($U$181="nulová",$N$181,0)</f>
        <v>0</v>
      </c>
      <c r="BJ181" s="6" t="s">
        <v>21</v>
      </c>
      <c r="BK181" s="82">
        <f>ROUND($L$181*$K$181,2)</f>
        <v>0</v>
      </c>
      <c r="BL181" s="6" t="s">
        <v>162</v>
      </c>
    </row>
    <row r="182" spans="2:64" s="6" customFormat="1" ht="27" customHeight="1">
      <c r="B182" s="22"/>
      <c r="C182" s="122" t="s">
        <v>241</v>
      </c>
      <c r="D182" s="122" t="s">
        <v>158</v>
      </c>
      <c r="E182" s="123" t="s">
        <v>242</v>
      </c>
      <c r="F182" s="194" t="s">
        <v>243</v>
      </c>
      <c r="G182" s="195"/>
      <c r="H182" s="195"/>
      <c r="I182" s="195"/>
      <c r="J182" s="124" t="s">
        <v>204</v>
      </c>
      <c r="K182" s="129">
        <v>0</v>
      </c>
      <c r="L182" s="196">
        <v>0</v>
      </c>
      <c r="M182" s="195"/>
      <c r="N182" s="197">
        <f>ROUND($L$182*$K$182,2)</f>
        <v>0</v>
      </c>
      <c r="O182" s="195"/>
      <c r="P182" s="195"/>
      <c r="Q182" s="195"/>
      <c r="R182" s="23"/>
      <c r="T182" s="126"/>
      <c r="U182" s="29" t="s">
        <v>42</v>
      </c>
      <c r="V182" s="127">
        <v>0</v>
      </c>
      <c r="W182" s="127">
        <f>$V$182*$K$182</f>
        <v>0</v>
      </c>
      <c r="X182" s="127">
        <v>0</v>
      </c>
      <c r="Y182" s="127">
        <f>$X$182*$K$182</f>
        <v>0</v>
      </c>
      <c r="Z182" s="127">
        <v>0</v>
      </c>
      <c r="AA182" s="128">
        <f>$Z$182*$K$182</f>
        <v>0</v>
      </c>
      <c r="AR182" s="6" t="s">
        <v>162</v>
      </c>
      <c r="AT182" s="6" t="s">
        <v>158</v>
      </c>
      <c r="AU182" s="6" t="s">
        <v>21</v>
      </c>
      <c r="AY182" s="6" t="s">
        <v>156</v>
      </c>
      <c r="BE182" s="82">
        <f>IF($U$182="základní",$N$182,0)</f>
        <v>0</v>
      </c>
      <c r="BF182" s="82">
        <f>IF($U$182="snížená",$N$182,0)</f>
        <v>0</v>
      </c>
      <c r="BG182" s="82">
        <f>IF($U$182="zákl. přenesená",$N$182,0)</f>
        <v>0</v>
      </c>
      <c r="BH182" s="82">
        <f>IF($U$182="sníž. přenesená",$N$182,0)</f>
        <v>0</v>
      </c>
      <c r="BI182" s="82">
        <f>IF($U$182="nulová",$N$182,0)</f>
        <v>0</v>
      </c>
      <c r="BJ182" s="6" t="s">
        <v>21</v>
      </c>
      <c r="BK182" s="82">
        <f>ROUND($L$182*$K$182,2)</f>
        <v>0</v>
      </c>
      <c r="BL182" s="6" t="s">
        <v>162</v>
      </c>
    </row>
    <row r="183" spans="2:64" s="6" customFormat="1" ht="27" customHeight="1">
      <c r="B183" s="22"/>
      <c r="C183" s="122" t="s">
        <v>244</v>
      </c>
      <c r="D183" s="122" t="s">
        <v>158</v>
      </c>
      <c r="E183" s="123" t="s">
        <v>242</v>
      </c>
      <c r="F183" s="194" t="s">
        <v>243</v>
      </c>
      <c r="G183" s="195"/>
      <c r="H183" s="195"/>
      <c r="I183" s="195"/>
      <c r="J183" s="124" t="s">
        <v>204</v>
      </c>
      <c r="K183" s="129">
        <v>0</v>
      </c>
      <c r="L183" s="196">
        <v>0</v>
      </c>
      <c r="M183" s="195"/>
      <c r="N183" s="197">
        <f>ROUND($L$183*$K$183,2)</f>
        <v>0</v>
      </c>
      <c r="O183" s="195"/>
      <c r="P183" s="195"/>
      <c r="Q183" s="195"/>
      <c r="R183" s="23"/>
      <c r="T183" s="126"/>
      <c r="U183" s="29" t="s">
        <v>42</v>
      </c>
      <c r="V183" s="127">
        <v>0</v>
      </c>
      <c r="W183" s="127">
        <f>$V$183*$K$183</f>
        <v>0</v>
      </c>
      <c r="X183" s="127">
        <v>0</v>
      </c>
      <c r="Y183" s="127">
        <f>$X$183*$K$183</f>
        <v>0</v>
      </c>
      <c r="Z183" s="127">
        <v>0</v>
      </c>
      <c r="AA183" s="128">
        <f>$Z$183*$K$183</f>
        <v>0</v>
      </c>
      <c r="AR183" s="6" t="s">
        <v>162</v>
      </c>
      <c r="AT183" s="6" t="s">
        <v>158</v>
      </c>
      <c r="AU183" s="6" t="s">
        <v>21</v>
      </c>
      <c r="AY183" s="6" t="s">
        <v>156</v>
      </c>
      <c r="BE183" s="82">
        <f>IF($U$183="základní",$N$183,0)</f>
        <v>0</v>
      </c>
      <c r="BF183" s="82">
        <f>IF($U$183="snížená",$N$183,0)</f>
        <v>0</v>
      </c>
      <c r="BG183" s="82">
        <f>IF($U$183="zákl. přenesená",$N$183,0)</f>
        <v>0</v>
      </c>
      <c r="BH183" s="82">
        <f>IF($U$183="sníž. přenesená",$N$183,0)</f>
        <v>0</v>
      </c>
      <c r="BI183" s="82">
        <f>IF($U$183="nulová",$N$183,0)</f>
        <v>0</v>
      </c>
      <c r="BJ183" s="6" t="s">
        <v>21</v>
      </c>
      <c r="BK183" s="82">
        <f>ROUND($L$183*$K$183,2)</f>
        <v>0</v>
      </c>
      <c r="BL183" s="6" t="s">
        <v>162</v>
      </c>
    </row>
    <row r="184" spans="2:64" s="6" customFormat="1" ht="27" customHeight="1">
      <c r="B184" s="22"/>
      <c r="C184" s="122" t="s">
        <v>245</v>
      </c>
      <c r="D184" s="122" t="s">
        <v>158</v>
      </c>
      <c r="E184" s="123" t="s">
        <v>242</v>
      </c>
      <c r="F184" s="194" t="s">
        <v>243</v>
      </c>
      <c r="G184" s="195"/>
      <c r="H184" s="195"/>
      <c r="I184" s="195"/>
      <c r="J184" s="124" t="s">
        <v>204</v>
      </c>
      <c r="K184" s="129">
        <v>0</v>
      </c>
      <c r="L184" s="196">
        <v>0</v>
      </c>
      <c r="M184" s="195"/>
      <c r="N184" s="197">
        <f>ROUND($L$184*$K$184,2)</f>
        <v>0</v>
      </c>
      <c r="O184" s="195"/>
      <c r="P184" s="195"/>
      <c r="Q184" s="195"/>
      <c r="R184" s="23"/>
      <c r="T184" s="126"/>
      <c r="U184" s="29" t="s">
        <v>42</v>
      </c>
      <c r="V184" s="127">
        <v>0</v>
      </c>
      <c r="W184" s="127">
        <f>$V$184*$K$184</f>
        <v>0</v>
      </c>
      <c r="X184" s="127">
        <v>0</v>
      </c>
      <c r="Y184" s="127">
        <f>$X$184*$K$184</f>
        <v>0</v>
      </c>
      <c r="Z184" s="127">
        <v>0</v>
      </c>
      <c r="AA184" s="128">
        <f>$Z$184*$K$184</f>
        <v>0</v>
      </c>
      <c r="AR184" s="6" t="s">
        <v>162</v>
      </c>
      <c r="AT184" s="6" t="s">
        <v>158</v>
      </c>
      <c r="AU184" s="6" t="s">
        <v>21</v>
      </c>
      <c r="AY184" s="6" t="s">
        <v>156</v>
      </c>
      <c r="BE184" s="82">
        <f>IF($U$184="základní",$N$184,0)</f>
        <v>0</v>
      </c>
      <c r="BF184" s="82">
        <f>IF($U$184="snížená",$N$184,0)</f>
        <v>0</v>
      </c>
      <c r="BG184" s="82">
        <f>IF($U$184="zákl. přenesená",$N$184,0)</f>
        <v>0</v>
      </c>
      <c r="BH184" s="82">
        <f>IF($U$184="sníž. přenesená",$N$184,0)</f>
        <v>0</v>
      </c>
      <c r="BI184" s="82">
        <f>IF($U$184="nulová",$N$184,0)</f>
        <v>0</v>
      </c>
      <c r="BJ184" s="6" t="s">
        <v>21</v>
      </c>
      <c r="BK184" s="82">
        <f>ROUND($L$184*$K$184,2)</f>
        <v>0</v>
      </c>
      <c r="BL184" s="6" t="s">
        <v>162</v>
      </c>
    </row>
    <row r="185" spans="2:63" s="113" customFormat="1" ht="37.5" customHeight="1">
      <c r="B185" s="114"/>
      <c r="D185" s="115" t="s">
        <v>107</v>
      </c>
      <c r="E185" s="115"/>
      <c r="F185" s="115"/>
      <c r="G185" s="115"/>
      <c r="H185" s="115"/>
      <c r="I185" s="115"/>
      <c r="J185" s="115"/>
      <c r="K185" s="115"/>
      <c r="L185" s="115"/>
      <c r="M185" s="115"/>
      <c r="N185" s="190">
        <f>$BK$185</f>
        <v>0</v>
      </c>
      <c r="O185" s="198"/>
      <c r="P185" s="198"/>
      <c r="Q185" s="198"/>
      <c r="R185" s="117"/>
      <c r="T185" s="118"/>
      <c r="W185" s="119">
        <f>SUM($W$186:$W$214)</f>
        <v>0</v>
      </c>
      <c r="Y185" s="119">
        <f>SUM($Y$186:$Y$214)</f>
        <v>0</v>
      </c>
      <c r="AA185" s="120">
        <f>SUM($AA$186:$AA$214)</f>
        <v>0</v>
      </c>
      <c r="AR185" s="116" t="s">
        <v>94</v>
      </c>
      <c r="AT185" s="116" t="s">
        <v>76</v>
      </c>
      <c r="AU185" s="116" t="s">
        <v>77</v>
      </c>
      <c r="AY185" s="116" t="s">
        <v>156</v>
      </c>
      <c r="BK185" s="121">
        <f>SUM($BK$186:$BK$214)</f>
        <v>0</v>
      </c>
    </row>
    <row r="186" spans="2:64" s="6" customFormat="1" ht="15.75" customHeight="1">
      <c r="B186" s="22"/>
      <c r="C186" s="122" t="s">
        <v>246</v>
      </c>
      <c r="D186" s="122" t="s">
        <v>158</v>
      </c>
      <c r="E186" s="123" t="s">
        <v>247</v>
      </c>
      <c r="F186" s="194" t="s">
        <v>248</v>
      </c>
      <c r="G186" s="195"/>
      <c r="H186" s="195"/>
      <c r="I186" s="195"/>
      <c r="J186" s="124" t="s">
        <v>193</v>
      </c>
      <c r="K186" s="125">
        <v>2</v>
      </c>
      <c r="L186" s="196">
        <v>0</v>
      </c>
      <c r="M186" s="195"/>
      <c r="N186" s="197">
        <f>ROUND($L$186*$K$186,2)</f>
        <v>0</v>
      </c>
      <c r="O186" s="195"/>
      <c r="P186" s="195"/>
      <c r="Q186" s="195"/>
      <c r="R186" s="23"/>
      <c r="T186" s="126"/>
      <c r="U186" s="29" t="s">
        <v>42</v>
      </c>
      <c r="V186" s="127">
        <v>0</v>
      </c>
      <c r="W186" s="127">
        <f>$V$186*$K$186</f>
        <v>0</v>
      </c>
      <c r="X186" s="127">
        <v>0</v>
      </c>
      <c r="Y186" s="127">
        <f>$X$186*$K$186</f>
        <v>0</v>
      </c>
      <c r="Z186" s="127">
        <v>0</v>
      </c>
      <c r="AA186" s="128">
        <f>$Z$186*$K$186</f>
        <v>0</v>
      </c>
      <c r="AR186" s="6" t="s">
        <v>162</v>
      </c>
      <c r="AT186" s="6" t="s">
        <v>158</v>
      </c>
      <c r="AU186" s="6" t="s">
        <v>21</v>
      </c>
      <c r="AY186" s="6" t="s">
        <v>156</v>
      </c>
      <c r="BE186" s="82">
        <f>IF($U$186="základní",$N$186,0)</f>
        <v>0</v>
      </c>
      <c r="BF186" s="82">
        <f>IF($U$186="snížená",$N$186,0)</f>
        <v>0</v>
      </c>
      <c r="BG186" s="82">
        <f>IF($U$186="zákl. přenesená",$N$186,0)</f>
        <v>0</v>
      </c>
      <c r="BH186" s="82">
        <f>IF($U$186="sníž. přenesená",$N$186,0)</f>
        <v>0</v>
      </c>
      <c r="BI186" s="82">
        <f>IF($U$186="nulová",$N$186,0)</f>
        <v>0</v>
      </c>
      <c r="BJ186" s="6" t="s">
        <v>21</v>
      </c>
      <c r="BK186" s="82">
        <f>ROUND($L$186*$K$186,2)</f>
        <v>0</v>
      </c>
      <c r="BL186" s="6" t="s">
        <v>162</v>
      </c>
    </row>
    <row r="187" spans="2:64" s="6" customFormat="1" ht="15.75" customHeight="1">
      <c r="B187" s="22"/>
      <c r="C187" s="122" t="s">
        <v>249</v>
      </c>
      <c r="D187" s="122" t="s">
        <v>158</v>
      </c>
      <c r="E187" s="123" t="s">
        <v>247</v>
      </c>
      <c r="F187" s="194" t="s">
        <v>248</v>
      </c>
      <c r="G187" s="195"/>
      <c r="H187" s="195"/>
      <c r="I187" s="195"/>
      <c r="J187" s="124" t="s">
        <v>193</v>
      </c>
      <c r="K187" s="125">
        <v>2</v>
      </c>
      <c r="L187" s="196">
        <v>0</v>
      </c>
      <c r="M187" s="195"/>
      <c r="N187" s="197">
        <f>ROUND($L$187*$K$187,2)</f>
        <v>0</v>
      </c>
      <c r="O187" s="195"/>
      <c r="P187" s="195"/>
      <c r="Q187" s="195"/>
      <c r="R187" s="23"/>
      <c r="T187" s="126"/>
      <c r="U187" s="29" t="s">
        <v>42</v>
      </c>
      <c r="V187" s="127">
        <v>0</v>
      </c>
      <c r="W187" s="127">
        <f>$V$187*$K$187</f>
        <v>0</v>
      </c>
      <c r="X187" s="127">
        <v>0</v>
      </c>
      <c r="Y187" s="127">
        <f>$X$187*$K$187</f>
        <v>0</v>
      </c>
      <c r="Z187" s="127">
        <v>0</v>
      </c>
      <c r="AA187" s="128">
        <f>$Z$187*$K$187</f>
        <v>0</v>
      </c>
      <c r="AR187" s="6" t="s">
        <v>162</v>
      </c>
      <c r="AT187" s="6" t="s">
        <v>158</v>
      </c>
      <c r="AU187" s="6" t="s">
        <v>21</v>
      </c>
      <c r="AY187" s="6" t="s">
        <v>156</v>
      </c>
      <c r="BE187" s="82">
        <f>IF($U$187="základní",$N$187,0)</f>
        <v>0</v>
      </c>
      <c r="BF187" s="82">
        <f>IF($U$187="snížená",$N$187,0)</f>
        <v>0</v>
      </c>
      <c r="BG187" s="82">
        <f>IF($U$187="zákl. přenesená",$N$187,0)</f>
        <v>0</v>
      </c>
      <c r="BH187" s="82">
        <f>IF($U$187="sníž. přenesená",$N$187,0)</f>
        <v>0</v>
      </c>
      <c r="BI187" s="82">
        <f>IF($U$187="nulová",$N$187,0)</f>
        <v>0</v>
      </c>
      <c r="BJ187" s="6" t="s">
        <v>21</v>
      </c>
      <c r="BK187" s="82">
        <f>ROUND($L$187*$K$187,2)</f>
        <v>0</v>
      </c>
      <c r="BL187" s="6" t="s">
        <v>162</v>
      </c>
    </row>
    <row r="188" spans="2:64" s="6" customFormat="1" ht="15.75" customHeight="1">
      <c r="B188" s="22"/>
      <c r="C188" s="122" t="s">
        <v>250</v>
      </c>
      <c r="D188" s="122" t="s">
        <v>158</v>
      </c>
      <c r="E188" s="123" t="s">
        <v>247</v>
      </c>
      <c r="F188" s="194" t="s">
        <v>248</v>
      </c>
      <c r="G188" s="195"/>
      <c r="H188" s="195"/>
      <c r="I188" s="195"/>
      <c r="J188" s="124" t="s">
        <v>193</v>
      </c>
      <c r="K188" s="125">
        <v>3</v>
      </c>
      <c r="L188" s="196">
        <v>0</v>
      </c>
      <c r="M188" s="195"/>
      <c r="N188" s="197">
        <f>ROUND($L$188*$K$188,2)</f>
        <v>0</v>
      </c>
      <c r="O188" s="195"/>
      <c r="P188" s="195"/>
      <c r="Q188" s="195"/>
      <c r="R188" s="23"/>
      <c r="T188" s="126"/>
      <c r="U188" s="29" t="s">
        <v>42</v>
      </c>
      <c r="V188" s="127">
        <v>0</v>
      </c>
      <c r="W188" s="127">
        <f>$V$188*$K$188</f>
        <v>0</v>
      </c>
      <c r="X188" s="127">
        <v>0</v>
      </c>
      <c r="Y188" s="127">
        <f>$X$188*$K$188</f>
        <v>0</v>
      </c>
      <c r="Z188" s="127">
        <v>0</v>
      </c>
      <c r="AA188" s="128">
        <f>$Z$188*$K$188</f>
        <v>0</v>
      </c>
      <c r="AR188" s="6" t="s">
        <v>162</v>
      </c>
      <c r="AT188" s="6" t="s">
        <v>158</v>
      </c>
      <c r="AU188" s="6" t="s">
        <v>21</v>
      </c>
      <c r="AY188" s="6" t="s">
        <v>156</v>
      </c>
      <c r="BE188" s="82">
        <f>IF($U$188="základní",$N$188,0)</f>
        <v>0</v>
      </c>
      <c r="BF188" s="82">
        <f>IF($U$188="snížená",$N$188,0)</f>
        <v>0</v>
      </c>
      <c r="BG188" s="82">
        <f>IF($U$188="zákl. přenesená",$N$188,0)</f>
        <v>0</v>
      </c>
      <c r="BH188" s="82">
        <f>IF($U$188="sníž. přenesená",$N$188,0)</f>
        <v>0</v>
      </c>
      <c r="BI188" s="82">
        <f>IF($U$188="nulová",$N$188,0)</f>
        <v>0</v>
      </c>
      <c r="BJ188" s="6" t="s">
        <v>21</v>
      </c>
      <c r="BK188" s="82">
        <f>ROUND($L$188*$K$188,2)</f>
        <v>0</v>
      </c>
      <c r="BL188" s="6" t="s">
        <v>162</v>
      </c>
    </row>
    <row r="189" spans="2:64" s="6" customFormat="1" ht="27" customHeight="1">
      <c r="B189" s="22"/>
      <c r="C189" s="122" t="s">
        <v>251</v>
      </c>
      <c r="D189" s="122" t="s">
        <v>158</v>
      </c>
      <c r="E189" s="123" t="s">
        <v>252</v>
      </c>
      <c r="F189" s="194" t="s">
        <v>253</v>
      </c>
      <c r="G189" s="195"/>
      <c r="H189" s="195"/>
      <c r="I189" s="195"/>
      <c r="J189" s="124" t="s">
        <v>193</v>
      </c>
      <c r="K189" s="125">
        <v>2</v>
      </c>
      <c r="L189" s="196">
        <v>0</v>
      </c>
      <c r="M189" s="195"/>
      <c r="N189" s="197">
        <f>ROUND($L$189*$K$189,2)</f>
        <v>0</v>
      </c>
      <c r="O189" s="195"/>
      <c r="P189" s="195"/>
      <c r="Q189" s="195"/>
      <c r="R189" s="23"/>
      <c r="T189" s="126"/>
      <c r="U189" s="29" t="s">
        <v>42</v>
      </c>
      <c r="V189" s="127">
        <v>0</v>
      </c>
      <c r="W189" s="127">
        <f>$V$189*$K$189</f>
        <v>0</v>
      </c>
      <c r="X189" s="127">
        <v>0</v>
      </c>
      <c r="Y189" s="127">
        <f>$X$189*$K$189</f>
        <v>0</v>
      </c>
      <c r="Z189" s="127">
        <v>0</v>
      </c>
      <c r="AA189" s="128">
        <f>$Z$189*$K$189</f>
        <v>0</v>
      </c>
      <c r="AR189" s="6" t="s">
        <v>162</v>
      </c>
      <c r="AT189" s="6" t="s">
        <v>158</v>
      </c>
      <c r="AU189" s="6" t="s">
        <v>21</v>
      </c>
      <c r="AY189" s="6" t="s">
        <v>156</v>
      </c>
      <c r="BE189" s="82">
        <f>IF($U$189="základní",$N$189,0)</f>
        <v>0</v>
      </c>
      <c r="BF189" s="82">
        <f>IF($U$189="snížená",$N$189,0)</f>
        <v>0</v>
      </c>
      <c r="BG189" s="82">
        <f>IF($U$189="zákl. přenesená",$N$189,0)</f>
        <v>0</v>
      </c>
      <c r="BH189" s="82">
        <f>IF($U$189="sníž. přenesená",$N$189,0)</f>
        <v>0</v>
      </c>
      <c r="BI189" s="82">
        <f>IF($U$189="nulová",$N$189,0)</f>
        <v>0</v>
      </c>
      <c r="BJ189" s="6" t="s">
        <v>21</v>
      </c>
      <c r="BK189" s="82">
        <f>ROUND($L$189*$K$189,2)</f>
        <v>0</v>
      </c>
      <c r="BL189" s="6" t="s">
        <v>162</v>
      </c>
    </row>
    <row r="190" spans="2:64" s="6" customFormat="1" ht="27" customHeight="1">
      <c r="B190" s="22"/>
      <c r="C190" s="122" t="s">
        <v>254</v>
      </c>
      <c r="D190" s="122" t="s">
        <v>158</v>
      </c>
      <c r="E190" s="123" t="s">
        <v>252</v>
      </c>
      <c r="F190" s="194" t="s">
        <v>253</v>
      </c>
      <c r="G190" s="195"/>
      <c r="H190" s="195"/>
      <c r="I190" s="195"/>
      <c r="J190" s="124" t="s">
        <v>193</v>
      </c>
      <c r="K190" s="125">
        <v>2</v>
      </c>
      <c r="L190" s="196">
        <v>0</v>
      </c>
      <c r="M190" s="195"/>
      <c r="N190" s="197">
        <f>ROUND($L$190*$K$190,2)</f>
        <v>0</v>
      </c>
      <c r="O190" s="195"/>
      <c r="P190" s="195"/>
      <c r="Q190" s="195"/>
      <c r="R190" s="23"/>
      <c r="T190" s="126"/>
      <c r="U190" s="29" t="s">
        <v>42</v>
      </c>
      <c r="V190" s="127">
        <v>0</v>
      </c>
      <c r="W190" s="127">
        <f>$V$190*$K$190</f>
        <v>0</v>
      </c>
      <c r="X190" s="127">
        <v>0</v>
      </c>
      <c r="Y190" s="127">
        <f>$X$190*$K$190</f>
        <v>0</v>
      </c>
      <c r="Z190" s="127">
        <v>0</v>
      </c>
      <c r="AA190" s="128">
        <f>$Z$190*$K$190</f>
        <v>0</v>
      </c>
      <c r="AR190" s="6" t="s">
        <v>162</v>
      </c>
      <c r="AT190" s="6" t="s">
        <v>158</v>
      </c>
      <c r="AU190" s="6" t="s">
        <v>21</v>
      </c>
      <c r="AY190" s="6" t="s">
        <v>156</v>
      </c>
      <c r="BE190" s="82">
        <f>IF($U$190="základní",$N$190,0)</f>
        <v>0</v>
      </c>
      <c r="BF190" s="82">
        <f>IF($U$190="snížená",$N$190,0)</f>
        <v>0</v>
      </c>
      <c r="BG190" s="82">
        <f>IF($U$190="zákl. přenesená",$N$190,0)</f>
        <v>0</v>
      </c>
      <c r="BH190" s="82">
        <f>IF($U$190="sníž. přenesená",$N$190,0)</f>
        <v>0</v>
      </c>
      <c r="BI190" s="82">
        <f>IF($U$190="nulová",$N$190,0)</f>
        <v>0</v>
      </c>
      <c r="BJ190" s="6" t="s">
        <v>21</v>
      </c>
      <c r="BK190" s="82">
        <f>ROUND($L$190*$K$190,2)</f>
        <v>0</v>
      </c>
      <c r="BL190" s="6" t="s">
        <v>162</v>
      </c>
    </row>
    <row r="191" spans="2:64" s="6" customFormat="1" ht="15.75" customHeight="1">
      <c r="B191" s="22"/>
      <c r="C191" s="122" t="s">
        <v>255</v>
      </c>
      <c r="D191" s="122" t="s">
        <v>158</v>
      </c>
      <c r="E191" s="123" t="s">
        <v>256</v>
      </c>
      <c r="F191" s="194" t="s">
        <v>257</v>
      </c>
      <c r="G191" s="195"/>
      <c r="H191" s="195"/>
      <c r="I191" s="195"/>
      <c r="J191" s="124" t="s">
        <v>193</v>
      </c>
      <c r="K191" s="125">
        <v>3</v>
      </c>
      <c r="L191" s="196">
        <v>0</v>
      </c>
      <c r="M191" s="195"/>
      <c r="N191" s="197">
        <f>ROUND($L$191*$K$191,2)</f>
        <v>0</v>
      </c>
      <c r="O191" s="195"/>
      <c r="P191" s="195"/>
      <c r="Q191" s="195"/>
      <c r="R191" s="23"/>
      <c r="T191" s="126"/>
      <c r="U191" s="29" t="s">
        <v>42</v>
      </c>
      <c r="V191" s="127">
        <v>0</v>
      </c>
      <c r="W191" s="127">
        <f>$V$191*$K$191</f>
        <v>0</v>
      </c>
      <c r="X191" s="127">
        <v>0</v>
      </c>
      <c r="Y191" s="127">
        <f>$X$191*$K$191</f>
        <v>0</v>
      </c>
      <c r="Z191" s="127">
        <v>0</v>
      </c>
      <c r="AA191" s="128">
        <f>$Z$191*$K$191</f>
        <v>0</v>
      </c>
      <c r="AR191" s="6" t="s">
        <v>162</v>
      </c>
      <c r="AT191" s="6" t="s">
        <v>158</v>
      </c>
      <c r="AU191" s="6" t="s">
        <v>21</v>
      </c>
      <c r="AY191" s="6" t="s">
        <v>156</v>
      </c>
      <c r="BE191" s="82">
        <f>IF($U$191="základní",$N$191,0)</f>
        <v>0</v>
      </c>
      <c r="BF191" s="82">
        <f>IF($U$191="snížená",$N$191,0)</f>
        <v>0</v>
      </c>
      <c r="BG191" s="82">
        <f>IF($U$191="zákl. přenesená",$N$191,0)</f>
        <v>0</v>
      </c>
      <c r="BH191" s="82">
        <f>IF($U$191="sníž. přenesená",$N$191,0)</f>
        <v>0</v>
      </c>
      <c r="BI191" s="82">
        <f>IF($U$191="nulová",$N$191,0)</f>
        <v>0</v>
      </c>
      <c r="BJ191" s="6" t="s">
        <v>21</v>
      </c>
      <c r="BK191" s="82">
        <f>ROUND($L$191*$K$191,2)</f>
        <v>0</v>
      </c>
      <c r="BL191" s="6" t="s">
        <v>162</v>
      </c>
    </row>
    <row r="192" spans="2:64" s="6" customFormat="1" ht="15.75" customHeight="1">
      <c r="B192" s="22"/>
      <c r="C192" s="122" t="s">
        <v>258</v>
      </c>
      <c r="D192" s="122" t="s">
        <v>158</v>
      </c>
      <c r="E192" s="123" t="s">
        <v>259</v>
      </c>
      <c r="F192" s="194" t="s">
        <v>260</v>
      </c>
      <c r="G192" s="195"/>
      <c r="H192" s="195"/>
      <c r="I192" s="195"/>
      <c r="J192" s="124" t="s">
        <v>193</v>
      </c>
      <c r="K192" s="125">
        <v>2</v>
      </c>
      <c r="L192" s="196">
        <v>0</v>
      </c>
      <c r="M192" s="195"/>
      <c r="N192" s="197">
        <f>ROUND($L$192*$K$192,2)</f>
        <v>0</v>
      </c>
      <c r="O192" s="195"/>
      <c r="P192" s="195"/>
      <c r="Q192" s="195"/>
      <c r="R192" s="23"/>
      <c r="T192" s="126"/>
      <c r="U192" s="29" t="s">
        <v>42</v>
      </c>
      <c r="V192" s="127">
        <v>0</v>
      </c>
      <c r="W192" s="127">
        <f>$V$192*$K$192</f>
        <v>0</v>
      </c>
      <c r="X192" s="127">
        <v>0</v>
      </c>
      <c r="Y192" s="127">
        <f>$X$192*$K$192</f>
        <v>0</v>
      </c>
      <c r="Z192" s="127">
        <v>0</v>
      </c>
      <c r="AA192" s="128">
        <f>$Z$192*$K$192</f>
        <v>0</v>
      </c>
      <c r="AR192" s="6" t="s">
        <v>162</v>
      </c>
      <c r="AT192" s="6" t="s">
        <v>158</v>
      </c>
      <c r="AU192" s="6" t="s">
        <v>21</v>
      </c>
      <c r="AY192" s="6" t="s">
        <v>156</v>
      </c>
      <c r="BE192" s="82">
        <f>IF($U$192="základní",$N$192,0)</f>
        <v>0</v>
      </c>
      <c r="BF192" s="82">
        <f>IF($U$192="snížená",$N$192,0)</f>
        <v>0</v>
      </c>
      <c r="BG192" s="82">
        <f>IF($U$192="zákl. přenesená",$N$192,0)</f>
        <v>0</v>
      </c>
      <c r="BH192" s="82">
        <f>IF($U$192="sníž. přenesená",$N$192,0)</f>
        <v>0</v>
      </c>
      <c r="BI192" s="82">
        <f>IF($U$192="nulová",$N$192,0)</f>
        <v>0</v>
      </c>
      <c r="BJ192" s="6" t="s">
        <v>21</v>
      </c>
      <c r="BK192" s="82">
        <f>ROUND($L$192*$K$192,2)</f>
        <v>0</v>
      </c>
      <c r="BL192" s="6" t="s">
        <v>162</v>
      </c>
    </row>
    <row r="193" spans="2:64" s="6" customFormat="1" ht="15.75" customHeight="1">
      <c r="B193" s="22"/>
      <c r="C193" s="122" t="s">
        <v>261</v>
      </c>
      <c r="D193" s="122" t="s">
        <v>158</v>
      </c>
      <c r="E193" s="123" t="s">
        <v>259</v>
      </c>
      <c r="F193" s="194" t="s">
        <v>260</v>
      </c>
      <c r="G193" s="195"/>
      <c r="H193" s="195"/>
      <c r="I193" s="195"/>
      <c r="J193" s="124" t="s">
        <v>193</v>
      </c>
      <c r="K193" s="125">
        <v>2</v>
      </c>
      <c r="L193" s="196">
        <v>0</v>
      </c>
      <c r="M193" s="195"/>
      <c r="N193" s="197">
        <f>ROUND($L$193*$K$193,2)</f>
        <v>0</v>
      </c>
      <c r="O193" s="195"/>
      <c r="P193" s="195"/>
      <c r="Q193" s="195"/>
      <c r="R193" s="23"/>
      <c r="T193" s="126"/>
      <c r="U193" s="29" t="s">
        <v>42</v>
      </c>
      <c r="V193" s="127">
        <v>0</v>
      </c>
      <c r="W193" s="127">
        <f>$V$193*$K$193</f>
        <v>0</v>
      </c>
      <c r="X193" s="127">
        <v>0</v>
      </c>
      <c r="Y193" s="127">
        <f>$X$193*$K$193</f>
        <v>0</v>
      </c>
      <c r="Z193" s="127">
        <v>0</v>
      </c>
      <c r="AA193" s="128">
        <f>$Z$193*$K$193</f>
        <v>0</v>
      </c>
      <c r="AR193" s="6" t="s">
        <v>162</v>
      </c>
      <c r="AT193" s="6" t="s">
        <v>158</v>
      </c>
      <c r="AU193" s="6" t="s">
        <v>21</v>
      </c>
      <c r="AY193" s="6" t="s">
        <v>156</v>
      </c>
      <c r="BE193" s="82">
        <f>IF($U$193="základní",$N$193,0)</f>
        <v>0</v>
      </c>
      <c r="BF193" s="82">
        <f>IF($U$193="snížená",$N$193,0)</f>
        <v>0</v>
      </c>
      <c r="BG193" s="82">
        <f>IF($U$193="zákl. přenesená",$N$193,0)</f>
        <v>0</v>
      </c>
      <c r="BH193" s="82">
        <f>IF($U$193="sníž. přenesená",$N$193,0)</f>
        <v>0</v>
      </c>
      <c r="BI193" s="82">
        <f>IF($U$193="nulová",$N$193,0)</f>
        <v>0</v>
      </c>
      <c r="BJ193" s="6" t="s">
        <v>21</v>
      </c>
      <c r="BK193" s="82">
        <f>ROUND($L$193*$K$193,2)</f>
        <v>0</v>
      </c>
      <c r="BL193" s="6" t="s">
        <v>162</v>
      </c>
    </row>
    <row r="194" spans="2:64" s="6" customFormat="1" ht="15.75" customHeight="1">
      <c r="B194" s="22"/>
      <c r="C194" s="122" t="s">
        <v>262</v>
      </c>
      <c r="D194" s="122" t="s">
        <v>158</v>
      </c>
      <c r="E194" s="123" t="s">
        <v>259</v>
      </c>
      <c r="F194" s="194" t="s">
        <v>260</v>
      </c>
      <c r="G194" s="195"/>
      <c r="H194" s="195"/>
      <c r="I194" s="195"/>
      <c r="J194" s="124" t="s">
        <v>193</v>
      </c>
      <c r="K194" s="125">
        <v>3</v>
      </c>
      <c r="L194" s="196">
        <v>0</v>
      </c>
      <c r="M194" s="195"/>
      <c r="N194" s="197">
        <f>ROUND($L$194*$K$194,2)</f>
        <v>0</v>
      </c>
      <c r="O194" s="195"/>
      <c r="P194" s="195"/>
      <c r="Q194" s="195"/>
      <c r="R194" s="23"/>
      <c r="T194" s="126"/>
      <c r="U194" s="29" t="s">
        <v>42</v>
      </c>
      <c r="V194" s="127">
        <v>0</v>
      </c>
      <c r="W194" s="127">
        <f>$V$194*$K$194</f>
        <v>0</v>
      </c>
      <c r="X194" s="127">
        <v>0</v>
      </c>
      <c r="Y194" s="127">
        <f>$X$194*$K$194</f>
        <v>0</v>
      </c>
      <c r="Z194" s="127">
        <v>0</v>
      </c>
      <c r="AA194" s="128">
        <f>$Z$194*$K$194</f>
        <v>0</v>
      </c>
      <c r="AR194" s="6" t="s">
        <v>162</v>
      </c>
      <c r="AT194" s="6" t="s">
        <v>158</v>
      </c>
      <c r="AU194" s="6" t="s">
        <v>21</v>
      </c>
      <c r="AY194" s="6" t="s">
        <v>156</v>
      </c>
      <c r="BE194" s="82">
        <f>IF($U$194="základní",$N$194,0)</f>
        <v>0</v>
      </c>
      <c r="BF194" s="82">
        <f>IF($U$194="snížená",$N$194,0)</f>
        <v>0</v>
      </c>
      <c r="BG194" s="82">
        <f>IF($U$194="zákl. přenesená",$N$194,0)</f>
        <v>0</v>
      </c>
      <c r="BH194" s="82">
        <f>IF($U$194="sníž. přenesená",$N$194,0)</f>
        <v>0</v>
      </c>
      <c r="BI194" s="82">
        <f>IF($U$194="nulová",$N$194,0)</f>
        <v>0</v>
      </c>
      <c r="BJ194" s="6" t="s">
        <v>21</v>
      </c>
      <c r="BK194" s="82">
        <f>ROUND($L$194*$K$194,2)</f>
        <v>0</v>
      </c>
      <c r="BL194" s="6" t="s">
        <v>162</v>
      </c>
    </row>
    <row r="195" spans="2:64" s="6" customFormat="1" ht="27" customHeight="1">
      <c r="B195" s="22"/>
      <c r="C195" s="122" t="s">
        <v>263</v>
      </c>
      <c r="D195" s="122" t="s">
        <v>158</v>
      </c>
      <c r="E195" s="123" t="s">
        <v>264</v>
      </c>
      <c r="F195" s="194" t="s">
        <v>265</v>
      </c>
      <c r="G195" s="195"/>
      <c r="H195" s="195"/>
      <c r="I195" s="195"/>
      <c r="J195" s="124" t="s">
        <v>193</v>
      </c>
      <c r="K195" s="125">
        <v>2</v>
      </c>
      <c r="L195" s="196">
        <v>0</v>
      </c>
      <c r="M195" s="195"/>
      <c r="N195" s="197">
        <f>ROUND($L$195*$K$195,2)</f>
        <v>0</v>
      </c>
      <c r="O195" s="195"/>
      <c r="P195" s="195"/>
      <c r="Q195" s="195"/>
      <c r="R195" s="23"/>
      <c r="T195" s="126"/>
      <c r="U195" s="29" t="s">
        <v>42</v>
      </c>
      <c r="V195" s="127">
        <v>0</v>
      </c>
      <c r="W195" s="127">
        <f>$V$195*$K$195</f>
        <v>0</v>
      </c>
      <c r="X195" s="127">
        <v>0</v>
      </c>
      <c r="Y195" s="127">
        <f>$X$195*$K$195</f>
        <v>0</v>
      </c>
      <c r="Z195" s="127">
        <v>0</v>
      </c>
      <c r="AA195" s="128">
        <f>$Z$195*$K$195</f>
        <v>0</v>
      </c>
      <c r="AR195" s="6" t="s">
        <v>162</v>
      </c>
      <c r="AT195" s="6" t="s">
        <v>158</v>
      </c>
      <c r="AU195" s="6" t="s">
        <v>21</v>
      </c>
      <c r="AY195" s="6" t="s">
        <v>156</v>
      </c>
      <c r="BE195" s="82">
        <f>IF($U$195="základní",$N$195,0)</f>
        <v>0</v>
      </c>
      <c r="BF195" s="82">
        <f>IF($U$195="snížená",$N$195,0)</f>
        <v>0</v>
      </c>
      <c r="BG195" s="82">
        <f>IF($U$195="zákl. přenesená",$N$195,0)</f>
        <v>0</v>
      </c>
      <c r="BH195" s="82">
        <f>IF($U$195="sníž. přenesená",$N$195,0)</f>
        <v>0</v>
      </c>
      <c r="BI195" s="82">
        <f>IF($U$195="nulová",$N$195,0)</f>
        <v>0</v>
      </c>
      <c r="BJ195" s="6" t="s">
        <v>21</v>
      </c>
      <c r="BK195" s="82">
        <f>ROUND($L$195*$K$195,2)</f>
        <v>0</v>
      </c>
      <c r="BL195" s="6" t="s">
        <v>162</v>
      </c>
    </row>
    <row r="196" spans="2:64" s="6" customFormat="1" ht="27" customHeight="1">
      <c r="B196" s="22"/>
      <c r="C196" s="122" t="s">
        <v>266</v>
      </c>
      <c r="D196" s="122" t="s">
        <v>158</v>
      </c>
      <c r="E196" s="123" t="s">
        <v>264</v>
      </c>
      <c r="F196" s="194" t="s">
        <v>265</v>
      </c>
      <c r="G196" s="195"/>
      <c r="H196" s="195"/>
      <c r="I196" s="195"/>
      <c r="J196" s="124" t="s">
        <v>193</v>
      </c>
      <c r="K196" s="125">
        <v>2</v>
      </c>
      <c r="L196" s="196">
        <v>0</v>
      </c>
      <c r="M196" s="195"/>
      <c r="N196" s="197">
        <f>ROUND($L$196*$K$196,2)</f>
        <v>0</v>
      </c>
      <c r="O196" s="195"/>
      <c r="P196" s="195"/>
      <c r="Q196" s="195"/>
      <c r="R196" s="23"/>
      <c r="T196" s="126"/>
      <c r="U196" s="29" t="s">
        <v>42</v>
      </c>
      <c r="V196" s="127">
        <v>0</v>
      </c>
      <c r="W196" s="127">
        <f>$V$196*$K$196</f>
        <v>0</v>
      </c>
      <c r="X196" s="127">
        <v>0</v>
      </c>
      <c r="Y196" s="127">
        <f>$X$196*$K$196</f>
        <v>0</v>
      </c>
      <c r="Z196" s="127">
        <v>0</v>
      </c>
      <c r="AA196" s="128">
        <f>$Z$196*$K$196</f>
        <v>0</v>
      </c>
      <c r="AR196" s="6" t="s">
        <v>162</v>
      </c>
      <c r="AT196" s="6" t="s">
        <v>158</v>
      </c>
      <c r="AU196" s="6" t="s">
        <v>21</v>
      </c>
      <c r="AY196" s="6" t="s">
        <v>156</v>
      </c>
      <c r="BE196" s="82">
        <f>IF($U$196="základní",$N$196,0)</f>
        <v>0</v>
      </c>
      <c r="BF196" s="82">
        <f>IF($U$196="snížená",$N$196,0)</f>
        <v>0</v>
      </c>
      <c r="BG196" s="82">
        <f>IF($U$196="zákl. přenesená",$N$196,0)</f>
        <v>0</v>
      </c>
      <c r="BH196" s="82">
        <f>IF($U$196="sníž. přenesená",$N$196,0)</f>
        <v>0</v>
      </c>
      <c r="BI196" s="82">
        <f>IF($U$196="nulová",$N$196,0)</f>
        <v>0</v>
      </c>
      <c r="BJ196" s="6" t="s">
        <v>21</v>
      </c>
      <c r="BK196" s="82">
        <f>ROUND($L$196*$K$196,2)</f>
        <v>0</v>
      </c>
      <c r="BL196" s="6" t="s">
        <v>162</v>
      </c>
    </row>
    <row r="197" spans="2:64" s="6" customFormat="1" ht="27" customHeight="1">
      <c r="B197" s="22"/>
      <c r="C197" s="122" t="s">
        <v>267</v>
      </c>
      <c r="D197" s="122" t="s">
        <v>158</v>
      </c>
      <c r="E197" s="123" t="s">
        <v>264</v>
      </c>
      <c r="F197" s="194" t="s">
        <v>265</v>
      </c>
      <c r="G197" s="195"/>
      <c r="H197" s="195"/>
      <c r="I197" s="195"/>
      <c r="J197" s="124" t="s">
        <v>193</v>
      </c>
      <c r="K197" s="125">
        <v>2</v>
      </c>
      <c r="L197" s="196">
        <v>0</v>
      </c>
      <c r="M197" s="195"/>
      <c r="N197" s="197">
        <f>ROUND($L$197*$K$197,2)</f>
        <v>0</v>
      </c>
      <c r="O197" s="195"/>
      <c r="P197" s="195"/>
      <c r="Q197" s="195"/>
      <c r="R197" s="23"/>
      <c r="T197" s="126"/>
      <c r="U197" s="29" t="s">
        <v>42</v>
      </c>
      <c r="V197" s="127">
        <v>0</v>
      </c>
      <c r="W197" s="127">
        <f>$V$197*$K$197</f>
        <v>0</v>
      </c>
      <c r="X197" s="127">
        <v>0</v>
      </c>
      <c r="Y197" s="127">
        <f>$X$197*$K$197</f>
        <v>0</v>
      </c>
      <c r="Z197" s="127">
        <v>0</v>
      </c>
      <c r="AA197" s="128">
        <f>$Z$197*$K$197</f>
        <v>0</v>
      </c>
      <c r="AR197" s="6" t="s">
        <v>162</v>
      </c>
      <c r="AT197" s="6" t="s">
        <v>158</v>
      </c>
      <c r="AU197" s="6" t="s">
        <v>21</v>
      </c>
      <c r="AY197" s="6" t="s">
        <v>156</v>
      </c>
      <c r="BE197" s="82">
        <f>IF($U$197="základní",$N$197,0)</f>
        <v>0</v>
      </c>
      <c r="BF197" s="82">
        <f>IF($U$197="snížená",$N$197,0)</f>
        <v>0</v>
      </c>
      <c r="BG197" s="82">
        <f>IF($U$197="zákl. přenesená",$N$197,0)</f>
        <v>0</v>
      </c>
      <c r="BH197" s="82">
        <f>IF($U$197="sníž. přenesená",$N$197,0)</f>
        <v>0</v>
      </c>
      <c r="BI197" s="82">
        <f>IF($U$197="nulová",$N$197,0)</f>
        <v>0</v>
      </c>
      <c r="BJ197" s="6" t="s">
        <v>21</v>
      </c>
      <c r="BK197" s="82">
        <f>ROUND($L$197*$K$197,2)</f>
        <v>0</v>
      </c>
      <c r="BL197" s="6" t="s">
        <v>162</v>
      </c>
    </row>
    <row r="198" spans="2:64" s="6" customFormat="1" ht="27" customHeight="1">
      <c r="B198" s="22"/>
      <c r="C198" s="122" t="s">
        <v>268</v>
      </c>
      <c r="D198" s="122" t="s">
        <v>158</v>
      </c>
      <c r="E198" s="123" t="s">
        <v>269</v>
      </c>
      <c r="F198" s="194" t="s">
        <v>270</v>
      </c>
      <c r="G198" s="195"/>
      <c r="H198" s="195"/>
      <c r="I198" s="195"/>
      <c r="J198" s="124" t="s">
        <v>193</v>
      </c>
      <c r="K198" s="125">
        <v>1</v>
      </c>
      <c r="L198" s="196">
        <v>0</v>
      </c>
      <c r="M198" s="195"/>
      <c r="N198" s="197">
        <f>ROUND($L$198*$K$198,2)</f>
        <v>0</v>
      </c>
      <c r="O198" s="195"/>
      <c r="P198" s="195"/>
      <c r="Q198" s="195"/>
      <c r="R198" s="23"/>
      <c r="T198" s="126"/>
      <c r="U198" s="29" t="s">
        <v>42</v>
      </c>
      <c r="V198" s="127">
        <v>0</v>
      </c>
      <c r="W198" s="127">
        <f>$V$198*$K$198</f>
        <v>0</v>
      </c>
      <c r="X198" s="127">
        <v>0</v>
      </c>
      <c r="Y198" s="127">
        <f>$X$198*$K$198</f>
        <v>0</v>
      </c>
      <c r="Z198" s="127">
        <v>0</v>
      </c>
      <c r="AA198" s="128">
        <f>$Z$198*$K$198</f>
        <v>0</v>
      </c>
      <c r="AR198" s="6" t="s">
        <v>162</v>
      </c>
      <c r="AT198" s="6" t="s">
        <v>158</v>
      </c>
      <c r="AU198" s="6" t="s">
        <v>21</v>
      </c>
      <c r="AY198" s="6" t="s">
        <v>156</v>
      </c>
      <c r="BE198" s="82">
        <f>IF($U$198="základní",$N$198,0)</f>
        <v>0</v>
      </c>
      <c r="BF198" s="82">
        <f>IF($U$198="snížená",$N$198,0)</f>
        <v>0</v>
      </c>
      <c r="BG198" s="82">
        <f>IF($U$198="zákl. přenesená",$N$198,0)</f>
        <v>0</v>
      </c>
      <c r="BH198" s="82">
        <f>IF($U$198="sníž. přenesená",$N$198,0)</f>
        <v>0</v>
      </c>
      <c r="BI198" s="82">
        <f>IF($U$198="nulová",$N$198,0)</f>
        <v>0</v>
      </c>
      <c r="BJ198" s="6" t="s">
        <v>21</v>
      </c>
      <c r="BK198" s="82">
        <f>ROUND($L$198*$K$198,2)</f>
        <v>0</v>
      </c>
      <c r="BL198" s="6" t="s">
        <v>162</v>
      </c>
    </row>
    <row r="199" spans="2:64" s="6" customFormat="1" ht="15.75" customHeight="1">
      <c r="B199" s="22"/>
      <c r="C199" s="122" t="s">
        <v>271</v>
      </c>
      <c r="D199" s="122" t="s">
        <v>158</v>
      </c>
      <c r="E199" s="123" t="s">
        <v>272</v>
      </c>
      <c r="F199" s="194" t="s">
        <v>273</v>
      </c>
      <c r="G199" s="195"/>
      <c r="H199" s="195"/>
      <c r="I199" s="195"/>
      <c r="J199" s="124" t="s">
        <v>274</v>
      </c>
      <c r="K199" s="125">
        <v>2.4</v>
      </c>
      <c r="L199" s="196">
        <v>0</v>
      </c>
      <c r="M199" s="195"/>
      <c r="N199" s="197">
        <f>ROUND($L$199*$K$199,2)</f>
        <v>0</v>
      </c>
      <c r="O199" s="195"/>
      <c r="P199" s="195"/>
      <c r="Q199" s="195"/>
      <c r="R199" s="23"/>
      <c r="T199" s="126"/>
      <c r="U199" s="29" t="s">
        <v>42</v>
      </c>
      <c r="V199" s="127">
        <v>0</v>
      </c>
      <c r="W199" s="127">
        <f>$V$199*$K$199</f>
        <v>0</v>
      </c>
      <c r="X199" s="127">
        <v>0</v>
      </c>
      <c r="Y199" s="127">
        <f>$X$199*$K$199</f>
        <v>0</v>
      </c>
      <c r="Z199" s="127">
        <v>0</v>
      </c>
      <c r="AA199" s="128">
        <f>$Z$199*$K$199</f>
        <v>0</v>
      </c>
      <c r="AR199" s="6" t="s">
        <v>162</v>
      </c>
      <c r="AT199" s="6" t="s">
        <v>158</v>
      </c>
      <c r="AU199" s="6" t="s">
        <v>21</v>
      </c>
      <c r="AY199" s="6" t="s">
        <v>156</v>
      </c>
      <c r="BE199" s="82">
        <f>IF($U$199="základní",$N$199,0)</f>
        <v>0</v>
      </c>
      <c r="BF199" s="82">
        <f>IF($U$199="snížená",$N$199,0)</f>
        <v>0</v>
      </c>
      <c r="BG199" s="82">
        <f>IF($U$199="zákl. přenesená",$N$199,0)</f>
        <v>0</v>
      </c>
      <c r="BH199" s="82">
        <f>IF($U$199="sníž. přenesená",$N$199,0)</f>
        <v>0</v>
      </c>
      <c r="BI199" s="82">
        <f>IF($U$199="nulová",$N$199,0)</f>
        <v>0</v>
      </c>
      <c r="BJ199" s="6" t="s">
        <v>21</v>
      </c>
      <c r="BK199" s="82">
        <f>ROUND($L$199*$K$199,2)</f>
        <v>0</v>
      </c>
      <c r="BL199" s="6" t="s">
        <v>162</v>
      </c>
    </row>
    <row r="200" spans="2:64" s="6" customFormat="1" ht="15.75" customHeight="1">
      <c r="B200" s="22"/>
      <c r="C200" s="122" t="s">
        <v>275</v>
      </c>
      <c r="D200" s="122" t="s">
        <v>158</v>
      </c>
      <c r="E200" s="123" t="s">
        <v>272</v>
      </c>
      <c r="F200" s="194" t="s">
        <v>273</v>
      </c>
      <c r="G200" s="195"/>
      <c r="H200" s="195"/>
      <c r="I200" s="195"/>
      <c r="J200" s="124" t="s">
        <v>274</v>
      </c>
      <c r="K200" s="125">
        <v>1.5</v>
      </c>
      <c r="L200" s="196">
        <v>0</v>
      </c>
      <c r="M200" s="195"/>
      <c r="N200" s="197">
        <f>ROUND($L$200*$K$200,2)</f>
        <v>0</v>
      </c>
      <c r="O200" s="195"/>
      <c r="P200" s="195"/>
      <c r="Q200" s="195"/>
      <c r="R200" s="23"/>
      <c r="T200" s="126"/>
      <c r="U200" s="29" t="s">
        <v>42</v>
      </c>
      <c r="V200" s="127">
        <v>0</v>
      </c>
      <c r="W200" s="127">
        <f>$V$200*$K$200</f>
        <v>0</v>
      </c>
      <c r="X200" s="127">
        <v>0</v>
      </c>
      <c r="Y200" s="127">
        <f>$X$200*$K$200</f>
        <v>0</v>
      </c>
      <c r="Z200" s="127">
        <v>0</v>
      </c>
      <c r="AA200" s="128">
        <f>$Z$200*$K$200</f>
        <v>0</v>
      </c>
      <c r="AR200" s="6" t="s">
        <v>162</v>
      </c>
      <c r="AT200" s="6" t="s">
        <v>158</v>
      </c>
      <c r="AU200" s="6" t="s">
        <v>21</v>
      </c>
      <c r="AY200" s="6" t="s">
        <v>156</v>
      </c>
      <c r="BE200" s="82">
        <f>IF($U$200="základní",$N$200,0)</f>
        <v>0</v>
      </c>
      <c r="BF200" s="82">
        <f>IF($U$200="snížená",$N$200,0)</f>
        <v>0</v>
      </c>
      <c r="BG200" s="82">
        <f>IF($U$200="zákl. přenesená",$N$200,0)</f>
        <v>0</v>
      </c>
      <c r="BH200" s="82">
        <f>IF($U$200="sníž. přenesená",$N$200,0)</f>
        <v>0</v>
      </c>
      <c r="BI200" s="82">
        <f>IF($U$200="nulová",$N$200,0)</f>
        <v>0</v>
      </c>
      <c r="BJ200" s="6" t="s">
        <v>21</v>
      </c>
      <c r="BK200" s="82">
        <f>ROUND($L$200*$K$200,2)</f>
        <v>0</v>
      </c>
      <c r="BL200" s="6" t="s">
        <v>162</v>
      </c>
    </row>
    <row r="201" spans="2:64" s="6" customFormat="1" ht="15.75" customHeight="1">
      <c r="B201" s="22"/>
      <c r="C201" s="122" t="s">
        <v>276</v>
      </c>
      <c r="D201" s="122" t="s">
        <v>158</v>
      </c>
      <c r="E201" s="123" t="s">
        <v>277</v>
      </c>
      <c r="F201" s="194" t="s">
        <v>278</v>
      </c>
      <c r="G201" s="195"/>
      <c r="H201" s="195"/>
      <c r="I201" s="195"/>
      <c r="J201" s="124" t="s">
        <v>193</v>
      </c>
      <c r="K201" s="125">
        <v>2</v>
      </c>
      <c r="L201" s="196">
        <v>0</v>
      </c>
      <c r="M201" s="195"/>
      <c r="N201" s="197">
        <f>ROUND($L$201*$K$201,2)</f>
        <v>0</v>
      </c>
      <c r="O201" s="195"/>
      <c r="P201" s="195"/>
      <c r="Q201" s="195"/>
      <c r="R201" s="23"/>
      <c r="T201" s="126"/>
      <c r="U201" s="29" t="s">
        <v>42</v>
      </c>
      <c r="V201" s="127">
        <v>0</v>
      </c>
      <c r="W201" s="127">
        <f>$V$201*$K$201</f>
        <v>0</v>
      </c>
      <c r="X201" s="127">
        <v>0</v>
      </c>
      <c r="Y201" s="127">
        <f>$X$201*$K$201</f>
        <v>0</v>
      </c>
      <c r="Z201" s="127">
        <v>0</v>
      </c>
      <c r="AA201" s="128">
        <f>$Z$201*$K$201</f>
        <v>0</v>
      </c>
      <c r="AR201" s="6" t="s">
        <v>162</v>
      </c>
      <c r="AT201" s="6" t="s">
        <v>158</v>
      </c>
      <c r="AU201" s="6" t="s">
        <v>21</v>
      </c>
      <c r="AY201" s="6" t="s">
        <v>156</v>
      </c>
      <c r="BE201" s="82">
        <f>IF($U$201="základní",$N$201,0)</f>
        <v>0</v>
      </c>
      <c r="BF201" s="82">
        <f>IF($U$201="snížená",$N$201,0)</f>
        <v>0</v>
      </c>
      <c r="BG201" s="82">
        <f>IF($U$201="zákl. přenesená",$N$201,0)</f>
        <v>0</v>
      </c>
      <c r="BH201" s="82">
        <f>IF($U$201="sníž. přenesená",$N$201,0)</f>
        <v>0</v>
      </c>
      <c r="BI201" s="82">
        <f>IF($U$201="nulová",$N$201,0)</f>
        <v>0</v>
      </c>
      <c r="BJ201" s="6" t="s">
        <v>21</v>
      </c>
      <c r="BK201" s="82">
        <f>ROUND($L$201*$K$201,2)</f>
        <v>0</v>
      </c>
      <c r="BL201" s="6" t="s">
        <v>162</v>
      </c>
    </row>
    <row r="202" spans="2:64" s="6" customFormat="1" ht="15.75" customHeight="1">
      <c r="B202" s="22"/>
      <c r="C202" s="122" t="s">
        <v>279</v>
      </c>
      <c r="D202" s="122" t="s">
        <v>158</v>
      </c>
      <c r="E202" s="123" t="s">
        <v>277</v>
      </c>
      <c r="F202" s="194" t="s">
        <v>278</v>
      </c>
      <c r="G202" s="195"/>
      <c r="H202" s="195"/>
      <c r="I202" s="195"/>
      <c r="J202" s="124" t="s">
        <v>193</v>
      </c>
      <c r="K202" s="125">
        <v>2</v>
      </c>
      <c r="L202" s="196">
        <v>0</v>
      </c>
      <c r="M202" s="195"/>
      <c r="N202" s="197">
        <f>ROUND($L$202*$K$202,2)</f>
        <v>0</v>
      </c>
      <c r="O202" s="195"/>
      <c r="P202" s="195"/>
      <c r="Q202" s="195"/>
      <c r="R202" s="23"/>
      <c r="T202" s="126"/>
      <c r="U202" s="29" t="s">
        <v>42</v>
      </c>
      <c r="V202" s="127">
        <v>0</v>
      </c>
      <c r="W202" s="127">
        <f>$V$202*$K$202</f>
        <v>0</v>
      </c>
      <c r="X202" s="127">
        <v>0</v>
      </c>
      <c r="Y202" s="127">
        <f>$X$202*$K$202</f>
        <v>0</v>
      </c>
      <c r="Z202" s="127">
        <v>0</v>
      </c>
      <c r="AA202" s="128">
        <f>$Z$202*$K$202</f>
        <v>0</v>
      </c>
      <c r="AR202" s="6" t="s">
        <v>162</v>
      </c>
      <c r="AT202" s="6" t="s">
        <v>158</v>
      </c>
      <c r="AU202" s="6" t="s">
        <v>21</v>
      </c>
      <c r="AY202" s="6" t="s">
        <v>156</v>
      </c>
      <c r="BE202" s="82">
        <f>IF($U$202="základní",$N$202,0)</f>
        <v>0</v>
      </c>
      <c r="BF202" s="82">
        <f>IF($U$202="snížená",$N$202,0)</f>
        <v>0</v>
      </c>
      <c r="BG202" s="82">
        <f>IF($U$202="zákl. přenesená",$N$202,0)</f>
        <v>0</v>
      </c>
      <c r="BH202" s="82">
        <f>IF($U$202="sníž. přenesená",$N$202,0)</f>
        <v>0</v>
      </c>
      <c r="BI202" s="82">
        <f>IF($U$202="nulová",$N$202,0)</f>
        <v>0</v>
      </c>
      <c r="BJ202" s="6" t="s">
        <v>21</v>
      </c>
      <c r="BK202" s="82">
        <f>ROUND($L$202*$K$202,2)</f>
        <v>0</v>
      </c>
      <c r="BL202" s="6" t="s">
        <v>162</v>
      </c>
    </row>
    <row r="203" spans="2:64" s="6" customFormat="1" ht="15.75" customHeight="1">
      <c r="B203" s="22"/>
      <c r="C203" s="122" t="s">
        <v>280</v>
      </c>
      <c r="D203" s="122" t="s">
        <v>158</v>
      </c>
      <c r="E203" s="123" t="s">
        <v>277</v>
      </c>
      <c r="F203" s="194" t="s">
        <v>278</v>
      </c>
      <c r="G203" s="195"/>
      <c r="H203" s="195"/>
      <c r="I203" s="195"/>
      <c r="J203" s="124" t="s">
        <v>193</v>
      </c>
      <c r="K203" s="125">
        <v>2</v>
      </c>
      <c r="L203" s="196">
        <v>0</v>
      </c>
      <c r="M203" s="195"/>
      <c r="N203" s="197">
        <f>ROUND($L$203*$K$203,2)</f>
        <v>0</v>
      </c>
      <c r="O203" s="195"/>
      <c r="P203" s="195"/>
      <c r="Q203" s="195"/>
      <c r="R203" s="23"/>
      <c r="T203" s="126"/>
      <c r="U203" s="29" t="s">
        <v>42</v>
      </c>
      <c r="V203" s="127">
        <v>0</v>
      </c>
      <c r="W203" s="127">
        <f>$V$203*$K$203</f>
        <v>0</v>
      </c>
      <c r="X203" s="127">
        <v>0</v>
      </c>
      <c r="Y203" s="127">
        <f>$X$203*$K$203</f>
        <v>0</v>
      </c>
      <c r="Z203" s="127">
        <v>0</v>
      </c>
      <c r="AA203" s="128">
        <f>$Z$203*$K$203</f>
        <v>0</v>
      </c>
      <c r="AR203" s="6" t="s">
        <v>162</v>
      </c>
      <c r="AT203" s="6" t="s">
        <v>158</v>
      </c>
      <c r="AU203" s="6" t="s">
        <v>21</v>
      </c>
      <c r="AY203" s="6" t="s">
        <v>156</v>
      </c>
      <c r="BE203" s="82">
        <f>IF($U$203="základní",$N$203,0)</f>
        <v>0</v>
      </c>
      <c r="BF203" s="82">
        <f>IF($U$203="snížená",$N$203,0)</f>
        <v>0</v>
      </c>
      <c r="BG203" s="82">
        <f>IF($U$203="zákl. přenesená",$N$203,0)</f>
        <v>0</v>
      </c>
      <c r="BH203" s="82">
        <f>IF($U$203="sníž. přenesená",$N$203,0)</f>
        <v>0</v>
      </c>
      <c r="BI203" s="82">
        <f>IF($U$203="nulová",$N$203,0)</f>
        <v>0</v>
      </c>
      <c r="BJ203" s="6" t="s">
        <v>21</v>
      </c>
      <c r="BK203" s="82">
        <f>ROUND($L$203*$K$203,2)</f>
        <v>0</v>
      </c>
      <c r="BL203" s="6" t="s">
        <v>162</v>
      </c>
    </row>
    <row r="204" spans="2:64" s="6" customFormat="1" ht="39" customHeight="1">
      <c r="B204" s="22"/>
      <c r="C204" s="122" t="s">
        <v>281</v>
      </c>
      <c r="D204" s="122" t="s">
        <v>158</v>
      </c>
      <c r="E204" s="123" t="s">
        <v>282</v>
      </c>
      <c r="F204" s="194" t="s">
        <v>283</v>
      </c>
      <c r="G204" s="195"/>
      <c r="H204" s="195"/>
      <c r="I204" s="195"/>
      <c r="J204" s="124" t="s">
        <v>193</v>
      </c>
      <c r="K204" s="125">
        <v>2</v>
      </c>
      <c r="L204" s="196">
        <v>0</v>
      </c>
      <c r="M204" s="195"/>
      <c r="N204" s="197">
        <f>ROUND($L$204*$K$204,2)</f>
        <v>0</v>
      </c>
      <c r="O204" s="195"/>
      <c r="P204" s="195"/>
      <c r="Q204" s="195"/>
      <c r="R204" s="23"/>
      <c r="T204" s="126"/>
      <c r="U204" s="29" t="s">
        <v>42</v>
      </c>
      <c r="V204" s="127">
        <v>0</v>
      </c>
      <c r="W204" s="127">
        <f>$V$204*$K$204</f>
        <v>0</v>
      </c>
      <c r="X204" s="127">
        <v>0</v>
      </c>
      <c r="Y204" s="127">
        <f>$X$204*$K$204</f>
        <v>0</v>
      </c>
      <c r="Z204" s="127">
        <v>0</v>
      </c>
      <c r="AA204" s="128">
        <f>$Z$204*$K$204</f>
        <v>0</v>
      </c>
      <c r="AR204" s="6" t="s">
        <v>162</v>
      </c>
      <c r="AT204" s="6" t="s">
        <v>158</v>
      </c>
      <c r="AU204" s="6" t="s">
        <v>21</v>
      </c>
      <c r="AY204" s="6" t="s">
        <v>156</v>
      </c>
      <c r="BE204" s="82">
        <f>IF($U$204="základní",$N$204,0)</f>
        <v>0</v>
      </c>
      <c r="BF204" s="82">
        <f>IF($U$204="snížená",$N$204,0)</f>
        <v>0</v>
      </c>
      <c r="BG204" s="82">
        <f>IF($U$204="zákl. přenesená",$N$204,0)</f>
        <v>0</v>
      </c>
      <c r="BH204" s="82">
        <f>IF($U$204="sníž. přenesená",$N$204,0)</f>
        <v>0</v>
      </c>
      <c r="BI204" s="82">
        <f>IF($U$204="nulová",$N$204,0)</f>
        <v>0</v>
      </c>
      <c r="BJ204" s="6" t="s">
        <v>21</v>
      </c>
      <c r="BK204" s="82">
        <f>ROUND($L$204*$K$204,2)</f>
        <v>0</v>
      </c>
      <c r="BL204" s="6" t="s">
        <v>162</v>
      </c>
    </row>
    <row r="205" spans="2:64" s="6" customFormat="1" ht="39" customHeight="1">
      <c r="B205" s="22"/>
      <c r="C205" s="122" t="s">
        <v>284</v>
      </c>
      <c r="D205" s="122" t="s">
        <v>158</v>
      </c>
      <c r="E205" s="123" t="s">
        <v>282</v>
      </c>
      <c r="F205" s="194" t="s">
        <v>283</v>
      </c>
      <c r="G205" s="195"/>
      <c r="H205" s="195"/>
      <c r="I205" s="195"/>
      <c r="J205" s="124" t="s">
        <v>193</v>
      </c>
      <c r="K205" s="125">
        <v>2</v>
      </c>
      <c r="L205" s="196">
        <v>0</v>
      </c>
      <c r="M205" s="195"/>
      <c r="N205" s="197">
        <f>ROUND($L$205*$K$205,2)</f>
        <v>0</v>
      </c>
      <c r="O205" s="195"/>
      <c r="P205" s="195"/>
      <c r="Q205" s="195"/>
      <c r="R205" s="23"/>
      <c r="T205" s="126"/>
      <c r="U205" s="29" t="s">
        <v>42</v>
      </c>
      <c r="V205" s="127">
        <v>0</v>
      </c>
      <c r="W205" s="127">
        <f>$V$205*$K$205</f>
        <v>0</v>
      </c>
      <c r="X205" s="127">
        <v>0</v>
      </c>
      <c r="Y205" s="127">
        <f>$X$205*$K$205</f>
        <v>0</v>
      </c>
      <c r="Z205" s="127">
        <v>0</v>
      </c>
      <c r="AA205" s="128">
        <f>$Z$205*$K$205</f>
        <v>0</v>
      </c>
      <c r="AR205" s="6" t="s">
        <v>162</v>
      </c>
      <c r="AT205" s="6" t="s">
        <v>158</v>
      </c>
      <c r="AU205" s="6" t="s">
        <v>21</v>
      </c>
      <c r="AY205" s="6" t="s">
        <v>156</v>
      </c>
      <c r="BE205" s="82">
        <f>IF($U$205="základní",$N$205,0)</f>
        <v>0</v>
      </c>
      <c r="BF205" s="82">
        <f>IF($U$205="snížená",$N$205,0)</f>
        <v>0</v>
      </c>
      <c r="BG205" s="82">
        <f>IF($U$205="zákl. přenesená",$N$205,0)</f>
        <v>0</v>
      </c>
      <c r="BH205" s="82">
        <f>IF($U$205="sníž. přenesená",$N$205,0)</f>
        <v>0</v>
      </c>
      <c r="BI205" s="82">
        <f>IF($U$205="nulová",$N$205,0)</f>
        <v>0</v>
      </c>
      <c r="BJ205" s="6" t="s">
        <v>21</v>
      </c>
      <c r="BK205" s="82">
        <f>ROUND($L$205*$K$205,2)</f>
        <v>0</v>
      </c>
      <c r="BL205" s="6" t="s">
        <v>162</v>
      </c>
    </row>
    <row r="206" spans="2:64" s="6" customFormat="1" ht="39" customHeight="1">
      <c r="B206" s="22"/>
      <c r="C206" s="122" t="s">
        <v>285</v>
      </c>
      <c r="D206" s="122" t="s">
        <v>158</v>
      </c>
      <c r="E206" s="123" t="s">
        <v>282</v>
      </c>
      <c r="F206" s="194" t="s">
        <v>283</v>
      </c>
      <c r="G206" s="195"/>
      <c r="H206" s="195"/>
      <c r="I206" s="195"/>
      <c r="J206" s="124" t="s">
        <v>193</v>
      </c>
      <c r="K206" s="125">
        <v>3</v>
      </c>
      <c r="L206" s="196">
        <v>0</v>
      </c>
      <c r="M206" s="195"/>
      <c r="N206" s="197">
        <f>ROUND($L$206*$K$206,2)</f>
        <v>0</v>
      </c>
      <c r="O206" s="195"/>
      <c r="P206" s="195"/>
      <c r="Q206" s="195"/>
      <c r="R206" s="23"/>
      <c r="T206" s="126"/>
      <c r="U206" s="29" t="s">
        <v>42</v>
      </c>
      <c r="V206" s="127">
        <v>0</v>
      </c>
      <c r="W206" s="127">
        <f>$V$206*$K$206</f>
        <v>0</v>
      </c>
      <c r="X206" s="127">
        <v>0</v>
      </c>
      <c r="Y206" s="127">
        <f>$X$206*$K$206</f>
        <v>0</v>
      </c>
      <c r="Z206" s="127">
        <v>0</v>
      </c>
      <c r="AA206" s="128">
        <f>$Z$206*$K$206</f>
        <v>0</v>
      </c>
      <c r="AR206" s="6" t="s">
        <v>162</v>
      </c>
      <c r="AT206" s="6" t="s">
        <v>158</v>
      </c>
      <c r="AU206" s="6" t="s">
        <v>21</v>
      </c>
      <c r="AY206" s="6" t="s">
        <v>156</v>
      </c>
      <c r="BE206" s="82">
        <f>IF($U$206="základní",$N$206,0)</f>
        <v>0</v>
      </c>
      <c r="BF206" s="82">
        <f>IF($U$206="snížená",$N$206,0)</f>
        <v>0</v>
      </c>
      <c r="BG206" s="82">
        <f>IF($U$206="zákl. přenesená",$N$206,0)</f>
        <v>0</v>
      </c>
      <c r="BH206" s="82">
        <f>IF($U$206="sníž. přenesená",$N$206,0)</f>
        <v>0</v>
      </c>
      <c r="BI206" s="82">
        <f>IF($U$206="nulová",$N$206,0)</f>
        <v>0</v>
      </c>
      <c r="BJ206" s="6" t="s">
        <v>21</v>
      </c>
      <c r="BK206" s="82">
        <f>ROUND($L$206*$K$206,2)</f>
        <v>0</v>
      </c>
      <c r="BL206" s="6" t="s">
        <v>162</v>
      </c>
    </row>
    <row r="207" spans="2:64" s="6" customFormat="1" ht="27" customHeight="1">
      <c r="B207" s="22"/>
      <c r="C207" s="122" t="s">
        <v>286</v>
      </c>
      <c r="D207" s="122" t="s">
        <v>158</v>
      </c>
      <c r="E207" s="123" t="s">
        <v>287</v>
      </c>
      <c r="F207" s="194" t="s">
        <v>288</v>
      </c>
      <c r="G207" s="195"/>
      <c r="H207" s="195"/>
      <c r="I207" s="195"/>
      <c r="J207" s="124" t="s">
        <v>193</v>
      </c>
      <c r="K207" s="125">
        <v>2</v>
      </c>
      <c r="L207" s="196">
        <v>0</v>
      </c>
      <c r="M207" s="195"/>
      <c r="N207" s="197">
        <f>ROUND($L$207*$K$207,2)</f>
        <v>0</v>
      </c>
      <c r="O207" s="195"/>
      <c r="P207" s="195"/>
      <c r="Q207" s="195"/>
      <c r="R207" s="23"/>
      <c r="T207" s="126"/>
      <c r="U207" s="29" t="s">
        <v>42</v>
      </c>
      <c r="V207" s="127">
        <v>0</v>
      </c>
      <c r="W207" s="127">
        <f>$V$207*$K$207</f>
        <v>0</v>
      </c>
      <c r="X207" s="127">
        <v>0</v>
      </c>
      <c r="Y207" s="127">
        <f>$X$207*$K$207</f>
        <v>0</v>
      </c>
      <c r="Z207" s="127">
        <v>0</v>
      </c>
      <c r="AA207" s="128">
        <f>$Z$207*$K$207</f>
        <v>0</v>
      </c>
      <c r="AR207" s="6" t="s">
        <v>162</v>
      </c>
      <c r="AT207" s="6" t="s">
        <v>158</v>
      </c>
      <c r="AU207" s="6" t="s">
        <v>21</v>
      </c>
      <c r="AY207" s="6" t="s">
        <v>156</v>
      </c>
      <c r="BE207" s="82">
        <f>IF($U$207="základní",$N$207,0)</f>
        <v>0</v>
      </c>
      <c r="BF207" s="82">
        <f>IF($U$207="snížená",$N$207,0)</f>
        <v>0</v>
      </c>
      <c r="BG207" s="82">
        <f>IF($U$207="zákl. přenesená",$N$207,0)</f>
        <v>0</v>
      </c>
      <c r="BH207" s="82">
        <f>IF($U$207="sníž. přenesená",$N$207,0)</f>
        <v>0</v>
      </c>
      <c r="BI207" s="82">
        <f>IF($U$207="nulová",$N$207,0)</f>
        <v>0</v>
      </c>
      <c r="BJ207" s="6" t="s">
        <v>21</v>
      </c>
      <c r="BK207" s="82">
        <f>ROUND($L$207*$K$207,2)</f>
        <v>0</v>
      </c>
      <c r="BL207" s="6" t="s">
        <v>162</v>
      </c>
    </row>
    <row r="208" spans="2:64" s="6" customFormat="1" ht="27" customHeight="1">
      <c r="B208" s="22"/>
      <c r="C208" s="122" t="s">
        <v>289</v>
      </c>
      <c r="D208" s="122" t="s">
        <v>158</v>
      </c>
      <c r="E208" s="123" t="s">
        <v>287</v>
      </c>
      <c r="F208" s="194" t="s">
        <v>288</v>
      </c>
      <c r="G208" s="195"/>
      <c r="H208" s="195"/>
      <c r="I208" s="195"/>
      <c r="J208" s="124" t="s">
        <v>193</v>
      </c>
      <c r="K208" s="125">
        <v>1</v>
      </c>
      <c r="L208" s="196">
        <v>0</v>
      </c>
      <c r="M208" s="195"/>
      <c r="N208" s="197">
        <f>ROUND($L$208*$K$208,2)</f>
        <v>0</v>
      </c>
      <c r="O208" s="195"/>
      <c r="P208" s="195"/>
      <c r="Q208" s="195"/>
      <c r="R208" s="23"/>
      <c r="T208" s="126"/>
      <c r="U208" s="29" t="s">
        <v>42</v>
      </c>
      <c r="V208" s="127">
        <v>0</v>
      </c>
      <c r="W208" s="127">
        <f>$V$208*$K$208</f>
        <v>0</v>
      </c>
      <c r="X208" s="127">
        <v>0</v>
      </c>
      <c r="Y208" s="127">
        <f>$X$208*$K$208</f>
        <v>0</v>
      </c>
      <c r="Z208" s="127">
        <v>0</v>
      </c>
      <c r="AA208" s="128">
        <f>$Z$208*$K$208</f>
        <v>0</v>
      </c>
      <c r="AR208" s="6" t="s">
        <v>162</v>
      </c>
      <c r="AT208" s="6" t="s">
        <v>158</v>
      </c>
      <c r="AU208" s="6" t="s">
        <v>21</v>
      </c>
      <c r="AY208" s="6" t="s">
        <v>156</v>
      </c>
      <c r="BE208" s="82">
        <f>IF($U$208="základní",$N$208,0)</f>
        <v>0</v>
      </c>
      <c r="BF208" s="82">
        <f>IF($U$208="snížená",$N$208,0)</f>
        <v>0</v>
      </c>
      <c r="BG208" s="82">
        <f>IF($U$208="zákl. přenesená",$N$208,0)</f>
        <v>0</v>
      </c>
      <c r="BH208" s="82">
        <f>IF($U$208="sníž. přenesená",$N$208,0)</f>
        <v>0</v>
      </c>
      <c r="BI208" s="82">
        <f>IF($U$208="nulová",$N$208,0)</f>
        <v>0</v>
      </c>
      <c r="BJ208" s="6" t="s">
        <v>21</v>
      </c>
      <c r="BK208" s="82">
        <f>ROUND($L$208*$K$208,2)</f>
        <v>0</v>
      </c>
      <c r="BL208" s="6" t="s">
        <v>162</v>
      </c>
    </row>
    <row r="209" spans="2:64" s="6" customFormat="1" ht="27" customHeight="1">
      <c r="B209" s="22"/>
      <c r="C209" s="122" t="s">
        <v>290</v>
      </c>
      <c r="D209" s="122" t="s">
        <v>158</v>
      </c>
      <c r="E209" s="123" t="s">
        <v>291</v>
      </c>
      <c r="F209" s="194" t="s">
        <v>292</v>
      </c>
      <c r="G209" s="195"/>
      <c r="H209" s="195"/>
      <c r="I209" s="195"/>
      <c r="J209" s="124" t="s">
        <v>193</v>
      </c>
      <c r="K209" s="125">
        <v>2</v>
      </c>
      <c r="L209" s="196">
        <v>0</v>
      </c>
      <c r="M209" s="195"/>
      <c r="N209" s="197">
        <f>ROUND($L$209*$K$209,2)</f>
        <v>0</v>
      </c>
      <c r="O209" s="195"/>
      <c r="P209" s="195"/>
      <c r="Q209" s="195"/>
      <c r="R209" s="23"/>
      <c r="T209" s="126"/>
      <c r="U209" s="29" t="s">
        <v>42</v>
      </c>
      <c r="V209" s="127">
        <v>0</v>
      </c>
      <c r="W209" s="127">
        <f>$V$209*$K$209</f>
        <v>0</v>
      </c>
      <c r="X209" s="127">
        <v>0</v>
      </c>
      <c r="Y209" s="127">
        <f>$X$209*$K$209</f>
        <v>0</v>
      </c>
      <c r="Z209" s="127">
        <v>0</v>
      </c>
      <c r="AA209" s="128">
        <f>$Z$209*$K$209</f>
        <v>0</v>
      </c>
      <c r="AR209" s="6" t="s">
        <v>162</v>
      </c>
      <c r="AT209" s="6" t="s">
        <v>158</v>
      </c>
      <c r="AU209" s="6" t="s">
        <v>21</v>
      </c>
      <c r="AY209" s="6" t="s">
        <v>156</v>
      </c>
      <c r="BE209" s="82">
        <f>IF($U$209="základní",$N$209,0)</f>
        <v>0</v>
      </c>
      <c r="BF209" s="82">
        <f>IF($U$209="snížená",$N$209,0)</f>
        <v>0</v>
      </c>
      <c r="BG209" s="82">
        <f>IF($U$209="zákl. přenesená",$N$209,0)</f>
        <v>0</v>
      </c>
      <c r="BH209" s="82">
        <f>IF($U$209="sníž. přenesená",$N$209,0)</f>
        <v>0</v>
      </c>
      <c r="BI209" s="82">
        <f>IF($U$209="nulová",$N$209,0)</f>
        <v>0</v>
      </c>
      <c r="BJ209" s="6" t="s">
        <v>21</v>
      </c>
      <c r="BK209" s="82">
        <f>ROUND($L$209*$K$209,2)</f>
        <v>0</v>
      </c>
      <c r="BL209" s="6" t="s">
        <v>162</v>
      </c>
    </row>
    <row r="210" spans="2:64" s="6" customFormat="1" ht="27" customHeight="1">
      <c r="B210" s="22"/>
      <c r="C210" s="122" t="s">
        <v>293</v>
      </c>
      <c r="D210" s="122" t="s">
        <v>158</v>
      </c>
      <c r="E210" s="123" t="s">
        <v>291</v>
      </c>
      <c r="F210" s="194" t="s">
        <v>292</v>
      </c>
      <c r="G210" s="195"/>
      <c r="H210" s="195"/>
      <c r="I210" s="195"/>
      <c r="J210" s="124" t="s">
        <v>193</v>
      </c>
      <c r="K210" s="125">
        <v>2</v>
      </c>
      <c r="L210" s="196">
        <v>0</v>
      </c>
      <c r="M210" s="195"/>
      <c r="N210" s="197">
        <f>ROUND($L$210*$K$210,2)</f>
        <v>0</v>
      </c>
      <c r="O210" s="195"/>
      <c r="P210" s="195"/>
      <c r="Q210" s="195"/>
      <c r="R210" s="23"/>
      <c r="T210" s="126"/>
      <c r="U210" s="29" t="s">
        <v>42</v>
      </c>
      <c r="V210" s="127">
        <v>0</v>
      </c>
      <c r="W210" s="127">
        <f>$V$210*$K$210</f>
        <v>0</v>
      </c>
      <c r="X210" s="127">
        <v>0</v>
      </c>
      <c r="Y210" s="127">
        <f>$X$210*$K$210</f>
        <v>0</v>
      </c>
      <c r="Z210" s="127">
        <v>0</v>
      </c>
      <c r="AA210" s="128">
        <f>$Z$210*$K$210</f>
        <v>0</v>
      </c>
      <c r="AR210" s="6" t="s">
        <v>162</v>
      </c>
      <c r="AT210" s="6" t="s">
        <v>158</v>
      </c>
      <c r="AU210" s="6" t="s">
        <v>21</v>
      </c>
      <c r="AY210" s="6" t="s">
        <v>156</v>
      </c>
      <c r="BE210" s="82">
        <f>IF($U$210="základní",$N$210,0)</f>
        <v>0</v>
      </c>
      <c r="BF210" s="82">
        <f>IF($U$210="snížená",$N$210,0)</f>
        <v>0</v>
      </c>
      <c r="BG210" s="82">
        <f>IF($U$210="zákl. přenesená",$N$210,0)</f>
        <v>0</v>
      </c>
      <c r="BH210" s="82">
        <f>IF($U$210="sníž. přenesená",$N$210,0)</f>
        <v>0</v>
      </c>
      <c r="BI210" s="82">
        <f>IF($U$210="nulová",$N$210,0)</f>
        <v>0</v>
      </c>
      <c r="BJ210" s="6" t="s">
        <v>21</v>
      </c>
      <c r="BK210" s="82">
        <f>ROUND($L$210*$K$210,2)</f>
        <v>0</v>
      </c>
      <c r="BL210" s="6" t="s">
        <v>162</v>
      </c>
    </row>
    <row r="211" spans="2:64" s="6" customFormat="1" ht="27" customHeight="1">
      <c r="B211" s="22"/>
      <c r="C211" s="122" t="s">
        <v>294</v>
      </c>
      <c r="D211" s="122" t="s">
        <v>158</v>
      </c>
      <c r="E211" s="123" t="s">
        <v>291</v>
      </c>
      <c r="F211" s="194" t="s">
        <v>292</v>
      </c>
      <c r="G211" s="195"/>
      <c r="H211" s="195"/>
      <c r="I211" s="195"/>
      <c r="J211" s="124" t="s">
        <v>193</v>
      </c>
      <c r="K211" s="125">
        <v>3</v>
      </c>
      <c r="L211" s="196">
        <v>0</v>
      </c>
      <c r="M211" s="195"/>
      <c r="N211" s="197">
        <f>ROUND($L$211*$K$211,2)</f>
        <v>0</v>
      </c>
      <c r="O211" s="195"/>
      <c r="P211" s="195"/>
      <c r="Q211" s="195"/>
      <c r="R211" s="23"/>
      <c r="T211" s="126"/>
      <c r="U211" s="29" t="s">
        <v>42</v>
      </c>
      <c r="V211" s="127">
        <v>0</v>
      </c>
      <c r="W211" s="127">
        <f>$V$211*$K$211</f>
        <v>0</v>
      </c>
      <c r="X211" s="127">
        <v>0</v>
      </c>
      <c r="Y211" s="127">
        <f>$X$211*$K$211</f>
        <v>0</v>
      </c>
      <c r="Z211" s="127">
        <v>0</v>
      </c>
      <c r="AA211" s="128">
        <f>$Z$211*$K$211</f>
        <v>0</v>
      </c>
      <c r="AR211" s="6" t="s">
        <v>162</v>
      </c>
      <c r="AT211" s="6" t="s">
        <v>158</v>
      </c>
      <c r="AU211" s="6" t="s">
        <v>21</v>
      </c>
      <c r="AY211" s="6" t="s">
        <v>156</v>
      </c>
      <c r="BE211" s="82">
        <f>IF($U$211="základní",$N$211,0)</f>
        <v>0</v>
      </c>
      <c r="BF211" s="82">
        <f>IF($U$211="snížená",$N$211,0)</f>
        <v>0</v>
      </c>
      <c r="BG211" s="82">
        <f>IF($U$211="zákl. přenesená",$N$211,0)</f>
        <v>0</v>
      </c>
      <c r="BH211" s="82">
        <f>IF($U$211="sníž. přenesená",$N$211,0)</f>
        <v>0</v>
      </c>
      <c r="BI211" s="82">
        <f>IF($U$211="nulová",$N$211,0)</f>
        <v>0</v>
      </c>
      <c r="BJ211" s="6" t="s">
        <v>21</v>
      </c>
      <c r="BK211" s="82">
        <f>ROUND($L$211*$K$211,2)</f>
        <v>0</v>
      </c>
      <c r="BL211" s="6" t="s">
        <v>162</v>
      </c>
    </row>
    <row r="212" spans="2:64" s="6" customFormat="1" ht="27" customHeight="1">
      <c r="B212" s="22"/>
      <c r="C212" s="122" t="s">
        <v>295</v>
      </c>
      <c r="D212" s="122" t="s">
        <v>158</v>
      </c>
      <c r="E212" s="123" t="s">
        <v>296</v>
      </c>
      <c r="F212" s="194" t="s">
        <v>297</v>
      </c>
      <c r="G212" s="195"/>
      <c r="H212" s="195"/>
      <c r="I212" s="195"/>
      <c r="J212" s="124" t="s">
        <v>204</v>
      </c>
      <c r="K212" s="129">
        <v>0</v>
      </c>
      <c r="L212" s="196">
        <v>0</v>
      </c>
      <c r="M212" s="195"/>
      <c r="N212" s="197">
        <f>ROUND($L$212*$K$212,2)</f>
        <v>0</v>
      </c>
      <c r="O212" s="195"/>
      <c r="P212" s="195"/>
      <c r="Q212" s="195"/>
      <c r="R212" s="23"/>
      <c r="T212" s="126"/>
      <c r="U212" s="29" t="s">
        <v>42</v>
      </c>
      <c r="V212" s="127">
        <v>0</v>
      </c>
      <c r="W212" s="127">
        <f>$V$212*$K$212</f>
        <v>0</v>
      </c>
      <c r="X212" s="127">
        <v>0</v>
      </c>
      <c r="Y212" s="127">
        <f>$X$212*$K$212</f>
        <v>0</v>
      </c>
      <c r="Z212" s="127">
        <v>0</v>
      </c>
      <c r="AA212" s="128">
        <f>$Z$212*$K$212</f>
        <v>0</v>
      </c>
      <c r="AR212" s="6" t="s">
        <v>162</v>
      </c>
      <c r="AT212" s="6" t="s">
        <v>158</v>
      </c>
      <c r="AU212" s="6" t="s">
        <v>21</v>
      </c>
      <c r="AY212" s="6" t="s">
        <v>156</v>
      </c>
      <c r="BE212" s="82">
        <f>IF($U$212="základní",$N$212,0)</f>
        <v>0</v>
      </c>
      <c r="BF212" s="82">
        <f>IF($U$212="snížená",$N$212,0)</f>
        <v>0</v>
      </c>
      <c r="BG212" s="82">
        <f>IF($U$212="zákl. přenesená",$N$212,0)</f>
        <v>0</v>
      </c>
      <c r="BH212" s="82">
        <f>IF($U$212="sníž. přenesená",$N$212,0)</f>
        <v>0</v>
      </c>
      <c r="BI212" s="82">
        <f>IF($U$212="nulová",$N$212,0)</f>
        <v>0</v>
      </c>
      <c r="BJ212" s="6" t="s">
        <v>21</v>
      </c>
      <c r="BK212" s="82">
        <f>ROUND($L$212*$K$212,2)</f>
        <v>0</v>
      </c>
      <c r="BL212" s="6" t="s">
        <v>162</v>
      </c>
    </row>
    <row r="213" spans="2:64" s="6" customFormat="1" ht="27" customHeight="1">
      <c r="B213" s="22"/>
      <c r="C213" s="122" t="s">
        <v>298</v>
      </c>
      <c r="D213" s="122" t="s">
        <v>158</v>
      </c>
      <c r="E213" s="123" t="s">
        <v>296</v>
      </c>
      <c r="F213" s="194" t="s">
        <v>297</v>
      </c>
      <c r="G213" s="195"/>
      <c r="H213" s="195"/>
      <c r="I213" s="195"/>
      <c r="J213" s="124" t="s">
        <v>204</v>
      </c>
      <c r="K213" s="129">
        <v>0</v>
      </c>
      <c r="L213" s="196">
        <v>0</v>
      </c>
      <c r="M213" s="195"/>
      <c r="N213" s="197">
        <f>ROUND($L$213*$K$213,2)</f>
        <v>0</v>
      </c>
      <c r="O213" s="195"/>
      <c r="P213" s="195"/>
      <c r="Q213" s="195"/>
      <c r="R213" s="23"/>
      <c r="T213" s="126"/>
      <c r="U213" s="29" t="s">
        <v>42</v>
      </c>
      <c r="V213" s="127">
        <v>0</v>
      </c>
      <c r="W213" s="127">
        <f>$V$213*$K$213</f>
        <v>0</v>
      </c>
      <c r="X213" s="127">
        <v>0</v>
      </c>
      <c r="Y213" s="127">
        <f>$X$213*$K$213</f>
        <v>0</v>
      </c>
      <c r="Z213" s="127">
        <v>0</v>
      </c>
      <c r="AA213" s="128">
        <f>$Z$213*$K$213</f>
        <v>0</v>
      </c>
      <c r="AR213" s="6" t="s">
        <v>162</v>
      </c>
      <c r="AT213" s="6" t="s">
        <v>158</v>
      </c>
      <c r="AU213" s="6" t="s">
        <v>21</v>
      </c>
      <c r="AY213" s="6" t="s">
        <v>156</v>
      </c>
      <c r="BE213" s="82">
        <f>IF($U$213="základní",$N$213,0)</f>
        <v>0</v>
      </c>
      <c r="BF213" s="82">
        <f>IF($U$213="snížená",$N$213,0)</f>
        <v>0</v>
      </c>
      <c r="BG213" s="82">
        <f>IF($U$213="zákl. přenesená",$N$213,0)</f>
        <v>0</v>
      </c>
      <c r="BH213" s="82">
        <f>IF($U$213="sníž. přenesená",$N$213,0)</f>
        <v>0</v>
      </c>
      <c r="BI213" s="82">
        <f>IF($U$213="nulová",$N$213,0)</f>
        <v>0</v>
      </c>
      <c r="BJ213" s="6" t="s">
        <v>21</v>
      </c>
      <c r="BK213" s="82">
        <f>ROUND($L$213*$K$213,2)</f>
        <v>0</v>
      </c>
      <c r="BL213" s="6" t="s">
        <v>162</v>
      </c>
    </row>
    <row r="214" spans="2:64" s="6" customFormat="1" ht="27" customHeight="1">
      <c r="B214" s="22"/>
      <c r="C214" s="122" t="s">
        <v>299</v>
      </c>
      <c r="D214" s="122" t="s">
        <v>158</v>
      </c>
      <c r="E214" s="123" t="s">
        <v>296</v>
      </c>
      <c r="F214" s="194" t="s">
        <v>297</v>
      </c>
      <c r="G214" s="195"/>
      <c r="H214" s="195"/>
      <c r="I214" s="195"/>
      <c r="J214" s="124" t="s">
        <v>204</v>
      </c>
      <c r="K214" s="129">
        <v>0</v>
      </c>
      <c r="L214" s="196">
        <v>0</v>
      </c>
      <c r="M214" s="195"/>
      <c r="N214" s="197">
        <f>ROUND($L$214*$K$214,2)</f>
        <v>0</v>
      </c>
      <c r="O214" s="195"/>
      <c r="P214" s="195"/>
      <c r="Q214" s="195"/>
      <c r="R214" s="23"/>
      <c r="T214" s="126"/>
      <c r="U214" s="29" t="s">
        <v>42</v>
      </c>
      <c r="V214" s="127">
        <v>0</v>
      </c>
      <c r="W214" s="127">
        <f>$V$214*$K$214</f>
        <v>0</v>
      </c>
      <c r="X214" s="127">
        <v>0</v>
      </c>
      <c r="Y214" s="127">
        <f>$X$214*$K$214</f>
        <v>0</v>
      </c>
      <c r="Z214" s="127">
        <v>0</v>
      </c>
      <c r="AA214" s="128">
        <f>$Z$214*$K$214</f>
        <v>0</v>
      </c>
      <c r="AR214" s="6" t="s">
        <v>162</v>
      </c>
      <c r="AT214" s="6" t="s">
        <v>158</v>
      </c>
      <c r="AU214" s="6" t="s">
        <v>21</v>
      </c>
      <c r="AY214" s="6" t="s">
        <v>156</v>
      </c>
      <c r="BE214" s="82">
        <f>IF($U$214="základní",$N$214,0)</f>
        <v>0</v>
      </c>
      <c r="BF214" s="82">
        <f>IF($U$214="snížená",$N$214,0)</f>
        <v>0</v>
      </c>
      <c r="BG214" s="82">
        <f>IF($U$214="zákl. přenesená",$N$214,0)</f>
        <v>0</v>
      </c>
      <c r="BH214" s="82">
        <f>IF($U$214="sníž. přenesená",$N$214,0)</f>
        <v>0</v>
      </c>
      <c r="BI214" s="82">
        <f>IF($U$214="nulová",$N$214,0)</f>
        <v>0</v>
      </c>
      <c r="BJ214" s="6" t="s">
        <v>21</v>
      </c>
      <c r="BK214" s="82">
        <f>ROUND($L$214*$K$214,2)</f>
        <v>0</v>
      </c>
      <c r="BL214" s="6" t="s">
        <v>162</v>
      </c>
    </row>
    <row r="215" spans="2:63" s="113" customFormat="1" ht="37.5" customHeight="1">
      <c r="B215" s="114"/>
      <c r="D215" s="115" t="s">
        <v>108</v>
      </c>
      <c r="E215" s="115"/>
      <c r="F215" s="115"/>
      <c r="G215" s="115"/>
      <c r="H215" s="115"/>
      <c r="I215" s="115"/>
      <c r="J215" s="115"/>
      <c r="K215" s="115"/>
      <c r="L215" s="115"/>
      <c r="M215" s="115"/>
      <c r="N215" s="190">
        <f>$BK$215</f>
        <v>0</v>
      </c>
      <c r="O215" s="198"/>
      <c r="P215" s="198"/>
      <c r="Q215" s="198"/>
      <c r="R215" s="117"/>
      <c r="T215" s="118"/>
      <c r="W215" s="119">
        <f>SUM($W$216:$W$237)</f>
        <v>0</v>
      </c>
      <c r="Y215" s="119">
        <f>SUM($Y$216:$Y$237)</f>
        <v>0</v>
      </c>
      <c r="AA215" s="120">
        <f>SUM($AA$216:$AA$237)</f>
        <v>0</v>
      </c>
      <c r="AR215" s="116" t="s">
        <v>94</v>
      </c>
      <c r="AT215" s="116" t="s">
        <v>76</v>
      </c>
      <c r="AU215" s="116" t="s">
        <v>77</v>
      </c>
      <c r="AY215" s="116" t="s">
        <v>156</v>
      </c>
      <c r="BK215" s="121">
        <f>SUM($BK$216:$BK$237)</f>
        <v>0</v>
      </c>
    </row>
    <row r="216" spans="2:64" s="6" customFormat="1" ht="27" customHeight="1">
      <c r="B216" s="22"/>
      <c r="C216" s="122" t="s">
        <v>300</v>
      </c>
      <c r="D216" s="122" t="s">
        <v>158</v>
      </c>
      <c r="E216" s="123" t="s">
        <v>301</v>
      </c>
      <c r="F216" s="194" t="s">
        <v>302</v>
      </c>
      <c r="G216" s="195"/>
      <c r="H216" s="195"/>
      <c r="I216" s="195"/>
      <c r="J216" s="124" t="s">
        <v>211</v>
      </c>
      <c r="K216" s="125">
        <v>2.806</v>
      </c>
      <c r="L216" s="196">
        <v>0</v>
      </c>
      <c r="M216" s="195"/>
      <c r="N216" s="197">
        <f>ROUND($L$216*$K$216,2)</f>
        <v>0</v>
      </c>
      <c r="O216" s="195"/>
      <c r="P216" s="195"/>
      <c r="Q216" s="195"/>
      <c r="R216" s="23"/>
      <c r="T216" s="126"/>
      <c r="U216" s="29" t="s">
        <v>42</v>
      </c>
      <c r="V216" s="127">
        <v>0</v>
      </c>
      <c r="W216" s="127">
        <f>$V$216*$K$216</f>
        <v>0</v>
      </c>
      <c r="X216" s="127">
        <v>0</v>
      </c>
      <c r="Y216" s="127">
        <f>$X$216*$K$216</f>
        <v>0</v>
      </c>
      <c r="Z216" s="127">
        <v>0</v>
      </c>
      <c r="AA216" s="128">
        <f>$Z$216*$K$216</f>
        <v>0</v>
      </c>
      <c r="AR216" s="6" t="s">
        <v>162</v>
      </c>
      <c r="AT216" s="6" t="s">
        <v>158</v>
      </c>
      <c r="AU216" s="6" t="s">
        <v>21</v>
      </c>
      <c r="AY216" s="6" t="s">
        <v>156</v>
      </c>
      <c r="BE216" s="82">
        <f>IF($U$216="základní",$N$216,0)</f>
        <v>0</v>
      </c>
      <c r="BF216" s="82">
        <f>IF($U$216="snížená",$N$216,0)</f>
        <v>0</v>
      </c>
      <c r="BG216" s="82">
        <f>IF($U$216="zákl. přenesená",$N$216,0)</f>
        <v>0</v>
      </c>
      <c r="BH216" s="82">
        <f>IF($U$216="sníž. přenesená",$N$216,0)</f>
        <v>0</v>
      </c>
      <c r="BI216" s="82">
        <f>IF($U$216="nulová",$N$216,0)</f>
        <v>0</v>
      </c>
      <c r="BJ216" s="6" t="s">
        <v>21</v>
      </c>
      <c r="BK216" s="82">
        <f>ROUND($L$216*$K$216,2)</f>
        <v>0</v>
      </c>
      <c r="BL216" s="6" t="s">
        <v>162</v>
      </c>
    </row>
    <row r="217" spans="2:64" s="6" customFormat="1" ht="27" customHeight="1">
      <c r="B217" s="22"/>
      <c r="C217" s="122" t="s">
        <v>303</v>
      </c>
      <c r="D217" s="122" t="s">
        <v>158</v>
      </c>
      <c r="E217" s="123" t="s">
        <v>301</v>
      </c>
      <c r="F217" s="194" t="s">
        <v>302</v>
      </c>
      <c r="G217" s="195"/>
      <c r="H217" s="195"/>
      <c r="I217" s="195"/>
      <c r="J217" s="124" t="s">
        <v>211</v>
      </c>
      <c r="K217" s="125">
        <v>2.589</v>
      </c>
      <c r="L217" s="196">
        <v>0</v>
      </c>
      <c r="M217" s="195"/>
      <c r="N217" s="197">
        <f>ROUND($L$217*$K$217,2)</f>
        <v>0</v>
      </c>
      <c r="O217" s="195"/>
      <c r="P217" s="195"/>
      <c r="Q217" s="195"/>
      <c r="R217" s="23"/>
      <c r="T217" s="126"/>
      <c r="U217" s="29" t="s">
        <v>42</v>
      </c>
      <c r="V217" s="127">
        <v>0</v>
      </c>
      <c r="W217" s="127">
        <f>$V$217*$K$217</f>
        <v>0</v>
      </c>
      <c r="X217" s="127">
        <v>0</v>
      </c>
      <c r="Y217" s="127">
        <f>$X$217*$K$217</f>
        <v>0</v>
      </c>
      <c r="Z217" s="127">
        <v>0</v>
      </c>
      <c r="AA217" s="128">
        <f>$Z$217*$K$217</f>
        <v>0</v>
      </c>
      <c r="AR217" s="6" t="s">
        <v>162</v>
      </c>
      <c r="AT217" s="6" t="s">
        <v>158</v>
      </c>
      <c r="AU217" s="6" t="s">
        <v>21</v>
      </c>
      <c r="AY217" s="6" t="s">
        <v>156</v>
      </c>
      <c r="BE217" s="82">
        <f>IF($U$217="základní",$N$217,0)</f>
        <v>0</v>
      </c>
      <c r="BF217" s="82">
        <f>IF($U$217="snížená",$N$217,0)</f>
        <v>0</v>
      </c>
      <c r="BG217" s="82">
        <f>IF($U$217="zákl. přenesená",$N$217,0)</f>
        <v>0</v>
      </c>
      <c r="BH217" s="82">
        <f>IF($U$217="sníž. přenesená",$N$217,0)</f>
        <v>0</v>
      </c>
      <c r="BI217" s="82">
        <f>IF($U$217="nulová",$N$217,0)</f>
        <v>0</v>
      </c>
      <c r="BJ217" s="6" t="s">
        <v>21</v>
      </c>
      <c r="BK217" s="82">
        <f>ROUND($L$217*$K$217,2)</f>
        <v>0</v>
      </c>
      <c r="BL217" s="6" t="s">
        <v>162</v>
      </c>
    </row>
    <row r="218" spans="2:64" s="6" customFormat="1" ht="39" customHeight="1">
      <c r="B218" s="22"/>
      <c r="C218" s="122" t="s">
        <v>304</v>
      </c>
      <c r="D218" s="122" t="s">
        <v>158</v>
      </c>
      <c r="E218" s="123" t="s">
        <v>305</v>
      </c>
      <c r="F218" s="194" t="s">
        <v>306</v>
      </c>
      <c r="G218" s="195"/>
      <c r="H218" s="195"/>
      <c r="I218" s="195"/>
      <c r="J218" s="124" t="s">
        <v>211</v>
      </c>
      <c r="K218" s="125">
        <v>9.23</v>
      </c>
      <c r="L218" s="196">
        <v>0</v>
      </c>
      <c r="M218" s="195"/>
      <c r="N218" s="197">
        <f>ROUND($L$218*$K$218,2)</f>
        <v>0</v>
      </c>
      <c r="O218" s="195"/>
      <c r="P218" s="195"/>
      <c r="Q218" s="195"/>
      <c r="R218" s="23"/>
      <c r="T218" s="126"/>
      <c r="U218" s="29" t="s">
        <v>42</v>
      </c>
      <c r="V218" s="127">
        <v>0</v>
      </c>
      <c r="W218" s="127">
        <f>$V$218*$K$218</f>
        <v>0</v>
      </c>
      <c r="X218" s="127">
        <v>0</v>
      </c>
      <c r="Y218" s="127">
        <f>$X$218*$K$218</f>
        <v>0</v>
      </c>
      <c r="Z218" s="127">
        <v>0</v>
      </c>
      <c r="AA218" s="128">
        <f>$Z$218*$K$218</f>
        <v>0</v>
      </c>
      <c r="AR218" s="6" t="s">
        <v>162</v>
      </c>
      <c r="AT218" s="6" t="s">
        <v>158</v>
      </c>
      <c r="AU218" s="6" t="s">
        <v>21</v>
      </c>
      <c r="AY218" s="6" t="s">
        <v>156</v>
      </c>
      <c r="BE218" s="82">
        <f>IF($U$218="základní",$N$218,0)</f>
        <v>0</v>
      </c>
      <c r="BF218" s="82">
        <f>IF($U$218="snížená",$N$218,0)</f>
        <v>0</v>
      </c>
      <c r="BG218" s="82">
        <f>IF($U$218="zákl. přenesená",$N$218,0)</f>
        <v>0</v>
      </c>
      <c r="BH218" s="82">
        <f>IF($U$218="sníž. přenesená",$N$218,0)</f>
        <v>0</v>
      </c>
      <c r="BI218" s="82">
        <f>IF($U$218="nulová",$N$218,0)</f>
        <v>0</v>
      </c>
      <c r="BJ218" s="6" t="s">
        <v>21</v>
      </c>
      <c r="BK218" s="82">
        <f>ROUND($L$218*$K$218,2)</f>
        <v>0</v>
      </c>
      <c r="BL218" s="6" t="s">
        <v>162</v>
      </c>
    </row>
    <row r="219" spans="2:64" s="6" customFormat="1" ht="39" customHeight="1">
      <c r="B219" s="22"/>
      <c r="C219" s="122" t="s">
        <v>307</v>
      </c>
      <c r="D219" s="122" t="s">
        <v>158</v>
      </c>
      <c r="E219" s="123" t="s">
        <v>305</v>
      </c>
      <c r="F219" s="194" t="s">
        <v>306</v>
      </c>
      <c r="G219" s="195"/>
      <c r="H219" s="195"/>
      <c r="I219" s="195"/>
      <c r="J219" s="124" t="s">
        <v>211</v>
      </c>
      <c r="K219" s="125">
        <v>13.166</v>
      </c>
      <c r="L219" s="196">
        <v>0</v>
      </c>
      <c r="M219" s="195"/>
      <c r="N219" s="197">
        <f>ROUND($L$219*$K$219,2)</f>
        <v>0</v>
      </c>
      <c r="O219" s="195"/>
      <c r="P219" s="195"/>
      <c r="Q219" s="195"/>
      <c r="R219" s="23"/>
      <c r="T219" s="126"/>
      <c r="U219" s="29" t="s">
        <v>42</v>
      </c>
      <c r="V219" s="127">
        <v>0</v>
      </c>
      <c r="W219" s="127">
        <f>$V$219*$K$219</f>
        <v>0</v>
      </c>
      <c r="X219" s="127">
        <v>0</v>
      </c>
      <c r="Y219" s="127">
        <f>$X$219*$K$219</f>
        <v>0</v>
      </c>
      <c r="Z219" s="127">
        <v>0</v>
      </c>
      <c r="AA219" s="128">
        <f>$Z$219*$K$219</f>
        <v>0</v>
      </c>
      <c r="AR219" s="6" t="s">
        <v>162</v>
      </c>
      <c r="AT219" s="6" t="s">
        <v>158</v>
      </c>
      <c r="AU219" s="6" t="s">
        <v>21</v>
      </c>
      <c r="AY219" s="6" t="s">
        <v>156</v>
      </c>
      <c r="BE219" s="82">
        <f>IF($U$219="základní",$N$219,0)</f>
        <v>0</v>
      </c>
      <c r="BF219" s="82">
        <f>IF($U$219="snížená",$N$219,0)</f>
        <v>0</v>
      </c>
      <c r="BG219" s="82">
        <f>IF($U$219="zákl. přenesená",$N$219,0)</f>
        <v>0</v>
      </c>
      <c r="BH219" s="82">
        <f>IF($U$219="sníž. přenesená",$N$219,0)</f>
        <v>0</v>
      </c>
      <c r="BI219" s="82">
        <f>IF($U$219="nulová",$N$219,0)</f>
        <v>0</v>
      </c>
      <c r="BJ219" s="6" t="s">
        <v>21</v>
      </c>
      <c r="BK219" s="82">
        <f>ROUND($L$219*$K$219,2)</f>
        <v>0</v>
      </c>
      <c r="BL219" s="6" t="s">
        <v>162</v>
      </c>
    </row>
    <row r="220" spans="2:64" s="6" customFormat="1" ht="39" customHeight="1">
      <c r="B220" s="22"/>
      <c r="C220" s="122" t="s">
        <v>308</v>
      </c>
      <c r="D220" s="122" t="s">
        <v>158</v>
      </c>
      <c r="E220" s="123" t="s">
        <v>309</v>
      </c>
      <c r="F220" s="194" t="s">
        <v>310</v>
      </c>
      <c r="G220" s="195"/>
      <c r="H220" s="195"/>
      <c r="I220" s="195"/>
      <c r="J220" s="124" t="s">
        <v>193</v>
      </c>
      <c r="K220" s="125">
        <v>54.11</v>
      </c>
      <c r="L220" s="196">
        <v>0</v>
      </c>
      <c r="M220" s="195"/>
      <c r="N220" s="197">
        <f>ROUND($L$220*$K$220,2)</f>
        <v>0</v>
      </c>
      <c r="O220" s="195"/>
      <c r="P220" s="195"/>
      <c r="Q220" s="195"/>
      <c r="R220" s="23"/>
      <c r="T220" s="126"/>
      <c r="U220" s="29" t="s">
        <v>42</v>
      </c>
      <c r="V220" s="127">
        <v>0</v>
      </c>
      <c r="W220" s="127">
        <f>$V$220*$K$220</f>
        <v>0</v>
      </c>
      <c r="X220" s="127">
        <v>0</v>
      </c>
      <c r="Y220" s="127">
        <f>$X$220*$K$220</f>
        <v>0</v>
      </c>
      <c r="Z220" s="127">
        <v>0</v>
      </c>
      <c r="AA220" s="128">
        <f>$Z$220*$K$220</f>
        <v>0</v>
      </c>
      <c r="AR220" s="6" t="s">
        <v>162</v>
      </c>
      <c r="AT220" s="6" t="s">
        <v>158</v>
      </c>
      <c r="AU220" s="6" t="s">
        <v>21</v>
      </c>
      <c r="AY220" s="6" t="s">
        <v>156</v>
      </c>
      <c r="BE220" s="82">
        <f>IF($U$220="základní",$N$220,0)</f>
        <v>0</v>
      </c>
      <c r="BF220" s="82">
        <f>IF($U$220="snížená",$N$220,0)</f>
        <v>0</v>
      </c>
      <c r="BG220" s="82">
        <f>IF($U$220="zákl. přenesená",$N$220,0)</f>
        <v>0</v>
      </c>
      <c r="BH220" s="82">
        <f>IF($U$220="sníž. přenesená",$N$220,0)</f>
        <v>0</v>
      </c>
      <c r="BI220" s="82">
        <f>IF($U$220="nulová",$N$220,0)</f>
        <v>0</v>
      </c>
      <c r="BJ220" s="6" t="s">
        <v>21</v>
      </c>
      <c r="BK220" s="82">
        <f>ROUND($L$220*$K$220,2)</f>
        <v>0</v>
      </c>
      <c r="BL220" s="6" t="s">
        <v>162</v>
      </c>
    </row>
    <row r="221" spans="2:64" s="6" customFormat="1" ht="39" customHeight="1">
      <c r="B221" s="22"/>
      <c r="C221" s="122" t="s">
        <v>311</v>
      </c>
      <c r="D221" s="122" t="s">
        <v>158</v>
      </c>
      <c r="E221" s="123" t="s">
        <v>309</v>
      </c>
      <c r="F221" s="194" t="s">
        <v>310</v>
      </c>
      <c r="G221" s="195"/>
      <c r="H221" s="195"/>
      <c r="I221" s="195"/>
      <c r="J221" s="124" t="s">
        <v>193</v>
      </c>
      <c r="K221" s="125">
        <v>71.89</v>
      </c>
      <c r="L221" s="196">
        <v>0</v>
      </c>
      <c r="M221" s="195"/>
      <c r="N221" s="197">
        <f>ROUND($L$221*$K$221,2)</f>
        <v>0</v>
      </c>
      <c r="O221" s="195"/>
      <c r="P221" s="195"/>
      <c r="Q221" s="195"/>
      <c r="R221" s="23"/>
      <c r="T221" s="126"/>
      <c r="U221" s="29" t="s">
        <v>42</v>
      </c>
      <c r="V221" s="127">
        <v>0</v>
      </c>
      <c r="W221" s="127">
        <f>$V$221*$K$221</f>
        <v>0</v>
      </c>
      <c r="X221" s="127">
        <v>0</v>
      </c>
      <c r="Y221" s="127">
        <f>$X$221*$K$221</f>
        <v>0</v>
      </c>
      <c r="Z221" s="127">
        <v>0</v>
      </c>
      <c r="AA221" s="128">
        <f>$Z$221*$K$221</f>
        <v>0</v>
      </c>
      <c r="AR221" s="6" t="s">
        <v>162</v>
      </c>
      <c r="AT221" s="6" t="s">
        <v>158</v>
      </c>
      <c r="AU221" s="6" t="s">
        <v>21</v>
      </c>
      <c r="AY221" s="6" t="s">
        <v>156</v>
      </c>
      <c r="BE221" s="82">
        <f>IF($U$221="základní",$N$221,0)</f>
        <v>0</v>
      </c>
      <c r="BF221" s="82">
        <f>IF($U$221="snížená",$N$221,0)</f>
        <v>0</v>
      </c>
      <c r="BG221" s="82">
        <f>IF($U$221="zákl. přenesená",$N$221,0)</f>
        <v>0</v>
      </c>
      <c r="BH221" s="82">
        <f>IF($U$221="sníž. přenesená",$N$221,0)</f>
        <v>0</v>
      </c>
      <c r="BI221" s="82">
        <f>IF($U$221="nulová",$N$221,0)</f>
        <v>0</v>
      </c>
      <c r="BJ221" s="6" t="s">
        <v>21</v>
      </c>
      <c r="BK221" s="82">
        <f>ROUND($L$221*$K$221,2)</f>
        <v>0</v>
      </c>
      <c r="BL221" s="6" t="s">
        <v>162</v>
      </c>
    </row>
    <row r="222" spans="2:64" s="6" customFormat="1" ht="27" customHeight="1">
      <c r="B222" s="22"/>
      <c r="C222" s="122" t="s">
        <v>312</v>
      </c>
      <c r="D222" s="122" t="s">
        <v>158</v>
      </c>
      <c r="E222" s="123" t="s">
        <v>313</v>
      </c>
      <c r="F222" s="194" t="s">
        <v>314</v>
      </c>
      <c r="G222" s="195"/>
      <c r="H222" s="195"/>
      <c r="I222" s="195"/>
      <c r="J222" s="124" t="s">
        <v>186</v>
      </c>
      <c r="K222" s="125">
        <v>15.46</v>
      </c>
      <c r="L222" s="196">
        <v>0</v>
      </c>
      <c r="M222" s="195"/>
      <c r="N222" s="197">
        <f>ROUND($L$222*$K$222,2)</f>
        <v>0</v>
      </c>
      <c r="O222" s="195"/>
      <c r="P222" s="195"/>
      <c r="Q222" s="195"/>
      <c r="R222" s="23"/>
      <c r="T222" s="126"/>
      <c r="U222" s="29" t="s">
        <v>42</v>
      </c>
      <c r="V222" s="127">
        <v>0</v>
      </c>
      <c r="W222" s="127">
        <f>$V$222*$K$222</f>
        <v>0</v>
      </c>
      <c r="X222" s="127">
        <v>0</v>
      </c>
      <c r="Y222" s="127">
        <f>$X$222*$K$222</f>
        <v>0</v>
      </c>
      <c r="Z222" s="127">
        <v>0</v>
      </c>
      <c r="AA222" s="128">
        <f>$Z$222*$K$222</f>
        <v>0</v>
      </c>
      <c r="AR222" s="6" t="s">
        <v>162</v>
      </c>
      <c r="AT222" s="6" t="s">
        <v>158</v>
      </c>
      <c r="AU222" s="6" t="s">
        <v>21</v>
      </c>
      <c r="AY222" s="6" t="s">
        <v>156</v>
      </c>
      <c r="BE222" s="82">
        <f>IF($U$222="základní",$N$222,0)</f>
        <v>0</v>
      </c>
      <c r="BF222" s="82">
        <f>IF($U$222="snížená",$N$222,0)</f>
        <v>0</v>
      </c>
      <c r="BG222" s="82">
        <f>IF($U$222="zákl. přenesená",$N$222,0)</f>
        <v>0</v>
      </c>
      <c r="BH222" s="82">
        <f>IF($U$222="sníž. přenesená",$N$222,0)</f>
        <v>0</v>
      </c>
      <c r="BI222" s="82">
        <f>IF($U$222="nulová",$N$222,0)</f>
        <v>0</v>
      </c>
      <c r="BJ222" s="6" t="s">
        <v>21</v>
      </c>
      <c r="BK222" s="82">
        <f>ROUND($L$222*$K$222,2)</f>
        <v>0</v>
      </c>
      <c r="BL222" s="6" t="s">
        <v>162</v>
      </c>
    </row>
    <row r="223" spans="2:64" s="6" customFormat="1" ht="27" customHeight="1">
      <c r="B223" s="22"/>
      <c r="C223" s="122" t="s">
        <v>315</v>
      </c>
      <c r="D223" s="122" t="s">
        <v>158</v>
      </c>
      <c r="E223" s="123" t="s">
        <v>313</v>
      </c>
      <c r="F223" s="194" t="s">
        <v>314</v>
      </c>
      <c r="G223" s="195"/>
      <c r="H223" s="195"/>
      <c r="I223" s="195"/>
      <c r="J223" s="124" t="s">
        <v>186</v>
      </c>
      <c r="K223" s="125">
        <v>20.54</v>
      </c>
      <c r="L223" s="196">
        <v>0</v>
      </c>
      <c r="M223" s="195"/>
      <c r="N223" s="197">
        <f>ROUND($L$223*$K$223,2)</f>
        <v>0</v>
      </c>
      <c r="O223" s="195"/>
      <c r="P223" s="195"/>
      <c r="Q223" s="195"/>
      <c r="R223" s="23"/>
      <c r="T223" s="126"/>
      <c r="U223" s="29" t="s">
        <v>42</v>
      </c>
      <c r="V223" s="127">
        <v>0</v>
      </c>
      <c r="W223" s="127">
        <f>$V$223*$K$223</f>
        <v>0</v>
      </c>
      <c r="X223" s="127">
        <v>0</v>
      </c>
      <c r="Y223" s="127">
        <f>$X$223*$K$223</f>
        <v>0</v>
      </c>
      <c r="Z223" s="127">
        <v>0</v>
      </c>
      <c r="AA223" s="128">
        <f>$Z$223*$K$223</f>
        <v>0</v>
      </c>
      <c r="AR223" s="6" t="s">
        <v>162</v>
      </c>
      <c r="AT223" s="6" t="s">
        <v>158</v>
      </c>
      <c r="AU223" s="6" t="s">
        <v>21</v>
      </c>
      <c r="AY223" s="6" t="s">
        <v>156</v>
      </c>
      <c r="BE223" s="82">
        <f>IF($U$223="základní",$N$223,0)</f>
        <v>0</v>
      </c>
      <c r="BF223" s="82">
        <f>IF($U$223="snížená",$N$223,0)</f>
        <v>0</v>
      </c>
      <c r="BG223" s="82">
        <f>IF($U$223="zákl. přenesená",$N$223,0)</f>
        <v>0</v>
      </c>
      <c r="BH223" s="82">
        <f>IF($U$223="sníž. přenesená",$N$223,0)</f>
        <v>0</v>
      </c>
      <c r="BI223" s="82">
        <f>IF($U$223="nulová",$N$223,0)</f>
        <v>0</v>
      </c>
      <c r="BJ223" s="6" t="s">
        <v>21</v>
      </c>
      <c r="BK223" s="82">
        <f>ROUND($L$223*$K$223,2)</f>
        <v>0</v>
      </c>
      <c r="BL223" s="6" t="s">
        <v>162</v>
      </c>
    </row>
    <row r="224" spans="2:64" s="6" customFormat="1" ht="39" customHeight="1">
      <c r="B224" s="22"/>
      <c r="C224" s="122" t="s">
        <v>316</v>
      </c>
      <c r="D224" s="122" t="s">
        <v>158</v>
      </c>
      <c r="E224" s="123" t="s">
        <v>317</v>
      </c>
      <c r="F224" s="194" t="s">
        <v>318</v>
      </c>
      <c r="G224" s="195"/>
      <c r="H224" s="195"/>
      <c r="I224" s="195"/>
      <c r="J224" s="124" t="s">
        <v>211</v>
      </c>
      <c r="K224" s="125">
        <v>11.462</v>
      </c>
      <c r="L224" s="196">
        <v>0</v>
      </c>
      <c r="M224" s="195"/>
      <c r="N224" s="197">
        <f>ROUND($L$224*$K$224,2)</f>
        <v>0</v>
      </c>
      <c r="O224" s="195"/>
      <c r="P224" s="195"/>
      <c r="Q224" s="195"/>
      <c r="R224" s="23"/>
      <c r="T224" s="126"/>
      <c r="U224" s="29" t="s">
        <v>42</v>
      </c>
      <c r="V224" s="127">
        <v>0</v>
      </c>
      <c r="W224" s="127">
        <f>$V$224*$K$224</f>
        <v>0</v>
      </c>
      <c r="X224" s="127">
        <v>0</v>
      </c>
      <c r="Y224" s="127">
        <f>$X$224*$K$224</f>
        <v>0</v>
      </c>
      <c r="Z224" s="127">
        <v>0</v>
      </c>
      <c r="AA224" s="128">
        <f>$Z$224*$K$224</f>
        <v>0</v>
      </c>
      <c r="AR224" s="6" t="s">
        <v>162</v>
      </c>
      <c r="AT224" s="6" t="s">
        <v>158</v>
      </c>
      <c r="AU224" s="6" t="s">
        <v>21</v>
      </c>
      <c r="AY224" s="6" t="s">
        <v>156</v>
      </c>
      <c r="BE224" s="82">
        <f>IF($U$224="základní",$N$224,0)</f>
        <v>0</v>
      </c>
      <c r="BF224" s="82">
        <f>IF($U$224="snížená",$N$224,0)</f>
        <v>0</v>
      </c>
      <c r="BG224" s="82">
        <f>IF($U$224="zákl. přenesená",$N$224,0)</f>
        <v>0</v>
      </c>
      <c r="BH224" s="82">
        <f>IF($U$224="sníž. přenesená",$N$224,0)</f>
        <v>0</v>
      </c>
      <c r="BI224" s="82">
        <f>IF($U$224="nulová",$N$224,0)</f>
        <v>0</v>
      </c>
      <c r="BJ224" s="6" t="s">
        <v>21</v>
      </c>
      <c r="BK224" s="82">
        <f>ROUND($L$224*$K$224,2)</f>
        <v>0</v>
      </c>
      <c r="BL224" s="6" t="s">
        <v>162</v>
      </c>
    </row>
    <row r="225" spans="2:64" s="6" customFormat="1" ht="39" customHeight="1">
      <c r="B225" s="22"/>
      <c r="C225" s="122" t="s">
        <v>319</v>
      </c>
      <c r="D225" s="122" t="s">
        <v>158</v>
      </c>
      <c r="E225" s="123" t="s">
        <v>317</v>
      </c>
      <c r="F225" s="194" t="s">
        <v>318</v>
      </c>
      <c r="G225" s="195"/>
      <c r="H225" s="195"/>
      <c r="I225" s="195"/>
      <c r="J225" s="124" t="s">
        <v>211</v>
      </c>
      <c r="K225" s="125">
        <v>2.466</v>
      </c>
      <c r="L225" s="196">
        <v>0</v>
      </c>
      <c r="M225" s="195"/>
      <c r="N225" s="197">
        <f>ROUND($L$225*$K$225,2)</f>
        <v>0</v>
      </c>
      <c r="O225" s="195"/>
      <c r="P225" s="195"/>
      <c r="Q225" s="195"/>
      <c r="R225" s="23"/>
      <c r="T225" s="126"/>
      <c r="U225" s="29" t="s">
        <v>42</v>
      </c>
      <c r="V225" s="127">
        <v>0</v>
      </c>
      <c r="W225" s="127">
        <f>$V$225*$K$225</f>
        <v>0</v>
      </c>
      <c r="X225" s="127">
        <v>0</v>
      </c>
      <c r="Y225" s="127">
        <f>$X$225*$K$225</f>
        <v>0</v>
      </c>
      <c r="Z225" s="127">
        <v>0</v>
      </c>
      <c r="AA225" s="128">
        <f>$Z$225*$K$225</f>
        <v>0</v>
      </c>
      <c r="AR225" s="6" t="s">
        <v>162</v>
      </c>
      <c r="AT225" s="6" t="s">
        <v>158</v>
      </c>
      <c r="AU225" s="6" t="s">
        <v>21</v>
      </c>
      <c r="AY225" s="6" t="s">
        <v>156</v>
      </c>
      <c r="BE225" s="82">
        <f>IF($U$225="základní",$N$225,0)</f>
        <v>0</v>
      </c>
      <c r="BF225" s="82">
        <f>IF($U$225="snížená",$N$225,0)</f>
        <v>0</v>
      </c>
      <c r="BG225" s="82">
        <f>IF($U$225="zákl. přenesená",$N$225,0)</f>
        <v>0</v>
      </c>
      <c r="BH225" s="82">
        <f>IF($U$225="sníž. přenesená",$N$225,0)</f>
        <v>0</v>
      </c>
      <c r="BI225" s="82">
        <f>IF($U$225="nulová",$N$225,0)</f>
        <v>0</v>
      </c>
      <c r="BJ225" s="6" t="s">
        <v>21</v>
      </c>
      <c r="BK225" s="82">
        <f>ROUND($L$225*$K$225,2)</f>
        <v>0</v>
      </c>
      <c r="BL225" s="6" t="s">
        <v>162</v>
      </c>
    </row>
    <row r="226" spans="2:64" s="6" customFormat="1" ht="39" customHeight="1">
      <c r="B226" s="22"/>
      <c r="C226" s="122" t="s">
        <v>320</v>
      </c>
      <c r="D226" s="122" t="s">
        <v>158</v>
      </c>
      <c r="E226" s="123" t="s">
        <v>317</v>
      </c>
      <c r="F226" s="194" t="s">
        <v>318</v>
      </c>
      <c r="G226" s="195"/>
      <c r="H226" s="195"/>
      <c r="I226" s="195"/>
      <c r="J226" s="124" t="s">
        <v>211</v>
      </c>
      <c r="K226" s="125">
        <v>12.539</v>
      </c>
      <c r="L226" s="196">
        <v>0</v>
      </c>
      <c r="M226" s="195"/>
      <c r="N226" s="197">
        <f>ROUND($L$226*$K$226,2)</f>
        <v>0</v>
      </c>
      <c r="O226" s="195"/>
      <c r="P226" s="195"/>
      <c r="Q226" s="195"/>
      <c r="R226" s="23"/>
      <c r="T226" s="126"/>
      <c r="U226" s="29" t="s">
        <v>42</v>
      </c>
      <c r="V226" s="127">
        <v>0</v>
      </c>
      <c r="W226" s="127">
        <f>$V$226*$K$226</f>
        <v>0</v>
      </c>
      <c r="X226" s="127">
        <v>0</v>
      </c>
      <c r="Y226" s="127">
        <f>$X$226*$K$226</f>
        <v>0</v>
      </c>
      <c r="Z226" s="127">
        <v>0</v>
      </c>
      <c r="AA226" s="128">
        <f>$Z$226*$K$226</f>
        <v>0</v>
      </c>
      <c r="AR226" s="6" t="s">
        <v>162</v>
      </c>
      <c r="AT226" s="6" t="s">
        <v>158</v>
      </c>
      <c r="AU226" s="6" t="s">
        <v>21</v>
      </c>
      <c r="AY226" s="6" t="s">
        <v>156</v>
      </c>
      <c r="BE226" s="82">
        <f>IF($U$226="základní",$N$226,0)</f>
        <v>0</v>
      </c>
      <c r="BF226" s="82">
        <f>IF($U$226="snížená",$N$226,0)</f>
        <v>0</v>
      </c>
      <c r="BG226" s="82">
        <f>IF($U$226="zákl. přenesená",$N$226,0)</f>
        <v>0</v>
      </c>
      <c r="BH226" s="82">
        <f>IF($U$226="sníž. přenesená",$N$226,0)</f>
        <v>0</v>
      </c>
      <c r="BI226" s="82">
        <f>IF($U$226="nulová",$N$226,0)</f>
        <v>0</v>
      </c>
      <c r="BJ226" s="6" t="s">
        <v>21</v>
      </c>
      <c r="BK226" s="82">
        <f>ROUND($L$226*$K$226,2)</f>
        <v>0</v>
      </c>
      <c r="BL226" s="6" t="s">
        <v>162</v>
      </c>
    </row>
    <row r="227" spans="2:64" s="6" customFormat="1" ht="27" customHeight="1">
      <c r="B227" s="22"/>
      <c r="C227" s="122" t="s">
        <v>321</v>
      </c>
      <c r="D227" s="122" t="s">
        <v>158</v>
      </c>
      <c r="E227" s="123" t="s">
        <v>322</v>
      </c>
      <c r="F227" s="194" t="s">
        <v>323</v>
      </c>
      <c r="G227" s="195"/>
      <c r="H227" s="195"/>
      <c r="I227" s="195"/>
      <c r="J227" s="124" t="s">
        <v>211</v>
      </c>
      <c r="K227" s="125">
        <v>2.466</v>
      </c>
      <c r="L227" s="196">
        <v>0</v>
      </c>
      <c r="M227" s="195"/>
      <c r="N227" s="197">
        <f>ROUND($L$227*$K$227,2)</f>
        <v>0</v>
      </c>
      <c r="O227" s="195"/>
      <c r="P227" s="195"/>
      <c r="Q227" s="195"/>
      <c r="R227" s="23"/>
      <c r="T227" s="126"/>
      <c r="U227" s="29" t="s">
        <v>42</v>
      </c>
      <c r="V227" s="127">
        <v>0</v>
      </c>
      <c r="W227" s="127">
        <f>$V$227*$K$227</f>
        <v>0</v>
      </c>
      <c r="X227" s="127">
        <v>0</v>
      </c>
      <c r="Y227" s="127">
        <f>$X$227*$K$227</f>
        <v>0</v>
      </c>
      <c r="Z227" s="127">
        <v>0</v>
      </c>
      <c r="AA227" s="128">
        <f>$Z$227*$K$227</f>
        <v>0</v>
      </c>
      <c r="AR227" s="6" t="s">
        <v>162</v>
      </c>
      <c r="AT227" s="6" t="s">
        <v>158</v>
      </c>
      <c r="AU227" s="6" t="s">
        <v>21</v>
      </c>
      <c r="AY227" s="6" t="s">
        <v>156</v>
      </c>
      <c r="BE227" s="82">
        <f>IF($U$227="základní",$N$227,0)</f>
        <v>0</v>
      </c>
      <c r="BF227" s="82">
        <f>IF($U$227="snížená",$N$227,0)</f>
        <v>0</v>
      </c>
      <c r="BG227" s="82">
        <f>IF($U$227="zákl. přenesená",$N$227,0)</f>
        <v>0</v>
      </c>
      <c r="BH227" s="82">
        <f>IF($U$227="sníž. přenesená",$N$227,0)</f>
        <v>0</v>
      </c>
      <c r="BI227" s="82">
        <f>IF($U$227="nulová",$N$227,0)</f>
        <v>0</v>
      </c>
      <c r="BJ227" s="6" t="s">
        <v>21</v>
      </c>
      <c r="BK227" s="82">
        <f>ROUND($L$227*$K$227,2)</f>
        <v>0</v>
      </c>
      <c r="BL227" s="6" t="s">
        <v>162</v>
      </c>
    </row>
    <row r="228" spans="2:64" s="6" customFormat="1" ht="27" customHeight="1">
      <c r="B228" s="22"/>
      <c r="C228" s="122" t="s">
        <v>324</v>
      </c>
      <c r="D228" s="122" t="s">
        <v>158</v>
      </c>
      <c r="E228" s="123" t="s">
        <v>325</v>
      </c>
      <c r="F228" s="194" t="s">
        <v>326</v>
      </c>
      <c r="G228" s="195"/>
      <c r="H228" s="195"/>
      <c r="I228" s="195"/>
      <c r="J228" s="124" t="s">
        <v>211</v>
      </c>
      <c r="K228" s="125">
        <v>2.466</v>
      </c>
      <c r="L228" s="196">
        <v>0</v>
      </c>
      <c r="M228" s="195"/>
      <c r="N228" s="197">
        <f>ROUND($L$228*$K$228,2)</f>
        <v>0</v>
      </c>
      <c r="O228" s="195"/>
      <c r="P228" s="195"/>
      <c r="Q228" s="195"/>
      <c r="R228" s="23"/>
      <c r="T228" s="126"/>
      <c r="U228" s="29" t="s">
        <v>42</v>
      </c>
      <c r="V228" s="127">
        <v>0</v>
      </c>
      <c r="W228" s="127">
        <f>$V$228*$K$228</f>
        <v>0</v>
      </c>
      <c r="X228" s="127">
        <v>0</v>
      </c>
      <c r="Y228" s="127">
        <f>$X$228*$K$228</f>
        <v>0</v>
      </c>
      <c r="Z228" s="127">
        <v>0</v>
      </c>
      <c r="AA228" s="128">
        <f>$Z$228*$K$228</f>
        <v>0</v>
      </c>
      <c r="AR228" s="6" t="s">
        <v>162</v>
      </c>
      <c r="AT228" s="6" t="s">
        <v>158</v>
      </c>
      <c r="AU228" s="6" t="s">
        <v>21</v>
      </c>
      <c r="AY228" s="6" t="s">
        <v>156</v>
      </c>
      <c r="BE228" s="82">
        <f>IF($U$228="základní",$N$228,0)</f>
        <v>0</v>
      </c>
      <c r="BF228" s="82">
        <f>IF($U$228="snížená",$N$228,0)</f>
        <v>0</v>
      </c>
      <c r="BG228" s="82">
        <f>IF($U$228="zákl. přenesená",$N$228,0)</f>
        <v>0</v>
      </c>
      <c r="BH228" s="82">
        <f>IF($U$228="sníž. přenesená",$N$228,0)</f>
        <v>0</v>
      </c>
      <c r="BI228" s="82">
        <f>IF($U$228="nulová",$N$228,0)</f>
        <v>0</v>
      </c>
      <c r="BJ228" s="6" t="s">
        <v>21</v>
      </c>
      <c r="BK228" s="82">
        <f>ROUND($L$228*$K$228,2)</f>
        <v>0</v>
      </c>
      <c r="BL228" s="6" t="s">
        <v>162</v>
      </c>
    </row>
    <row r="229" spans="2:64" s="6" customFormat="1" ht="15.75" customHeight="1">
      <c r="B229" s="22"/>
      <c r="C229" s="122" t="s">
        <v>26</v>
      </c>
      <c r="D229" s="122" t="s">
        <v>158</v>
      </c>
      <c r="E229" s="123" t="s">
        <v>327</v>
      </c>
      <c r="F229" s="194" t="s">
        <v>328</v>
      </c>
      <c r="G229" s="195"/>
      <c r="H229" s="195"/>
      <c r="I229" s="195"/>
      <c r="J229" s="124" t="s">
        <v>211</v>
      </c>
      <c r="K229" s="125">
        <v>11.462</v>
      </c>
      <c r="L229" s="196">
        <v>0</v>
      </c>
      <c r="M229" s="195"/>
      <c r="N229" s="197">
        <f>ROUND($L$229*$K$229,2)</f>
        <v>0</v>
      </c>
      <c r="O229" s="195"/>
      <c r="P229" s="195"/>
      <c r="Q229" s="195"/>
      <c r="R229" s="23"/>
      <c r="T229" s="126"/>
      <c r="U229" s="29" t="s">
        <v>42</v>
      </c>
      <c r="V229" s="127">
        <v>0</v>
      </c>
      <c r="W229" s="127">
        <f>$V$229*$K$229</f>
        <v>0</v>
      </c>
      <c r="X229" s="127">
        <v>0</v>
      </c>
      <c r="Y229" s="127">
        <f>$X$229*$K$229</f>
        <v>0</v>
      </c>
      <c r="Z229" s="127">
        <v>0</v>
      </c>
      <c r="AA229" s="128">
        <f>$Z$229*$K$229</f>
        <v>0</v>
      </c>
      <c r="AR229" s="6" t="s">
        <v>162</v>
      </c>
      <c r="AT229" s="6" t="s">
        <v>158</v>
      </c>
      <c r="AU229" s="6" t="s">
        <v>21</v>
      </c>
      <c r="AY229" s="6" t="s">
        <v>156</v>
      </c>
      <c r="BE229" s="82">
        <f>IF($U$229="základní",$N$229,0)</f>
        <v>0</v>
      </c>
      <c r="BF229" s="82">
        <f>IF($U$229="snížená",$N$229,0)</f>
        <v>0</v>
      </c>
      <c r="BG229" s="82">
        <f>IF($U$229="zákl. přenesená",$N$229,0)</f>
        <v>0</v>
      </c>
      <c r="BH229" s="82">
        <f>IF($U$229="sníž. přenesená",$N$229,0)</f>
        <v>0</v>
      </c>
      <c r="BI229" s="82">
        <f>IF($U$229="nulová",$N$229,0)</f>
        <v>0</v>
      </c>
      <c r="BJ229" s="6" t="s">
        <v>21</v>
      </c>
      <c r="BK229" s="82">
        <f>ROUND($L$229*$K$229,2)</f>
        <v>0</v>
      </c>
      <c r="BL229" s="6" t="s">
        <v>162</v>
      </c>
    </row>
    <row r="230" spans="2:64" s="6" customFormat="1" ht="15.75" customHeight="1">
      <c r="B230" s="22"/>
      <c r="C230" s="122" t="s">
        <v>329</v>
      </c>
      <c r="D230" s="122" t="s">
        <v>158</v>
      </c>
      <c r="E230" s="123" t="s">
        <v>327</v>
      </c>
      <c r="F230" s="194" t="s">
        <v>328</v>
      </c>
      <c r="G230" s="195"/>
      <c r="H230" s="195"/>
      <c r="I230" s="195"/>
      <c r="J230" s="124" t="s">
        <v>211</v>
      </c>
      <c r="K230" s="125">
        <v>2.466</v>
      </c>
      <c r="L230" s="196">
        <v>0</v>
      </c>
      <c r="M230" s="195"/>
      <c r="N230" s="197">
        <f>ROUND($L$230*$K$230,2)</f>
        <v>0</v>
      </c>
      <c r="O230" s="195"/>
      <c r="P230" s="195"/>
      <c r="Q230" s="195"/>
      <c r="R230" s="23"/>
      <c r="T230" s="126"/>
      <c r="U230" s="29" t="s">
        <v>42</v>
      </c>
      <c r="V230" s="127">
        <v>0</v>
      </c>
      <c r="W230" s="127">
        <f>$V$230*$K$230</f>
        <v>0</v>
      </c>
      <c r="X230" s="127">
        <v>0</v>
      </c>
      <c r="Y230" s="127">
        <f>$X$230*$K$230</f>
        <v>0</v>
      </c>
      <c r="Z230" s="127">
        <v>0</v>
      </c>
      <c r="AA230" s="128">
        <f>$Z$230*$K$230</f>
        <v>0</v>
      </c>
      <c r="AR230" s="6" t="s">
        <v>162</v>
      </c>
      <c r="AT230" s="6" t="s">
        <v>158</v>
      </c>
      <c r="AU230" s="6" t="s">
        <v>21</v>
      </c>
      <c r="AY230" s="6" t="s">
        <v>156</v>
      </c>
      <c r="BE230" s="82">
        <f>IF($U$230="základní",$N$230,0)</f>
        <v>0</v>
      </c>
      <c r="BF230" s="82">
        <f>IF($U$230="snížená",$N$230,0)</f>
        <v>0</v>
      </c>
      <c r="BG230" s="82">
        <f>IF($U$230="zákl. přenesená",$N$230,0)</f>
        <v>0</v>
      </c>
      <c r="BH230" s="82">
        <f>IF($U$230="sníž. přenesená",$N$230,0)</f>
        <v>0</v>
      </c>
      <c r="BI230" s="82">
        <f>IF($U$230="nulová",$N$230,0)</f>
        <v>0</v>
      </c>
      <c r="BJ230" s="6" t="s">
        <v>21</v>
      </c>
      <c r="BK230" s="82">
        <f>ROUND($L$230*$K$230,2)</f>
        <v>0</v>
      </c>
      <c r="BL230" s="6" t="s">
        <v>162</v>
      </c>
    </row>
    <row r="231" spans="2:64" s="6" customFormat="1" ht="15.75" customHeight="1">
      <c r="B231" s="22"/>
      <c r="C231" s="122" t="s">
        <v>330</v>
      </c>
      <c r="D231" s="122" t="s">
        <v>158</v>
      </c>
      <c r="E231" s="123" t="s">
        <v>327</v>
      </c>
      <c r="F231" s="194" t="s">
        <v>328</v>
      </c>
      <c r="G231" s="195"/>
      <c r="H231" s="195"/>
      <c r="I231" s="195"/>
      <c r="J231" s="124" t="s">
        <v>211</v>
      </c>
      <c r="K231" s="125">
        <v>12.539</v>
      </c>
      <c r="L231" s="196">
        <v>0</v>
      </c>
      <c r="M231" s="195"/>
      <c r="N231" s="197">
        <f>ROUND($L$231*$K$231,2)</f>
        <v>0</v>
      </c>
      <c r="O231" s="195"/>
      <c r="P231" s="195"/>
      <c r="Q231" s="195"/>
      <c r="R231" s="23"/>
      <c r="T231" s="126"/>
      <c r="U231" s="29" t="s">
        <v>42</v>
      </c>
      <c r="V231" s="127">
        <v>0</v>
      </c>
      <c r="W231" s="127">
        <f>$V$231*$K$231</f>
        <v>0</v>
      </c>
      <c r="X231" s="127">
        <v>0</v>
      </c>
      <c r="Y231" s="127">
        <f>$X$231*$K$231</f>
        <v>0</v>
      </c>
      <c r="Z231" s="127">
        <v>0</v>
      </c>
      <c r="AA231" s="128">
        <f>$Z$231*$K$231</f>
        <v>0</v>
      </c>
      <c r="AR231" s="6" t="s">
        <v>162</v>
      </c>
      <c r="AT231" s="6" t="s">
        <v>158</v>
      </c>
      <c r="AU231" s="6" t="s">
        <v>21</v>
      </c>
      <c r="AY231" s="6" t="s">
        <v>156</v>
      </c>
      <c r="BE231" s="82">
        <f>IF($U$231="základní",$N$231,0)</f>
        <v>0</v>
      </c>
      <c r="BF231" s="82">
        <f>IF($U$231="snížená",$N$231,0)</f>
        <v>0</v>
      </c>
      <c r="BG231" s="82">
        <f>IF($U$231="zákl. přenesená",$N$231,0)</f>
        <v>0</v>
      </c>
      <c r="BH231" s="82">
        <f>IF($U$231="sníž. přenesená",$N$231,0)</f>
        <v>0</v>
      </c>
      <c r="BI231" s="82">
        <f>IF($U$231="nulová",$N$231,0)</f>
        <v>0</v>
      </c>
      <c r="BJ231" s="6" t="s">
        <v>21</v>
      </c>
      <c r="BK231" s="82">
        <f>ROUND($L$231*$K$231,2)</f>
        <v>0</v>
      </c>
      <c r="BL231" s="6" t="s">
        <v>162</v>
      </c>
    </row>
    <row r="232" spans="2:64" s="6" customFormat="1" ht="15.75" customHeight="1">
      <c r="B232" s="22"/>
      <c r="C232" s="122" t="s">
        <v>331</v>
      </c>
      <c r="D232" s="122" t="s">
        <v>158</v>
      </c>
      <c r="E232" s="123" t="s">
        <v>332</v>
      </c>
      <c r="F232" s="194" t="s">
        <v>333</v>
      </c>
      <c r="G232" s="195"/>
      <c r="H232" s="195"/>
      <c r="I232" s="195"/>
      <c r="J232" s="124" t="s">
        <v>186</v>
      </c>
      <c r="K232" s="125">
        <v>22.05</v>
      </c>
      <c r="L232" s="196">
        <v>0</v>
      </c>
      <c r="M232" s="195"/>
      <c r="N232" s="197">
        <f>ROUND($L$232*$K$232,2)</f>
        <v>0</v>
      </c>
      <c r="O232" s="195"/>
      <c r="P232" s="195"/>
      <c r="Q232" s="195"/>
      <c r="R232" s="23"/>
      <c r="T232" s="126"/>
      <c r="U232" s="29" t="s">
        <v>42</v>
      </c>
      <c r="V232" s="127">
        <v>0</v>
      </c>
      <c r="W232" s="127">
        <f>$V$232*$K$232</f>
        <v>0</v>
      </c>
      <c r="X232" s="127">
        <v>0</v>
      </c>
      <c r="Y232" s="127">
        <f>$X$232*$K$232</f>
        <v>0</v>
      </c>
      <c r="Z232" s="127">
        <v>0</v>
      </c>
      <c r="AA232" s="128">
        <f>$Z$232*$K$232</f>
        <v>0</v>
      </c>
      <c r="AR232" s="6" t="s">
        <v>162</v>
      </c>
      <c r="AT232" s="6" t="s">
        <v>158</v>
      </c>
      <c r="AU232" s="6" t="s">
        <v>21</v>
      </c>
      <c r="AY232" s="6" t="s">
        <v>156</v>
      </c>
      <c r="BE232" s="82">
        <f>IF($U$232="základní",$N$232,0)</f>
        <v>0</v>
      </c>
      <c r="BF232" s="82">
        <f>IF($U$232="snížená",$N$232,0)</f>
        <v>0</v>
      </c>
      <c r="BG232" s="82">
        <f>IF($U$232="zákl. přenesená",$N$232,0)</f>
        <v>0</v>
      </c>
      <c r="BH232" s="82">
        <f>IF($U$232="sníž. přenesená",$N$232,0)</f>
        <v>0</v>
      </c>
      <c r="BI232" s="82">
        <f>IF($U$232="nulová",$N$232,0)</f>
        <v>0</v>
      </c>
      <c r="BJ232" s="6" t="s">
        <v>21</v>
      </c>
      <c r="BK232" s="82">
        <f>ROUND($L$232*$K$232,2)</f>
        <v>0</v>
      </c>
      <c r="BL232" s="6" t="s">
        <v>162</v>
      </c>
    </row>
    <row r="233" spans="2:64" s="6" customFormat="1" ht="15.75" customHeight="1">
      <c r="B233" s="22"/>
      <c r="C233" s="122" t="s">
        <v>334</v>
      </c>
      <c r="D233" s="122" t="s">
        <v>158</v>
      </c>
      <c r="E233" s="123" t="s">
        <v>332</v>
      </c>
      <c r="F233" s="194" t="s">
        <v>333</v>
      </c>
      <c r="G233" s="195"/>
      <c r="H233" s="195"/>
      <c r="I233" s="195"/>
      <c r="J233" s="124" t="s">
        <v>186</v>
      </c>
      <c r="K233" s="125">
        <v>9.08</v>
      </c>
      <c r="L233" s="196">
        <v>0</v>
      </c>
      <c r="M233" s="195"/>
      <c r="N233" s="197">
        <f>ROUND($L$233*$K$233,2)</f>
        <v>0</v>
      </c>
      <c r="O233" s="195"/>
      <c r="P233" s="195"/>
      <c r="Q233" s="195"/>
      <c r="R233" s="23"/>
      <c r="T233" s="126"/>
      <c r="U233" s="29" t="s">
        <v>42</v>
      </c>
      <c r="V233" s="127">
        <v>0</v>
      </c>
      <c r="W233" s="127">
        <f>$V$233*$K$233</f>
        <v>0</v>
      </c>
      <c r="X233" s="127">
        <v>0</v>
      </c>
      <c r="Y233" s="127">
        <f>$X$233*$K$233</f>
        <v>0</v>
      </c>
      <c r="Z233" s="127">
        <v>0</v>
      </c>
      <c r="AA233" s="128">
        <f>$Z$233*$K$233</f>
        <v>0</v>
      </c>
      <c r="AR233" s="6" t="s">
        <v>162</v>
      </c>
      <c r="AT233" s="6" t="s">
        <v>158</v>
      </c>
      <c r="AU233" s="6" t="s">
        <v>21</v>
      </c>
      <c r="AY233" s="6" t="s">
        <v>156</v>
      </c>
      <c r="BE233" s="82">
        <f>IF($U$233="základní",$N$233,0)</f>
        <v>0</v>
      </c>
      <c r="BF233" s="82">
        <f>IF($U$233="snížená",$N$233,0)</f>
        <v>0</v>
      </c>
      <c r="BG233" s="82">
        <f>IF($U$233="zákl. přenesená",$N$233,0)</f>
        <v>0</v>
      </c>
      <c r="BH233" s="82">
        <f>IF($U$233="sníž. přenesená",$N$233,0)</f>
        <v>0</v>
      </c>
      <c r="BI233" s="82">
        <f>IF($U$233="nulová",$N$233,0)</f>
        <v>0</v>
      </c>
      <c r="BJ233" s="6" t="s">
        <v>21</v>
      </c>
      <c r="BK233" s="82">
        <f>ROUND($L$233*$K$233,2)</f>
        <v>0</v>
      </c>
      <c r="BL233" s="6" t="s">
        <v>162</v>
      </c>
    </row>
    <row r="234" spans="2:64" s="6" customFormat="1" ht="15.75" customHeight="1">
      <c r="B234" s="22"/>
      <c r="C234" s="122" t="s">
        <v>335</v>
      </c>
      <c r="D234" s="122" t="s">
        <v>158</v>
      </c>
      <c r="E234" s="123" t="s">
        <v>332</v>
      </c>
      <c r="F234" s="194" t="s">
        <v>333</v>
      </c>
      <c r="G234" s="195"/>
      <c r="H234" s="195"/>
      <c r="I234" s="195"/>
      <c r="J234" s="124" t="s">
        <v>186</v>
      </c>
      <c r="K234" s="125">
        <v>26.94</v>
      </c>
      <c r="L234" s="196">
        <v>0</v>
      </c>
      <c r="M234" s="195"/>
      <c r="N234" s="197">
        <f>ROUND($L$234*$K$234,2)</f>
        <v>0</v>
      </c>
      <c r="O234" s="195"/>
      <c r="P234" s="195"/>
      <c r="Q234" s="195"/>
      <c r="R234" s="23"/>
      <c r="T234" s="126"/>
      <c r="U234" s="29" t="s">
        <v>42</v>
      </c>
      <c r="V234" s="127">
        <v>0</v>
      </c>
      <c r="W234" s="127">
        <f>$V$234*$K$234</f>
        <v>0</v>
      </c>
      <c r="X234" s="127">
        <v>0</v>
      </c>
      <c r="Y234" s="127">
        <f>$X$234*$K$234</f>
        <v>0</v>
      </c>
      <c r="Z234" s="127">
        <v>0</v>
      </c>
      <c r="AA234" s="128">
        <f>$Z$234*$K$234</f>
        <v>0</v>
      </c>
      <c r="AR234" s="6" t="s">
        <v>162</v>
      </c>
      <c r="AT234" s="6" t="s">
        <v>158</v>
      </c>
      <c r="AU234" s="6" t="s">
        <v>21</v>
      </c>
      <c r="AY234" s="6" t="s">
        <v>156</v>
      </c>
      <c r="BE234" s="82">
        <f>IF($U$234="základní",$N$234,0)</f>
        <v>0</v>
      </c>
      <c r="BF234" s="82">
        <f>IF($U$234="snížená",$N$234,0)</f>
        <v>0</v>
      </c>
      <c r="BG234" s="82">
        <f>IF($U$234="zákl. přenesená",$N$234,0)</f>
        <v>0</v>
      </c>
      <c r="BH234" s="82">
        <f>IF($U$234="sníž. přenesená",$N$234,0)</f>
        <v>0</v>
      </c>
      <c r="BI234" s="82">
        <f>IF($U$234="nulová",$N$234,0)</f>
        <v>0</v>
      </c>
      <c r="BJ234" s="6" t="s">
        <v>21</v>
      </c>
      <c r="BK234" s="82">
        <f>ROUND($L$234*$K$234,2)</f>
        <v>0</v>
      </c>
      <c r="BL234" s="6" t="s">
        <v>162</v>
      </c>
    </row>
    <row r="235" spans="2:64" s="6" customFormat="1" ht="27" customHeight="1">
      <c r="B235" s="22"/>
      <c r="C235" s="122" t="s">
        <v>336</v>
      </c>
      <c r="D235" s="122" t="s">
        <v>158</v>
      </c>
      <c r="E235" s="123" t="s">
        <v>337</v>
      </c>
      <c r="F235" s="194" t="s">
        <v>338</v>
      </c>
      <c r="G235" s="195"/>
      <c r="H235" s="195"/>
      <c r="I235" s="195"/>
      <c r="J235" s="124" t="s">
        <v>173</v>
      </c>
      <c r="K235" s="125">
        <v>0.306</v>
      </c>
      <c r="L235" s="196">
        <v>0</v>
      </c>
      <c r="M235" s="195"/>
      <c r="N235" s="197">
        <f>ROUND($L$235*$K$235,2)</f>
        <v>0</v>
      </c>
      <c r="O235" s="195"/>
      <c r="P235" s="195"/>
      <c r="Q235" s="195"/>
      <c r="R235" s="23"/>
      <c r="T235" s="126"/>
      <c r="U235" s="29" t="s">
        <v>42</v>
      </c>
      <c r="V235" s="127">
        <v>0</v>
      </c>
      <c r="W235" s="127">
        <f>$V$235*$K$235</f>
        <v>0</v>
      </c>
      <c r="X235" s="127">
        <v>0</v>
      </c>
      <c r="Y235" s="127">
        <f>$X$235*$K$235</f>
        <v>0</v>
      </c>
      <c r="Z235" s="127">
        <v>0</v>
      </c>
      <c r="AA235" s="128">
        <f>$Z$235*$K$235</f>
        <v>0</v>
      </c>
      <c r="AR235" s="6" t="s">
        <v>162</v>
      </c>
      <c r="AT235" s="6" t="s">
        <v>158</v>
      </c>
      <c r="AU235" s="6" t="s">
        <v>21</v>
      </c>
      <c r="AY235" s="6" t="s">
        <v>156</v>
      </c>
      <c r="BE235" s="82">
        <f>IF($U$235="základní",$N$235,0)</f>
        <v>0</v>
      </c>
      <c r="BF235" s="82">
        <f>IF($U$235="snížená",$N$235,0)</f>
        <v>0</v>
      </c>
      <c r="BG235" s="82">
        <f>IF($U$235="zákl. přenesená",$N$235,0)</f>
        <v>0</v>
      </c>
      <c r="BH235" s="82">
        <f>IF($U$235="sníž. přenesená",$N$235,0)</f>
        <v>0</v>
      </c>
      <c r="BI235" s="82">
        <f>IF($U$235="nulová",$N$235,0)</f>
        <v>0</v>
      </c>
      <c r="BJ235" s="6" t="s">
        <v>21</v>
      </c>
      <c r="BK235" s="82">
        <f>ROUND($L$235*$K$235,2)</f>
        <v>0</v>
      </c>
      <c r="BL235" s="6" t="s">
        <v>162</v>
      </c>
    </row>
    <row r="236" spans="2:64" s="6" customFormat="1" ht="27" customHeight="1">
      <c r="B236" s="22"/>
      <c r="C236" s="122" t="s">
        <v>339</v>
      </c>
      <c r="D236" s="122" t="s">
        <v>158</v>
      </c>
      <c r="E236" s="123" t="s">
        <v>337</v>
      </c>
      <c r="F236" s="194" t="s">
        <v>338</v>
      </c>
      <c r="G236" s="195"/>
      <c r="H236" s="195"/>
      <c r="I236" s="195"/>
      <c r="J236" s="124" t="s">
        <v>173</v>
      </c>
      <c r="K236" s="125">
        <v>0.058</v>
      </c>
      <c r="L236" s="196">
        <v>0</v>
      </c>
      <c r="M236" s="195"/>
      <c r="N236" s="197">
        <f>ROUND($L$236*$K$236,2)</f>
        <v>0</v>
      </c>
      <c r="O236" s="195"/>
      <c r="P236" s="195"/>
      <c r="Q236" s="195"/>
      <c r="R236" s="23"/>
      <c r="T236" s="126"/>
      <c r="U236" s="29" t="s">
        <v>42</v>
      </c>
      <c r="V236" s="127">
        <v>0</v>
      </c>
      <c r="W236" s="127">
        <f>$V$236*$K$236</f>
        <v>0</v>
      </c>
      <c r="X236" s="127">
        <v>0</v>
      </c>
      <c r="Y236" s="127">
        <f>$X$236*$K$236</f>
        <v>0</v>
      </c>
      <c r="Z236" s="127">
        <v>0</v>
      </c>
      <c r="AA236" s="128">
        <f>$Z$236*$K$236</f>
        <v>0</v>
      </c>
      <c r="AR236" s="6" t="s">
        <v>162</v>
      </c>
      <c r="AT236" s="6" t="s">
        <v>158</v>
      </c>
      <c r="AU236" s="6" t="s">
        <v>21</v>
      </c>
      <c r="AY236" s="6" t="s">
        <v>156</v>
      </c>
      <c r="BE236" s="82">
        <f>IF($U$236="základní",$N$236,0)</f>
        <v>0</v>
      </c>
      <c r="BF236" s="82">
        <f>IF($U$236="snížená",$N$236,0)</f>
        <v>0</v>
      </c>
      <c r="BG236" s="82">
        <f>IF($U$236="zákl. přenesená",$N$236,0)</f>
        <v>0</v>
      </c>
      <c r="BH236" s="82">
        <f>IF($U$236="sníž. přenesená",$N$236,0)</f>
        <v>0</v>
      </c>
      <c r="BI236" s="82">
        <f>IF($U$236="nulová",$N$236,0)</f>
        <v>0</v>
      </c>
      <c r="BJ236" s="6" t="s">
        <v>21</v>
      </c>
      <c r="BK236" s="82">
        <f>ROUND($L$236*$K$236,2)</f>
        <v>0</v>
      </c>
      <c r="BL236" s="6" t="s">
        <v>162</v>
      </c>
    </row>
    <row r="237" spans="2:64" s="6" customFormat="1" ht="27" customHeight="1">
      <c r="B237" s="22"/>
      <c r="C237" s="122" t="s">
        <v>340</v>
      </c>
      <c r="D237" s="122" t="s">
        <v>158</v>
      </c>
      <c r="E237" s="123" t="s">
        <v>337</v>
      </c>
      <c r="F237" s="194" t="s">
        <v>338</v>
      </c>
      <c r="G237" s="195"/>
      <c r="H237" s="195"/>
      <c r="I237" s="195"/>
      <c r="J237" s="124" t="s">
        <v>173</v>
      </c>
      <c r="K237" s="125">
        <v>0.345</v>
      </c>
      <c r="L237" s="196">
        <v>0</v>
      </c>
      <c r="M237" s="195"/>
      <c r="N237" s="197">
        <f>ROUND($L$237*$K$237,2)</f>
        <v>0</v>
      </c>
      <c r="O237" s="195"/>
      <c r="P237" s="195"/>
      <c r="Q237" s="195"/>
      <c r="R237" s="23"/>
      <c r="T237" s="126"/>
      <c r="U237" s="29" t="s">
        <v>42</v>
      </c>
      <c r="V237" s="127">
        <v>0</v>
      </c>
      <c r="W237" s="127">
        <f>$V$237*$K$237</f>
        <v>0</v>
      </c>
      <c r="X237" s="127">
        <v>0</v>
      </c>
      <c r="Y237" s="127">
        <f>$X$237*$K$237</f>
        <v>0</v>
      </c>
      <c r="Z237" s="127">
        <v>0</v>
      </c>
      <c r="AA237" s="128">
        <f>$Z$237*$K$237</f>
        <v>0</v>
      </c>
      <c r="AR237" s="6" t="s">
        <v>162</v>
      </c>
      <c r="AT237" s="6" t="s">
        <v>158</v>
      </c>
      <c r="AU237" s="6" t="s">
        <v>21</v>
      </c>
      <c r="AY237" s="6" t="s">
        <v>156</v>
      </c>
      <c r="BE237" s="82">
        <f>IF($U$237="základní",$N$237,0)</f>
        <v>0</v>
      </c>
      <c r="BF237" s="82">
        <f>IF($U$237="snížená",$N$237,0)</f>
        <v>0</v>
      </c>
      <c r="BG237" s="82">
        <f>IF($U$237="zákl. přenesená",$N$237,0)</f>
        <v>0</v>
      </c>
      <c r="BH237" s="82">
        <f>IF($U$237="sníž. přenesená",$N$237,0)</f>
        <v>0</v>
      </c>
      <c r="BI237" s="82">
        <f>IF($U$237="nulová",$N$237,0)</f>
        <v>0</v>
      </c>
      <c r="BJ237" s="6" t="s">
        <v>21</v>
      </c>
      <c r="BK237" s="82">
        <f>ROUND($L$237*$K$237,2)</f>
        <v>0</v>
      </c>
      <c r="BL237" s="6" t="s">
        <v>162</v>
      </c>
    </row>
    <row r="238" spans="2:63" s="113" customFormat="1" ht="37.5" customHeight="1">
      <c r="B238" s="114"/>
      <c r="D238" s="115" t="s">
        <v>109</v>
      </c>
      <c r="E238" s="115"/>
      <c r="F238" s="115"/>
      <c r="G238" s="115"/>
      <c r="H238" s="115"/>
      <c r="I238" s="115"/>
      <c r="J238" s="115"/>
      <c r="K238" s="115"/>
      <c r="L238" s="115"/>
      <c r="M238" s="115"/>
      <c r="N238" s="190">
        <f>$BK$238</f>
        <v>0</v>
      </c>
      <c r="O238" s="198"/>
      <c r="P238" s="198"/>
      <c r="Q238" s="198"/>
      <c r="R238" s="117"/>
      <c r="T238" s="118"/>
      <c r="W238" s="119">
        <f>SUM($W$239:$W$259)</f>
        <v>0</v>
      </c>
      <c r="Y238" s="119">
        <f>SUM($Y$239:$Y$259)</f>
        <v>0</v>
      </c>
      <c r="AA238" s="120">
        <f>SUM($AA$239:$AA$259)</f>
        <v>0</v>
      </c>
      <c r="AR238" s="116" t="s">
        <v>94</v>
      </c>
      <c r="AT238" s="116" t="s">
        <v>76</v>
      </c>
      <c r="AU238" s="116" t="s">
        <v>77</v>
      </c>
      <c r="AY238" s="116" t="s">
        <v>156</v>
      </c>
      <c r="BK238" s="121">
        <f>SUM($BK$239:$BK$259)</f>
        <v>0</v>
      </c>
    </row>
    <row r="239" spans="2:64" s="6" customFormat="1" ht="27" customHeight="1">
      <c r="B239" s="22"/>
      <c r="C239" s="122" t="s">
        <v>341</v>
      </c>
      <c r="D239" s="122" t="s">
        <v>158</v>
      </c>
      <c r="E239" s="123" t="s">
        <v>342</v>
      </c>
      <c r="F239" s="194" t="s">
        <v>343</v>
      </c>
      <c r="G239" s="195"/>
      <c r="H239" s="195"/>
      <c r="I239" s="195"/>
      <c r="J239" s="124" t="s">
        <v>211</v>
      </c>
      <c r="K239" s="125">
        <v>12.474</v>
      </c>
      <c r="L239" s="196">
        <v>0</v>
      </c>
      <c r="M239" s="195"/>
      <c r="N239" s="197">
        <f>ROUND($L$239*$K$239,2)</f>
        <v>0</v>
      </c>
      <c r="O239" s="195"/>
      <c r="P239" s="195"/>
      <c r="Q239" s="195"/>
      <c r="R239" s="23"/>
      <c r="T239" s="126"/>
      <c r="U239" s="29" t="s">
        <v>42</v>
      </c>
      <c r="V239" s="127">
        <v>0</v>
      </c>
      <c r="W239" s="127">
        <f>$V$239*$K$239</f>
        <v>0</v>
      </c>
      <c r="X239" s="127">
        <v>0</v>
      </c>
      <c r="Y239" s="127">
        <f>$X$239*$K$239</f>
        <v>0</v>
      </c>
      <c r="Z239" s="127">
        <v>0</v>
      </c>
      <c r="AA239" s="128">
        <f>$Z$239*$K$239</f>
        <v>0</v>
      </c>
      <c r="AR239" s="6" t="s">
        <v>162</v>
      </c>
      <c r="AT239" s="6" t="s">
        <v>158</v>
      </c>
      <c r="AU239" s="6" t="s">
        <v>21</v>
      </c>
      <c r="AY239" s="6" t="s">
        <v>156</v>
      </c>
      <c r="BE239" s="82">
        <f>IF($U$239="základní",$N$239,0)</f>
        <v>0</v>
      </c>
      <c r="BF239" s="82">
        <f>IF($U$239="snížená",$N$239,0)</f>
        <v>0</v>
      </c>
      <c r="BG239" s="82">
        <f>IF($U$239="zákl. přenesená",$N$239,0)</f>
        <v>0</v>
      </c>
      <c r="BH239" s="82">
        <f>IF($U$239="sníž. přenesená",$N$239,0)</f>
        <v>0</v>
      </c>
      <c r="BI239" s="82">
        <f>IF($U$239="nulová",$N$239,0)</f>
        <v>0</v>
      </c>
      <c r="BJ239" s="6" t="s">
        <v>21</v>
      </c>
      <c r="BK239" s="82">
        <f>ROUND($L$239*$K$239,2)</f>
        <v>0</v>
      </c>
      <c r="BL239" s="6" t="s">
        <v>162</v>
      </c>
    </row>
    <row r="240" spans="2:64" s="6" customFormat="1" ht="27" customHeight="1">
      <c r="B240" s="22"/>
      <c r="C240" s="122" t="s">
        <v>344</v>
      </c>
      <c r="D240" s="122" t="s">
        <v>158</v>
      </c>
      <c r="E240" s="123" t="s">
        <v>342</v>
      </c>
      <c r="F240" s="194" t="s">
        <v>343</v>
      </c>
      <c r="G240" s="195"/>
      <c r="H240" s="195"/>
      <c r="I240" s="195"/>
      <c r="J240" s="124" t="s">
        <v>211</v>
      </c>
      <c r="K240" s="125">
        <v>16.548</v>
      </c>
      <c r="L240" s="196">
        <v>0</v>
      </c>
      <c r="M240" s="195"/>
      <c r="N240" s="197">
        <f>ROUND($L$240*$K$240,2)</f>
        <v>0</v>
      </c>
      <c r="O240" s="195"/>
      <c r="P240" s="195"/>
      <c r="Q240" s="195"/>
      <c r="R240" s="23"/>
      <c r="T240" s="126"/>
      <c r="U240" s="29" t="s">
        <v>42</v>
      </c>
      <c r="V240" s="127">
        <v>0</v>
      </c>
      <c r="W240" s="127">
        <f>$V$240*$K$240</f>
        <v>0</v>
      </c>
      <c r="X240" s="127">
        <v>0</v>
      </c>
      <c r="Y240" s="127">
        <f>$X$240*$K$240</f>
        <v>0</v>
      </c>
      <c r="Z240" s="127">
        <v>0</v>
      </c>
      <c r="AA240" s="128">
        <f>$Z$240*$K$240</f>
        <v>0</v>
      </c>
      <c r="AR240" s="6" t="s">
        <v>162</v>
      </c>
      <c r="AT240" s="6" t="s">
        <v>158</v>
      </c>
      <c r="AU240" s="6" t="s">
        <v>21</v>
      </c>
      <c r="AY240" s="6" t="s">
        <v>156</v>
      </c>
      <c r="BE240" s="82">
        <f>IF($U$240="základní",$N$240,0)</f>
        <v>0</v>
      </c>
      <c r="BF240" s="82">
        <f>IF($U$240="snížená",$N$240,0)</f>
        <v>0</v>
      </c>
      <c r="BG240" s="82">
        <f>IF($U$240="zákl. přenesená",$N$240,0)</f>
        <v>0</v>
      </c>
      <c r="BH240" s="82">
        <f>IF($U$240="sníž. přenesená",$N$240,0)</f>
        <v>0</v>
      </c>
      <c r="BI240" s="82">
        <f>IF($U$240="nulová",$N$240,0)</f>
        <v>0</v>
      </c>
      <c r="BJ240" s="6" t="s">
        <v>21</v>
      </c>
      <c r="BK240" s="82">
        <f>ROUND($L$240*$K$240,2)</f>
        <v>0</v>
      </c>
      <c r="BL240" s="6" t="s">
        <v>162</v>
      </c>
    </row>
    <row r="241" spans="2:64" s="6" customFormat="1" ht="27" customHeight="1">
      <c r="B241" s="22"/>
      <c r="C241" s="122" t="s">
        <v>345</v>
      </c>
      <c r="D241" s="122" t="s">
        <v>158</v>
      </c>
      <c r="E241" s="123" t="s">
        <v>342</v>
      </c>
      <c r="F241" s="194" t="s">
        <v>343</v>
      </c>
      <c r="G241" s="195"/>
      <c r="H241" s="195"/>
      <c r="I241" s="195"/>
      <c r="J241" s="124" t="s">
        <v>211</v>
      </c>
      <c r="K241" s="125">
        <v>13.125</v>
      </c>
      <c r="L241" s="196">
        <v>0</v>
      </c>
      <c r="M241" s="195"/>
      <c r="N241" s="197">
        <f>ROUND($L$241*$K$241,2)</f>
        <v>0</v>
      </c>
      <c r="O241" s="195"/>
      <c r="P241" s="195"/>
      <c r="Q241" s="195"/>
      <c r="R241" s="23"/>
      <c r="T241" s="126"/>
      <c r="U241" s="29" t="s">
        <v>42</v>
      </c>
      <c r="V241" s="127">
        <v>0</v>
      </c>
      <c r="W241" s="127">
        <f>$V$241*$K$241</f>
        <v>0</v>
      </c>
      <c r="X241" s="127">
        <v>0</v>
      </c>
      <c r="Y241" s="127">
        <f>$X$241*$K$241</f>
        <v>0</v>
      </c>
      <c r="Z241" s="127">
        <v>0</v>
      </c>
      <c r="AA241" s="128">
        <f>$Z$241*$K$241</f>
        <v>0</v>
      </c>
      <c r="AR241" s="6" t="s">
        <v>162</v>
      </c>
      <c r="AT241" s="6" t="s">
        <v>158</v>
      </c>
      <c r="AU241" s="6" t="s">
        <v>21</v>
      </c>
      <c r="AY241" s="6" t="s">
        <v>156</v>
      </c>
      <c r="BE241" s="82">
        <f>IF($U$241="základní",$N$241,0)</f>
        <v>0</v>
      </c>
      <c r="BF241" s="82">
        <f>IF($U$241="snížená",$N$241,0)</f>
        <v>0</v>
      </c>
      <c r="BG241" s="82">
        <f>IF($U$241="zákl. přenesená",$N$241,0)</f>
        <v>0</v>
      </c>
      <c r="BH241" s="82">
        <f>IF($U$241="sníž. přenesená",$N$241,0)</f>
        <v>0</v>
      </c>
      <c r="BI241" s="82">
        <f>IF($U$241="nulová",$N$241,0)</f>
        <v>0</v>
      </c>
      <c r="BJ241" s="6" t="s">
        <v>21</v>
      </c>
      <c r="BK241" s="82">
        <f>ROUND($L$241*$K$241,2)</f>
        <v>0</v>
      </c>
      <c r="BL241" s="6" t="s">
        <v>162</v>
      </c>
    </row>
    <row r="242" spans="2:64" s="6" customFormat="1" ht="39" customHeight="1">
      <c r="B242" s="22"/>
      <c r="C242" s="122" t="s">
        <v>346</v>
      </c>
      <c r="D242" s="122" t="s">
        <v>158</v>
      </c>
      <c r="E242" s="123" t="s">
        <v>347</v>
      </c>
      <c r="F242" s="194" t="s">
        <v>348</v>
      </c>
      <c r="G242" s="195"/>
      <c r="H242" s="195"/>
      <c r="I242" s="195"/>
      <c r="J242" s="124" t="s">
        <v>211</v>
      </c>
      <c r="K242" s="125">
        <v>11.88</v>
      </c>
      <c r="L242" s="196">
        <v>0</v>
      </c>
      <c r="M242" s="195"/>
      <c r="N242" s="197">
        <f>ROUND($L$242*$K$242,2)</f>
        <v>0</v>
      </c>
      <c r="O242" s="195"/>
      <c r="P242" s="195"/>
      <c r="Q242" s="195"/>
      <c r="R242" s="23"/>
      <c r="T242" s="126"/>
      <c r="U242" s="29" t="s">
        <v>42</v>
      </c>
      <c r="V242" s="127">
        <v>0</v>
      </c>
      <c r="W242" s="127">
        <f>$V$242*$K$242</f>
        <v>0</v>
      </c>
      <c r="X242" s="127">
        <v>0</v>
      </c>
      <c r="Y242" s="127">
        <f>$X$242*$K$242</f>
        <v>0</v>
      </c>
      <c r="Z242" s="127">
        <v>0</v>
      </c>
      <c r="AA242" s="128">
        <f>$Z$242*$K$242</f>
        <v>0</v>
      </c>
      <c r="AR242" s="6" t="s">
        <v>162</v>
      </c>
      <c r="AT242" s="6" t="s">
        <v>158</v>
      </c>
      <c r="AU242" s="6" t="s">
        <v>21</v>
      </c>
      <c r="AY242" s="6" t="s">
        <v>156</v>
      </c>
      <c r="BE242" s="82">
        <f>IF($U$242="základní",$N$242,0)</f>
        <v>0</v>
      </c>
      <c r="BF242" s="82">
        <f>IF($U$242="snížená",$N$242,0)</f>
        <v>0</v>
      </c>
      <c r="BG242" s="82">
        <f>IF($U$242="zákl. přenesená",$N$242,0)</f>
        <v>0</v>
      </c>
      <c r="BH242" s="82">
        <f>IF($U$242="sníž. přenesená",$N$242,0)</f>
        <v>0</v>
      </c>
      <c r="BI242" s="82">
        <f>IF($U$242="nulová",$N$242,0)</f>
        <v>0</v>
      </c>
      <c r="BJ242" s="6" t="s">
        <v>21</v>
      </c>
      <c r="BK242" s="82">
        <f>ROUND($L$242*$K$242,2)</f>
        <v>0</v>
      </c>
      <c r="BL242" s="6" t="s">
        <v>162</v>
      </c>
    </row>
    <row r="243" spans="2:64" s="6" customFormat="1" ht="39" customHeight="1">
      <c r="B243" s="22"/>
      <c r="C243" s="122" t="s">
        <v>349</v>
      </c>
      <c r="D243" s="122" t="s">
        <v>158</v>
      </c>
      <c r="E243" s="123" t="s">
        <v>347</v>
      </c>
      <c r="F243" s="194" t="s">
        <v>348</v>
      </c>
      <c r="G243" s="195"/>
      <c r="H243" s="195"/>
      <c r="I243" s="195"/>
      <c r="J243" s="124" t="s">
        <v>211</v>
      </c>
      <c r="K243" s="125">
        <v>15.76</v>
      </c>
      <c r="L243" s="196">
        <v>0</v>
      </c>
      <c r="M243" s="195"/>
      <c r="N243" s="197">
        <f>ROUND($L$243*$K$243,2)</f>
        <v>0</v>
      </c>
      <c r="O243" s="195"/>
      <c r="P243" s="195"/>
      <c r="Q243" s="195"/>
      <c r="R243" s="23"/>
      <c r="T243" s="126"/>
      <c r="U243" s="29" t="s">
        <v>42</v>
      </c>
      <c r="V243" s="127">
        <v>0</v>
      </c>
      <c r="W243" s="127">
        <f>$V$243*$K$243</f>
        <v>0</v>
      </c>
      <c r="X243" s="127">
        <v>0</v>
      </c>
      <c r="Y243" s="127">
        <f>$X$243*$K$243</f>
        <v>0</v>
      </c>
      <c r="Z243" s="127">
        <v>0</v>
      </c>
      <c r="AA243" s="128">
        <f>$Z$243*$K$243</f>
        <v>0</v>
      </c>
      <c r="AR243" s="6" t="s">
        <v>162</v>
      </c>
      <c r="AT243" s="6" t="s">
        <v>158</v>
      </c>
      <c r="AU243" s="6" t="s">
        <v>21</v>
      </c>
      <c r="AY243" s="6" t="s">
        <v>156</v>
      </c>
      <c r="BE243" s="82">
        <f>IF($U$243="základní",$N$243,0)</f>
        <v>0</v>
      </c>
      <c r="BF243" s="82">
        <f>IF($U$243="snížená",$N$243,0)</f>
        <v>0</v>
      </c>
      <c r="BG243" s="82">
        <f>IF($U$243="zákl. přenesená",$N$243,0)</f>
        <v>0</v>
      </c>
      <c r="BH243" s="82">
        <f>IF($U$243="sníž. přenesená",$N$243,0)</f>
        <v>0</v>
      </c>
      <c r="BI243" s="82">
        <f>IF($U$243="nulová",$N$243,0)</f>
        <v>0</v>
      </c>
      <c r="BJ243" s="6" t="s">
        <v>21</v>
      </c>
      <c r="BK243" s="82">
        <f>ROUND($L$243*$K$243,2)</f>
        <v>0</v>
      </c>
      <c r="BL243" s="6" t="s">
        <v>162</v>
      </c>
    </row>
    <row r="244" spans="2:64" s="6" customFormat="1" ht="39" customHeight="1">
      <c r="B244" s="22"/>
      <c r="C244" s="122" t="s">
        <v>350</v>
      </c>
      <c r="D244" s="122" t="s">
        <v>158</v>
      </c>
      <c r="E244" s="123" t="s">
        <v>347</v>
      </c>
      <c r="F244" s="194" t="s">
        <v>348</v>
      </c>
      <c r="G244" s="195"/>
      <c r="H244" s="195"/>
      <c r="I244" s="195"/>
      <c r="J244" s="124" t="s">
        <v>211</v>
      </c>
      <c r="K244" s="125">
        <v>12.5</v>
      </c>
      <c r="L244" s="196">
        <v>0</v>
      </c>
      <c r="M244" s="195"/>
      <c r="N244" s="197">
        <f>ROUND($L$244*$K$244,2)</f>
        <v>0</v>
      </c>
      <c r="O244" s="195"/>
      <c r="P244" s="195"/>
      <c r="Q244" s="195"/>
      <c r="R244" s="23"/>
      <c r="T244" s="126"/>
      <c r="U244" s="29" t="s">
        <v>42</v>
      </c>
      <c r="V244" s="127">
        <v>0</v>
      </c>
      <c r="W244" s="127">
        <f>$V$244*$K$244</f>
        <v>0</v>
      </c>
      <c r="X244" s="127">
        <v>0</v>
      </c>
      <c r="Y244" s="127">
        <f>$X$244*$K$244</f>
        <v>0</v>
      </c>
      <c r="Z244" s="127">
        <v>0</v>
      </c>
      <c r="AA244" s="128">
        <f>$Z$244*$K$244</f>
        <v>0</v>
      </c>
      <c r="AR244" s="6" t="s">
        <v>162</v>
      </c>
      <c r="AT244" s="6" t="s">
        <v>158</v>
      </c>
      <c r="AU244" s="6" t="s">
        <v>21</v>
      </c>
      <c r="AY244" s="6" t="s">
        <v>156</v>
      </c>
      <c r="BE244" s="82">
        <f>IF($U$244="základní",$N$244,0)</f>
        <v>0</v>
      </c>
      <c r="BF244" s="82">
        <f>IF($U$244="snížená",$N$244,0)</f>
        <v>0</v>
      </c>
      <c r="BG244" s="82">
        <f>IF($U$244="zákl. přenesená",$N$244,0)</f>
        <v>0</v>
      </c>
      <c r="BH244" s="82">
        <f>IF($U$244="sníž. přenesená",$N$244,0)</f>
        <v>0</v>
      </c>
      <c r="BI244" s="82">
        <f>IF($U$244="nulová",$N$244,0)</f>
        <v>0</v>
      </c>
      <c r="BJ244" s="6" t="s">
        <v>21</v>
      </c>
      <c r="BK244" s="82">
        <f>ROUND($L$244*$K$244,2)</f>
        <v>0</v>
      </c>
      <c r="BL244" s="6" t="s">
        <v>162</v>
      </c>
    </row>
    <row r="245" spans="2:64" s="6" customFormat="1" ht="27" customHeight="1">
      <c r="B245" s="22"/>
      <c r="C245" s="122" t="s">
        <v>351</v>
      </c>
      <c r="D245" s="122" t="s">
        <v>158</v>
      </c>
      <c r="E245" s="123" t="s">
        <v>352</v>
      </c>
      <c r="F245" s="194" t="s">
        <v>353</v>
      </c>
      <c r="G245" s="195"/>
      <c r="H245" s="195"/>
      <c r="I245" s="195"/>
      <c r="J245" s="124" t="s">
        <v>211</v>
      </c>
      <c r="K245" s="125">
        <v>15.76</v>
      </c>
      <c r="L245" s="196">
        <v>0</v>
      </c>
      <c r="M245" s="195"/>
      <c r="N245" s="197">
        <f>ROUND($L$245*$K$245,2)</f>
        <v>0</v>
      </c>
      <c r="O245" s="195"/>
      <c r="P245" s="195"/>
      <c r="Q245" s="195"/>
      <c r="R245" s="23"/>
      <c r="T245" s="126"/>
      <c r="U245" s="29" t="s">
        <v>42</v>
      </c>
      <c r="V245" s="127">
        <v>0</v>
      </c>
      <c r="W245" s="127">
        <f>$V$245*$K$245</f>
        <v>0</v>
      </c>
      <c r="X245" s="127">
        <v>0</v>
      </c>
      <c r="Y245" s="127">
        <f>$X$245*$K$245</f>
        <v>0</v>
      </c>
      <c r="Z245" s="127">
        <v>0</v>
      </c>
      <c r="AA245" s="128">
        <f>$Z$245*$K$245</f>
        <v>0</v>
      </c>
      <c r="AR245" s="6" t="s">
        <v>162</v>
      </c>
      <c r="AT245" s="6" t="s">
        <v>158</v>
      </c>
      <c r="AU245" s="6" t="s">
        <v>21</v>
      </c>
      <c r="AY245" s="6" t="s">
        <v>156</v>
      </c>
      <c r="BE245" s="82">
        <f>IF($U$245="základní",$N$245,0)</f>
        <v>0</v>
      </c>
      <c r="BF245" s="82">
        <f>IF($U$245="snížená",$N$245,0)</f>
        <v>0</v>
      </c>
      <c r="BG245" s="82">
        <f>IF($U$245="zákl. přenesená",$N$245,0)</f>
        <v>0</v>
      </c>
      <c r="BH245" s="82">
        <f>IF($U$245="sníž. přenesená",$N$245,0)</f>
        <v>0</v>
      </c>
      <c r="BI245" s="82">
        <f>IF($U$245="nulová",$N$245,0)</f>
        <v>0</v>
      </c>
      <c r="BJ245" s="6" t="s">
        <v>21</v>
      </c>
      <c r="BK245" s="82">
        <f>ROUND($L$245*$K$245,2)</f>
        <v>0</v>
      </c>
      <c r="BL245" s="6" t="s">
        <v>162</v>
      </c>
    </row>
    <row r="246" spans="2:64" s="6" customFormat="1" ht="27" customHeight="1">
      <c r="B246" s="22"/>
      <c r="C246" s="122" t="s">
        <v>354</v>
      </c>
      <c r="D246" s="122" t="s">
        <v>158</v>
      </c>
      <c r="E246" s="123" t="s">
        <v>355</v>
      </c>
      <c r="F246" s="194" t="s">
        <v>356</v>
      </c>
      <c r="G246" s="195"/>
      <c r="H246" s="195"/>
      <c r="I246" s="195"/>
      <c r="J246" s="124" t="s">
        <v>211</v>
      </c>
      <c r="K246" s="125">
        <v>15.76</v>
      </c>
      <c r="L246" s="196">
        <v>0</v>
      </c>
      <c r="M246" s="195"/>
      <c r="N246" s="197">
        <f>ROUND($L$246*$K$246,2)</f>
        <v>0</v>
      </c>
      <c r="O246" s="195"/>
      <c r="P246" s="195"/>
      <c r="Q246" s="195"/>
      <c r="R246" s="23"/>
      <c r="T246" s="126"/>
      <c r="U246" s="29" t="s">
        <v>42</v>
      </c>
      <c r="V246" s="127">
        <v>0</v>
      </c>
      <c r="W246" s="127">
        <f>$V$246*$K$246</f>
        <v>0</v>
      </c>
      <c r="X246" s="127">
        <v>0</v>
      </c>
      <c r="Y246" s="127">
        <f>$X$246*$K$246</f>
        <v>0</v>
      </c>
      <c r="Z246" s="127">
        <v>0</v>
      </c>
      <c r="AA246" s="128">
        <f>$Z$246*$K$246</f>
        <v>0</v>
      </c>
      <c r="AR246" s="6" t="s">
        <v>162</v>
      </c>
      <c r="AT246" s="6" t="s">
        <v>158</v>
      </c>
      <c r="AU246" s="6" t="s">
        <v>21</v>
      </c>
      <c r="AY246" s="6" t="s">
        <v>156</v>
      </c>
      <c r="BE246" s="82">
        <f>IF($U$246="základní",$N$246,0)</f>
        <v>0</v>
      </c>
      <c r="BF246" s="82">
        <f>IF($U$246="snížená",$N$246,0)</f>
        <v>0</v>
      </c>
      <c r="BG246" s="82">
        <f>IF($U$246="zákl. přenesená",$N$246,0)</f>
        <v>0</v>
      </c>
      <c r="BH246" s="82">
        <f>IF($U$246="sníž. přenesená",$N$246,0)</f>
        <v>0</v>
      </c>
      <c r="BI246" s="82">
        <f>IF($U$246="nulová",$N$246,0)</f>
        <v>0</v>
      </c>
      <c r="BJ246" s="6" t="s">
        <v>21</v>
      </c>
      <c r="BK246" s="82">
        <f>ROUND($L$246*$K$246,2)</f>
        <v>0</v>
      </c>
      <c r="BL246" s="6" t="s">
        <v>162</v>
      </c>
    </row>
    <row r="247" spans="2:64" s="6" customFormat="1" ht="15.75" customHeight="1">
      <c r="B247" s="22"/>
      <c r="C247" s="122" t="s">
        <v>357</v>
      </c>
      <c r="D247" s="122" t="s">
        <v>158</v>
      </c>
      <c r="E247" s="123" t="s">
        <v>358</v>
      </c>
      <c r="F247" s="194" t="s">
        <v>359</v>
      </c>
      <c r="G247" s="195"/>
      <c r="H247" s="195"/>
      <c r="I247" s="195"/>
      <c r="J247" s="124" t="s">
        <v>211</v>
      </c>
      <c r="K247" s="125">
        <v>11.88</v>
      </c>
      <c r="L247" s="196">
        <v>0</v>
      </c>
      <c r="M247" s="195"/>
      <c r="N247" s="197">
        <f>ROUND($L$247*$K$247,2)</f>
        <v>0</v>
      </c>
      <c r="O247" s="195"/>
      <c r="P247" s="195"/>
      <c r="Q247" s="195"/>
      <c r="R247" s="23"/>
      <c r="T247" s="126"/>
      <c r="U247" s="29" t="s">
        <v>42</v>
      </c>
      <c r="V247" s="127">
        <v>0</v>
      </c>
      <c r="W247" s="127">
        <f>$V$247*$K$247</f>
        <v>0</v>
      </c>
      <c r="X247" s="127">
        <v>0</v>
      </c>
      <c r="Y247" s="127">
        <f>$X$247*$K$247</f>
        <v>0</v>
      </c>
      <c r="Z247" s="127">
        <v>0</v>
      </c>
      <c r="AA247" s="128">
        <f>$Z$247*$K$247</f>
        <v>0</v>
      </c>
      <c r="AR247" s="6" t="s">
        <v>162</v>
      </c>
      <c r="AT247" s="6" t="s">
        <v>158</v>
      </c>
      <c r="AU247" s="6" t="s">
        <v>21</v>
      </c>
      <c r="AY247" s="6" t="s">
        <v>156</v>
      </c>
      <c r="BE247" s="82">
        <f>IF($U$247="základní",$N$247,0)</f>
        <v>0</v>
      </c>
      <c r="BF247" s="82">
        <f>IF($U$247="snížená",$N$247,0)</f>
        <v>0</v>
      </c>
      <c r="BG247" s="82">
        <f>IF($U$247="zákl. přenesená",$N$247,0)</f>
        <v>0</v>
      </c>
      <c r="BH247" s="82">
        <f>IF($U$247="sníž. přenesená",$N$247,0)</f>
        <v>0</v>
      </c>
      <c r="BI247" s="82">
        <f>IF($U$247="nulová",$N$247,0)</f>
        <v>0</v>
      </c>
      <c r="BJ247" s="6" t="s">
        <v>21</v>
      </c>
      <c r="BK247" s="82">
        <f>ROUND($L$247*$K$247,2)</f>
        <v>0</v>
      </c>
      <c r="BL247" s="6" t="s">
        <v>162</v>
      </c>
    </row>
    <row r="248" spans="2:64" s="6" customFormat="1" ht="15.75" customHeight="1">
      <c r="B248" s="22"/>
      <c r="C248" s="122" t="s">
        <v>360</v>
      </c>
      <c r="D248" s="122" t="s">
        <v>158</v>
      </c>
      <c r="E248" s="123" t="s">
        <v>358</v>
      </c>
      <c r="F248" s="194" t="s">
        <v>359</v>
      </c>
      <c r="G248" s="195"/>
      <c r="H248" s="195"/>
      <c r="I248" s="195"/>
      <c r="J248" s="124" t="s">
        <v>211</v>
      </c>
      <c r="K248" s="125">
        <v>15.76</v>
      </c>
      <c r="L248" s="196">
        <v>0</v>
      </c>
      <c r="M248" s="195"/>
      <c r="N248" s="197">
        <f>ROUND($L$248*$K$248,2)</f>
        <v>0</v>
      </c>
      <c r="O248" s="195"/>
      <c r="P248" s="195"/>
      <c r="Q248" s="195"/>
      <c r="R248" s="23"/>
      <c r="T248" s="126"/>
      <c r="U248" s="29" t="s">
        <v>42</v>
      </c>
      <c r="V248" s="127">
        <v>0</v>
      </c>
      <c r="W248" s="127">
        <f>$V$248*$K$248</f>
        <v>0</v>
      </c>
      <c r="X248" s="127">
        <v>0</v>
      </c>
      <c r="Y248" s="127">
        <f>$X$248*$K$248</f>
        <v>0</v>
      </c>
      <c r="Z248" s="127">
        <v>0</v>
      </c>
      <c r="AA248" s="128">
        <f>$Z$248*$K$248</f>
        <v>0</v>
      </c>
      <c r="AR248" s="6" t="s">
        <v>162</v>
      </c>
      <c r="AT248" s="6" t="s">
        <v>158</v>
      </c>
      <c r="AU248" s="6" t="s">
        <v>21</v>
      </c>
      <c r="AY248" s="6" t="s">
        <v>156</v>
      </c>
      <c r="BE248" s="82">
        <f>IF($U$248="základní",$N$248,0)</f>
        <v>0</v>
      </c>
      <c r="BF248" s="82">
        <f>IF($U$248="snížená",$N$248,0)</f>
        <v>0</v>
      </c>
      <c r="BG248" s="82">
        <f>IF($U$248="zákl. přenesená",$N$248,0)</f>
        <v>0</v>
      </c>
      <c r="BH248" s="82">
        <f>IF($U$248="sníž. přenesená",$N$248,0)</f>
        <v>0</v>
      </c>
      <c r="BI248" s="82">
        <f>IF($U$248="nulová",$N$248,0)</f>
        <v>0</v>
      </c>
      <c r="BJ248" s="6" t="s">
        <v>21</v>
      </c>
      <c r="BK248" s="82">
        <f>ROUND($L$248*$K$248,2)</f>
        <v>0</v>
      </c>
      <c r="BL248" s="6" t="s">
        <v>162</v>
      </c>
    </row>
    <row r="249" spans="2:64" s="6" customFormat="1" ht="15.75" customHeight="1">
      <c r="B249" s="22"/>
      <c r="C249" s="122" t="s">
        <v>361</v>
      </c>
      <c r="D249" s="122" t="s">
        <v>158</v>
      </c>
      <c r="E249" s="123" t="s">
        <v>358</v>
      </c>
      <c r="F249" s="194" t="s">
        <v>359</v>
      </c>
      <c r="G249" s="195"/>
      <c r="H249" s="195"/>
      <c r="I249" s="195"/>
      <c r="J249" s="124" t="s">
        <v>211</v>
      </c>
      <c r="K249" s="125">
        <v>12.5</v>
      </c>
      <c r="L249" s="196">
        <v>0</v>
      </c>
      <c r="M249" s="195"/>
      <c r="N249" s="197">
        <f>ROUND($L$249*$K$249,2)</f>
        <v>0</v>
      </c>
      <c r="O249" s="195"/>
      <c r="P249" s="195"/>
      <c r="Q249" s="195"/>
      <c r="R249" s="23"/>
      <c r="T249" s="126"/>
      <c r="U249" s="29" t="s">
        <v>42</v>
      </c>
      <c r="V249" s="127">
        <v>0</v>
      </c>
      <c r="W249" s="127">
        <f>$V$249*$K$249</f>
        <v>0</v>
      </c>
      <c r="X249" s="127">
        <v>0</v>
      </c>
      <c r="Y249" s="127">
        <f>$X$249*$K$249</f>
        <v>0</v>
      </c>
      <c r="Z249" s="127">
        <v>0</v>
      </c>
      <c r="AA249" s="128">
        <f>$Z$249*$K$249</f>
        <v>0</v>
      </c>
      <c r="AR249" s="6" t="s">
        <v>162</v>
      </c>
      <c r="AT249" s="6" t="s">
        <v>158</v>
      </c>
      <c r="AU249" s="6" t="s">
        <v>21</v>
      </c>
      <c r="AY249" s="6" t="s">
        <v>156</v>
      </c>
      <c r="BE249" s="82">
        <f>IF($U$249="základní",$N$249,0)</f>
        <v>0</v>
      </c>
      <c r="BF249" s="82">
        <f>IF($U$249="snížená",$N$249,0)</f>
        <v>0</v>
      </c>
      <c r="BG249" s="82">
        <f>IF($U$249="zákl. přenesená",$N$249,0)</f>
        <v>0</v>
      </c>
      <c r="BH249" s="82">
        <f>IF($U$249="sníž. přenesená",$N$249,0)</f>
        <v>0</v>
      </c>
      <c r="BI249" s="82">
        <f>IF($U$249="nulová",$N$249,0)</f>
        <v>0</v>
      </c>
      <c r="BJ249" s="6" t="s">
        <v>21</v>
      </c>
      <c r="BK249" s="82">
        <f>ROUND($L$249*$K$249,2)</f>
        <v>0</v>
      </c>
      <c r="BL249" s="6" t="s">
        <v>162</v>
      </c>
    </row>
    <row r="250" spans="2:64" s="6" customFormat="1" ht="15.75" customHeight="1">
      <c r="B250" s="22"/>
      <c r="C250" s="122" t="s">
        <v>362</v>
      </c>
      <c r="D250" s="122" t="s">
        <v>158</v>
      </c>
      <c r="E250" s="123" t="s">
        <v>363</v>
      </c>
      <c r="F250" s="194" t="s">
        <v>364</v>
      </c>
      <c r="G250" s="195"/>
      <c r="H250" s="195"/>
      <c r="I250" s="195"/>
      <c r="J250" s="124" t="s">
        <v>186</v>
      </c>
      <c r="K250" s="125">
        <v>8</v>
      </c>
      <c r="L250" s="196">
        <v>0</v>
      </c>
      <c r="M250" s="195"/>
      <c r="N250" s="197">
        <f>ROUND($L$250*$K$250,2)</f>
        <v>0</v>
      </c>
      <c r="O250" s="195"/>
      <c r="P250" s="195"/>
      <c r="Q250" s="195"/>
      <c r="R250" s="23"/>
      <c r="T250" s="126"/>
      <c r="U250" s="29" t="s">
        <v>42</v>
      </c>
      <c r="V250" s="127">
        <v>0</v>
      </c>
      <c r="W250" s="127">
        <f>$V$250*$K$250</f>
        <v>0</v>
      </c>
      <c r="X250" s="127">
        <v>0</v>
      </c>
      <c r="Y250" s="127">
        <f>$X$250*$K$250</f>
        <v>0</v>
      </c>
      <c r="Z250" s="127">
        <v>0</v>
      </c>
      <c r="AA250" s="128">
        <f>$Z$250*$K$250</f>
        <v>0</v>
      </c>
      <c r="AR250" s="6" t="s">
        <v>162</v>
      </c>
      <c r="AT250" s="6" t="s">
        <v>158</v>
      </c>
      <c r="AU250" s="6" t="s">
        <v>21</v>
      </c>
      <c r="AY250" s="6" t="s">
        <v>156</v>
      </c>
      <c r="BE250" s="82">
        <f>IF($U$250="základní",$N$250,0)</f>
        <v>0</v>
      </c>
      <c r="BF250" s="82">
        <f>IF($U$250="snížená",$N$250,0)</f>
        <v>0</v>
      </c>
      <c r="BG250" s="82">
        <f>IF($U$250="zákl. přenesená",$N$250,0)</f>
        <v>0</v>
      </c>
      <c r="BH250" s="82">
        <f>IF($U$250="sníž. přenesená",$N$250,0)</f>
        <v>0</v>
      </c>
      <c r="BI250" s="82">
        <f>IF($U$250="nulová",$N$250,0)</f>
        <v>0</v>
      </c>
      <c r="BJ250" s="6" t="s">
        <v>21</v>
      </c>
      <c r="BK250" s="82">
        <f>ROUND($L$250*$K$250,2)</f>
        <v>0</v>
      </c>
      <c r="BL250" s="6" t="s">
        <v>162</v>
      </c>
    </row>
    <row r="251" spans="2:64" s="6" customFormat="1" ht="15.75" customHeight="1">
      <c r="B251" s="22"/>
      <c r="C251" s="122" t="s">
        <v>365</v>
      </c>
      <c r="D251" s="122" t="s">
        <v>158</v>
      </c>
      <c r="E251" s="123" t="s">
        <v>363</v>
      </c>
      <c r="F251" s="194" t="s">
        <v>364</v>
      </c>
      <c r="G251" s="195"/>
      <c r="H251" s="195"/>
      <c r="I251" s="195"/>
      <c r="J251" s="124" t="s">
        <v>186</v>
      </c>
      <c r="K251" s="125">
        <v>16</v>
      </c>
      <c r="L251" s="196">
        <v>0</v>
      </c>
      <c r="M251" s="195"/>
      <c r="N251" s="197">
        <f>ROUND($L$251*$K$251,2)</f>
        <v>0</v>
      </c>
      <c r="O251" s="195"/>
      <c r="P251" s="195"/>
      <c r="Q251" s="195"/>
      <c r="R251" s="23"/>
      <c r="T251" s="126"/>
      <c r="U251" s="29" t="s">
        <v>42</v>
      </c>
      <c r="V251" s="127">
        <v>0</v>
      </c>
      <c r="W251" s="127">
        <f>$V$251*$K$251</f>
        <v>0</v>
      </c>
      <c r="X251" s="127">
        <v>0</v>
      </c>
      <c r="Y251" s="127">
        <f>$X$251*$K$251</f>
        <v>0</v>
      </c>
      <c r="Z251" s="127">
        <v>0</v>
      </c>
      <c r="AA251" s="128">
        <f>$Z$251*$K$251</f>
        <v>0</v>
      </c>
      <c r="AR251" s="6" t="s">
        <v>162</v>
      </c>
      <c r="AT251" s="6" t="s">
        <v>158</v>
      </c>
      <c r="AU251" s="6" t="s">
        <v>21</v>
      </c>
      <c r="AY251" s="6" t="s">
        <v>156</v>
      </c>
      <c r="BE251" s="82">
        <f>IF($U$251="základní",$N$251,0)</f>
        <v>0</v>
      </c>
      <c r="BF251" s="82">
        <f>IF($U$251="snížená",$N$251,0)</f>
        <v>0</v>
      </c>
      <c r="BG251" s="82">
        <f>IF($U$251="zákl. přenesená",$N$251,0)</f>
        <v>0</v>
      </c>
      <c r="BH251" s="82">
        <f>IF($U$251="sníž. přenesená",$N$251,0)</f>
        <v>0</v>
      </c>
      <c r="BI251" s="82">
        <f>IF($U$251="nulová",$N$251,0)</f>
        <v>0</v>
      </c>
      <c r="BJ251" s="6" t="s">
        <v>21</v>
      </c>
      <c r="BK251" s="82">
        <f>ROUND($L$251*$K$251,2)</f>
        <v>0</v>
      </c>
      <c r="BL251" s="6" t="s">
        <v>162</v>
      </c>
    </row>
    <row r="252" spans="2:64" s="6" customFormat="1" ht="15.75" customHeight="1">
      <c r="B252" s="22"/>
      <c r="C252" s="122" t="s">
        <v>366</v>
      </c>
      <c r="D252" s="122" t="s">
        <v>158</v>
      </c>
      <c r="E252" s="123" t="s">
        <v>363</v>
      </c>
      <c r="F252" s="194" t="s">
        <v>364</v>
      </c>
      <c r="G252" s="195"/>
      <c r="H252" s="195"/>
      <c r="I252" s="195"/>
      <c r="J252" s="124" t="s">
        <v>186</v>
      </c>
      <c r="K252" s="125">
        <v>8</v>
      </c>
      <c r="L252" s="196">
        <v>0</v>
      </c>
      <c r="M252" s="195"/>
      <c r="N252" s="197">
        <f>ROUND($L$252*$K$252,2)</f>
        <v>0</v>
      </c>
      <c r="O252" s="195"/>
      <c r="P252" s="195"/>
      <c r="Q252" s="195"/>
      <c r="R252" s="23"/>
      <c r="T252" s="126"/>
      <c r="U252" s="29" t="s">
        <v>42</v>
      </c>
      <c r="V252" s="127">
        <v>0</v>
      </c>
      <c r="W252" s="127">
        <f>$V$252*$K$252</f>
        <v>0</v>
      </c>
      <c r="X252" s="127">
        <v>0</v>
      </c>
      <c r="Y252" s="127">
        <f>$X$252*$K$252</f>
        <v>0</v>
      </c>
      <c r="Z252" s="127">
        <v>0</v>
      </c>
      <c r="AA252" s="128">
        <f>$Z$252*$K$252</f>
        <v>0</v>
      </c>
      <c r="AR252" s="6" t="s">
        <v>162</v>
      </c>
      <c r="AT252" s="6" t="s">
        <v>158</v>
      </c>
      <c r="AU252" s="6" t="s">
        <v>21</v>
      </c>
      <c r="AY252" s="6" t="s">
        <v>156</v>
      </c>
      <c r="BE252" s="82">
        <f>IF($U$252="základní",$N$252,0)</f>
        <v>0</v>
      </c>
      <c r="BF252" s="82">
        <f>IF($U$252="snížená",$N$252,0)</f>
        <v>0</v>
      </c>
      <c r="BG252" s="82">
        <f>IF($U$252="zákl. přenesená",$N$252,0)</f>
        <v>0</v>
      </c>
      <c r="BH252" s="82">
        <f>IF($U$252="sníž. přenesená",$N$252,0)</f>
        <v>0</v>
      </c>
      <c r="BI252" s="82">
        <f>IF($U$252="nulová",$N$252,0)</f>
        <v>0</v>
      </c>
      <c r="BJ252" s="6" t="s">
        <v>21</v>
      </c>
      <c r="BK252" s="82">
        <f>ROUND($L$252*$K$252,2)</f>
        <v>0</v>
      </c>
      <c r="BL252" s="6" t="s">
        <v>162</v>
      </c>
    </row>
    <row r="253" spans="2:64" s="6" customFormat="1" ht="27" customHeight="1">
      <c r="B253" s="22"/>
      <c r="C253" s="122" t="s">
        <v>367</v>
      </c>
      <c r="D253" s="122" t="s">
        <v>158</v>
      </c>
      <c r="E253" s="123" t="s">
        <v>368</v>
      </c>
      <c r="F253" s="194" t="s">
        <v>369</v>
      </c>
      <c r="G253" s="195"/>
      <c r="H253" s="195"/>
      <c r="I253" s="195"/>
      <c r="J253" s="124" t="s">
        <v>186</v>
      </c>
      <c r="K253" s="125">
        <v>2.4</v>
      </c>
      <c r="L253" s="196">
        <v>0</v>
      </c>
      <c r="M253" s="195"/>
      <c r="N253" s="197">
        <f>ROUND($L$253*$K$253,2)</f>
        <v>0</v>
      </c>
      <c r="O253" s="195"/>
      <c r="P253" s="195"/>
      <c r="Q253" s="195"/>
      <c r="R253" s="23"/>
      <c r="T253" s="126"/>
      <c r="U253" s="29" t="s">
        <v>42</v>
      </c>
      <c r="V253" s="127">
        <v>0</v>
      </c>
      <c r="W253" s="127">
        <f>$V$253*$K$253</f>
        <v>0</v>
      </c>
      <c r="X253" s="127">
        <v>0</v>
      </c>
      <c r="Y253" s="127">
        <f>$X$253*$K$253</f>
        <v>0</v>
      </c>
      <c r="Z253" s="127">
        <v>0</v>
      </c>
      <c r="AA253" s="128">
        <f>$Z$253*$K$253</f>
        <v>0</v>
      </c>
      <c r="AR253" s="6" t="s">
        <v>162</v>
      </c>
      <c r="AT253" s="6" t="s">
        <v>158</v>
      </c>
      <c r="AU253" s="6" t="s">
        <v>21</v>
      </c>
      <c r="AY253" s="6" t="s">
        <v>156</v>
      </c>
      <c r="BE253" s="82">
        <f>IF($U$253="základní",$N$253,0)</f>
        <v>0</v>
      </c>
      <c r="BF253" s="82">
        <f>IF($U$253="snížená",$N$253,0)</f>
        <v>0</v>
      </c>
      <c r="BG253" s="82">
        <f>IF($U$253="zákl. přenesená",$N$253,0)</f>
        <v>0</v>
      </c>
      <c r="BH253" s="82">
        <f>IF($U$253="sníž. přenesená",$N$253,0)</f>
        <v>0</v>
      </c>
      <c r="BI253" s="82">
        <f>IF($U$253="nulová",$N$253,0)</f>
        <v>0</v>
      </c>
      <c r="BJ253" s="6" t="s">
        <v>21</v>
      </c>
      <c r="BK253" s="82">
        <f>ROUND($L$253*$K$253,2)</f>
        <v>0</v>
      </c>
      <c r="BL253" s="6" t="s">
        <v>162</v>
      </c>
    </row>
    <row r="254" spans="2:64" s="6" customFormat="1" ht="27" customHeight="1">
      <c r="B254" s="22"/>
      <c r="C254" s="122" t="s">
        <v>370</v>
      </c>
      <c r="D254" s="122" t="s">
        <v>158</v>
      </c>
      <c r="E254" s="123" t="s">
        <v>368</v>
      </c>
      <c r="F254" s="194" t="s">
        <v>369</v>
      </c>
      <c r="G254" s="195"/>
      <c r="H254" s="195"/>
      <c r="I254" s="195"/>
      <c r="J254" s="124" t="s">
        <v>186</v>
      </c>
      <c r="K254" s="125">
        <v>3</v>
      </c>
      <c r="L254" s="196">
        <v>0</v>
      </c>
      <c r="M254" s="195"/>
      <c r="N254" s="197">
        <f>ROUND($L$254*$K$254,2)</f>
        <v>0</v>
      </c>
      <c r="O254" s="195"/>
      <c r="P254" s="195"/>
      <c r="Q254" s="195"/>
      <c r="R254" s="23"/>
      <c r="T254" s="126"/>
      <c r="U254" s="29" t="s">
        <v>42</v>
      </c>
      <c r="V254" s="127">
        <v>0</v>
      </c>
      <c r="W254" s="127">
        <f>$V$254*$K$254</f>
        <v>0</v>
      </c>
      <c r="X254" s="127">
        <v>0</v>
      </c>
      <c r="Y254" s="127">
        <f>$X$254*$K$254</f>
        <v>0</v>
      </c>
      <c r="Z254" s="127">
        <v>0</v>
      </c>
      <c r="AA254" s="128">
        <f>$Z$254*$K$254</f>
        <v>0</v>
      </c>
      <c r="AR254" s="6" t="s">
        <v>162</v>
      </c>
      <c r="AT254" s="6" t="s">
        <v>158</v>
      </c>
      <c r="AU254" s="6" t="s">
        <v>21</v>
      </c>
      <c r="AY254" s="6" t="s">
        <v>156</v>
      </c>
      <c r="BE254" s="82">
        <f>IF($U$254="základní",$N$254,0)</f>
        <v>0</v>
      </c>
      <c r="BF254" s="82">
        <f>IF($U$254="snížená",$N$254,0)</f>
        <v>0</v>
      </c>
      <c r="BG254" s="82">
        <f>IF($U$254="zákl. přenesená",$N$254,0)</f>
        <v>0</v>
      </c>
      <c r="BH254" s="82">
        <f>IF($U$254="sníž. přenesená",$N$254,0)</f>
        <v>0</v>
      </c>
      <c r="BI254" s="82">
        <f>IF($U$254="nulová",$N$254,0)</f>
        <v>0</v>
      </c>
      <c r="BJ254" s="6" t="s">
        <v>21</v>
      </c>
      <c r="BK254" s="82">
        <f>ROUND($L$254*$K$254,2)</f>
        <v>0</v>
      </c>
      <c r="BL254" s="6" t="s">
        <v>162</v>
      </c>
    </row>
    <row r="255" spans="2:64" s="6" customFormat="1" ht="39" customHeight="1">
      <c r="B255" s="22"/>
      <c r="C255" s="122" t="s">
        <v>371</v>
      </c>
      <c r="D255" s="122" t="s">
        <v>158</v>
      </c>
      <c r="E255" s="123" t="s">
        <v>372</v>
      </c>
      <c r="F255" s="194" t="s">
        <v>373</v>
      </c>
      <c r="G255" s="195"/>
      <c r="H255" s="195"/>
      <c r="I255" s="195"/>
      <c r="J255" s="124" t="s">
        <v>186</v>
      </c>
      <c r="K255" s="125">
        <v>1.2</v>
      </c>
      <c r="L255" s="196">
        <v>0</v>
      </c>
      <c r="M255" s="195"/>
      <c r="N255" s="197">
        <f>ROUND($L$255*$K$255,2)</f>
        <v>0</v>
      </c>
      <c r="O255" s="195"/>
      <c r="P255" s="195"/>
      <c r="Q255" s="195"/>
      <c r="R255" s="23"/>
      <c r="T255" s="126"/>
      <c r="U255" s="29" t="s">
        <v>42</v>
      </c>
      <c r="V255" s="127">
        <v>0</v>
      </c>
      <c r="W255" s="127">
        <f>$V$255*$K$255</f>
        <v>0</v>
      </c>
      <c r="X255" s="127">
        <v>0</v>
      </c>
      <c r="Y255" s="127">
        <f>$X$255*$K$255</f>
        <v>0</v>
      </c>
      <c r="Z255" s="127">
        <v>0</v>
      </c>
      <c r="AA255" s="128">
        <f>$Z$255*$K$255</f>
        <v>0</v>
      </c>
      <c r="AR255" s="6" t="s">
        <v>162</v>
      </c>
      <c r="AT255" s="6" t="s">
        <v>158</v>
      </c>
      <c r="AU255" s="6" t="s">
        <v>21</v>
      </c>
      <c r="AY255" s="6" t="s">
        <v>156</v>
      </c>
      <c r="BE255" s="82">
        <f>IF($U$255="základní",$N$255,0)</f>
        <v>0</v>
      </c>
      <c r="BF255" s="82">
        <f>IF($U$255="snížená",$N$255,0)</f>
        <v>0</v>
      </c>
      <c r="BG255" s="82">
        <f>IF($U$255="zákl. přenesená",$N$255,0)</f>
        <v>0</v>
      </c>
      <c r="BH255" s="82">
        <f>IF($U$255="sníž. přenesená",$N$255,0)</f>
        <v>0</v>
      </c>
      <c r="BI255" s="82">
        <f>IF($U$255="nulová",$N$255,0)</f>
        <v>0</v>
      </c>
      <c r="BJ255" s="6" t="s">
        <v>21</v>
      </c>
      <c r="BK255" s="82">
        <f>ROUND($L$255*$K$255,2)</f>
        <v>0</v>
      </c>
      <c r="BL255" s="6" t="s">
        <v>162</v>
      </c>
    </row>
    <row r="256" spans="2:64" s="6" customFormat="1" ht="39" customHeight="1">
      <c r="B256" s="22"/>
      <c r="C256" s="122" t="s">
        <v>374</v>
      </c>
      <c r="D256" s="122" t="s">
        <v>158</v>
      </c>
      <c r="E256" s="123" t="s">
        <v>372</v>
      </c>
      <c r="F256" s="194" t="s">
        <v>373</v>
      </c>
      <c r="G256" s="195"/>
      <c r="H256" s="195"/>
      <c r="I256" s="195"/>
      <c r="J256" s="124" t="s">
        <v>186</v>
      </c>
      <c r="K256" s="125">
        <v>1</v>
      </c>
      <c r="L256" s="196">
        <v>0</v>
      </c>
      <c r="M256" s="195"/>
      <c r="N256" s="197">
        <f>ROUND($L$256*$K$256,2)</f>
        <v>0</v>
      </c>
      <c r="O256" s="195"/>
      <c r="P256" s="195"/>
      <c r="Q256" s="195"/>
      <c r="R256" s="23"/>
      <c r="T256" s="126"/>
      <c r="U256" s="29" t="s">
        <v>42</v>
      </c>
      <c r="V256" s="127">
        <v>0</v>
      </c>
      <c r="W256" s="127">
        <f>$V$256*$K$256</f>
        <v>0</v>
      </c>
      <c r="X256" s="127">
        <v>0</v>
      </c>
      <c r="Y256" s="127">
        <f>$X$256*$K$256</f>
        <v>0</v>
      </c>
      <c r="Z256" s="127">
        <v>0</v>
      </c>
      <c r="AA256" s="128">
        <f>$Z$256*$K$256</f>
        <v>0</v>
      </c>
      <c r="AR256" s="6" t="s">
        <v>162</v>
      </c>
      <c r="AT256" s="6" t="s">
        <v>158</v>
      </c>
      <c r="AU256" s="6" t="s">
        <v>21</v>
      </c>
      <c r="AY256" s="6" t="s">
        <v>156</v>
      </c>
      <c r="BE256" s="82">
        <f>IF($U$256="základní",$N$256,0)</f>
        <v>0</v>
      </c>
      <c r="BF256" s="82">
        <f>IF($U$256="snížená",$N$256,0)</f>
        <v>0</v>
      </c>
      <c r="BG256" s="82">
        <f>IF($U$256="zákl. přenesená",$N$256,0)</f>
        <v>0</v>
      </c>
      <c r="BH256" s="82">
        <f>IF($U$256="sníž. přenesená",$N$256,0)</f>
        <v>0</v>
      </c>
      <c r="BI256" s="82">
        <f>IF($U$256="nulová",$N$256,0)</f>
        <v>0</v>
      </c>
      <c r="BJ256" s="6" t="s">
        <v>21</v>
      </c>
      <c r="BK256" s="82">
        <f>ROUND($L$256*$K$256,2)</f>
        <v>0</v>
      </c>
      <c r="BL256" s="6" t="s">
        <v>162</v>
      </c>
    </row>
    <row r="257" spans="2:64" s="6" customFormat="1" ht="27" customHeight="1">
      <c r="B257" s="22"/>
      <c r="C257" s="122" t="s">
        <v>375</v>
      </c>
      <c r="D257" s="122" t="s">
        <v>158</v>
      </c>
      <c r="E257" s="123" t="s">
        <v>376</v>
      </c>
      <c r="F257" s="194" t="s">
        <v>377</v>
      </c>
      <c r="G257" s="195"/>
      <c r="H257" s="195"/>
      <c r="I257" s="195"/>
      <c r="J257" s="124" t="s">
        <v>173</v>
      </c>
      <c r="K257" s="125">
        <v>0.198</v>
      </c>
      <c r="L257" s="196">
        <v>0</v>
      </c>
      <c r="M257" s="195"/>
      <c r="N257" s="197">
        <f>ROUND($L$257*$K$257,2)</f>
        <v>0</v>
      </c>
      <c r="O257" s="195"/>
      <c r="P257" s="195"/>
      <c r="Q257" s="195"/>
      <c r="R257" s="23"/>
      <c r="T257" s="126"/>
      <c r="U257" s="29" t="s">
        <v>42</v>
      </c>
      <c r="V257" s="127">
        <v>0</v>
      </c>
      <c r="W257" s="127">
        <f>$V$257*$K$257</f>
        <v>0</v>
      </c>
      <c r="X257" s="127">
        <v>0</v>
      </c>
      <c r="Y257" s="127">
        <f>$X$257*$K$257</f>
        <v>0</v>
      </c>
      <c r="Z257" s="127">
        <v>0</v>
      </c>
      <c r="AA257" s="128">
        <f>$Z$257*$K$257</f>
        <v>0</v>
      </c>
      <c r="AR257" s="6" t="s">
        <v>162</v>
      </c>
      <c r="AT257" s="6" t="s">
        <v>158</v>
      </c>
      <c r="AU257" s="6" t="s">
        <v>21</v>
      </c>
      <c r="AY257" s="6" t="s">
        <v>156</v>
      </c>
      <c r="BE257" s="82">
        <f>IF($U$257="základní",$N$257,0)</f>
        <v>0</v>
      </c>
      <c r="BF257" s="82">
        <f>IF($U$257="snížená",$N$257,0)</f>
        <v>0</v>
      </c>
      <c r="BG257" s="82">
        <f>IF($U$257="zákl. přenesená",$N$257,0)</f>
        <v>0</v>
      </c>
      <c r="BH257" s="82">
        <f>IF($U$257="sníž. přenesená",$N$257,0)</f>
        <v>0</v>
      </c>
      <c r="BI257" s="82">
        <f>IF($U$257="nulová",$N$257,0)</f>
        <v>0</v>
      </c>
      <c r="BJ257" s="6" t="s">
        <v>21</v>
      </c>
      <c r="BK257" s="82">
        <f>ROUND($L$257*$K$257,2)</f>
        <v>0</v>
      </c>
      <c r="BL257" s="6" t="s">
        <v>162</v>
      </c>
    </row>
    <row r="258" spans="2:64" s="6" customFormat="1" ht="27" customHeight="1">
      <c r="B258" s="22"/>
      <c r="C258" s="122" t="s">
        <v>378</v>
      </c>
      <c r="D258" s="122" t="s">
        <v>158</v>
      </c>
      <c r="E258" s="123" t="s">
        <v>376</v>
      </c>
      <c r="F258" s="194" t="s">
        <v>377</v>
      </c>
      <c r="G258" s="195"/>
      <c r="H258" s="195"/>
      <c r="I258" s="195"/>
      <c r="J258" s="124" t="s">
        <v>173</v>
      </c>
      <c r="K258" s="125">
        <v>0.261</v>
      </c>
      <c r="L258" s="196">
        <v>0</v>
      </c>
      <c r="M258" s="195"/>
      <c r="N258" s="197">
        <f>ROUND($L$258*$K$258,2)</f>
        <v>0</v>
      </c>
      <c r="O258" s="195"/>
      <c r="P258" s="195"/>
      <c r="Q258" s="195"/>
      <c r="R258" s="23"/>
      <c r="T258" s="126"/>
      <c r="U258" s="29" t="s">
        <v>42</v>
      </c>
      <c r="V258" s="127">
        <v>0</v>
      </c>
      <c r="W258" s="127">
        <f>$V$258*$K$258</f>
        <v>0</v>
      </c>
      <c r="X258" s="127">
        <v>0</v>
      </c>
      <c r="Y258" s="127">
        <f>$X$258*$K$258</f>
        <v>0</v>
      </c>
      <c r="Z258" s="127">
        <v>0</v>
      </c>
      <c r="AA258" s="128">
        <f>$Z$258*$K$258</f>
        <v>0</v>
      </c>
      <c r="AR258" s="6" t="s">
        <v>162</v>
      </c>
      <c r="AT258" s="6" t="s">
        <v>158</v>
      </c>
      <c r="AU258" s="6" t="s">
        <v>21</v>
      </c>
      <c r="AY258" s="6" t="s">
        <v>156</v>
      </c>
      <c r="BE258" s="82">
        <f>IF($U$258="základní",$N$258,0)</f>
        <v>0</v>
      </c>
      <c r="BF258" s="82">
        <f>IF($U$258="snížená",$N$258,0)</f>
        <v>0</v>
      </c>
      <c r="BG258" s="82">
        <f>IF($U$258="zákl. přenesená",$N$258,0)</f>
        <v>0</v>
      </c>
      <c r="BH258" s="82">
        <f>IF($U$258="sníž. přenesená",$N$258,0)</f>
        <v>0</v>
      </c>
      <c r="BI258" s="82">
        <f>IF($U$258="nulová",$N$258,0)</f>
        <v>0</v>
      </c>
      <c r="BJ258" s="6" t="s">
        <v>21</v>
      </c>
      <c r="BK258" s="82">
        <f>ROUND($L$258*$K$258,2)</f>
        <v>0</v>
      </c>
      <c r="BL258" s="6" t="s">
        <v>162</v>
      </c>
    </row>
    <row r="259" spans="2:64" s="6" customFormat="1" ht="27" customHeight="1">
      <c r="B259" s="22"/>
      <c r="C259" s="122" t="s">
        <v>379</v>
      </c>
      <c r="D259" s="122" t="s">
        <v>158</v>
      </c>
      <c r="E259" s="123" t="s">
        <v>376</v>
      </c>
      <c r="F259" s="194" t="s">
        <v>377</v>
      </c>
      <c r="G259" s="195"/>
      <c r="H259" s="195"/>
      <c r="I259" s="195"/>
      <c r="J259" s="124" t="s">
        <v>173</v>
      </c>
      <c r="K259" s="125">
        <v>0.204</v>
      </c>
      <c r="L259" s="196">
        <v>0</v>
      </c>
      <c r="M259" s="195"/>
      <c r="N259" s="197">
        <f>ROUND($L$259*$K$259,2)</f>
        <v>0</v>
      </c>
      <c r="O259" s="195"/>
      <c r="P259" s="195"/>
      <c r="Q259" s="195"/>
      <c r="R259" s="23"/>
      <c r="T259" s="126"/>
      <c r="U259" s="29" t="s">
        <v>42</v>
      </c>
      <c r="V259" s="127">
        <v>0</v>
      </c>
      <c r="W259" s="127">
        <f>$V$259*$K$259</f>
        <v>0</v>
      </c>
      <c r="X259" s="127">
        <v>0</v>
      </c>
      <c r="Y259" s="127">
        <f>$X$259*$K$259</f>
        <v>0</v>
      </c>
      <c r="Z259" s="127">
        <v>0</v>
      </c>
      <c r="AA259" s="128">
        <f>$Z$259*$K$259</f>
        <v>0</v>
      </c>
      <c r="AR259" s="6" t="s">
        <v>162</v>
      </c>
      <c r="AT259" s="6" t="s">
        <v>158</v>
      </c>
      <c r="AU259" s="6" t="s">
        <v>21</v>
      </c>
      <c r="AY259" s="6" t="s">
        <v>156</v>
      </c>
      <c r="BE259" s="82">
        <f>IF($U$259="základní",$N$259,0)</f>
        <v>0</v>
      </c>
      <c r="BF259" s="82">
        <f>IF($U$259="snížená",$N$259,0)</f>
        <v>0</v>
      </c>
      <c r="BG259" s="82">
        <f>IF($U$259="zákl. přenesená",$N$259,0)</f>
        <v>0</v>
      </c>
      <c r="BH259" s="82">
        <f>IF($U$259="sníž. přenesená",$N$259,0)</f>
        <v>0</v>
      </c>
      <c r="BI259" s="82">
        <f>IF($U$259="nulová",$N$259,0)</f>
        <v>0</v>
      </c>
      <c r="BJ259" s="6" t="s">
        <v>21</v>
      </c>
      <c r="BK259" s="82">
        <f>ROUND($L$259*$K$259,2)</f>
        <v>0</v>
      </c>
      <c r="BL259" s="6" t="s">
        <v>162</v>
      </c>
    </row>
    <row r="260" spans="2:63" s="113" customFormat="1" ht="37.5" customHeight="1">
      <c r="B260" s="114"/>
      <c r="D260" s="115" t="s">
        <v>110</v>
      </c>
      <c r="E260" s="115"/>
      <c r="F260" s="115"/>
      <c r="G260" s="115"/>
      <c r="H260" s="115"/>
      <c r="I260" s="115"/>
      <c r="J260" s="115"/>
      <c r="K260" s="115"/>
      <c r="L260" s="115"/>
      <c r="M260" s="115"/>
      <c r="N260" s="190">
        <f>$BK$260</f>
        <v>0</v>
      </c>
      <c r="O260" s="198"/>
      <c r="P260" s="198"/>
      <c r="Q260" s="198"/>
      <c r="R260" s="117"/>
      <c r="T260" s="118"/>
      <c r="W260" s="119">
        <f>SUM($W$261:$W$269)</f>
        <v>0</v>
      </c>
      <c r="Y260" s="119">
        <f>SUM($Y$261:$Y$269)</f>
        <v>0</v>
      </c>
      <c r="AA260" s="120">
        <f>SUM($AA$261:$AA$269)</f>
        <v>0</v>
      </c>
      <c r="AR260" s="116" t="s">
        <v>94</v>
      </c>
      <c r="AT260" s="116" t="s">
        <v>76</v>
      </c>
      <c r="AU260" s="116" t="s">
        <v>77</v>
      </c>
      <c r="AY260" s="116" t="s">
        <v>156</v>
      </c>
      <c r="BK260" s="121">
        <f>SUM($BK$261:$BK$269)</f>
        <v>0</v>
      </c>
    </row>
    <row r="261" spans="2:64" s="6" customFormat="1" ht="27" customHeight="1">
      <c r="B261" s="22"/>
      <c r="C261" s="122" t="s">
        <v>380</v>
      </c>
      <c r="D261" s="122" t="s">
        <v>158</v>
      </c>
      <c r="E261" s="123" t="s">
        <v>381</v>
      </c>
      <c r="F261" s="194" t="s">
        <v>382</v>
      </c>
      <c r="G261" s="195"/>
      <c r="H261" s="195"/>
      <c r="I261" s="195"/>
      <c r="J261" s="124" t="s">
        <v>211</v>
      </c>
      <c r="K261" s="125">
        <v>2</v>
      </c>
      <c r="L261" s="196">
        <v>0</v>
      </c>
      <c r="M261" s="195"/>
      <c r="N261" s="197">
        <f>ROUND($L$261*$K$261,2)</f>
        <v>0</v>
      </c>
      <c r="O261" s="195"/>
      <c r="P261" s="195"/>
      <c r="Q261" s="195"/>
      <c r="R261" s="23"/>
      <c r="T261" s="126"/>
      <c r="U261" s="29" t="s">
        <v>42</v>
      </c>
      <c r="V261" s="127">
        <v>0</v>
      </c>
      <c r="W261" s="127">
        <f>$V$261*$K$261</f>
        <v>0</v>
      </c>
      <c r="X261" s="127">
        <v>0</v>
      </c>
      <c r="Y261" s="127">
        <f>$X$261*$K$261</f>
        <v>0</v>
      </c>
      <c r="Z261" s="127">
        <v>0</v>
      </c>
      <c r="AA261" s="128">
        <f>$Z$261*$K$261</f>
        <v>0</v>
      </c>
      <c r="AR261" s="6" t="s">
        <v>162</v>
      </c>
      <c r="AT261" s="6" t="s">
        <v>158</v>
      </c>
      <c r="AU261" s="6" t="s">
        <v>21</v>
      </c>
      <c r="AY261" s="6" t="s">
        <v>156</v>
      </c>
      <c r="BE261" s="82">
        <f>IF($U$261="základní",$N$261,0)</f>
        <v>0</v>
      </c>
      <c r="BF261" s="82">
        <f>IF($U$261="snížená",$N$261,0)</f>
        <v>0</v>
      </c>
      <c r="BG261" s="82">
        <f>IF($U$261="zákl. přenesená",$N$261,0)</f>
        <v>0</v>
      </c>
      <c r="BH261" s="82">
        <f>IF($U$261="sníž. přenesená",$N$261,0)</f>
        <v>0</v>
      </c>
      <c r="BI261" s="82">
        <f>IF($U$261="nulová",$N$261,0)</f>
        <v>0</v>
      </c>
      <c r="BJ261" s="6" t="s">
        <v>21</v>
      </c>
      <c r="BK261" s="82">
        <f>ROUND($L$261*$K$261,2)</f>
        <v>0</v>
      </c>
      <c r="BL261" s="6" t="s">
        <v>162</v>
      </c>
    </row>
    <row r="262" spans="2:64" s="6" customFormat="1" ht="27" customHeight="1">
      <c r="B262" s="22"/>
      <c r="C262" s="122" t="s">
        <v>383</v>
      </c>
      <c r="D262" s="122" t="s">
        <v>158</v>
      </c>
      <c r="E262" s="123" t="s">
        <v>381</v>
      </c>
      <c r="F262" s="194" t="s">
        <v>382</v>
      </c>
      <c r="G262" s="195"/>
      <c r="H262" s="195"/>
      <c r="I262" s="195"/>
      <c r="J262" s="124" t="s">
        <v>211</v>
      </c>
      <c r="K262" s="125">
        <v>2</v>
      </c>
      <c r="L262" s="196">
        <v>0</v>
      </c>
      <c r="M262" s="195"/>
      <c r="N262" s="197">
        <f>ROUND($L$262*$K$262,2)</f>
        <v>0</v>
      </c>
      <c r="O262" s="195"/>
      <c r="P262" s="195"/>
      <c r="Q262" s="195"/>
      <c r="R262" s="23"/>
      <c r="T262" s="126"/>
      <c r="U262" s="29" t="s">
        <v>42</v>
      </c>
      <c r="V262" s="127">
        <v>0</v>
      </c>
      <c r="W262" s="127">
        <f>$V$262*$K$262</f>
        <v>0</v>
      </c>
      <c r="X262" s="127">
        <v>0</v>
      </c>
      <c r="Y262" s="127">
        <f>$X$262*$K$262</f>
        <v>0</v>
      </c>
      <c r="Z262" s="127">
        <v>0</v>
      </c>
      <c r="AA262" s="128">
        <f>$Z$262*$K$262</f>
        <v>0</v>
      </c>
      <c r="AR262" s="6" t="s">
        <v>162</v>
      </c>
      <c r="AT262" s="6" t="s">
        <v>158</v>
      </c>
      <c r="AU262" s="6" t="s">
        <v>21</v>
      </c>
      <c r="AY262" s="6" t="s">
        <v>156</v>
      </c>
      <c r="BE262" s="82">
        <f>IF($U$262="základní",$N$262,0)</f>
        <v>0</v>
      </c>
      <c r="BF262" s="82">
        <f>IF($U$262="snížená",$N$262,0)</f>
        <v>0</v>
      </c>
      <c r="BG262" s="82">
        <f>IF($U$262="zákl. přenesená",$N$262,0)</f>
        <v>0</v>
      </c>
      <c r="BH262" s="82">
        <f>IF($U$262="sníž. přenesená",$N$262,0)</f>
        <v>0</v>
      </c>
      <c r="BI262" s="82">
        <f>IF($U$262="nulová",$N$262,0)</f>
        <v>0</v>
      </c>
      <c r="BJ262" s="6" t="s">
        <v>21</v>
      </c>
      <c r="BK262" s="82">
        <f>ROUND($L$262*$K$262,2)</f>
        <v>0</v>
      </c>
      <c r="BL262" s="6" t="s">
        <v>162</v>
      </c>
    </row>
    <row r="263" spans="2:64" s="6" customFormat="1" ht="27" customHeight="1">
      <c r="B263" s="22"/>
      <c r="C263" s="122" t="s">
        <v>384</v>
      </c>
      <c r="D263" s="122" t="s">
        <v>158</v>
      </c>
      <c r="E263" s="123" t="s">
        <v>385</v>
      </c>
      <c r="F263" s="194" t="s">
        <v>382</v>
      </c>
      <c r="G263" s="195"/>
      <c r="H263" s="195"/>
      <c r="I263" s="195"/>
      <c r="J263" s="124" t="s">
        <v>211</v>
      </c>
      <c r="K263" s="125">
        <v>3</v>
      </c>
      <c r="L263" s="196">
        <v>0</v>
      </c>
      <c r="M263" s="195"/>
      <c r="N263" s="197">
        <f>ROUND($L$263*$K$263,2)</f>
        <v>0</v>
      </c>
      <c r="O263" s="195"/>
      <c r="P263" s="195"/>
      <c r="Q263" s="195"/>
      <c r="R263" s="23"/>
      <c r="T263" s="126"/>
      <c r="U263" s="29" t="s">
        <v>42</v>
      </c>
      <c r="V263" s="127">
        <v>0</v>
      </c>
      <c r="W263" s="127">
        <f>$V$263*$K$263</f>
        <v>0</v>
      </c>
      <c r="X263" s="127">
        <v>0</v>
      </c>
      <c r="Y263" s="127">
        <f>$X$263*$K$263</f>
        <v>0</v>
      </c>
      <c r="Z263" s="127">
        <v>0</v>
      </c>
      <c r="AA263" s="128">
        <f>$Z$263*$K$263</f>
        <v>0</v>
      </c>
      <c r="AR263" s="6" t="s">
        <v>162</v>
      </c>
      <c r="AT263" s="6" t="s">
        <v>158</v>
      </c>
      <c r="AU263" s="6" t="s">
        <v>21</v>
      </c>
      <c r="AY263" s="6" t="s">
        <v>156</v>
      </c>
      <c r="BE263" s="82">
        <f>IF($U$263="základní",$N$263,0)</f>
        <v>0</v>
      </c>
      <c r="BF263" s="82">
        <f>IF($U$263="snížená",$N$263,0)</f>
        <v>0</v>
      </c>
      <c r="BG263" s="82">
        <f>IF($U$263="zákl. přenesená",$N$263,0)</f>
        <v>0</v>
      </c>
      <c r="BH263" s="82">
        <f>IF($U$263="sníž. přenesená",$N$263,0)</f>
        <v>0</v>
      </c>
      <c r="BI263" s="82">
        <f>IF($U$263="nulová",$N$263,0)</f>
        <v>0</v>
      </c>
      <c r="BJ263" s="6" t="s">
        <v>21</v>
      </c>
      <c r="BK263" s="82">
        <f>ROUND($L$263*$K$263,2)</f>
        <v>0</v>
      </c>
      <c r="BL263" s="6" t="s">
        <v>162</v>
      </c>
    </row>
    <row r="264" spans="2:64" s="6" customFormat="1" ht="27" customHeight="1">
      <c r="B264" s="22"/>
      <c r="C264" s="122" t="s">
        <v>386</v>
      </c>
      <c r="D264" s="122" t="s">
        <v>158</v>
      </c>
      <c r="E264" s="123" t="s">
        <v>387</v>
      </c>
      <c r="F264" s="194" t="s">
        <v>388</v>
      </c>
      <c r="G264" s="195"/>
      <c r="H264" s="195"/>
      <c r="I264" s="195"/>
      <c r="J264" s="124" t="s">
        <v>211</v>
      </c>
      <c r="K264" s="125">
        <v>2</v>
      </c>
      <c r="L264" s="196">
        <v>0</v>
      </c>
      <c r="M264" s="195"/>
      <c r="N264" s="197">
        <f>ROUND($L$264*$K$264,2)</f>
        <v>0</v>
      </c>
      <c r="O264" s="195"/>
      <c r="P264" s="195"/>
      <c r="Q264" s="195"/>
      <c r="R264" s="23"/>
      <c r="T264" s="126"/>
      <c r="U264" s="29" t="s">
        <v>42</v>
      </c>
      <c r="V264" s="127">
        <v>0</v>
      </c>
      <c r="W264" s="127">
        <f>$V$264*$K$264</f>
        <v>0</v>
      </c>
      <c r="X264" s="127">
        <v>0</v>
      </c>
      <c r="Y264" s="127">
        <f>$X$264*$K$264</f>
        <v>0</v>
      </c>
      <c r="Z264" s="127">
        <v>0</v>
      </c>
      <c r="AA264" s="128">
        <f>$Z$264*$K$264</f>
        <v>0</v>
      </c>
      <c r="AR264" s="6" t="s">
        <v>162</v>
      </c>
      <c r="AT264" s="6" t="s">
        <v>158</v>
      </c>
      <c r="AU264" s="6" t="s">
        <v>21</v>
      </c>
      <c r="AY264" s="6" t="s">
        <v>156</v>
      </c>
      <c r="BE264" s="82">
        <f>IF($U$264="základní",$N$264,0)</f>
        <v>0</v>
      </c>
      <c r="BF264" s="82">
        <f>IF($U$264="snížená",$N$264,0)</f>
        <v>0</v>
      </c>
      <c r="BG264" s="82">
        <f>IF($U$264="zákl. přenesená",$N$264,0)</f>
        <v>0</v>
      </c>
      <c r="BH264" s="82">
        <f>IF($U$264="sníž. přenesená",$N$264,0)</f>
        <v>0</v>
      </c>
      <c r="BI264" s="82">
        <f>IF($U$264="nulová",$N$264,0)</f>
        <v>0</v>
      </c>
      <c r="BJ264" s="6" t="s">
        <v>21</v>
      </c>
      <c r="BK264" s="82">
        <f>ROUND($L$264*$K$264,2)</f>
        <v>0</v>
      </c>
      <c r="BL264" s="6" t="s">
        <v>162</v>
      </c>
    </row>
    <row r="265" spans="2:64" s="6" customFormat="1" ht="27" customHeight="1">
      <c r="B265" s="22"/>
      <c r="C265" s="122" t="s">
        <v>389</v>
      </c>
      <c r="D265" s="122" t="s">
        <v>158</v>
      </c>
      <c r="E265" s="123" t="s">
        <v>390</v>
      </c>
      <c r="F265" s="194" t="s">
        <v>388</v>
      </c>
      <c r="G265" s="195"/>
      <c r="H265" s="195"/>
      <c r="I265" s="195"/>
      <c r="J265" s="124" t="s">
        <v>211</v>
      </c>
      <c r="K265" s="125">
        <v>2</v>
      </c>
      <c r="L265" s="196">
        <v>0</v>
      </c>
      <c r="M265" s="195"/>
      <c r="N265" s="197">
        <f>ROUND($L$265*$K$265,2)</f>
        <v>0</v>
      </c>
      <c r="O265" s="195"/>
      <c r="P265" s="195"/>
      <c r="Q265" s="195"/>
      <c r="R265" s="23"/>
      <c r="T265" s="126"/>
      <c r="U265" s="29" t="s">
        <v>42</v>
      </c>
      <c r="V265" s="127">
        <v>0</v>
      </c>
      <c r="W265" s="127">
        <f>$V$265*$K$265</f>
        <v>0</v>
      </c>
      <c r="X265" s="127">
        <v>0</v>
      </c>
      <c r="Y265" s="127">
        <f>$X$265*$K$265</f>
        <v>0</v>
      </c>
      <c r="Z265" s="127">
        <v>0</v>
      </c>
      <c r="AA265" s="128">
        <f>$Z$265*$K$265</f>
        <v>0</v>
      </c>
      <c r="AR265" s="6" t="s">
        <v>162</v>
      </c>
      <c r="AT265" s="6" t="s">
        <v>158</v>
      </c>
      <c r="AU265" s="6" t="s">
        <v>21</v>
      </c>
      <c r="AY265" s="6" t="s">
        <v>156</v>
      </c>
      <c r="BE265" s="82">
        <f>IF($U$265="základní",$N$265,0)</f>
        <v>0</v>
      </c>
      <c r="BF265" s="82">
        <f>IF($U$265="snížená",$N$265,0)</f>
        <v>0</v>
      </c>
      <c r="BG265" s="82">
        <f>IF($U$265="zákl. přenesená",$N$265,0)</f>
        <v>0</v>
      </c>
      <c r="BH265" s="82">
        <f>IF($U$265="sníž. přenesená",$N$265,0)</f>
        <v>0</v>
      </c>
      <c r="BI265" s="82">
        <f>IF($U$265="nulová",$N$265,0)</f>
        <v>0</v>
      </c>
      <c r="BJ265" s="6" t="s">
        <v>21</v>
      </c>
      <c r="BK265" s="82">
        <f>ROUND($L$265*$K$265,2)</f>
        <v>0</v>
      </c>
      <c r="BL265" s="6" t="s">
        <v>162</v>
      </c>
    </row>
    <row r="266" spans="2:64" s="6" customFormat="1" ht="27" customHeight="1">
      <c r="B266" s="22"/>
      <c r="C266" s="122" t="s">
        <v>391</v>
      </c>
      <c r="D266" s="122" t="s">
        <v>158</v>
      </c>
      <c r="E266" s="123" t="s">
        <v>392</v>
      </c>
      <c r="F266" s="194" t="s">
        <v>388</v>
      </c>
      <c r="G266" s="195"/>
      <c r="H266" s="195"/>
      <c r="I266" s="195"/>
      <c r="J266" s="124" t="s">
        <v>211</v>
      </c>
      <c r="K266" s="125">
        <v>3</v>
      </c>
      <c r="L266" s="196">
        <v>0</v>
      </c>
      <c r="M266" s="195"/>
      <c r="N266" s="197">
        <f>ROUND($L$266*$K$266,2)</f>
        <v>0</v>
      </c>
      <c r="O266" s="195"/>
      <c r="P266" s="195"/>
      <c r="Q266" s="195"/>
      <c r="R266" s="23"/>
      <c r="T266" s="126"/>
      <c r="U266" s="29" t="s">
        <v>42</v>
      </c>
      <c r="V266" s="127">
        <v>0</v>
      </c>
      <c r="W266" s="127">
        <f>$V$266*$K$266</f>
        <v>0</v>
      </c>
      <c r="X266" s="127">
        <v>0</v>
      </c>
      <c r="Y266" s="127">
        <f>$X$266*$K$266</f>
        <v>0</v>
      </c>
      <c r="Z266" s="127">
        <v>0</v>
      </c>
      <c r="AA266" s="128">
        <f>$Z$266*$K$266</f>
        <v>0</v>
      </c>
      <c r="AR266" s="6" t="s">
        <v>162</v>
      </c>
      <c r="AT266" s="6" t="s">
        <v>158</v>
      </c>
      <c r="AU266" s="6" t="s">
        <v>21</v>
      </c>
      <c r="AY266" s="6" t="s">
        <v>156</v>
      </c>
      <c r="BE266" s="82">
        <f>IF($U$266="základní",$N$266,0)</f>
        <v>0</v>
      </c>
      <c r="BF266" s="82">
        <f>IF($U$266="snížená",$N$266,0)</f>
        <v>0</v>
      </c>
      <c r="BG266" s="82">
        <f>IF($U$266="zákl. přenesená",$N$266,0)</f>
        <v>0</v>
      </c>
      <c r="BH266" s="82">
        <f>IF($U$266="sníž. přenesená",$N$266,0)</f>
        <v>0</v>
      </c>
      <c r="BI266" s="82">
        <f>IF($U$266="nulová",$N$266,0)</f>
        <v>0</v>
      </c>
      <c r="BJ266" s="6" t="s">
        <v>21</v>
      </c>
      <c r="BK266" s="82">
        <f>ROUND($L$266*$K$266,2)</f>
        <v>0</v>
      </c>
      <c r="BL266" s="6" t="s">
        <v>162</v>
      </c>
    </row>
    <row r="267" spans="2:64" s="6" customFormat="1" ht="15.75" customHeight="1">
      <c r="B267" s="22"/>
      <c r="C267" s="122" t="s">
        <v>393</v>
      </c>
      <c r="D267" s="122" t="s">
        <v>158</v>
      </c>
      <c r="E267" s="123" t="s">
        <v>394</v>
      </c>
      <c r="F267" s="194" t="s">
        <v>395</v>
      </c>
      <c r="G267" s="195"/>
      <c r="H267" s="195"/>
      <c r="I267" s="195"/>
      <c r="J267" s="124" t="s">
        <v>211</v>
      </c>
      <c r="K267" s="125">
        <v>2</v>
      </c>
      <c r="L267" s="196">
        <v>0</v>
      </c>
      <c r="M267" s="195"/>
      <c r="N267" s="197">
        <f>ROUND($L$267*$K$267,2)</f>
        <v>0</v>
      </c>
      <c r="O267" s="195"/>
      <c r="P267" s="195"/>
      <c r="Q267" s="195"/>
      <c r="R267" s="23"/>
      <c r="T267" s="126"/>
      <c r="U267" s="29" t="s">
        <v>42</v>
      </c>
      <c r="V267" s="127">
        <v>0</v>
      </c>
      <c r="W267" s="127">
        <f>$V$267*$K$267</f>
        <v>0</v>
      </c>
      <c r="X267" s="127">
        <v>0</v>
      </c>
      <c r="Y267" s="127">
        <f>$X$267*$K$267</f>
        <v>0</v>
      </c>
      <c r="Z267" s="127">
        <v>0</v>
      </c>
      <c r="AA267" s="128">
        <f>$Z$267*$K$267</f>
        <v>0</v>
      </c>
      <c r="AR267" s="6" t="s">
        <v>162</v>
      </c>
      <c r="AT267" s="6" t="s">
        <v>158</v>
      </c>
      <c r="AU267" s="6" t="s">
        <v>21</v>
      </c>
      <c r="AY267" s="6" t="s">
        <v>156</v>
      </c>
      <c r="BE267" s="82">
        <f>IF($U$267="základní",$N$267,0)</f>
        <v>0</v>
      </c>
      <c r="BF267" s="82">
        <f>IF($U$267="snížená",$N$267,0)</f>
        <v>0</v>
      </c>
      <c r="BG267" s="82">
        <f>IF($U$267="zákl. přenesená",$N$267,0)</f>
        <v>0</v>
      </c>
      <c r="BH267" s="82">
        <f>IF($U$267="sníž. přenesená",$N$267,0)</f>
        <v>0</v>
      </c>
      <c r="BI267" s="82">
        <f>IF($U$267="nulová",$N$267,0)</f>
        <v>0</v>
      </c>
      <c r="BJ267" s="6" t="s">
        <v>21</v>
      </c>
      <c r="BK267" s="82">
        <f>ROUND($L$267*$K$267,2)</f>
        <v>0</v>
      </c>
      <c r="BL267" s="6" t="s">
        <v>162</v>
      </c>
    </row>
    <row r="268" spans="2:64" s="6" customFormat="1" ht="15.75" customHeight="1">
      <c r="B268" s="22"/>
      <c r="C268" s="122" t="s">
        <v>396</v>
      </c>
      <c r="D268" s="122" t="s">
        <v>158</v>
      </c>
      <c r="E268" s="123" t="s">
        <v>394</v>
      </c>
      <c r="F268" s="194" t="s">
        <v>395</v>
      </c>
      <c r="G268" s="195"/>
      <c r="H268" s="195"/>
      <c r="I268" s="195"/>
      <c r="J268" s="124" t="s">
        <v>211</v>
      </c>
      <c r="K268" s="125">
        <v>2</v>
      </c>
      <c r="L268" s="196">
        <v>0</v>
      </c>
      <c r="M268" s="195"/>
      <c r="N268" s="197">
        <f>ROUND($L$268*$K$268,2)</f>
        <v>0</v>
      </c>
      <c r="O268" s="195"/>
      <c r="P268" s="195"/>
      <c r="Q268" s="195"/>
      <c r="R268" s="23"/>
      <c r="T268" s="126"/>
      <c r="U268" s="29" t="s">
        <v>42</v>
      </c>
      <c r="V268" s="127">
        <v>0</v>
      </c>
      <c r="W268" s="127">
        <f>$V$268*$K$268</f>
        <v>0</v>
      </c>
      <c r="X268" s="127">
        <v>0</v>
      </c>
      <c r="Y268" s="127">
        <f>$X$268*$K$268</f>
        <v>0</v>
      </c>
      <c r="Z268" s="127">
        <v>0</v>
      </c>
      <c r="AA268" s="128">
        <f>$Z$268*$K$268</f>
        <v>0</v>
      </c>
      <c r="AR268" s="6" t="s">
        <v>162</v>
      </c>
      <c r="AT268" s="6" t="s">
        <v>158</v>
      </c>
      <c r="AU268" s="6" t="s">
        <v>21</v>
      </c>
      <c r="AY268" s="6" t="s">
        <v>156</v>
      </c>
      <c r="BE268" s="82">
        <f>IF($U$268="základní",$N$268,0)</f>
        <v>0</v>
      </c>
      <c r="BF268" s="82">
        <f>IF($U$268="snížená",$N$268,0)</f>
        <v>0</v>
      </c>
      <c r="BG268" s="82">
        <f>IF($U$268="zákl. přenesená",$N$268,0)</f>
        <v>0</v>
      </c>
      <c r="BH268" s="82">
        <f>IF($U$268="sníž. přenesená",$N$268,0)</f>
        <v>0</v>
      </c>
      <c r="BI268" s="82">
        <f>IF($U$268="nulová",$N$268,0)</f>
        <v>0</v>
      </c>
      <c r="BJ268" s="6" t="s">
        <v>21</v>
      </c>
      <c r="BK268" s="82">
        <f>ROUND($L$268*$K$268,2)</f>
        <v>0</v>
      </c>
      <c r="BL268" s="6" t="s">
        <v>162</v>
      </c>
    </row>
    <row r="269" spans="2:64" s="6" customFormat="1" ht="15.75" customHeight="1">
      <c r="B269" s="22"/>
      <c r="C269" s="122" t="s">
        <v>397</v>
      </c>
      <c r="D269" s="122" t="s">
        <v>158</v>
      </c>
      <c r="E269" s="123" t="s">
        <v>394</v>
      </c>
      <c r="F269" s="194" t="s">
        <v>395</v>
      </c>
      <c r="G269" s="195"/>
      <c r="H269" s="195"/>
      <c r="I269" s="195"/>
      <c r="J269" s="124" t="s">
        <v>211</v>
      </c>
      <c r="K269" s="125">
        <v>3</v>
      </c>
      <c r="L269" s="196">
        <v>0</v>
      </c>
      <c r="M269" s="195"/>
      <c r="N269" s="197">
        <f>ROUND($L$269*$K$269,2)</f>
        <v>0</v>
      </c>
      <c r="O269" s="195"/>
      <c r="P269" s="195"/>
      <c r="Q269" s="195"/>
      <c r="R269" s="23"/>
      <c r="T269" s="126"/>
      <c r="U269" s="29" t="s">
        <v>42</v>
      </c>
      <c r="V269" s="127">
        <v>0</v>
      </c>
      <c r="W269" s="127">
        <f>$V$269*$K$269</f>
        <v>0</v>
      </c>
      <c r="X269" s="127">
        <v>0</v>
      </c>
      <c r="Y269" s="127">
        <f>$X$269*$K$269</f>
        <v>0</v>
      </c>
      <c r="Z269" s="127">
        <v>0</v>
      </c>
      <c r="AA269" s="128">
        <f>$Z$269*$K$269</f>
        <v>0</v>
      </c>
      <c r="AR269" s="6" t="s">
        <v>162</v>
      </c>
      <c r="AT269" s="6" t="s">
        <v>158</v>
      </c>
      <c r="AU269" s="6" t="s">
        <v>21</v>
      </c>
      <c r="AY269" s="6" t="s">
        <v>156</v>
      </c>
      <c r="BE269" s="82">
        <f>IF($U$269="základní",$N$269,0)</f>
        <v>0</v>
      </c>
      <c r="BF269" s="82">
        <f>IF($U$269="snížená",$N$269,0)</f>
        <v>0</v>
      </c>
      <c r="BG269" s="82">
        <f>IF($U$269="zákl. přenesená",$N$269,0)</f>
        <v>0</v>
      </c>
      <c r="BH269" s="82">
        <f>IF($U$269="sníž. přenesená",$N$269,0)</f>
        <v>0</v>
      </c>
      <c r="BI269" s="82">
        <f>IF($U$269="nulová",$N$269,0)</f>
        <v>0</v>
      </c>
      <c r="BJ269" s="6" t="s">
        <v>21</v>
      </c>
      <c r="BK269" s="82">
        <f>ROUND($L$269*$K$269,2)</f>
        <v>0</v>
      </c>
      <c r="BL269" s="6" t="s">
        <v>162</v>
      </c>
    </row>
    <row r="270" spans="2:63" s="113" customFormat="1" ht="37.5" customHeight="1">
      <c r="B270" s="114"/>
      <c r="D270" s="115" t="s">
        <v>111</v>
      </c>
      <c r="E270" s="115"/>
      <c r="F270" s="115"/>
      <c r="G270" s="115"/>
      <c r="H270" s="115"/>
      <c r="I270" s="115"/>
      <c r="J270" s="115"/>
      <c r="K270" s="115"/>
      <c r="L270" s="115"/>
      <c r="M270" s="115"/>
      <c r="N270" s="190">
        <f>$BK$270</f>
        <v>0</v>
      </c>
      <c r="O270" s="198"/>
      <c r="P270" s="198"/>
      <c r="Q270" s="198"/>
      <c r="R270" s="117"/>
      <c r="T270" s="118"/>
      <c r="W270" s="119">
        <f>SUM($W$271:$W$273)</f>
        <v>0</v>
      </c>
      <c r="Y270" s="119">
        <f>SUM($Y$271:$Y$273)</f>
        <v>0</v>
      </c>
      <c r="AA270" s="120">
        <f>SUM($AA$271:$AA$273)</f>
        <v>0</v>
      </c>
      <c r="AR270" s="116" t="s">
        <v>94</v>
      </c>
      <c r="AT270" s="116" t="s">
        <v>76</v>
      </c>
      <c r="AU270" s="116" t="s">
        <v>77</v>
      </c>
      <c r="AY270" s="116" t="s">
        <v>156</v>
      </c>
      <c r="BK270" s="121">
        <f>SUM($BK$271:$BK$273)</f>
        <v>0</v>
      </c>
    </row>
    <row r="271" spans="2:64" s="6" customFormat="1" ht="39" customHeight="1">
      <c r="B271" s="22"/>
      <c r="C271" s="122" t="s">
        <v>398</v>
      </c>
      <c r="D271" s="122" t="s">
        <v>158</v>
      </c>
      <c r="E271" s="123" t="s">
        <v>399</v>
      </c>
      <c r="F271" s="194" t="s">
        <v>400</v>
      </c>
      <c r="G271" s="195"/>
      <c r="H271" s="195"/>
      <c r="I271" s="195"/>
      <c r="J271" s="124" t="s">
        <v>211</v>
      </c>
      <c r="K271" s="125">
        <v>40.914</v>
      </c>
      <c r="L271" s="196">
        <v>0</v>
      </c>
      <c r="M271" s="195"/>
      <c r="N271" s="197">
        <f>ROUND($L$271*$K$271,2)</f>
        <v>0</v>
      </c>
      <c r="O271" s="195"/>
      <c r="P271" s="195"/>
      <c r="Q271" s="195"/>
      <c r="R271" s="23"/>
      <c r="T271" s="126"/>
      <c r="U271" s="29" t="s">
        <v>42</v>
      </c>
      <c r="V271" s="127">
        <v>0</v>
      </c>
      <c r="W271" s="127">
        <f>$V$271*$K$271</f>
        <v>0</v>
      </c>
      <c r="X271" s="127">
        <v>0</v>
      </c>
      <c r="Y271" s="127">
        <f>$X$271*$K$271</f>
        <v>0</v>
      </c>
      <c r="Z271" s="127">
        <v>0</v>
      </c>
      <c r="AA271" s="128">
        <f>$Z$271*$K$271</f>
        <v>0</v>
      </c>
      <c r="AR271" s="6" t="s">
        <v>162</v>
      </c>
      <c r="AT271" s="6" t="s">
        <v>158</v>
      </c>
      <c r="AU271" s="6" t="s">
        <v>21</v>
      </c>
      <c r="AY271" s="6" t="s">
        <v>156</v>
      </c>
      <c r="BE271" s="82">
        <f>IF($U$271="základní",$N$271,0)</f>
        <v>0</v>
      </c>
      <c r="BF271" s="82">
        <f>IF($U$271="snížená",$N$271,0)</f>
        <v>0</v>
      </c>
      <c r="BG271" s="82">
        <f>IF($U$271="zákl. přenesená",$N$271,0)</f>
        <v>0</v>
      </c>
      <c r="BH271" s="82">
        <f>IF($U$271="sníž. přenesená",$N$271,0)</f>
        <v>0</v>
      </c>
      <c r="BI271" s="82">
        <f>IF($U$271="nulová",$N$271,0)</f>
        <v>0</v>
      </c>
      <c r="BJ271" s="6" t="s">
        <v>21</v>
      </c>
      <c r="BK271" s="82">
        <f>ROUND($L$271*$K$271,2)</f>
        <v>0</v>
      </c>
      <c r="BL271" s="6" t="s">
        <v>162</v>
      </c>
    </row>
    <row r="272" spans="2:64" s="6" customFormat="1" ht="39" customHeight="1">
      <c r="B272" s="22"/>
      <c r="C272" s="122" t="s">
        <v>401</v>
      </c>
      <c r="D272" s="122" t="s">
        <v>158</v>
      </c>
      <c r="E272" s="123" t="s">
        <v>399</v>
      </c>
      <c r="F272" s="194" t="s">
        <v>400</v>
      </c>
      <c r="G272" s="195"/>
      <c r="H272" s="195"/>
      <c r="I272" s="195"/>
      <c r="J272" s="124" t="s">
        <v>211</v>
      </c>
      <c r="K272" s="125">
        <v>20.454</v>
      </c>
      <c r="L272" s="196">
        <v>0</v>
      </c>
      <c r="M272" s="195"/>
      <c r="N272" s="197">
        <f>ROUND($L$272*$K$272,2)</f>
        <v>0</v>
      </c>
      <c r="O272" s="195"/>
      <c r="P272" s="195"/>
      <c r="Q272" s="195"/>
      <c r="R272" s="23"/>
      <c r="T272" s="126"/>
      <c r="U272" s="29" t="s">
        <v>42</v>
      </c>
      <c r="V272" s="127">
        <v>0</v>
      </c>
      <c r="W272" s="127">
        <f>$V$272*$K$272</f>
        <v>0</v>
      </c>
      <c r="X272" s="127">
        <v>0</v>
      </c>
      <c r="Y272" s="127">
        <f>$X$272*$K$272</f>
        <v>0</v>
      </c>
      <c r="Z272" s="127">
        <v>0</v>
      </c>
      <c r="AA272" s="128">
        <f>$Z$272*$K$272</f>
        <v>0</v>
      </c>
      <c r="AR272" s="6" t="s">
        <v>162</v>
      </c>
      <c r="AT272" s="6" t="s">
        <v>158</v>
      </c>
      <c r="AU272" s="6" t="s">
        <v>21</v>
      </c>
      <c r="AY272" s="6" t="s">
        <v>156</v>
      </c>
      <c r="BE272" s="82">
        <f>IF($U$272="základní",$N$272,0)</f>
        <v>0</v>
      </c>
      <c r="BF272" s="82">
        <f>IF($U$272="snížená",$N$272,0)</f>
        <v>0</v>
      </c>
      <c r="BG272" s="82">
        <f>IF($U$272="zákl. přenesená",$N$272,0)</f>
        <v>0</v>
      </c>
      <c r="BH272" s="82">
        <f>IF($U$272="sníž. přenesená",$N$272,0)</f>
        <v>0</v>
      </c>
      <c r="BI272" s="82">
        <f>IF($U$272="nulová",$N$272,0)</f>
        <v>0</v>
      </c>
      <c r="BJ272" s="6" t="s">
        <v>21</v>
      </c>
      <c r="BK272" s="82">
        <f>ROUND($L$272*$K$272,2)</f>
        <v>0</v>
      </c>
      <c r="BL272" s="6" t="s">
        <v>162</v>
      </c>
    </row>
    <row r="273" spans="2:64" s="6" customFormat="1" ht="39" customHeight="1">
      <c r="B273" s="22"/>
      <c r="C273" s="122" t="s">
        <v>402</v>
      </c>
      <c r="D273" s="122" t="s">
        <v>158</v>
      </c>
      <c r="E273" s="123" t="s">
        <v>399</v>
      </c>
      <c r="F273" s="194" t="s">
        <v>400</v>
      </c>
      <c r="G273" s="195"/>
      <c r="H273" s="195"/>
      <c r="I273" s="195"/>
      <c r="J273" s="124" t="s">
        <v>211</v>
      </c>
      <c r="K273" s="125">
        <v>60.985</v>
      </c>
      <c r="L273" s="196">
        <v>0</v>
      </c>
      <c r="M273" s="195"/>
      <c r="N273" s="197">
        <f>ROUND($L$273*$K$273,2)</f>
        <v>0</v>
      </c>
      <c r="O273" s="195"/>
      <c r="P273" s="195"/>
      <c r="Q273" s="195"/>
      <c r="R273" s="23"/>
      <c r="T273" s="126"/>
      <c r="U273" s="29" t="s">
        <v>42</v>
      </c>
      <c r="V273" s="127">
        <v>0</v>
      </c>
      <c r="W273" s="127">
        <f>$V$273*$K$273</f>
        <v>0</v>
      </c>
      <c r="X273" s="127">
        <v>0</v>
      </c>
      <c r="Y273" s="127">
        <f>$X$273*$K$273</f>
        <v>0</v>
      </c>
      <c r="Z273" s="127">
        <v>0</v>
      </c>
      <c r="AA273" s="128">
        <f>$Z$273*$K$273</f>
        <v>0</v>
      </c>
      <c r="AR273" s="6" t="s">
        <v>162</v>
      </c>
      <c r="AT273" s="6" t="s">
        <v>158</v>
      </c>
      <c r="AU273" s="6" t="s">
        <v>21</v>
      </c>
      <c r="AY273" s="6" t="s">
        <v>156</v>
      </c>
      <c r="BE273" s="82">
        <f>IF($U$273="základní",$N$273,0)</f>
        <v>0</v>
      </c>
      <c r="BF273" s="82">
        <f>IF($U$273="snížená",$N$273,0)</f>
        <v>0</v>
      </c>
      <c r="BG273" s="82">
        <f>IF($U$273="zákl. přenesená",$N$273,0)</f>
        <v>0</v>
      </c>
      <c r="BH273" s="82">
        <f>IF($U$273="sníž. přenesená",$N$273,0)</f>
        <v>0</v>
      </c>
      <c r="BI273" s="82">
        <f>IF($U$273="nulová",$N$273,0)</f>
        <v>0</v>
      </c>
      <c r="BJ273" s="6" t="s">
        <v>21</v>
      </c>
      <c r="BK273" s="82">
        <f>ROUND($L$273*$K$273,2)</f>
        <v>0</v>
      </c>
      <c r="BL273" s="6" t="s">
        <v>162</v>
      </c>
    </row>
    <row r="274" spans="2:63" s="113" customFormat="1" ht="37.5" customHeight="1">
      <c r="B274" s="114"/>
      <c r="D274" s="115" t="s">
        <v>112</v>
      </c>
      <c r="E274" s="115"/>
      <c r="F274" s="115"/>
      <c r="G274" s="115"/>
      <c r="H274" s="115"/>
      <c r="I274" s="115"/>
      <c r="J274" s="115"/>
      <c r="K274" s="115"/>
      <c r="L274" s="115"/>
      <c r="M274" s="115"/>
      <c r="N274" s="190">
        <f>$BK$274</f>
        <v>0</v>
      </c>
      <c r="O274" s="198"/>
      <c r="P274" s="198"/>
      <c r="Q274" s="198"/>
      <c r="R274" s="117"/>
      <c r="T274" s="118"/>
      <c r="W274" s="119">
        <f>SUM($W$275:$W$277)</f>
        <v>0</v>
      </c>
      <c r="Y274" s="119">
        <f>SUM($Y$275:$Y$277)</f>
        <v>0</v>
      </c>
      <c r="AA274" s="120">
        <f>SUM($AA$275:$AA$277)</f>
        <v>0</v>
      </c>
      <c r="AR274" s="116" t="s">
        <v>94</v>
      </c>
      <c r="AT274" s="116" t="s">
        <v>76</v>
      </c>
      <c r="AU274" s="116" t="s">
        <v>77</v>
      </c>
      <c r="AY274" s="116" t="s">
        <v>156</v>
      </c>
      <c r="BK274" s="121">
        <f>SUM($BK$275:$BK$277)</f>
        <v>0</v>
      </c>
    </row>
    <row r="275" spans="2:64" s="6" customFormat="1" ht="39" customHeight="1">
      <c r="B275" s="22"/>
      <c r="C275" s="122" t="s">
        <v>403</v>
      </c>
      <c r="D275" s="122" t="s">
        <v>158</v>
      </c>
      <c r="E275" s="123" t="s">
        <v>404</v>
      </c>
      <c r="F275" s="194" t="s">
        <v>405</v>
      </c>
      <c r="G275" s="195"/>
      <c r="H275" s="195"/>
      <c r="I275" s="195"/>
      <c r="J275" s="124" t="s">
        <v>211</v>
      </c>
      <c r="K275" s="125">
        <v>14.694</v>
      </c>
      <c r="L275" s="196">
        <v>0</v>
      </c>
      <c r="M275" s="195"/>
      <c r="N275" s="197">
        <f>ROUND($L$275*$K$275,2)</f>
        <v>0</v>
      </c>
      <c r="O275" s="195"/>
      <c r="P275" s="195"/>
      <c r="Q275" s="195"/>
      <c r="R275" s="23"/>
      <c r="T275" s="126"/>
      <c r="U275" s="29" t="s">
        <v>42</v>
      </c>
      <c r="V275" s="127">
        <v>0</v>
      </c>
      <c r="W275" s="127">
        <f>$V$275*$K$275</f>
        <v>0</v>
      </c>
      <c r="X275" s="127">
        <v>0</v>
      </c>
      <c r="Y275" s="127">
        <f>$X$275*$K$275</f>
        <v>0</v>
      </c>
      <c r="Z275" s="127">
        <v>0</v>
      </c>
      <c r="AA275" s="128">
        <f>$Z$275*$K$275</f>
        <v>0</v>
      </c>
      <c r="AR275" s="6" t="s">
        <v>162</v>
      </c>
      <c r="AT275" s="6" t="s">
        <v>158</v>
      </c>
      <c r="AU275" s="6" t="s">
        <v>21</v>
      </c>
      <c r="AY275" s="6" t="s">
        <v>156</v>
      </c>
      <c r="BE275" s="82">
        <f>IF($U$275="základní",$N$275,0)</f>
        <v>0</v>
      </c>
      <c r="BF275" s="82">
        <f>IF($U$275="snížená",$N$275,0)</f>
        <v>0</v>
      </c>
      <c r="BG275" s="82">
        <f>IF($U$275="zákl. přenesená",$N$275,0)</f>
        <v>0</v>
      </c>
      <c r="BH275" s="82">
        <f>IF($U$275="sníž. přenesená",$N$275,0)</f>
        <v>0</v>
      </c>
      <c r="BI275" s="82">
        <f>IF($U$275="nulová",$N$275,0)</f>
        <v>0</v>
      </c>
      <c r="BJ275" s="6" t="s">
        <v>21</v>
      </c>
      <c r="BK275" s="82">
        <f>ROUND($L$275*$K$275,2)</f>
        <v>0</v>
      </c>
      <c r="BL275" s="6" t="s">
        <v>162</v>
      </c>
    </row>
    <row r="276" spans="2:64" s="6" customFormat="1" ht="27" customHeight="1">
      <c r="B276" s="22"/>
      <c r="C276" s="122" t="s">
        <v>406</v>
      </c>
      <c r="D276" s="122" t="s">
        <v>158</v>
      </c>
      <c r="E276" s="123" t="s">
        <v>407</v>
      </c>
      <c r="F276" s="194" t="s">
        <v>408</v>
      </c>
      <c r="G276" s="195"/>
      <c r="H276" s="195"/>
      <c r="I276" s="195"/>
      <c r="J276" s="124" t="s">
        <v>186</v>
      </c>
      <c r="K276" s="125">
        <v>4.74</v>
      </c>
      <c r="L276" s="196">
        <v>0</v>
      </c>
      <c r="M276" s="195"/>
      <c r="N276" s="197">
        <f>ROUND($L$276*$K$276,2)</f>
        <v>0</v>
      </c>
      <c r="O276" s="195"/>
      <c r="P276" s="195"/>
      <c r="Q276" s="195"/>
      <c r="R276" s="23"/>
      <c r="T276" s="126"/>
      <c r="U276" s="29" t="s">
        <v>42</v>
      </c>
      <c r="V276" s="127">
        <v>0</v>
      </c>
      <c r="W276" s="127">
        <f>$V$276*$K$276</f>
        <v>0</v>
      </c>
      <c r="X276" s="127">
        <v>0</v>
      </c>
      <c r="Y276" s="127">
        <f>$X$276*$K$276</f>
        <v>0</v>
      </c>
      <c r="Z276" s="127">
        <v>0</v>
      </c>
      <c r="AA276" s="128">
        <f>$Z$276*$K$276</f>
        <v>0</v>
      </c>
      <c r="AR276" s="6" t="s">
        <v>162</v>
      </c>
      <c r="AT276" s="6" t="s">
        <v>158</v>
      </c>
      <c r="AU276" s="6" t="s">
        <v>21</v>
      </c>
      <c r="AY276" s="6" t="s">
        <v>156</v>
      </c>
      <c r="BE276" s="82">
        <f>IF($U$276="základní",$N$276,0)</f>
        <v>0</v>
      </c>
      <c r="BF276" s="82">
        <f>IF($U$276="snížená",$N$276,0)</f>
        <v>0</v>
      </c>
      <c r="BG276" s="82">
        <f>IF($U$276="zákl. přenesená",$N$276,0)</f>
        <v>0</v>
      </c>
      <c r="BH276" s="82">
        <f>IF($U$276="sníž. přenesená",$N$276,0)</f>
        <v>0</v>
      </c>
      <c r="BI276" s="82">
        <f>IF($U$276="nulová",$N$276,0)</f>
        <v>0</v>
      </c>
      <c r="BJ276" s="6" t="s">
        <v>21</v>
      </c>
      <c r="BK276" s="82">
        <f>ROUND($L$276*$K$276,2)</f>
        <v>0</v>
      </c>
      <c r="BL276" s="6" t="s">
        <v>162</v>
      </c>
    </row>
    <row r="277" spans="2:64" s="6" customFormat="1" ht="27" customHeight="1">
      <c r="B277" s="22"/>
      <c r="C277" s="122" t="s">
        <v>409</v>
      </c>
      <c r="D277" s="122" t="s">
        <v>158</v>
      </c>
      <c r="E277" s="123" t="s">
        <v>410</v>
      </c>
      <c r="F277" s="194" t="s">
        <v>411</v>
      </c>
      <c r="G277" s="195"/>
      <c r="H277" s="195"/>
      <c r="I277" s="195"/>
      <c r="J277" s="124" t="s">
        <v>186</v>
      </c>
      <c r="K277" s="125">
        <v>9.3</v>
      </c>
      <c r="L277" s="196">
        <v>0</v>
      </c>
      <c r="M277" s="195"/>
      <c r="N277" s="197">
        <f>ROUND($L$277*$K$277,2)</f>
        <v>0</v>
      </c>
      <c r="O277" s="195"/>
      <c r="P277" s="195"/>
      <c r="Q277" s="195"/>
      <c r="R277" s="23"/>
      <c r="T277" s="126"/>
      <c r="U277" s="29" t="s">
        <v>42</v>
      </c>
      <c r="V277" s="127">
        <v>0</v>
      </c>
      <c r="W277" s="127">
        <f>$V$277*$K$277</f>
        <v>0</v>
      </c>
      <c r="X277" s="127">
        <v>0</v>
      </c>
      <c r="Y277" s="127">
        <f>$X$277*$K$277</f>
        <v>0</v>
      </c>
      <c r="Z277" s="127">
        <v>0</v>
      </c>
      <c r="AA277" s="128">
        <f>$Z$277*$K$277</f>
        <v>0</v>
      </c>
      <c r="AR277" s="6" t="s">
        <v>162</v>
      </c>
      <c r="AT277" s="6" t="s">
        <v>158</v>
      </c>
      <c r="AU277" s="6" t="s">
        <v>21</v>
      </c>
      <c r="AY277" s="6" t="s">
        <v>156</v>
      </c>
      <c r="BE277" s="82">
        <f>IF($U$277="základní",$N$277,0)</f>
        <v>0</v>
      </c>
      <c r="BF277" s="82">
        <f>IF($U$277="snížená",$N$277,0)</f>
        <v>0</v>
      </c>
      <c r="BG277" s="82">
        <f>IF($U$277="zákl. přenesená",$N$277,0)</f>
        <v>0</v>
      </c>
      <c r="BH277" s="82">
        <f>IF($U$277="sníž. přenesená",$N$277,0)</f>
        <v>0</v>
      </c>
      <c r="BI277" s="82">
        <f>IF($U$277="nulová",$N$277,0)</f>
        <v>0</v>
      </c>
      <c r="BJ277" s="6" t="s">
        <v>21</v>
      </c>
      <c r="BK277" s="82">
        <f>ROUND($L$277*$K$277,2)</f>
        <v>0</v>
      </c>
      <c r="BL277" s="6" t="s">
        <v>162</v>
      </c>
    </row>
    <row r="278" spans="2:63" s="113" customFormat="1" ht="37.5" customHeight="1">
      <c r="B278" s="114"/>
      <c r="D278" s="115" t="s">
        <v>113</v>
      </c>
      <c r="E278" s="115"/>
      <c r="F278" s="115"/>
      <c r="G278" s="115"/>
      <c r="H278" s="115"/>
      <c r="I278" s="115"/>
      <c r="J278" s="115"/>
      <c r="K278" s="115"/>
      <c r="L278" s="115"/>
      <c r="M278" s="115"/>
      <c r="N278" s="190">
        <f>$BK$278</f>
        <v>0</v>
      </c>
      <c r="O278" s="198"/>
      <c r="P278" s="198"/>
      <c r="Q278" s="198"/>
      <c r="R278" s="117"/>
      <c r="T278" s="118"/>
      <c r="W278" s="119">
        <f>SUM($W$279:$W$280)</f>
        <v>0</v>
      </c>
      <c r="Y278" s="119">
        <f>SUM($Y$279:$Y$280)</f>
        <v>0</v>
      </c>
      <c r="AA278" s="120">
        <f>SUM($AA$279:$AA$280)</f>
        <v>0</v>
      </c>
      <c r="AR278" s="116" t="s">
        <v>94</v>
      </c>
      <c r="AT278" s="116" t="s">
        <v>76</v>
      </c>
      <c r="AU278" s="116" t="s">
        <v>77</v>
      </c>
      <c r="AY278" s="116" t="s">
        <v>156</v>
      </c>
      <c r="BK278" s="121">
        <f>SUM($BK$279:$BK$280)</f>
        <v>0</v>
      </c>
    </row>
    <row r="279" spans="2:64" s="6" customFormat="1" ht="15.75" customHeight="1">
      <c r="B279" s="22"/>
      <c r="C279" s="122" t="s">
        <v>412</v>
      </c>
      <c r="D279" s="122" t="s">
        <v>158</v>
      </c>
      <c r="E279" s="123" t="s">
        <v>413</v>
      </c>
      <c r="F279" s="194" t="s">
        <v>414</v>
      </c>
      <c r="G279" s="195"/>
      <c r="H279" s="195"/>
      <c r="I279" s="195"/>
      <c r="J279" s="124" t="s">
        <v>415</v>
      </c>
      <c r="K279" s="125">
        <v>1</v>
      </c>
      <c r="L279" s="196">
        <v>0</v>
      </c>
      <c r="M279" s="195"/>
      <c r="N279" s="197">
        <f>ROUND($L$279*$K$279,2)</f>
        <v>0</v>
      </c>
      <c r="O279" s="195"/>
      <c r="P279" s="195"/>
      <c r="Q279" s="195"/>
      <c r="R279" s="23"/>
      <c r="T279" s="126"/>
      <c r="U279" s="29" t="s">
        <v>42</v>
      </c>
      <c r="V279" s="127">
        <v>0</v>
      </c>
      <c r="W279" s="127">
        <f>$V$279*$K$279</f>
        <v>0</v>
      </c>
      <c r="X279" s="127">
        <v>0</v>
      </c>
      <c r="Y279" s="127">
        <f>$X$279*$K$279</f>
        <v>0</v>
      </c>
      <c r="Z279" s="127">
        <v>0</v>
      </c>
      <c r="AA279" s="128">
        <f>$Z$279*$K$279</f>
        <v>0</v>
      </c>
      <c r="AR279" s="6" t="s">
        <v>162</v>
      </c>
      <c r="AT279" s="6" t="s">
        <v>158</v>
      </c>
      <c r="AU279" s="6" t="s">
        <v>21</v>
      </c>
      <c r="AY279" s="6" t="s">
        <v>156</v>
      </c>
      <c r="BE279" s="82">
        <f>IF($U$279="základní",$N$279,0)</f>
        <v>0</v>
      </c>
      <c r="BF279" s="82">
        <f>IF($U$279="snížená",$N$279,0)</f>
        <v>0</v>
      </c>
      <c r="BG279" s="82">
        <f>IF($U$279="zákl. přenesená",$N$279,0)</f>
        <v>0</v>
      </c>
      <c r="BH279" s="82">
        <f>IF($U$279="sníž. přenesená",$N$279,0)</f>
        <v>0</v>
      </c>
      <c r="BI279" s="82">
        <f>IF($U$279="nulová",$N$279,0)</f>
        <v>0</v>
      </c>
      <c r="BJ279" s="6" t="s">
        <v>21</v>
      </c>
      <c r="BK279" s="82">
        <f>ROUND($L$279*$K$279,2)</f>
        <v>0</v>
      </c>
      <c r="BL279" s="6" t="s">
        <v>162</v>
      </c>
    </row>
    <row r="280" spans="2:64" s="6" customFormat="1" ht="15.75" customHeight="1">
      <c r="B280" s="22"/>
      <c r="C280" s="122" t="s">
        <v>416</v>
      </c>
      <c r="D280" s="122" t="s">
        <v>158</v>
      </c>
      <c r="E280" s="123" t="s">
        <v>417</v>
      </c>
      <c r="F280" s="194" t="s">
        <v>228</v>
      </c>
      <c r="G280" s="195"/>
      <c r="H280" s="195"/>
      <c r="I280" s="195"/>
      <c r="J280" s="124" t="s">
        <v>229</v>
      </c>
      <c r="K280" s="125">
        <v>16</v>
      </c>
      <c r="L280" s="196">
        <v>0</v>
      </c>
      <c r="M280" s="195"/>
      <c r="N280" s="197">
        <f>ROUND($L$280*$K$280,2)</f>
        <v>0</v>
      </c>
      <c r="O280" s="195"/>
      <c r="P280" s="195"/>
      <c r="Q280" s="195"/>
      <c r="R280" s="23"/>
      <c r="T280" s="126"/>
      <c r="U280" s="29" t="s">
        <v>42</v>
      </c>
      <c r="V280" s="127">
        <v>0</v>
      </c>
      <c r="W280" s="127">
        <f>$V$280*$K$280</f>
        <v>0</v>
      </c>
      <c r="X280" s="127">
        <v>0</v>
      </c>
      <c r="Y280" s="127">
        <f>$X$280*$K$280</f>
        <v>0</v>
      </c>
      <c r="Z280" s="127">
        <v>0</v>
      </c>
      <c r="AA280" s="128">
        <f>$Z$280*$K$280</f>
        <v>0</v>
      </c>
      <c r="AR280" s="6" t="s">
        <v>162</v>
      </c>
      <c r="AT280" s="6" t="s">
        <v>158</v>
      </c>
      <c r="AU280" s="6" t="s">
        <v>21</v>
      </c>
      <c r="AY280" s="6" t="s">
        <v>156</v>
      </c>
      <c r="BE280" s="82">
        <f>IF($U$280="základní",$N$280,0)</f>
        <v>0</v>
      </c>
      <c r="BF280" s="82">
        <f>IF($U$280="snížená",$N$280,0)</f>
        <v>0</v>
      </c>
      <c r="BG280" s="82">
        <f>IF($U$280="zákl. přenesená",$N$280,0)</f>
        <v>0</v>
      </c>
      <c r="BH280" s="82">
        <f>IF($U$280="sníž. přenesená",$N$280,0)</f>
        <v>0</v>
      </c>
      <c r="BI280" s="82">
        <f>IF($U$280="nulová",$N$280,0)</f>
        <v>0</v>
      </c>
      <c r="BJ280" s="6" t="s">
        <v>21</v>
      </c>
      <c r="BK280" s="82">
        <f>ROUND($L$280*$K$280,2)</f>
        <v>0</v>
      </c>
      <c r="BL280" s="6" t="s">
        <v>162</v>
      </c>
    </row>
    <row r="281" spans="2:63" s="113" customFormat="1" ht="37.5" customHeight="1">
      <c r="B281" s="114"/>
      <c r="D281" s="115" t="s">
        <v>114</v>
      </c>
      <c r="E281" s="115"/>
      <c r="F281" s="115"/>
      <c r="G281" s="115"/>
      <c r="H281" s="115"/>
      <c r="I281" s="115"/>
      <c r="J281" s="115"/>
      <c r="K281" s="115"/>
      <c r="L281" s="115"/>
      <c r="M281" s="115"/>
      <c r="N281" s="190">
        <f>$BK$281</f>
        <v>0</v>
      </c>
      <c r="O281" s="198"/>
      <c r="P281" s="198"/>
      <c r="Q281" s="198"/>
      <c r="R281" s="117"/>
      <c r="T281" s="118"/>
      <c r="W281" s="119">
        <f>SUM($W$282:$W$287)</f>
        <v>0</v>
      </c>
      <c r="Y281" s="119">
        <f>SUM($Y$282:$Y$287)</f>
        <v>0</v>
      </c>
      <c r="AA281" s="120">
        <f>SUM($AA$282:$AA$287)</f>
        <v>0</v>
      </c>
      <c r="AR281" s="116" t="s">
        <v>94</v>
      </c>
      <c r="AT281" s="116" t="s">
        <v>76</v>
      </c>
      <c r="AU281" s="116" t="s">
        <v>77</v>
      </c>
      <c r="AY281" s="116" t="s">
        <v>156</v>
      </c>
      <c r="BK281" s="121">
        <f>SUM($BK$282:$BK$287)</f>
        <v>0</v>
      </c>
    </row>
    <row r="282" spans="2:64" s="6" customFormat="1" ht="15.75" customHeight="1">
      <c r="B282" s="22"/>
      <c r="C282" s="122" t="s">
        <v>418</v>
      </c>
      <c r="D282" s="122" t="s">
        <v>158</v>
      </c>
      <c r="E282" s="123" t="s">
        <v>419</v>
      </c>
      <c r="F282" s="194" t="s">
        <v>420</v>
      </c>
      <c r="G282" s="195"/>
      <c r="H282" s="195"/>
      <c r="I282" s="195"/>
      <c r="J282" s="124" t="s">
        <v>193</v>
      </c>
      <c r="K282" s="125">
        <v>2</v>
      </c>
      <c r="L282" s="196">
        <v>0</v>
      </c>
      <c r="M282" s="195"/>
      <c r="N282" s="197">
        <f>ROUND($L$282*$K$282,2)</f>
        <v>0</v>
      </c>
      <c r="O282" s="195"/>
      <c r="P282" s="195"/>
      <c r="Q282" s="195"/>
      <c r="R282" s="23"/>
      <c r="T282" s="126"/>
      <c r="U282" s="29" t="s">
        <v>42</v>
      </c>
      <c r="V282" s="127">
        <v>0</v>
      </c>
      <c r="W282" s="127">
        <f>$V$282*$K$282</f>
        <v>0</v>
      </c>
      <c r="X282" s="127">
        <v>0</v>
      </c>
      <c r="Y282" s="127">
        <f>$X$282*$K$282</f>
        <v>0</v>
      </c>
      <c r="Z282" s="127">
        <v>0</v>
      </c>
      <c r="AA282" s="128">
        <f>$Z$282*$K$282</f>
        <v>0</v>
      </c>
      <c r="AR282" s="6" t="s">
        <v>162</v>
      </c>
      <c r="AT282" s="6" t="s">
        <v>158</v>
      </c>
      <c r="AU282" s="6" t="s">
        <v>21</v>
      </c>
      <c r="AY282" s="6" t="s">
        <v>156</v>
      </c>
      <c r="BE282" s="82">
        <f>IF($U$282="základní",$N$282,0)</f>
        <v>0</v>
      </c>
      <c r="BF282" s="82">
        <f>IF($U$282="snížená",$N$282,0)</f>
        <v>0</v>
      </c>
      <c r="BG282" s="82">
        <f>IF($U$282="zákl. přenesená",$N$282,0)</f>
        <v>0</v>
      </c>
      <c r="BH282" s="82">
        <f>IF($U$282="sníž. přenesená",$N$282,0)</f>
        <v>0</v>
      </c>
      <c r="BI282" s="82">
        <f>IF($U$282="nulová",$N$282,0)</f>
        <v>0</v>
      </c>
      <c r="BJ282" s="6" t="s">
        <v>21</v>
      </c>
      <c r="BK282" s="82">
        <f>ROUND($L$282*$K$282,2)</f>
        <v>0</v>
      </c>
      <c r="BL282" s="6" t="s">
        <v>162</v>
      </c>
    </row>
    <row r="283" spans="2:64" s="6" customFormat="1" ht="15.75" customHeight="1">
      <c r="B283" s="22"/>
      <c r="C283" s="122" t="s">
        <v>421</v>
      </c>
      <c r="D283" s="122" t="s">
        <v>158</v>
      </c>
      <c r="E283" s="123" t="s">
        <v>419</v>
      </c>
      <c r="F283" s="194" t="s">
        <v>420</v>
      </c>
      <c r="G283" s="195"/>
      <c r="H283" s="195"/>
      <c r="I283" s="195"/>
      <c r="J283" s="124" t="s">
        <v>193</v>
      </c>
      <c r="K283" s="125">
        <v>2</v>
      </c>
      <c r="L283" s="196">
        <v>0</v>
      </c>
      <c r="M283" s="195"/>
      <c r="N283" s="197">
        <f>ROUND($L$283*$K$283,2)</f>
        <v>0</v>
      </c>
      <c r="O283" s="195"/>
      <c r="P283" s="195"/>
      <c r="Q283" s="195"/>
      <c r="R283" s="23"/>
      <c r="T283" s="126"/>
      <c r="U283" s="29" t="s">
        <v>42</v>
      </c>
      <c r="V283" s="127">
        <v>0</v>
      </c>
      <c r="W283" s="127">
        <f>$V$283*$K$283</f>
        <v>0</v>
      </c>
      <c r="X283" s="127">
        <v>0</v>
      </c>
      <c r="Y283" s="127">
        <f>$X$283*$K$283</f>
        <v>0</v>
      </c>
      <c r="Z283" s="127">
        <v>0</v>
      </c>
      <c r="AA283" s="128">
        <f>$Z$283*$K$283</f>
        <v>0</v>
      </c>
      <c r="AR283" s="6" t="s">
        <v>162</v>
      </c>
      <c r="AT283" s="6" t="s">
        <v>158</v>
      </c>
      <c r="AU283" s="6" t="s">
        <v>21</v>
      </c>
      <c r="AY283" s="6" t="s">
        <v>156</v>
      </c>
      <c r="BE283" s="82">
        <f>IF($U$283="základní",$N$283,0)</f>
        <v>0</v>
      </c>
      <c r="BF283" s="82">
        <f>IF($U$283="snížená",$N$283,0)</f>
        <v>0</v>
      </c>
      <c r="BG283" s="82">
        <f>IF($U$283="zákl. přenesená",$N$283,0)</f>
        <v>0</v>
      </c>
      <c r="BH283" s="82">
        <f>IF($U$283="sníž. přenesená",$N$283,0)</f>
        <v>0</v>
      </c>
      <c r="BI283" s="82">
        <f>IF($U$283="nulová",$N$283,0)</f>
        <v>0</v>
      </c>
      <c r="BJ283" s="6" t="s">
        <v>21</v>
      </c>
      <c r="BK283" s="82">
        <f>ROUND($L$283*$K$283,2)</f>
        <v>0</v>
      </c>
      <c r="BL283" s="6" t="s">
        <v>162</v>
      </c>
    </row>
    <row r="284" spans="2:64" s="6" customFormat="1" ht="15.75" customHeight="1">
      <c r="B284" s="22"/>
      <c r="C284" s="122" t="s">
        <v>422</v>
      </c>
      <c r="D284" s="122" t="s">
        <v>158</v>
      </c>
      <c r="E284" s="123" t="s">
        <v>423</v>
      </c>
      <c r="F284" s="194" t="s">
        <v>424</v>
      </c>
      <c r="G284" s="195"/>
      <c r="H284" s="195"/>
      <c r="I284" s="195"/>
      <c r="J284" s="124" t="s">
        <v>193</v>
      </c>
      <c r="K284" s="125">
        <v>3</v>
      </c>
      <c r="L284" s="196">
        <v>0</v>
      </c>
      <c r="M284" s="195"/>
      <c r="N284" s="197">
        <f>ROUND($L$284*$K$284,2)</f>
        <v>0</v>
      </c>
      <c r="O284" s="195"/>
      <c r="P284" s="195"/>
      <c r="Q284" s="195"/>
      <c r="R284" s="23"/>
      <c r="T284" s="126"/>
      <c r="U284" s="29" t="s">
        <v>42</v>
      </c>
      <c r="V284" s="127">
        <v>0</v>
      </c>
      <c r="W284" s="127">
        <f>$V$284*$K$284</f>
        <v>0</v>
      </c>
      <c r="X284" s="127">
        <v>0</v>
      </c>
      <c r="Y284" s="127">
        <f>$X$284*$K$284</f>
        <v>0</v>
      </c>
      <c r="Z284" s="127">
        <v>0</v>
      </c>
      <c r="AA284" s="128">
        <f>$Z$284*$K$284</f>
        <v>0</v>
      </c>
      <c r="AR284" s="6" t="s">
        <v>162</v>
      </c>
      <c r="AT284" s="6" t="s">
        <v>158</v>
      </c>
      <c r="AU284" s="6" t="s">
        <v>21</v>
      </c>
      <c r="AY284" s="6" t="s">
        <v>156</v>
      </c>
      <c r="BE284" s="82">
        <f>IF($U$284="základní",$N$284,0)</f>
        <v>0</v>
      </c>
      <c r="BF284" s="82">
        <f>IF($U$284="snížená",$N$284,0)</f>
        <v>0</v>
      </c>
      <c r="BG284" s="82">
        <f>IF($U$284="zákl. přenesená",$N$284,0)</f>
        <v>0</v>
      </c>
      <c r="BH284" s="82">
        <f>IF($U$284="sníž. přenesená",$N$284,0)</f>
        <v>0</v>
      </c>
      <c r="BI284" s="82">
        <f>IF($U$284="nulová",$N$284,0)</f>
        <v>0</v>
      </c>
      <c r="BJ284" s="6" t="s">
        <v>21</v>
      </c>
      <c r="BK284" s="82">
        <f>ROUND($L$284*$K$284,2)</f>
        <v>0</v>
      </c>
      <c r="BL284" s="6" t="s">
        <v>162</v>
      </c>
    </row>
    <row r="285" spans="2:64" s="6" customFormat="1" ht="27" customHeight="1">
      <c r="B285" s="22"/>
      <c r="C285" s="122" t="s">
        <v>25</v>
      </c>
      <c r="D285" s="122" t="s">
        <v>158</v>
      </c>
      <c r="E285" s="123" t="s">
        <v>425</v>
      </c>
      <c r="F285" s="194" t="s">
        <v>426</v>
      </c>
      <c r="G285" s="195"/>
      <c r="H285" s="195"/>
      <c r="I285" s="195"/>
      <c r="J285" s="124" t="s">
        <v>193</v>
      </c>
      <c r="K285" s="125">
        <v>2</v>
      </c>
      <c r="L285" s="196">
        <v>0</v>
      </c>
      <c r="M285" s="195"/>
      <c r="N285" s="197">
        <f>ROUND($L$285*$K$285,2)</f>
        <v>0</v>
      </c>
      <c r="O285" s="195"/>
      <c r="P285" s="195"/>
      <c r="Q285" s="195"/>
      <c r="R285" s="23"/>
      <c r="T285" s="126"/>
      <c r="U285" s="29" t="s">
        <v>42</v>
      </c>
      <c r="V285" s="127">
        <v>0</v>
      </c>
      <c r="W285" s="127">
        <f>$V$285*$K$285</f>
        <v>0</v>
      </c>
      <c r="X285" s="127">
        <v>0</v>
      </c>
      <c r="Y285" s="127">
        <f>$X$285*$K$285</f>
        <v>0</v>
      </c>
      <c r="Z285" s="127">
        <v>0</v>
      </c>
      <c r="AA285" s="128">
        <f>$Z$285*$K$285</f>
        <v>0</v>
      </c>
      <c r="AR285" s="6" t="s">
        <v>162</v>
      </c>
      <c r="AT285" s="6" t="s">
        <v>158</v>
      </c>
      <c r="AU285" s="6" t="s">
        <v>21</v>
      </c>
      <c r="AY285" s="6" t="s">
        <v>156</v>
      </c>
      <c r="BE285" s="82">
        <f>IF($U$285="základní",$N$285,0)</f>
        <v>0</v>
      </c>
      <c r="BF285" s="82">
        <f>IF($U$285="snížená",$N$285,0)</f>
        <v>0</v>
      </c>
      <c r="BG285" s="82">
        <f>IF($U$285="zákl. přenesená",$N$285,0)</f>
        <v>0</v>
      </c>
      <c r="BH285" s="82">
        <f>IF($U$285="sníž. přenesená",$N$285,0)</f>
        <v>0</v>
      </c>
      <c r="BI285" s="82">
        <f>IF($U$285="nulová",$N$285,0)</f>
        <v>0</v>
      </c>
      <c r="BJ285" s="6" t="s">
        <v>21</v>
      </c>
      <c r="BK285" s="82">
        <f>ROUND($L$285*$K$285,2)</f>
        <v>0</v>
      </c>
      <c r="BL285" s="6" t="s">
        <v>162</v>
      </c>
    </row>
    <row r="286" spans="2:64" s="6" customFormat="1" ht="27" customHeight="1">
      <c r="B286" s="22"/>
      <c r="C286" s="122" t="s">
        <v>427</v>
      </c>
      <c r="D286" s="122" t="s">
        <v>158</v>
      </c>
      <c r="E286" s="123" t="s">
        <v>425</v>
      </c>
      <c r="F286" s="194" t="s">
        <v>426</v>
      </c>
      <c r="G286" s="195"/>
      <c r="H286" s="195"/>
      <c r="I286" s="195"/>
      <c r="J286" s="124" t="s">
        <v>193</v>
      </c>
      <c r="K286" s="125">
        <v>2</v>
      </c>
      <c r="L286" s="196">
        <v>0</v>
      </c>
      <c r="M286" s="195"/>
      <c r="N286" s="197">
        <f>ROUND($L$286*$K$286,2)</f>
        <v>0</v>
      </c>
      <c r="O286" s="195"/>
      <c r="P286" s="195"/>
      <c r="Q286" s="195"/>
      <c r="R286" s="23"/>
      <c r="T286" s="126"/>
      <c r="U286" s="29" t="s">
        <v>42</v>
      </c>
      <c r="V286" s="127">
        <v>0</v>
      </c>
      <c r="W286" s="127">
        <f>$V$286*$K$286</f>
        <v>0</v>
      </c>
      <c r="X286" s="127">
        <v>0</v>
      </c>
      <c r="Y286" s="127">
        <f>$X$286*$K$286</f>
        <v>0</v>
      </c>
      <c r="Z286" s="127">
        <v>0</v>
      </c>
      <c r="AA286" s="128">
        <f>$Z$286*$K$286</f>
        <v>0</v>
      </c>
      <c r="AR286" s="6" t="s">
        <v>162</v>
      </c>
      <c r="AT286" s="6" t="s">
        <v>158</v>
      </c>
      <c r="AU286" s="6" t="s">
        <v>21</v>
      </c>
      <c r="AY286" s="6" t="s">
        <v>156</v>
      </c>
      <c r="BE286" s="82">
        <f>IF($U$286="základní",$N$286,0)</f>
        <v>0</v>
      </c>
      <c r="BF286" s="82">
        <f>IF($U$286="snížená",$N$286,0)</f>
        <v>0</v>
      </c>
      <c r="BG286" s="82">
        <f>IF($U$286="zákl. přenesená",$N$286,0)</f>
        <v>0</v>
      </c>
      <c r="BH286" s="82">
        <f>IF($U$286="sníž. přenesená",$N$286,0)</f>
        <v>0</v>
      </c>
      <c r="BI286" s="82">
        <f>IF($U$286="nulová",$N$286,0)</f>
        <v>0</v>
      </c>
      <c r="BJ286" s="6" t="s">
        <v>21</v>
      </c>
      <c r="BK286" s="82">
        <f>ROUND($L$286*$K$286,2)</f>
        <v>0</v>
      </c>
      <c r="BL286" s="6" t="s">
        <v>162</v>
      </c>
    </row>
    <row r="287" spans="2:64" s="6" customFormat="1" ht="27" customHeight="1">
      <c r="B287" s="22"/>
      <c r="C287" s="122" t="s">
        <v>428</v>
      </c>
      <c r="D287" s="122" t="s">
        <v>158</v>
      </c>
      <c r="E287" s="123" t="s">
        <v>425</v>
      </c>
      <c r="F287" s="194" t="s">
        <v>426</v>
      </c>
      <c r="G287" s="195"/>
      <c r="H287" s="195"/>
      <c r="I287" s="195"/>
      <c r="J287" s="124" t="s">
        <v>193</v>
      </c>
      <c r="K287" s="125">
        <v>3</v>
      </c>
      <c r="L287" s="196">
        <v>0</v>
      </c>
      <c r="M287" s="195"/>
      <c r="N287" s="197">
        <f>ROUND($L$287*$K$287,2)</f>
        <v>0</v>
      </c>
      <c r="O287" s="195"/>
      <c r="P287" s="195"/>
      <c r="Q287" s="195"/>
      <c r="R287" s="23"/>
      <c r="T287" s="126"/>
      <c r="U287" s="29" t="s">
        <v>42</v>
      </c>
      <c r="V287" s="127">
        <v>0</v>
      </c>
      <c r="W287" s="127">
        <f>$V$287*$K$287</f>
        <v>0</v>
      </c>
      <c r="X287" s="127">
        <v>0</v>
      </c>
      <c r="Y287" s="127">
        <f>$X$287*$K$287</f>
        <v>0</v>
      </c>
      <c r="Z287" s="127">
        <v>0</v>
      </c>
      <c r="AA287" s="128">
        <f>$Z$287*$K$287</f>
        <v>0</v>
      </c>
      <c r="AR287" s="6" t="s">
        <v>162</v>
      </c>
      <c r="AT287" s="6" t="s">
        <v>158</v>
      </c>
      <c r="AU287" s="6" t="s">
        <v>21</v>
      </c>
      <c r="AY287" s="6" t="s">
        <v>156</v>
      </c>
      <c r="BE287" s="82">
        <f>IF($U$287="základní",$N$287,0)</f>
        <v>0</v>
      </c>
      <c r="BF287" s="82">
        <f>IF($U$287="snížená",$N$287,0)</f>
        <v>0</v>
      </c>
      <c r="BG287" s="82">
        <f>IF($U$287="zákl. přenesená",$N$287,0)</f>
        <v>0</v>
      </c>
      <c r="BH287" s="82">
        <f>IF($U$287="sníž. přenesená",$N$287,0)</f>
        <v>0</v>
      </c>
      <c r="BI287" s="82">
        <f>IF($U$287="nulová",$N$287,0)</f>
        <v>0</v>
      </c>
      <c r="BJ287" s="6" t="s">
        <v>21</v>
      </c>
      <c r="BK287" s="82">
        <f>ROUND($L$287*$K$287,2)</f>
        <v>0</v>
      </c>
      <c r="BL287" s="6" t="s">
        <v>162</v>
      </c>
    </row>
    <row r="288" spans="2:63" s="113" customFormat="1" ht="37.5" customHeight="1">
      <c r="B288" s="114"/>
      <c r="D288" s="115" t="s">
        <v>115</v>
      </c>
      <c r="E288" s="115"/>
      <c r="F288" s="115"/>
      <c r="G288" s="115"/>
      <c r="H288" s="115"/>
      <c r="I288" s="115"/>
      <c r="J288" s="115"/>
      <c r="K288" s="115"/>
      <c r="L288" s="115"/>
      <c r="M288" s="115"/>
      <c r="N288" s="190">
        <f>$BK$288</f>
        <v>0</v>
      </c>
      <c r="O288" s="198"/>
      <c r="P288" s="198"/>
      <c r="Q288" s="198"/>
      <c r="R288" s="117"/>
      <c r="T288" s="118"/>
      <c r="W288" s="119">
        <f>SUM($W$289:$W$290)</f>
        <v>0</v>
      </c>
      <c r="Y288" s="119">
        <f>SUM($Y$289:$Y$290)</f>
        <v>0</v>
      </c>
      <c r="AA288" s="120">
        <f>SUM($AA$289:$AA$290)</f>
        <v>0</v>
      </c>
      <c r="AR288" s="116" t="s">
        <v>94</v>
      </c>
      <c r="AT288" s="116" t="s">
        <v>76</v>
      </c>
      <c r="AU288" s="116" t="s">
        <v>77</v>
      </c>
      <c r="AY288" s="116" t="s">
        <v>156</v>
      </c>
      <c r="BK288" s="121">
        <f>SUM($BK$289:$BK$290)</f>
        <v>0</v>
      </c>
    </row>
    <row r="289" spans="2:64" s="6" customFormat="1" ht="27" customHeight="1">
      <c r="B289" s="22"/>
      <c r="C289" s="122" t="s">
        <v>429</v>
      </c>
      <c r="D289" s="122" t="s">
        <v>158</v>
      </c>
      <c r="E289" s="123" t="s">
        <v>223</v>
      </c>
      <c r="F289" s="194" t="s">
        <v>224</v>
      </c>
      <c r="G289" s="195"/>
      <c r="H289" s="195"/>
      <c r="I289" s="195"/>
      <c r="J289" s="124" t="s">
        <v>204</v>
      </c>
      <c r="K289" s="129">
        <v>0</v>
      </c>
      <c r="L289" s="196">
        <v>0</v>
      </c>
      <c r="M289" s="195"/>
      <c r="N289" s="197">
        <f>ROUND($L$289*$K$289,2)</f>
        <v>0</v>
      </c>
      <c r="O289" s="195"/>
      <c r="P289" s="195"/>
      <c r="Q289" s="195"/>
      <c r="R289" s="23"/>
      <c r="T289" s="126"/>
      <c r="U289" s="29" t="s">
        <v>42</v>
      </c>
      <c r="V289" s="127">
        <v>0</v>
      </c>
      <c r="W289" s="127">
        <f>$V$289*$K$289</f>
        <v>0</v>
      </c>
      <c r="X289" s="127">
        <v>0</v>
      </c>
      <c r="Y289" s="127">
        <f>$X$289*$K$289</f>
        <v>0</v>
      </c>
      <c r="Z289" s="127">
        <v>0</v>
      </c>
      <c r="AA289" s="128">
        <f>$Z$289*$K$289</f>
        <v>0</v>
      </c>
      <c r="AR289" s="6" t="s">
        <v>162</v>
      </c>
      <c r="AT289" s="6" t="s">
        <v>158</v>
      </c>
      <c r="AU289" s="6" t="s">
        <v>21</v>
      </c>
      <c r="AY289" s="6" t="s">
        <v>156</v>
      </c>
      <c r="BE289" s="82">
        <f>IF($U$289="základní",$N$289,0)</f>
        <v>0</v>
      </c>
      <c r="BF289" s="82">
        <f>IF($U$289="snížená",$N$289,0)</f>
        <v>0</v>
      </c>
      <c r="BG289" s="82">
        <f>IF($U$289="zákl. přenesená",$N$289,0)</f>
        <v>0</v>
      </c>
      <c r="BH289" s="82">
        <f>IF($U$289="sníž. přenesená",$N$289,0)</f>
        <v>0</v>
      </c>
      <c r="BI289" s="82">
        <f>IF($U$289="nulová",$N$289,0)</f>
        <v>0</v>
      </c>
      <c r="BJ289" s="6" t="s">
        <v>21</v>
      </c>
      <c r="BK289" s="82">
        <f>ROUND($L$289*$K$289,2)</f>
        <v>0</v>
      </c>
      <c r="BL289" s="6" t="s">
        <v>162</v>
      </c>
    </row>
    <row r="290" spans="2:64" s="6" customFormat="1" ht="15.75" customHeight="1">
      <c r="B290" s="22"/>
      <c r="C290" s="122" t="s">
        <v>430</v>
      </c>
      <c r="D290" s="122" t="s">
        <v>158</v>
      </c>
      <c r="E290" s="123" t="s">
        <v>227</v>
      </c>
      <c r="F290" s="194" t="s">
        <v>228</v>
      </c>
      <c r="G290" s="195"/>
      <c r="H290" s="195"/>
      <c r="I290" s="195"/>
      <c r="J290" s="124" t="s">
        <v>229</v>
      </c>
      <c r="K290" s="125">
        <v>24</v>
      </c>
      <c r="L290" s="196">
        <v>0</v>
      </c>
      <c r="M290" s="195"/>
      <c r="N290" s="197">
        <f>ROUND($L$290*$K$290,2)</f>
        <v>0</v>
      </c>
      <c r="O290" s="195"/>
      <c r="P290" s="195"/>
      <c r="Q290" s="195"/>
      <c r="R290" s="23"/>
      <c r="T290" s="126"/>
      <c r="U290" s="29" t="s">
        <v>42</v>
      </c>
      <c r="V290" s="127">
        <v>0</v>
      </c>
      <c r="W290" s="127">
        <f>$V$290*$K$290</f>
        <v>0</v>
      </c>
      <c r="X290" s="127">
        <v>0</v>
      </c>
      <c r="Y290" s="127">
        <f>$X$290*$K$290</f>
        <v>0</v>
      </c>
      <c r="Z290" s="127">
        <v>0</v>
      </c>
      <c r="AA290" s="128">
        <f>$Z$290*$K$290</f>
        <v>0</v>
      </c>
      <c r="AR290" s="6" t="s">
        <v>162</v>
      </c>
      <c r="AT290" s="6" t="s">
        <v>158</v>
      </c>
      <c r="AU290" s="6" t="s">
        <v>21</v>
      </c>
      <c r="AY290" s="6" t="s">
        <v>156</v>
      </c>
      <c r="BE290" s="82">
        <f>IF($U$290="základní",$N$290,0)</f>
        <v>0</v>
      </c>
      <c r="BF290" s="82">
        <f>IF($U$290="snížená",$N$290,0)</f>
        <v>0</v>
      </c>
      <c r="BG290" s="82">
        <f>IF($U$290="zákl. přenesená",$N$290,0)</f>
        <v>0</v>
      </c>
      <c r="BH290" s="82">
        <f>IF($U$290="sníž. přenesená",$N$290,0)</f>
        <v>0</v>
      </c>
      <c r="BI290" s="82">
        <f>IF($U$290="nulová",$N$290,0)</f>
        <v>0</v>
      </c>
      <c r="BJ290" s="6" t="s">
        <v>21</v>
      </c>
      <c r="BK290" s="82">
        <f>ROUND($L$290*$K$290,2)</f>
        <v>0</v>
      </c>
      <c r="BL290" s="6" t="s">
        <v>162</v>
      </c>
    </row>
    <row r="291" spans="2:63" s="113" customFormat="1" ht="37.5" customHeight="1">
      <c r="B291" s="114"/>
      <c r="D291" s="115" t="s">
        <v>116</v>
      </c>
      <c r="E291" s="115"/>
      <c r="F291" s="115"/>
      <c r="G291" s="115"/>
      <c r="H291" s="115"/>
      <c r="I291" s="115"/>
      <c r="J291" s="115"/>
      <c r="K291" s="115"/>
      <c r="L291" s="115"/>
      <c r="M291" s="115"/>
      <c r="N291" s="190">
        <f>$BK$291</f>
        <v>0</v>
      </c>
      <c r="O291" s="198"/>
      <c r="P291" s="198"/>
      <c r="Q291" s="198"/>
      <c r="R291" s="117"/>
      <c r="T291" s="118"/>
      <c r="W291" s="119">
        <f>SUM($W$292:$W$294)</f>
        <v>0</v>
      </c>
      <c r="Y291" s="119">
        <f>SUM($Y$292:$Y$294)</f>
        <v>0</v>
      </c>
      <c r="AA291" s="120">
        <f>SUM($AA$292:$AA$294)</f>
        <v>0</v>
      </c>
      <c r="AR291" s="116" t="s">
        <v>94</v>
      </c>
      <c r="AT291" s="116" t="s">
        <v>76</v>
      </c>
      <c r="AU291" s="116" t="s">
        <v>77</v>
      </c>
      <c r="AY291" s="116" t="s">
        <v>156</v>
      </c>
      <c r="BK291" s="121">
        <f>SUM($BK$292:$BK$294)</f>
        <v>0</v>
      </c>
    </row>
    <row r="292" spans="2:64" s="6" customFormat="1" ht="27" customHeight="1">
      <c r="B292" s="22"/>
      <c r="C292" s="122" t="s">
        <v>431</v>
      </c>
      <c r="D292" s="122" t="s">
        <v>158</v>
      </c>
      <c r="E292" s="123" t="s">
        <v>432</v>
      </c>
      <c r="F292" s="194" t="s">
        <v>433</v>
      </c>
      <c r="G292" s="195"/>
      <c r="H292" s="195"/>
      <c r="I292" s="195"/>
      <c r="J292" s="124" t="s">
        <v>211</v>
      </c>
      <c r="K292" s="125">
        <v>11.462</v>
      </c>
      <c r="L292" s="196">
        <v>0</v>
      </c>
      <c r="M292" s="195"/>
      <c r="N292" s="197">
        <f>ROUND($L$292*$K$292,2)</f>
        <v>0</v>
      </c>
      <c r="O292" s="195"/>
      <c r="P292" s="195"/>
      <c r="Q292" s="195"/>
      <c r="R292" s="23"/>
      <c r="T292" s="126"/>
      <c r="U292" s="29" t="s">
        <v>42</v>
      </c>
      <c r="V292" s="127">
        <v>0</v>
      </c>
      <c r="W292" s="127">
        <f>$V$292*$K$292</f>
        <v>0</v>
      </c>
      <c r="X292" s="127">
        <v>0</v>
      </c>
      <c r="Y292" s="127">
        <f>$X$292*$K$292</f>
        <v>0</v>
      </c>
      <c r="Z292" s="127">
        <v>0</v>
      </c>
      <c r="AA292" s="128">
        <f>$Z$292*$K$292</f>
        <v>0</v>
      </c>
      <c r="AR292" s="6" t="s">
        <v>162</v>
      </c>
      <c r="AT292" s="6" t="s">
        <v>158</v>
      </c>
      <c r="AU292" s="6" t="s">
        <v>21</v>
      </c>
      <c r="AY292" s="6" t="s">
        <v>156</v>
      </c>
      <c r="BE292" s="82">
        <f>IF($U$292="základní",$N$292,0)</f>
        <v>0</v>
      </c>
      <c r="BF292" s="82">
        <f>IF($U$292="snížená",$N$292,0)</f>
        <v>0</v>
      </c>
      <c r="BG292" s="82">
        <f>IF($U$292="zákl. přenesená",$N$292,0)</f>
        <v>0</v>
      </c>
      <c r="BH292" s="82">
        <f>IF($U$292="sníž. přenesená",$N$292,0)</f>
        <v>0</v>
      </c>
      <c r="BI292" s="82">
        <f>IF($U$292="nulová",$N$292,0)</f>
        <v>0</v>
      </c>
      <c r="BJ292" s="6" t="s">
        <v>21</v>
      </c>
      <c r="BK292" s="82">
        <f>ROUND($L$292*$K$292,2)</f>
        <v>0</v>
      </c>
      <c r="BL292" s="6" t="s">
        <v>162</v>
      </c>
    </row>
    <row r="293" spans="2:64" s="6" customFormat="1" ht="27" customHeight="1">
      <c r="B293" s="22"/>
      <c r="C293" s="122" t="s">
        <v>434</v>
      </c>
      <c r="D293" s="122" t="s">
        <v>158</v>
      </c>
      <c r="E293" s="123" t="s">
        <v>432</v>
      </c>
      <c r="F293" s="194" t="s">
        <v>433</v>
      </c>
      <c r="G293" s="195"/>
      <c r="H293" s="195"/>
      <c r="I293" s="195"/>
      <c r="J293" s="124" t="s">
        <v>211</v>
      </c>
      <c r="K293" s="125">
        <v>4</v>
      </c>
      <c r="L293" s="196">
        <v>0</v>
      </c>
      <c r="M293" s="195"/>
      <c r="N293" s="197">
        <f>ROUND($L$293*$K$293,2)</f>
        <v>0</v>
      </c>
      <c r="O293" s="195"/>
      <c r="P293" s="195"/>
      <c r="Q293" s="195"/>
      <c r="R293" s="23"/>
      <c r="T293" s="126"/>
      <c r="U293" s="29" t="s">
        <v>42</v>
      </c>
      <c r="V293" s="127">
        <v>0</v>
      </c>
      <c r="W293" s="127">
        <f>$V$293*$K$293</f>
        <v>0</v>
      </c>
      <c r="X293" s="127">
        <v>0</v>
      </c>
      <c r="Y293" s="127">
        <f>$X$293*$K$293</f>
        <v>0</v>
      </c>
      <c r="Z293" s="127">
        <v>0</v>
      </c>
      <c r="AA293" s="128">
        <f>$Z$293*$K$293</f>
        <v>0</v>
      </c>
      <c r="AR293" s="6" t="s">
        <v>162</v>
      </c>
      <c r="AT293" s="6" t="s">
        <v>158</v>
      </c>
      <c r="AU293" s="6" t="s">
        <v>21</v>
      </c>
      <c r="AY293" s="6" t="s">
        <v>156</v>
      </c>
      <c r="BE293" s="82">
        <f>IF($U$293="základní",$N$293,0)</f>
        <v>0</v>
      </c>
      <c r="BF293" s="82">
        <f>IF($U$293="snížená",$N$293,0)</f>
        <v>0</v>
      </c>
      <c r="BG293" s="82">
        <f>IF($U$293="zákl. přenesená",$N$293,0)</f>
        <v>0</v>
      </c>
      <c r="BH293" s="82">
        <f>IF($U$293="sníž. přenesená",$N$293,0)</f>
        <v>0</v>
      </c>
      <c r="BI293" s="82">
        <f>IF($U$293="nulová",$N$293,0)</f>
        <v>0</v>
      </c>
      <c r="BJ293" s="6" t="s">
        <v>21</v>
      </c>
      <c r="BK293" s="82">
        <f>ROUND($L$293*$K$293,2)</f>
        <v>0</v>
      </c>
      <c r="BL293" s="6" t="s">
        <v>162</v>
      </c>
    </row>
    <row r="294" spans="2:64" s="6" customFormat="1" ht="27" customHeight="1">
      <c r="B294" s="22"/>
      <c r="C294" s="122" t="s">
        <v>435</v>
      </c>
      <c r="D294" s="122" t="s">
        <v>158</v>
      </c>
      <c r="E294" s="123" t="s">
        <v>432</v>
      </c>
      <c r="F294" s="194" t="s">
        <v>433</v>
      </c>
      <c r="G294" s="195"/>
      <c r="H294" s="195"/>
      <c r="I294" s="195"/>
      <c r="J294" s="124" t="s">
        <v>211</v>
      </c>
      <c r="K294" s="125">
        <v>15</v>
      </c>
      <c r="L294" s="196">
        <v>0</v>
      </c>
      <c r="M294" s="195"/>
      <c r="N294" s="197">
        <f>ROUND($L$294*$K$294,2)</f>
        <v>0</v>
      </c>
      <c r="O294" s="195"/>
      <c r="P294" s="195"/>
      <c r="Q294" s="195"/>
      <c r="R294" s="23"/>
      <c r="T294" s="126"/>
      <c r="U294" s="29" t="s">
        <v>42</v>
      </c>
      <c r="V294" s="127">
        <v>0</v>
      </c>
      <c r="W294" s="127">
        <f>$V$294*$K$294</f>
        <v>0</v>
      </c>
      <c r="X294" s="127">
        <v>0</v>
      </c>
      <c r="Y294" s="127">
        <f>$X$294*$K$294</f>
        <v>0</v>
      </c>
      <c r="Z294" s="127">
        <v>0</v>
      </c>
      <c r="AA294" s="128">
        <f>$Z$294*$K$294</f>
        <v>0</v>
      </c>
      <c r="AR294" s="6" t="s">
        <v>162</v>
      </c>
      <c r="AT294" s="6" t="s">
        <v>158</v>
      </c>
      <c r="AU294" s="6" t="s">
        <v>21</v>
      </c>
      <c r="AY294" s="6" t="s">
        <v>156</v>
      </c>
      <c r="BE294" s="82">
        <f>IF($U$294="základní",$N$294,0)</f>
        <v>0</v>
      </c>
      <c r="BF294" s="82">
        <f>IF($U$294="snížená",$N$294,0)</f>
        <v>0</v>
      </c>
      <c r="BG294" s="82">
        <f>IF($U$294="zákl. přenesená",$N$294,0)</f>
        <v>0</v>
      </c>
      <c r="BH294" s="82">
        <f>IF($U$294="sníž. přenesená",$N$294,0)</f>
        <v>0</v>
      </c>
      <c r="BI294" s="82">
        <f>IF($U$294="nulová",$N$294,0)</f>
        <v>0</v>
      </c>
      <c r="BJ294" s="6" t="s">
        <v>21</v>
      </c>
      <c r="BK294" s="82">
        <f>ROUND($L$294*$K$294,2)</f>
        <v>0</v>
      </c>
      <c r="BL294" s="6" t="s">
        <v>162</v>
      </c>
    </row>
    <row r="295" spans="2:63" s="113" customFormat="1" ht="37.5" customHeight="1">
      <c r="B295" s="114"/>
      <c r="D295" s="115" t="s">
        <v>117</v>
      </c>
      <c r="E295" s="115"/>
      <c r="F295" s="115"/>
      <c r="G295" s="115"/>
      <c r="H295" s="115"/>
      <c r="I295" s="115"/>
      <c r="J295" s="115"/>
      <c r="K295" s="115"/>
      <c r="L295" s="115"/>
      <c r="M295" s="115"/>
      <c r="N295" s="190">
        <f>$BK$295</f>
        <v>0</v>
      </c>
      <c r="O295" s="198"/>
      <c r="P295" s="198"/>
      <c r="Q295" s="198"/>
      <c r="R295" s="117"/>
      <c r="T295" s="118"/>
      <c r="W295" s="119">
        <f>SUM($W$296:$W$298)</f>
        <v>0</v>
      </c>
      <c r="Y295" s="119">
        <f>SUM($Y$296:$Y$298)</f>
        <v>0</v>
      </c>
      <c r="AA295" s="120">
        <f>SUM($AA$296:$AA$298)</f>
        <v>0</v>
      </c>
      <c r="AR295" s="116" t="s">
        <v>94</v>
      </c>
      <c r="AT295" s="116" t="s">
        <v>76</v>
      </c>
      <c r="AU295" s="116" t="s">
        <v>77</v>
      </c>
      <c r="AY295" s="116" t="s">
        <v>156</v>
      </c>
      <c r="BK295" s="121">
        <f>SUM($BK$296:$BK$298)</f>
        <v>0</v>
      </c>
    </row>
    <row r="296" spans="2:64" s="6" customFormat="1" ht="27" customHeight="1">
      <c r="B296" s="22"/>
      <c r="C296" s="122" t="s">
        <v>436</v>
      </c>
      <c r="D296" s="122" t="s">
        <v>158</v>
      </c>
      <c r="E296" s="123" t="s">
        <v>437</v>
      </c>
      <c r="F296" s="194" t="s">
        <v>438</v>
      </c>
      <c r="G296" s="195"/>
      <c r="H296" s="195"/>
      <c r="I296" s="195"/>
      <c r="J296" s="124" t="s">
        <v>211</v>
      </c>
      <c r="K296" s="125">
        <v>11.462</v>
      </c>
      <c r="L296" s="196">
        <v>0</v>
      </c>
      <c r="M296" s="195"/>
      <c r="N296" s="197">
        <f>ROUND($L$296*$K$296,2)</f>
        <v>0</v>
      </c>
      <c r="O296" s="195"/>
      <c r="P296" s="195"/>
      <c r="Q296" s="195"/>
      <c r="R296" s="23"/>
      <c r="T296" s="126"/>
      <c r="U296" s="29" t="s">
        <v>42</v>
      </c>
      <c r="V296" s="127">
        <v>0</v>
      </c>
      <c r="W296" s="127">
        <f>$V$296*$K$296</f>
        <v>0</v>
      </c>
      <c r="X296" s="127">
        <v>0</v>
      </c>
      <c r="Y296" s="127">
        <f>$X$296*$K$296</f>
        <v>0</v>
      </c>
      <c r="Z296" s="127">
        <v>0</v>
      </c>
      <c r="AA296" s="128">
        <f>$Z$296*$K$296</f>
        <v>0</v>
      </c>
      <c r="AR296" s="6" t="s">
        <v>162</v>
      </c>
      <c r="AT296" s="6" t="s">
        <v>158</v>
      </c>
      <c r="AU296" s="6" t="s">
        <v>21</v>
      </c>
      <c r="AY296" s="6" t="s">
        <v>156</v>
      </c>
      <c r="BE296" s="82">
        <f>IF($U$296="základní",$N$296,0)</f>
        <v>0</v>
      </c>
      <c r="BF296" s="82">
        <f>IF($U$296="snížená",$N$296,0)</f>
        <v>0</v>
      </c>
      <c r="BG296" s="82">
        <f>IF($U$296="zákl. přenesená",$N$296,0)</f>
        <v>0</v>
      </c>
      <c r="BH296" s="82">
        <f>IF($U$296="sníž. přenesená",$N$296,0)</f>
        <v>0</v>
      </c>
      <c r="BI296" s="82">
        <f>IF($U$296="nulová",$N$296,0)</f>
        <v>0</v>
      </c>
      <c r="BJ296" s="6" t="s">
        <v>21</v>
      </c>
      <c r="BK296" s="82">
        <f>ROUND($L$296*$K$296,2)</f>
        <v>0</v>
      </c>
      <c r="BL296" s="6" t="s">
        <v>162</v>
      </c>
    </row>
    <row r="297" spans="2:64" s="6" customFormat="1" ht="27" customHeight="1">
      <c r="B297" s="22"/>
      <c r="C297" s="122" t="s">
        <v>439</v>
      </c>
      <c r="D297" s="122" t="s">
        <v>158</v>
      </c>
      <c r="E297" s="123" t="s">
        <v>437</v>
      </c>
      <c r="F297" s="194" t="s">
        <v>438</v>
      </c>
      <c r="G297" s="195"/>
      <c r="H297" s="195"/>
      <c r="I297" s="195"/>
      <c r="J297" s="124" t="s">
        <v>211</v>
      </c>
      <c r="K297" s="125">
        <v>6</v>
      </c>
      <c r="L297" s="196">
        <v>0</v>
      </c>
      <c r="M297" s="195"/>
      <c r="N297" s="197">
        <f>ROUND($L$297*$K$297,2)</f>
        <v>0</v>
      </c>
      <c r="O297" s="195"/>
      <c r="P297" s="195"/>
      <c r="Q297" s="195"/>
      <c r="R297" s="23"/>
      <c r="T297" s="126"/>
      <c r="U297" s="29" t="s">
        <v>42</v>
      </c>
      <c r="V297" s="127">
        <v>0</v>
      </c>
      <c r="W297" s="127">
        <f>$V$297*$K$297</f>
        <v>0</v>
      </c>
      <c r="X297" s="127">
        <v>0</v>
      </c>
      <c r="Y297" s="127">
        <f>$X$297*$K$297</f>
        <v>0</v>
      </c>
      <c r="Z297" s="127">
        <v>0</v>
      </c>
      <c r="AA297" s="128">
        <f>$Z$297*$K$297</f>
        <v>0</v>
      </c>
      <c r="AR297" s="6" t="s">
        <v>162</v>
      </c>
      <c r="AT297" s="6" t="s">
        <v>158</v>
      </c>
      <c r="AU297" s="6" t="s">
        <v>21</v>
      </c>
      <c r="AY297" s="6" t="s">
        <v>156</v>
      </c>
      <c r="BE297" s="82">
        <f>IF($U$297="základní",$N$297,0)</f>
        <v>0</v>
      </c>
      <c r="BF297" s="82">
        <f>IF($U$297="snížená",$N$297,0)</f>
        <v>0</v>
      </c>
      <c r="BG297" s="82">
        <f>IF($U$297="zákl. přenesená",$N$297,0)</f>
        <v>0</v>
      </c>
      <c r="BH297" s="82">
        <f>IF($U$297="sníž. přenesená",$N$297,0)</f>
        <v>0</v>
      </c>
      <c r="BI297" s="82">
        <f>IF($U$297="nulová",$N$297,0)</f>
        <v>0</v>
      </c>
      <c r="BJ297" s="6" t="s">
        <v>21</v>
      </c>
      <c r="BK297" s="82">
        <f>ROUND($L$297*$K$297,2)</f>
        <v>0</v>
      </c>
      <c r="BL297" s="6" t="s">
        <v>162</v>
      </c>
    </row>
    <row r="298" spans="2:64" s="6" customFormat="1" ht="27" customHeight="1">
      <c r="B298" s="22"/>
      <c r="C298" s="122" t="s">
        <v>440</v>
      </c>
      <c r="D298" s="122" t="s">
        <v>158</v>
      </c>
      <c r="E298" s="123" t="s">
        <v>437</v>
      </c>
      <c r="F298" s="194" t="s">
        <v>438</v>
      </c>
      <c r="G298" s="195"/>
      <c r="H298" s="195"/>
      <c r="I298" s="195"/>
      <c r="J298" s="124" t="s">
        <v>211</v>
      </c>
      <c r="K298" s="125">
        <v>15</v>
      </c>
      <c r="L298" s="196">
        <v>0</v>
      </c>
      <c r="M298" s="195"/>
      <c r="N298" s="197">
        <f>ROUND($L$298*$K$298,2)</f>
        <v>0</v>
      </c>
      <c r="O298" s="195"/>
      <c r="P298" s="195"/>
      <c r="Q298" s="195"/>
      <c r="R298" s="23"/>
      <c r="T298" s="126"/>
      <c r="U298" s="29" t="s">
        <v>42</v>
      </c>
      <c r="V298" s="127">
        <v>0</v>
      </c>
      <c r="W298" s="127">
        <f>$V$298*$K$298</f>
        <v>0</v>
      </c>
      <c r="X298" s="127">
        <v>0</v>
      </c>
      <c r="Y298" s="127">
        <f>$X$298*$K$298</f>
        <v>0</v>
      </c>
      <c r="Z298" s="127">
        <v>0</v>
      </c>
      <c r="AA298" s="128">
        <f>$Z$298*$K$298</f>
        <v>0</v>
      </c>
      <c r="AR298" s="6" t="s">
        <v>162</v>
      </c>
      <c r="AT298" s="6" t="s">
        <v>158</v>
      </c>
      <c r="AU298" s="6" t="s">
        <v>21</v>
      </c>
      <c r="AY298" s="6" t="s">
        <v>156</v>
      </c>
      <c r="BE298" s="82">
        <f>IF($U$298="základní",$N$298,0)</f>
        <v>0</v>
      </c>
      <c r="BF298" s="82">
        <f>IF($U$298="snížená",$N$298,0)</f>
        <v>0</v>
      </c>
      <c r="BG298" s="82">
        <f>IF($U$298="zákl. přenesená",$N$298,0)</f>
        <v>0</v>
      </c>
      <c r="BH298" s="82">
        <f>IF($U$298="sníž. přenesená",$N$298,0)</f>
        <v>0</v>
      </c>
      <c r="BI298" s="82">
        <f>IF($U$298="nulová",$N$298,0)</f>
        <v>0</v>
      </c>
      <c r="BJ298" s="6" t="s">
        <v>21</v>
      </c>
      <c r="BK298" s="82">
        <f>ROUND($L$298*$K$298,2)</f>
        <v>0</v>
      </c>
      <c r="BL298" s="6" t="s">
        <v>162</v>
      </c>
    </row>
    <row r="299" spans="2:63" s="113" customFormat="1" ht="37.5" customHeight="1">
      <c r="B299" s="114"/>
      <c r="D299" s="115" t="s">
        <v>118</v>
      </c>
      <c r="E299" s="115"/>
      <c r="F299" s="115"/>
      <c r="G299" s="115"/>
      <c r="H299" s="115"/>
      <c r="I299" s="115"/>
      <c r="J299" s="115"/>
      <c r="K299" s="115"/>
      <c r="L299" s="115"/>
      <c r="M299" s="115"/>
      <c r="N299" s="190">
        <f>$BK$299</f>
        <v>0</v>
      </c>
      <c r="O299" s="198"/>
      <c r="P299" s="198"/>
      <c r="Q299" s="198"/>
      <c r="R299" s="117"/>
      <c r="T299" s="118"/>
      <c r="W299" s="119">
        <f>SUM($W$300:$W$351)</f>
        <v>0</v>
      </c>
      <c r="Y299" s="119">
        <f>SUM($Y$300:$Y$351)</f>
        <v>0</v>
      </c>
      <c r="AA299" s="120">
        <f>SUM($AA$300:$AA$351)</f>
        <v>0</v>
      </c>
      <c r="AR299" s="116" t="s">
        <v>94</v>
      </c>
      <c r="AT299" s="116" t="s">
        <v>76</v>
      </c>
      <c r="AU299" s="116" t="s">
        <v>77</v>
      </c>
      <c r="AY299" s="116" t="s">
        <v>156</v>
      </c>
      <c r="BK299" s="121">
        <f>SUM($BK$300:$BK$351)</f>
        <v>0</v>
      </c>
    </row>
    <row r="300" spans="2:64" s="6" customFormat="1" ht="27" customHeight="1">
      <c r="B300" s="22"/>
      <c r="C300" s="122" t="s">
        <v>441</v>
      </c>
      <c r="D300" s="122" t="s">
        <v>158</v>
      </c>
      <c r="E300" s="123" t="s">
        <v>442</v>
      </c>
      <c r="F300" s="194" t="s">
        <v>443</v>
      </c>
      <c r="G300" s="195"/>
      <c r="H300" s="195"/>
      <c r="I300" s="195"/>
      <c r="J300" s="124" t="s">
        <v>193</v>
      </c>
      <c r="K300" s="125">
        <v>2</v>
      </c>
      <c r="L300" s="196">
        <v>0</v>
      </c>
      <c r="M300" s="195"/>
      <c r="N300" s="197">
        <f>ROUND($L$300*$K$300,2)</f>
        <v>0</v>
      </c>
      <c r="O300" s="195"/>
      <c r="P300" s="195"/>
      <c r="Q300" s="195"/>
      <c r="R300" s="23"/>
      <c r="T300" s="126"/>
      <c r="U300" s="29" t="s">
        <v>42</v>
      </c>
      <c r="V300" s="127">
        <v>0</v>
      </c>
      <c r="W300" s="127">
        <f>$V$300*$K$300</f>
        <v>0</v>
      </c>
      <c r="X300" s="127">
        <v>0</v>
      </c>
      <c r="Y300" s="127">
        <f>$X$300*$K$300</f>
        <v>0</v>
      </c>
      <c r="Z300" s="127">
        <v>0</v>
      </c>
      <c r="AA300" s="128">
        <f>$Z$300*$K$300</f>
        <v>0</v>
      </c>
      <c r="AR300" s="6" t="s">
        <v>162</v>
      </c>
      <c r="AT300" s="6" t="s">
        <v>158</v>
      </c>
      <c r="AU300" s="6" t="s">
        <v>21</v>
      </c>
      <c r="AY300" s="6" t="s">
        <v>156</v>
      </c>
      <c r="BE300" s="82">
        <f>IF($U$300="základní",$N$300,0)</f>
        <v>0</v>
      </c>
      <c r="BF300" s="82">
        <f>IF($U$300="snížená",$N$300,0)</f>
        <v>0</v>
      </c>
      <c r="BG300" s="82">
        <f>IF($U$300="zákl. přenesená",$N$300,0)</f>
        <v>0</v>
      </c>
      <c r="BH300" s="82">
        <f>IF($U$300="sníž. přenesená",$N$300,0)</f>
        <v>0</v>
      </c>
      <c r="BI300" s="82">
        <f>IF($U$300="nulová",$N$300,0)</f>
        <v>0</v>
      </c>
      <c r="BJ300" s="6" t="s">
        <v>21</v>
      </c>
      <c r="BK300" s="82">
        <f>ROUND($L$300*$K$300,2)</f>
        <v>0</v>
      </c>
      <c r="BL300" s="6" t="s">
        <v>162</v>
      </c>
    </row>
    <row r="301" spans="2:64" s="6" customFormat="1" ht="27" customHeight="1">
      <c r="B301" s="22"/>
      <c r="C301" s="122" t="s">
        <v>444</v>
      </c>
      <c r="D301" s="122" t="s">
        <v>158</v>
      </c>
      <c r="E301" s="123" t="s">
        <v>442</v>
      </c>
      <c r="F301" s="194" t="s">
        <v>443</v>
      </c>
      <c r="G301" s="195"/>
      <c r="H301" s="195"/>
      <c r="I301" s="195"/>
      <c r="J301" s="124" t="s">
        <v>193</v>
      </c>
      <c r="K301" s="125">
        <v>2</v>
      </c>
      <c r="L301" s="196">
        <v>0</v>
      </c>
      <c r="M301" s="195"/>
      <c r="N301" s="197">
        <f>ROUND($L$301*$K$301,2)</f>
        <v>0</v>
      </c>
      <c r="O301" s="195"/>
      <c r="P301" s="195"/>
      <c r="Q301" s="195"/>
      <c r="R301" s="23"/>
      <c r="T301" s="126"/>
      <c r="U301" s="29" t="s">
        <v>42</v>
      </c>
      <c r="V301" s="127">
        <v>0</v>
      </c>
      <c r="W301" s="127">
        <f>$V$301*$K$301</f>
        <v>0</v>
      </c>
      <c r="X301" s="127">
        <v>0</v>
      </c>
      <c r="Y301" s="127">
        <f>$X$301*$K$301</f>
        <v>0</v>
      </c>
      <c r="Z301" s="127">
        <v>0</v>
      </c>
      <c r="AA301" s="128">
        <f>$Z$301*$K$301</f>
        <v>0</v>
      </c>
      <c r="AR301" s="6" t="s">
        <v>162</v>
      </c>
      <c r="AT301" s="6" t="s">
        <v>158</v>
      </c>
      <c r="AU301" s="6" t="s">
        <v>21</v>
      </c>
      <c r="AY301" s="6" t="s">
        <v>156</v>
      </c>
      <c r="BE301" s="82">
        <f>IF($U$301="základní",$N$301,0)</f>
        <v>0</v>
      </c>
      <c r="BF301" s="82">
        <f>IF($U$301="snížená",$N$301,0)</f>
        <v>0</v>
      </c>
      <c r="BG301" s="82">
        <f>IF($U$301="zákl. přenesená",$N$301,0)</f>
        <v>0</v>
      </c>
      <c r="BH301" s="82">
        <f>IF($U$301="sníž. přenesená",$N$301,0)</f>
        <v>0</v>
      </c>
      <c r="BI301" s="82">
        <f>IF($U$301="nulová",$N$301,0)</f>
        <v>0</v>
      </c>
      <c r="BJ301" s="6" t="s">
        <v>21</v>
      </c>
      <c r="BK301" s="82">
        <f>ROUND($L$301*$K$301,2)</f>
        <v>0</v>
      </c>
      <c r="BL301" s="6" t="s">
        <v>162</v>
      </c>
    </row>
    <row r="302" spans="2:64" s="6" customFormat="1" ht="27" customHeight="1">
      <c r="B302" s="22"/>
      <c r="C302" s="122" t="s">
        <v>445</v>
      </c>
      <c r="D302" s="122" t="s">
        <v>158</v>
      </c>
      <c r="E302" s="123" t="s">
        <v>442</v>
      </c>
      <c r="F302" s="194" t="s">
        <v>443</v>
      </c>
      <c r="G302" s="195"/>
      <c r="H302" s="195"/>
      <c r="I302" s="195"/>
      <c r="J302" s="124" t="s">
        <v>193</v>
      </c>
      <c r="K302" s="125">
        <v>3</v>
      </c>
      <c r="L302" s="196">
        <v>0</v>
      </c>
      <c r="M302" s="195"/>
      <c r="N302" s="197">
        <f>ROUND($L$302*$K$302,2)</f>
        <v>0</v>
      </c>
      <c r="O302" s="195"/>
      <c r="P302" s="195"/>
      <c r="Q302" s="195"/>
      <c r="R302" s="23"/>
      <c r="T302" s="126"/>
      <c r="U302" s="29" t="s">
        <v>42</v>
      </c>
      <c r="V302" s="127">
        <v>0</v>
      </c>
      <c r="W302" s="127">
        <f>$V$302*$K$302</f>
        <v>0</v>
      </c>
      <c r="X302" s="127">
        <v>0</v>
      </c>
      <c r="Y302" s="127">
        <f>$X$302*$K$302</f>
        <v>0</v>
      </c>
      <c r="Z302" s="127">
        <v>0</v>
      </c>
      <c r="AA302" s="128">
        <f>$Z$302*$K$302</f>
        <v>0</v>
      </c>
      <c r="AR302" s="6" t="s">
        <v>162</v>
      </c>
      <c r="AT302" s="6" t="s">
        <v>158</v>
      </c>
      <c r="AU302" s="6" t="s">
        <v>21</v>
      </c>
      <c r="AY302" s="6" t="s">
        <v>156</v>
      </c>
      <c r="BE302" s="82">
        <f>IF($U$302="základní",$N$302,0)</f>
        <v>0</v>
      </c>
      <c r="BF302" s="82">
        <f>IF($U$302="snížená",$N$302,0)</f>
        <v>0</v>
      </c>
      <c r="BG302" s="82">
        <f>IF($U$302="zákl. přenesená",$N$302,0)</f>
        <v>0</v>
      </c>
      <c r="BH302" s="82">
        <f>IF($U$302="sníž. přenesená",$N$302,0)</f>
        <v>0</v>
      </c>
      <c r="BI302" s="82">
        <f>IF($U$302="nulová",$N$302,0)</f>
        <v>0</v>
      </c>
      <c r="BJ302" s="6" t="s">
        <v>21</v>
      </c>
      <c r="BK302" s="82">
        <f>ROUND($L$302*$K$302,2)</f>
        <v>0</v>
      </c>
      <c r="BL302" s="6" t="s">
        <v>162</v>
      </c>
    </row>
    <row r="303" spans="2:64" s="6" customFormat="1" ht="27" customHeight="1">
      <c r="B303" s="22"/>
      <c r="C303" s="122" t="s">
        <v>446</v>
      </c>
      <c r="D303" s="122" t="s">
        <v>158</v>
      </c>
      <c r="E303" s="123" t="s">
        <v>447</v>
      </c>
      <c r="F303" s="194" t="s">
        <v>448</v>
      </c>
      <c r="G303" s="195"/>
      <c r="H303" s="195"/>
      <c r="I303" s="195"/>
      <c r="J303" s="124" t="s">
        <v>211</v>
      </c>
      <c r="K303" s="125">
        <v>10.281</v>
      </c>
      <c r="L303" s="196">
        <v>0</v>
      </c>
      <c r="M303" s="195"/>
      <c r="N303" s="197">
        <f>ROUND($L$303*$K$303,2)</f>
        <v>0</v>
      </c>
      <c r="O303" s="195"/>
      <c r="P303" s="195"/>
      <c r="Q303" s="195"/>
      <c r="R303" s="23"/>
      <c r="T303" s="126"/>
      <c r="U303" s="29" t="s">
        <v>42</v>
      </c>
      <c r="V303" s="127">
        <v>0</v>
      </c>
      <c r="W303" s="127">
        <f>$V$303*$K$303</f>
        <v>0</v>
      </c>
      <c r="X303" s="127">
        <v>0</v>
      </c>
      <c r="Y303" s="127">
        <f>$X$303*$K$303</f>
        <v>0</v>
      </c>
      <c r="Z303" s="127">
        <v>0</v>
      </c>
      <c r="AA303" s="128">
        <f>$Z$303*$K$303</f>
        <v>0</v>
      </c>
      <c r="AR303" s="6" t="s">
        <v>162</v>
      </c>
      <c r="AT303" s="6" t="s">
        <v>158</v>
      </c>
      <c r="AU303" s="6" t="s">
        <v>21</v>
      </c>
      <c r="AY303" s="6" t="s">
        <v>156</v>
      </c>
      <c r="BE303" s="82">
        <f>IF($U$303="základní",$N$303,0)</f>
        <v>0</v>
      </c>
      <c r="BF303" s="82">
        <f>IF($U$303="snížená",$N$303,0)</f>
        <v>0</v>
      </c>
      <c r="BG303" s="82">
        <f>IF($U$303="zákl. přenesená",$N$303,0)</f>
        <v>0</v>
      </c>
      <c r="BH303" s="82">
        <f>IF($U$303="sníž. přenesená",$N$303,0)</f>
        <v>0</v>
      </c>
      <c r="BI303" s="82">
        <f>IF($U$303="nulová",$N$303,0)</f>
        <v>0</v>
      </c>
      <c r="BJ303" s="6" t="s">
        <v>21</v>
      </c>
      <c r="BK303" s="82">
        <f>ROUND($L$303*$K$303,2)</f>
        <v>0</v>
      </c>
      <c r="BL303" s="6" t="s">
        <v>162</v>
      </c>
    </row>
    <row r="304" spans="2:64" s="6" customFormat="1" ht="27" customHeight="1">
      <c r="B304" s="22"/>
      <c r="C304" s="122" t="s">
        <v>449</v>
      </c>
      <c r="D304" s="122" t="s">
        <v>158</v>
      </c>
      <c r="E304" s="123" t="s">
        <v>450</v>
      </c>
      <c r="F304" s="194" t="s">
        <v>451</v>
      </c>
      <c r="G304" s="195"/>
      <c r="H304" s="195"/>
      <c r="I304" s="195"/>
      <c r="J304" s="124" t="s">
        <v>161</v>
      </c>
      <c r="K304" s="125">
        <v>1.375</v>
      </c>
      <c r="L304" s="196">
        <v>0</v>
      </c>
      <c r="M304" s="195"/>
      <c r="N304" s="197">
        <f>ROUND($L$304*$K$304,2)</f>
        <v>0</v>
      </c>
      <c r="O304" s="195"/>
      <c r="P304" s="195"/>
      <c r="Q304" s="195"/>
      <c r="R304" s="23"/>
      <c r="T304" s="126"/>
      <c r="U304" s="29" t="s">
        <v>42</v>
      </c>
      <c r="V304" s="127">
        <v>0</v>
      </c>
      <c r="W304" s="127">
        <f>$V$304*$K$304</f>
        <v>0</v>
      </c>
      <c r="X304" s="127">
        <v>0</v>
      </c>
      <c r="Y304" s="127">
        <f>$X$304*$K$304</f>
        <v>0</v>
      </c>
      <c r="Z304" s="127">
        <v>0</v>
      </c>
      <c r="AA304" s="128">
        <f>$Z$304*$K$304</f>
        <v>0</v>
      </c>
      <c r="AR304" s="6" t="s">
        <v>162</v>
      </c>
      <c r="AT304" s="6" t="s">
        <v>158</v>
      </c>
      <c r="AU304" s="6" t="s">
        <v>21</v>
      </c>
      <c r="AY304" s="6" t="s">
        <v>156</v>
      </c>
      <c r="BE304" s="82">
        <f>IF($U$304="základní",$N$304,0)</f>
        <v>0</v>
      </c>
      <c r="BF304" s="82">
        <f>IF($U$304="snížená",$N$304,0)</f>
        <v>0</v>
      </c>
      <c r="BG304" s="82">
        <f>IF($U$304="zákl. přenesená",$N$304,0)</f>
        <v>0</v>
      </c>
      <c r="BH304" s="82">
        <f>IF($U$304="sníž. přenesená",$N$304,0)</f>
        <v>0</v>
      </c>
      <c r="BI304" s="82">
        <f>IF($U$304="nulová",$N$304,0)</f>
        <v>0</v>
      </c>
      <c r="BJ304" s="6" t="s">
        <v>21</v>
      </c>
      <c r="BK304" s="82">
        <f>ROUND($L$304*$K$304,2)</f>
        <v>0</v>
      </c>
      <c r="BL304" s="6" t="s">
        <v>162</v>
      </c>
    </row>
    <row r="305" spans="2:64" s="6" customFormat="1" ht="27" customHeight="1">
      <c r="B305" s="22"/>
      <c r="C305" s="122" t="s">
        <v>452</v>
      </c>
      <c r="D305" s="122" t="s">
        <v>158</v>
      </c>
      <c r="E305" s="123" t="s">
        <v>450</v>
      </c>
      <c r="F305" s="194" t="s">
        <v>451</v>
      </c>
      <c r="G305" s="195"/>
      <c r="H305" s="195"/>
      <c r="I305" s="195"/>
      <c r="J305" s="124" t="s">
        <v>161</v>
      </c>
      <c r="K305" s="125">
        <v>0.296</v>
      </c>
      <c r="L305" s="196">
        <v>0</v>
      </c>
      <c r="M305" s="195"/>
      <c r="N305" s="197">
        <f>ROUND($L$305*$K$305,2)</f>
        <v>0</v>
      </c>
      <c r="O305" s="195"/>
      <c r="P305" s="195"/>
      <c r="Q305" s="195"/>
      <c r="R305" s="23"/>
      <c r="T305" s="126"/>
      <c r="U305" s="29" t="s">
        <v>42</v>
      </c>
      <c r="V305" s="127">
        <v>0</v>
      </c>
      <c r="W305" s="127">
        <f>$V$305*$K$305</f>
        <v>0</v>
      </c>
      <c r="X305" s="127">
        <v>0</v>
      </c>
      <c r="Y305" s="127">
        <f>$X$305*$K$305</f>
        <v>0</v>
      </c>
      <c r="Z305" s="127">
        <v>0</v>
      </c>
      <c r="AA305" s="128">
        <f>$Z$305*$K$305</f>
        <v>0</v>
      </c>
      <c r="AR305" s="6" t="s">
        <v>162</v>
      </c>
      <c r="AT305" s="6" t="s">
        <v>158</v>
      </c>
      <c r="AU305" s="6" t="s">
        <v>21</v>
      </c>
      <c r="AY305" s="6" t="s">
        <v>156</v>
      </c>
      <c r="BE305" s="82">
        <f>IF($U$305="základní",$N$305,0)</f>
        <v>0</v>
      </c>
      <c r="BF305" s="82">
        <f>IF($U$305="snížená",$N$305,0)</f>
        <v>0</v>
      </c>
      <c r="BG305" s="82">
        <f>IF($U$305="zákl. přenesená",$N$305,0)</f>
        <v>0</v>
      </c>
      <c r="BH305" s="82">
        <f>IF($U$305="sníž. přenesená",$N$305,0)</f>
        <v>0</v>
      </c>
      <c r="BI305" s="82">
        <f>IF($U$305="nulová",$N$305,0)</f>
        <v>0</v>
      </c>
      <c r="BJ305" s="6" t="s">
        <v>21</v>
      </c>
      <c r="BK305" s="82">
        <f>ROUND($L$305*$K$305,2)</f>
        <v>0</v>
      </c>
      <c r="BL305" s="6" t="s">
        <v>162</v>
      </c>
    </row>
    <row r="306" spans="2:64" s="6" customFormat="1" ht="27" customHeight="1">
      <c r="B306" s="22"/>
      <c r="C306" s="122" t="s">
        <v>453</v>
      </c>
      <c r="D306" s="122" t="s">
        <v>158</v>
      </c>
      <c r="E306" s="123" t="s">
        <v>450</v>
      </c>
      <c r="F306" s="194" t="s">
        <v>451</v>
      </c>
      <c r="G306" s="195"/>
      <c r="H306" s="195"/>
      <c r="I306" s="195"/>
      <c r="J306" s="124" t="s">
        <v>161</v>
      </c>
      <c r="K306" s="125">
        <v>1.505</v>
      </c>
      <c r="L306" s="196">
        <v>0</v>
      </c>
      <c r="M306" s="195"/>
      <c r="N306" s="197">
        <f>ROUND($L$306*$K$306,2)</f>
        <v>0</v>
      </c>
      <c r="O306" s="195"/>
      <c r="P306" s="195"/>
      <c r="Q306" s="195"/>
      <c r="R306" s="23"/>
      <c r="T306" s="126"/>
      <c r="U306" s="29" t="s">
        <v>42</v>
      </c>
      <c r="V306" s="127">
        <v>0</v>
      </c>
      <c r="W306" s="127">
        <f>$V$306*$K$306</f>
        <v>0</v>
      </c>
      <c r="X306" s="127">
        <v>0</v>
      </c>
      <c r="Y306" s="127">
        <f>$X$306*$K$306</f>
        <v>0</v>
      </c>
      <c r="Z306" s="127">
        <v>0</v>
      </c>
      <c r="AA306" s="128">
        <f>$Z$306*$K$306</f>
        <v>0</v>
      </c>
      <c r="AR306" s="6" t="s">
        <v>162</v>
      </c>
      <c r="AT306" s="6" t="s">
        <v>158</v>
      </c>
      <c r="AU306" s="6" t="s">
        <v>21</v>
      </c>
      <c r="AY306" s="6" t="s">
        <v>156</v>
      </c>
      <c r="BE306" s="82">
        <f>IF($U$306="základní",$N$306,0)</f>
        <v>0</v>
      </c>
      <c r="BF306" s="82">
        <f>IF($U$306="snížená",$N$306,0)</f>
        <v>0</v>
      </c>
      <c r="BG306" s="82">
        <f>IF($U$306="zákl. přenesená",$N$306,0)</f>
        <v>0</v>
      </c>
      <c r="BH306" s="82">
        <f>IF($U$306="sníž. přenesená",$N$306,0)</f>
        <v>0</v>
      </c>
      <c r="BI306" s="82">
        <f>IF($U$306="nulová",$N$306,0)</f>
        <v>0</v>
      </c>
      <c r="BJ306" s="6" t="s">
        <v>21</v>
      </c>
      <c r="BK306" s="82">
        <f>ROUND($L$306*$K$306,2)</f>
        <v>0</v>
      </c>
      <c r="BL306" s="6" t="s">
        <v>162</v>
      </c>
    </row>
    <row r="307" spans="2:64" s="6" customFormat="1" ht="27" customHeight="1">
      <c r="B307" s="22"/>
      <c r="C307" s="122" t="s">
        <v>7</v>
      </c>
      <c r="D307" s="122" t="s">
        <v>158</v>
      </c>
      <c r="E307" s="123" t="s">
        <v>454</v>
      </c>
      <c r="F307" s="194" t="s">
        <v>455</v>
      </c>
      <c r="G307" s="195"/>
      <c r="H307" s="195"/>
      <c r="I307" s="195"/>
      <c r="J307" s="124" t="s">
        <v>211</v>
      </c>
      <c r="K307" s="125">
        <v>11.462</v>
      </c>
      <c r="L307" s="196">
        <v>0</v>
      </c>
      <c r="M307" s="195"/>
      <c r="N307" s="197">
        <f>ROUND($L$307*$K$307,2)</f>
        <v>0</v>
      </c>
      <c r="O307" s="195"/>
      <c r="P307" s="195"/>
      <c r="Q307" s="195"/>
      <c r="R307" s="23"/>
      <c r="T307" s="126"/>
      <c r="U307" s="29" t="s">
        <v>42</v>
      </c>
      <c r="V307" s="127">
        <v>0</v>
      </c>
      <c r="W307" s="127">
        <f>$V$307*$K$307</f>
        <v>0</v>
      </c>
      <c r="X307" s="127">
        <v>0</v>
      </c>
      <c r="Y307" s="127">
        <f>$X$307*$K$307</f>
        <v>0</v>
      </c>
      <c r="Z307" s="127">
        <v>0</v>
      </c>
      <c r="AA307" s="128">
        <f>$Z$307*$K$307</f>
        <v>0</v>
      </c>
      <c r="AR307" s="6" t="s">
        <v>162</v>
      </c>
      <c r="AT307" s="6" t="s">
        <v>158</v>
      </c>
      <c r="AU307" s="6" t="s">
        <v>21</v>
      </c>
      <c r="AY307" s="6" t="s">
        <v>156</v>
      </c>
      <c r="BE307" s="82">
        <f>IF($U$307="základní",$N$307,0)</f>
        <v>0</v>
      </c>
      <c r="BF307" s="82">
        <f>IF($U$307="snížená",$N$307,0)</f>
        <v>0</v>
      </c>
      <c r="BG307" s="82">
        <f>IF($U$307="zákl. přenesená",$N$307,0)</f>
        <v>0</v>
      </c>
      <c r="BH307" s="82">
        <f>IF($U$307="sníž. přenesená",$N$307,0)</f>
        <v>0</v>
      </c>
      <c r="BI307" s="82">
        <f>IF($U$307="nulová",$N$307,0)</f>
        <v>0</v>
      </c>
      <c r="BJ307" s="6" t="s">
        <v>21</v>
      </c>
      <c r="BK307" s="82">
        <f>ROUND($L$307*$K$307,2)</f>
        <v>0</v>
      </c>
      <c r="BL307" s="6" t="s">
        <v>162</v>
      </c>
    </row>
    <row r="308" spans="2:64" s="6" customFormat="1" ht="27" customHeight="1">
      <c r="B308" s="22"/>
      <c r="C308" s="122" t="s">
        <v>456</v>
      </c>
      <c r="D308" s="122" t="s">
        <v>158</v>
      </c>
      <c r="E308" s="123" t="s">
        <v>454</v>
      </c>
      <c r="F308" s="194" t="s">
        <v>455</v>
      </c>
      <c r="G308" s="195"/>
      <c r="H308" s="195"/>
      <c r="I308" s="195"/>
      <c r="J308" s="124" t="s">
        <v>211</v>
      </c>
      <c r="K308" s="125">
        <v>2.466</v>
      </c>
      <c r="L308" s="196">
        <v>0</v>
      </c>
      <c r="M308" s="195"/>
      <c r="N308" s="197">
        <f>ROUND($L$308*$K$308,2)</f>
        <v>0</v>
      </c>
      <c r="O308" s="195"/>
      <c r="P308" s="195"/>
      <c r="Q308" s="195"/>
      <c r="R308" s="23"/>
      <c r="T308" s="126"/>
      <c r="U308" s="29" t="s">
        <v>42</v>
      </c>
      <c r="V308" s="127">
        <v>0</v>
      </c>
      <c r="W308" s="127">
        <f>$V$308*$K$308</f>
        <v>0</v>
      </c>
      <c r="X308" s="127">
        <v>0</v>
      </c>
      <c r="Y308" s="127">
        <f>$X$308*$K$308</f>
        <v>0</v>
      </c>
      <c r="Z308" s="127">
        <v>0</v>
      </c>
      <c r="AA308" s="128">
        <f>$Z$308*$K$308</f>
        <v>0</v>
      </c>
      <c r="AR308" s="6" t="s">
        <v>162</v>
      </c>
      <c r="AT308" s="6" t="s">
        <v>158</v>
      </c>
      <c r="AU308" s="6" t="s">
        <v>21</v>
      </c>
      <c r="AY308" s="6" t="s">
        <v>156</v>
      </c>
      <c r="BE308" s="82">
        <f>IF($U$308="základní",$N$308,0)</f>
        <v>0</v>
      </c>
      <c r="BF308" s="82">
        <f>IF($U$308="snížená",$N$308,0)</f>
        <v>0</v>
      </c>
      <c r="BG308" s="82">
        <f>IF($U$308="zákl. přenesená",$N$308,0)</f>
        <v>0</v>
      </c>
      <c r="BH308" s="82">
        <f>IF($U$308="sníž. přenesená",$N$308,0)</f>
        <v>0</v>
      </c>
      <c r="BI308" s="82">
        <f>IF($U$308="nulová",$N$308,0)</f>
        <v>0</v>
      </c>
      <c r="BJ308" s="6" t="s">
        <v>21</v>
      </c>
      <c r="BK308" s="82">
        <f>ROUND($L$308*$K$308,2)</f>
        <v>0</v>
      </c>
      <c r="BL308" s="6" t="s">
        <v>162</v>
      </c>
    </row>
    <row r="309" spans="2:64" s="6" customFormat="1" ht="27" customHeight="1">
      <c r="B309" s="22"/>
      <c r="C309" s="122" t="s">
        <v>457</v>
      </c>
      <c r="D309" s="122" t="s">
        <v>158</v>
      </c>
      <c r="E309" s="123" t="s">
        <v>454</v>
      </c>
      <c r="F309" s="194" t="s">
        <v>455</v>
      </c>
      <c r="G309" s="195"/>
      <c r="H309" s="195"/>
      <c r="I309" s="195"/>
      <c r="J309" s="124" t="s">
        <v>211</v>
      </c>
      <c r="K309" s="125">
        <v>12.539</v>
      </c>
      <c r="L309" s="196">
        <v>0</v>
      </c>
      <c r="M309" s="195"/>
      <c r="N309" s="197">
        <f>ROUND($L$309*$K$309,2)</f>
        <v>0</v>
      </c>
      <c r="O309" s="195"/>
      <c r="P309" s="195"/>
      <c r="Q309" s="195"/>
      <c r="R309" s="23"/>
      <c r="T309" s="126"/>
      <c r="U309" s="29" t="s">
        <v>42</v>
      </c>
      <c r="V309" s="127">
        <v>0</v>
      </c>
      <c r="W309" s="127">
        <f>$V$309*$K$309</f>
        <v>0</v>
      </c>
      <c r="X309" s="127">
        <v>0</v>
      </c>
      <c r="Y309" s="127">
        <f>$X$309*$K$309</f>
        <v>0</v>
      </c>
      <c r="Z309" s="127">
        <v>0</v>
      </c>
      <c r="AA309" s="128">
        <f>$Z$309*$K$309</f>
        <v>0</v>
      </c>
      <c r="AR309" s="6" t="s">
        <v>162</v>
      </c>
      <c r="AT309" s="6" t="s">
        <v>158</v>
      </c>
      <c r="AU309" s="6" t="s">
        <v>21</v>
      </c>
      <c r="AY309" s="6" t="s">
        <v>156</v>
      </c>
      <c r="BE309" s="82">
        <f>IF($U$309="základní",$N$309,0)</f>
        <v>0</v>
      </c>
      <c r="BF309" s="82">
        <f>IF($U$309="snížená",$N$309,0)</f>
        <v>0</v>
      </c>
      <c r="BG309" s="82">
        <f>IF($U$309="zákl. přenesená",$N$309,0)</f>
        <v>0</v>
      </c>
      <c r="BH309" s="82">
        <f>IF($U$309="sníž. přenesená",$N$309,0)</f>
        <v>0</v>
      </c>
      <c r="BI309" s="82">
        <f>IF($U$309="nulová",$N$309,0)</f>
        <v>0</v>
      </c>
      <c r="BJ309" s="6" t="s">
        <v>21</v>
      </c>
      <c r="BK309" s="82">
        <f>ROUND($L$309*$K$309,2)</f>
        <v>0</v>
      </c>
      <c r="BL309" s="6" t="s">
        <v>162</v>
      </c>
    </row>
    <row r="310" spans="2:64" s="6" customFormat="1" ht="27" customHeight="1">
      <c r="B310" s="22"/>
      <c r="C310" s="122" t="s">
        <v>458</v>
      </c>
      <c r="D310" s="122" t="s">
        <v>158</v>
      </c>
      <c r="E310" s="123" t="s">
        <v>459</v>
      </c>
      <c r="F310" s="194" t="s">
        <v>460</v>
      </c>
      <c r="G310" s="195"/>
      <c r="H310" s="195"/>
      <c r="I310" s="195"/>
      <c r="J310" s="124" t="s">
        <v>161</v>
      </c>
      <c r="K310" s="125">
        <v>0.573</v>
      </c>
      <c r="L310" s="196">
        <v>0</v>
      </c>
      <c r="M310" s="195"/>
      <c r="N310" s="197">
        <f>ROUND($L$310*$K$310,2)</f>
        <v>0</v>
      </c>
      <c r="O310" s="195"/>
      <c r="P310" s="195"/>
      <c r="Q310" s="195"/>
      <c r="R310" s="23"/>
      <c r="T310" s="126"/>
      <c r="U310" s="29" t="s">
        <v>42</v>
      </c>
      <c r="V310" s="127">
        <v>0</v>
      </c>
      <c r="W310" s="127">
        <f>$V$310*$K$310</f>
        <v>0</v>
      </c>
      <c r="X310" s="127">
        <v>0</v>
      </c>
      <c r="Y310" s="127">
        <f>$X$310*$K$310</f>
        <v>0</v>
      </c>
      <c r="Z310" s="127">
        <v>0</v>
      </c>
      <c r="AA310" s="128">
        <f>$Z$310*$K$310</f>
        <v>0</v>
      </c>
      <c r="AR310" s="6" t="s">
        <v>162</v>
      </c>
      <c r="AT310" s="6" t="s">
        <v>158</v>
      </c>
      <c r="AU310" s="6" t="s">
        <v>21</v>
      </c>
      <c r="AY310" s="6" t="s">
        <v>156</v>
      </c>
      <c r="BE310" s="82">
        <f>IF($U$310="základní",$N$310,0)</f>
        <v>0</v>
      </c>
      <c r="BF310" s="82">
        <f>IF($U$310="snížená",$N$310,0)</f>
        <v>0</v>
      </c>
      <c r="BG310" s="82">
        <f>IF($U$310="zákl. přenesená",$N$310,0)</f>
        <v>0</v>
      </c>
      <c r="BH310" s="82">
        <f>IF($U$310="sníž. přenesená",$N$310,0)</f>
        <v>0</v>
      </c>
      <c r="BI310" s="82">
        <f>IF($U$310="nulová",$N$310,0)</f>
        <v>0</v>
      </c>
      <c r="BJ310" s="6" t="s">
        <v>21</v>
      </c>
      <c r="BK310" s="82">
        <f>ROUND($L$310*$K$310,2)</f>
        <v>0</v>
      </c>
      <c r="BL310" s="6" t="s">
        <v>162</v>
      </c>
    </row>
    <row r="311" spans="2:64" s="6" customFormat="1" ht="27" customHeight="1">
      <c r="B311" s="22"/>
      <c r="C311" s="122" t="s">
        <v>461</v>
      </c>
      <c r="D311" s="122" t="s">
        <v>158</v>
      </c>
      <c r="E311" s="123" t="s">
        <v>459</v>
      </c>
      <c r="F311" s="194" t="s">
        <v>460</v>
      </c>
      <c r="G311" s="195"/>
      <c r="H311" s="195"/>
      <c r="I311" s="195"/>
      <c r="J311" s="124" t="s">
        <v>161</v>
      </c>
      <c r="K311" s="125">
        <v>0.123</v>
      </c>
      <c r="L311" s="196">
        <v>0</v>
      </c>
      <c r="M311" s="195"/>
      <c r="N311" s="197">
        <f>ROUND($L$311*$K$311,2)</f>
        <v>0</v>
      </c>
      <c r="O311" s="195"/>
      <c r="P311" s="195"/>
      <c r="Q311" s="195"/>
      <c r="R311" s="23"/>
      <c r="T311" s="126"/>
      <c r="U311" s="29" t="s">
        <v>42</v>
      </c>
      <c r="V311" s="127">
        <v>0</v>
      </c>
      <c r="W311" s="127">
        <f>$V$311*$K$311</f>
        <v>0</v>
      </c>
      <c r="X311" s="127">
        <v>0</v>
      </c>
      <c r="Y311" s="127">
        <f>$X$311*$K$311</f>
        <v>0</v>
      </c>
      <c r="Z311" s="127">
        <v>0</v>
      </c>
      <c r="AA311" s="128">
        <f>$Z$311*$K$311</f>
        <v>0</v>
      </c>
      <c r="AR311" s="6" t="s">
        <v>162</v>
      </c>
      <c r="AT311" s="6" t="s">
        <v>158</v>
      </c>
      <c r="AU311" s="6" t="s">
        <v>21</v>
      </c>
      <c r="AY311" s="6" t="s">
        <v>156</v>
      </c>
      <c r="BE311" s="82">
        <f>IF($U$311="základní",$N$311,0)</f>
        <v>0</v>
      </c>
      <c r="BF311" s="82">
        <f>IF($U$311="snížená",$N$311,0)</f>
        <v>0</v>
      </c>
      <c r="BG311" s="82">
        <f>IF($U$311="zákl. přenesená",$N$311,0)</f>
        <v>0</v>
      </c>
      <c r="BH311" s="82">
        <f>IF($U$311="sníž. přenesená",$N$311,0)</f>
        <v>0</v>
      </c>
      <c r="BI311" s="82">
        <f>IF($U$311="nulová",$N$311,0)</f>
        <v>0</v>
      </c>
      <c r="BJ311" s="6" t="s">
        <v>21</v>
      </c>
      <c r="BK311" s="82">
        <f>ROUND($L$311*$K$311,2)</f>
        <v>0</v>
      </c>
      <c r="BL311" s="6" t="s">
        <v>162</v>
      </c>
    </row>
    <row r="312" spans="2:64" s="6" customFormat="1" ht="27" customHeight="1">
      <c r="B312" s="22"/>
      <c r="C312" s="122" t="s">
        <v>462</v>
      </c>
      <c r="D312" s="122" t="s">
        <v>158</v>
      </c>
      <c r="E312" s="123" t="s">
        <v>459</v>
      </c>
      <c r="F312" s="194" t="s">
        <v>460</v>
      </c>
      <c r="G312" s="195"/>
      <c r="H312" s="195"/>
      <c r="I312" s="195"/>
      <c r="J312" s="124" t="s">
        <v>161</v>
      </c>
      <c r="K312" s="125">
        <v>0.627</v>
      </c>
      <c r="L312" s="196">
        <v>0</v>
      </c>
      <c r="M312" s="195"/>
      <c r="N312" s="197">
        <f>ROUND($L$312*$K$312,2)</f>
        <v>0</v>
      </c>
      <c r="O312" s="195"/>
      <c r="P312" s="195"/>
      <c r="Q312" s="195"/>
      <c r="R312" s="23"/>
      <c r="T312" s="126"/>
      <c r="U312" s="29" t="s">
        <v>42</v>
      </c>
      <c r="V312" s="127">
        <v>0</v>
      </c>
      <c r="W312" s="127">
        <f>$V$312*$K$312</f>
        <v>0</v>
      </c>
      <c r="X312" s="127">
        <v>0</v>
      </c>
      <c r="Y312" s="127">
        <f>$X$312*$K$312</f>
        <v>0</v>
      </c>
      <c r="Z312" s="127">
        <v>0</v>
      </c>
      <c r="AA312" s="128">
        <f>$Z$312*$K$312</f>
        <v>0</v>
      </c>
      <c r="AR312" s="6" t="s">
        <v>162</v>
      </c>
      <c r="AT312" s="6" t="s">
        <v>158</v>
      </c>
      <c r="AU312" s="6" t="s">
        <v>21</v>
      </c>
      <c r="AY312" s="6" t="s">
        <v>156</v>
      </c>
      <c r="BE312" s="82">
        <f>IF($U$312="základní",$N$312,0)</f>
        <v>0</v>
      </c>
      <c r="BF312" s="82">
        <f>IF($U$312="snížená",$N$312,0)</f>
        <v>0</v>
      </c>
      <c r="BG312" s="82">
        <f>IF($U$312="zákl. přenesená",$N$312,0)</f>
        <v>0</v>
      </c>
      <c r="BH312" s="82">
        <f>IF($U$312="sníž. přenesená",$N$312,0)</f>
        <v>0</v>
      </c>
      <c r="BI312" s="82">
        <f>IF($U$312="nulová",$N$312,0)</f>
        <v>0</v>
      </c>
      <c r="BJ312" s="6" t="s">
        <v>21</v>
      </c>
      <c r="BK312" s="82">
        <f>ROUND($L$312*$K$312,2)</f>
        <v>0</v>
      </c>
      <c r="BL312" s="6" t="s">
        <v>162</v>
      </c>
    </row>
    <row r="313" spans="2:64" s="6" customFormat="1" ht="27" customHeight="1">
      <c r="B313" s="22"/>
      <c r="C313" s="122" t="s">
        <v>463</v>
      </c>
      <c r="D313" s="122" t="s">
        <v>158</v>
      </c>
      <c r="E313" s="123" t="s">
        <v>464</v>
      </c>
      <c r="F313" s="194" t="s">
        <v>465</v>
      </c>
      <c r="G313" s="195"/>
      <c r="H313" s="195"/>
      <c r="I313" s="195"/>
      <c r="J313" s="124" t="s">
        <v>211</v>
      </c>
      <c r="K313" s="125">
        <v>2.4</v>
      </c>
      <c r="L313" s="196">
        <v>0</v>
      </c>
      <c r="M313" s="195"/>
      <c r="N313" s="197">
        <f>ROUND($L$313*$K$313,2)</f>
        <v>0</v>
      </c>
      <c r="O313" s="195"/>
      <c r="P313" s="195"/>
      <c r="Q313" s="195"/>
      <c r="R313" s="23"/>
      <c r="T313" s="126"/>
      <c r="U313" s="29" t="s">
        <v>42</v>
      </c>
      <c r="V313" s="127">
        <v>0</v>
      </c>
      <c r="W313" s="127">
        <f>$V$313*$K$313</f>
        <v>0</v>
      </c>
      <c r="X313" s="127">
        <v>0</v>
      </c>
      <c r="Y313" s="127">
        <f>$X$313*$K$313</f>
        <v>0</v>
      </c>
      <c r="Z313" s="127">
        <v>0</v>
      </c>
      <c r="AA313" s="128">
        <f>$Z$313*$K$313</f>
        <v>0</v>
      </c>
      <c r="AR313" s="6" t="s">
        <v>162</v>
      </c>
      <c r="AT313" s="6" t="s">
        <v>158</v>
      </c>
      <c r="AU313" s="6" t="s">
        <v>21</v>
      </c>
      <c r="AY313" s="6" t="s">
        <v>156</v>
      </c>
      <c r="BE313" s="82">
        <f>IF($U$313="základní",$N$313,0)</f>
        <v>0</v>
      </c>
      <c r="BF313" s="82">
        <f>IF($U$313="snížená",$N$313,0)</f>
        <v>0</v>
      </c>
      <c r="BG313" s="82">
        <f>IF($U$313="zákl. přenesená",$N$313,0)</f>
        <v>0</v>
      </c>
      <c r="BH313" s="82">
        <f>IF($U$313="sníž. přenesená",$N$313,0)</f>
        <v>0</v>
      </c>
      <c r="BI313" s="82">
        <f>IF($U$313="nulová",$N$313,0)</f>
        <v>0</v>
      </c>
      <c r="BJ313" s="6" t="s">
        <v>21</v>
      </c>
      <c r="BK313" s="82">
        <f>ROUND($L$313*$K$313,2)</f>
        <v>0</v>
      </c>
      <c r="BL313" s="6" t="s">
        <v>162</v>
      </c>
    </row>
    <row r="314" spans="2:64" s="6" customFormat="1" ht="27" customHeight="1">
      <c r="B314" s="22"/>
      <c r="C314" s="122" t="s">
        <v>466</v>
      </c>
      <c r="D314" s="122" t="s">
        <v>158</v>
      </c>
      <c r="E314" s="123" t="s">
        <v>464</v>
      </c>
      <c r="F314" s="194" t="s">
        <v>465</v>
      </c>
      <c r="G314" s="195"/>
      <c r="H314" s="195"/>
      <c r="I314" s="195"/>
      <c r="J314" s="124" t="s">
        <v>211</v>
      </c>
      <c r="K314" s="125">
        <v>2.4</v>
      </c>
      <c r="L314" s="196">
        <v>0</v>
      </c>
      <c r="M314" s="195"/>
      <c r="N314" s="197">
        <f>ROUND($L$314*$K$314,2)</f>
        <v>0</v>
      </c>
      <c r="O314" s="195"/>
      <c r="P314" s="195"/>
      <c r="Q314" s="195"/>
      <c r="R314" s="23"/>
      <c r="T314" s="126"/>
      <c r="U314" s="29" t="s">
        <v>42</v>
      </c>
      <c r="V314" s="127">
        <v>0</v>
      </c>
      <c r="W314" s="127">
        <f>$V$314*$K$314</f>
        <v>0</v>
      </c>
      <c r="X314" s="127">
        <v>0</v>
      </c>
      <c r="Y314" s="127">
        <f>$X$314*$K$314</f>
        <v>0</v>
      </c>
      <c r="Z314" s="127">
        <v>0</v>
      </c>
      <c r="AA314" s="128">
        <f>$Z$314*$K$314</f>
        <v>0</v>
      </c>
      <c r="AR314" s="6" t="s">
        <v>162</v>
      </c>
      <c r="AT314" s="6" t="s">
        <v>158</v>
      </c>
      <c r="AU314" s="6" t="s">
        <v>21</v>
      </c>
      <c r="AY314" s="6" t="s">
        <v>156</v>
      </c>
      <c r="BE314" s="82">
        <f>IF($U$314="základní",$N$314,0)</f>
        <v>0</v>
      </c>
      <c r="BF314" s="82">
        <f>IF($U$314="snížená",$N$314,0)</f>
        <v>0</v>
      </c>
      <c r="BG314" s="82">
        <f>IF($U$314="zákl. přenesená",$N$314,0)</f>
        <v>0</v>
      </c>
      <c r="BH314" s="82">
        <f>IF($U$314="sníž. přenesená",$N$314,0)</f>
        <v>0</v>
      </c>
      <c r="BI314" s="82">
        <f>IF($U$314="nulová",$N$314,0)</f>
        <v>0</v>
      </c>
      <c r="BJ314" s="6" t="s">
        <v>21</v>
      </c>
      <c r="BK314" s="82">
        <f>ROUND($L$314*$K$314,2)</f>
        <v>0</v>
      </c>
      <c r="BL314" s="6" t="s">
        <v>162</v>
      </c>
    </row>
    <row r="315" spans="2:64" s="6" customFormat="1" ht="27" customHeight="1">
      <c r="B315" s="22"/>
      <c r="C315" s="122" t="s">
        <v>467</v>
      </c>
      <c r="D315" s="122" t="s">
        <v>158</v>
      </c>
      <c r="E315" s="123" t="s">
        <v>464</v>
      </c>
      <c r="F315" s="194" t="s">
        <v>465</v>
      </c>
      <c r="G315" s="195"/>
      <c r="H315" s="195"/>
      <c r="I315" s="195"/>
      <c r="J315" s="124" t="s">
        <v>211</v>
      </c>
      <c r="K315" s="125">
        <v>4.4</v>
      </c>
      <c r="L315" s="196">
        <v>0</v>
      </c>
      <c r="M315" s="195"/>
      <c r="N315" s="197">
        <f>ROUND($L$315*$K$315,2)</f>
        <v>0</v>
      </c>
      <c r="O315" s="195"/>
      <c r="P315" s="195"/>
      <c r="Q315" s="195"/>
      <c r="R315" s="23"/>
      <c r="T315" s="126"/>
      <c r="U315" s="29" t="s">
        <v>42</v>
      </c>
      <c r="V315" s="127">
        <v>0</v>
      </c>
      <c r="W315" s="127">
        <f>$V$315*$K$315</f>
        <v>0</v>
      </c>
      <c r="X315" s="127">
        <v>0</v>
      </c>
      <c r="Y315" s="127">
        <f>$X$315*$K$315</f>
        <v>0</v>
      </c>
      <c r="Z315" s="127">
        <v>0</v>
      </c>
      <c r="AA315" s="128">
        <f>$Z$315*$K$315</f>
        <v>0</v>
      </c>
      <c r="AR315" s="6" t="s">
        <v>162</v>
      </c>
      <c r="AT315" s="6" t="s">
        <v>158</v>
      </c>
      <c r="AU315" s="6" t="s">
        <v>21</v>
      </c>
      <c r="AY315" s="6" t="s">
        <v>156</v>
      </c>
      <c r="BE315" s="82">
        <f>IF($U$315="základní",$N$315,0)</f>
        <v>0</v>
      </c>
      <c r="BF315" s="82">
        <f>IF($U$315="snížená",$N$315,0)</f>
        <v>0</v>
      </c>
      <c r="BG315" s="82">
        <f>IF($U$315="zákl. přenesená",$N$315,0)</f>
        <v>0</v>
      </c>
      <c r="BH315" s="82">
        <f>IF($U$315="sníž. přenesená",$N$315,0)</f>
        <v>0</v>
      </c>
      <c r="BI315" s="82">
        <f>IF($U$315="nulová",$N$315,0)</f>
        <v>0</v>
      </c>
      <c r="BJ315" s="6" t="s">
        <v>21</v>
      </c>
      <c r="BK315" s="82">
        <f>ROUND($L$315*$K$315,2)</f>
        <v>0</v>
      </c>
      <c r="BL315" s="6" t="s">
        <v>162</v>
      </c>
    </row>
    <row r="316" spans="2:64" s="6" customFormat="1" ht="15.75" customHeight="1">
      <c r="B316" s="22"/>
      <c r="C316" s="122" t="s">
        <v>468</v>
      </c>
      <c r="D316" s="122" t="s">
        <v>158</v>
      </c>
      <c r="E316" s="123" t="s">
        <v>469</v>
      </c>
      <c r="F316" s="194" t="s">
        <v>470</v>
      </c>
      <c r="G316" s="195"/>
      <c r="H316" s="195"/>
      <c r="I316" s="195"/>
      <c r="J316" s="124" t="s">
        <v>186</v>
      </c>
      <c r="K316" s="125">
        <v>2.4</v>
      </c>
      <c r="L316" s="196">
        <v>0</v>
      </c>
      <c r="M316" s="195"/>
      <c r="N316" s="197">
        <f>ROUND($L$316*$K$316,2)</f>
        <v>0</v>
      </c>
      <c r="O316" s="195"/>
      <c r="P316" s="195"/>
      <c r="Q316" s="195"/>
      <c r="R316" s="23"/>
      <c r="T316" s="126"/>
      <c r="U316" s="29" t="s">
        <v>42</v>
      </c>
      <c r="V316" s="127">
        <v>0</v>
      </c>
      <c r="W316" s="127">
        <f>$V$316*$K$316</f>
        <v>0</v>
      </c>
      <c r="X316" s="127">
        <v>0</v>
      </c>
      <c r="Y316" s="127">
        <f>$X$316*$K$316</f>
        <v>0</v>
      </c>
      <c r="Z316" s="127">
        <v>0</v>
      </c>
      <c r="AA316" s="128">
        <f>$Z$316*$K$316</f>
        <v>0</v>
      </c>
      <c r="AR316" s="6" t="s">
        <v>162</v>
      </c>
      <c r="AT316" s="6" t="s">
        <v>158</v>
      </c>
      <c r="AU316" s="6" t="s">
        <v>21</v>
      </c>
      <c r="AY316" s="6" t="s">
        <v>156</v>
      </c>
      <c r="BE316" s="82">
        <f>IF($U$316="základní",$N$316,0)</f>
        <v>0</v>
      </c>
      <c r="BF316" s="82">
        <f>IF($U$316="snížená",$N$316,0)</f>
        <v>0</v>
      </c>
      <c r="BG316" s="82">
        <f>IF($U$316="zákl. přenesená",$N$316,0)</f>
        <v>0</v>
      </c>
      <c r="BH316" s="82">
        <f>IF($U$316="sníž. přenesená",$N$316,0)</f>
        <v>0</v>
      </c>
      <c r="BI316" s="82">
        <f>IF($U$316="nulová",$N$316,0)</f>
        <v>0</v>
      </c>
      <c r="BJ316" s="6" t="s">
        <v>21</v>
      </c>
      <c r="BK316" s="82">
        <f>ROUND($L$316*$K$316,2)</f>
        <v>0</v>
      </c>
      <c r="BL316" s="6" t="s">
        <v>162</v>
      </c>
    </row>
    <row r="317" spans="2:64" s="6" customFormat="1" ht="15.75" customHeight="1">
      <c r="B317" s="22"/>
      <c r="C317" s="122" t="s">
        <v>471</v>
      </c>
      <c r="D317" s="122" t="s">
        <v>158</v>
      </c>
      <c r="E317" s="123" t="s">
        <v>469</v>
      </c>
      <c r="F317" s="194" t="s">
        <v>470</v>
      </c>
      <c r="G317" s="195"/>
      <c r="H317" s="195"/>
      <c r="I317" s="195"/>
      <c r="J317" s="124" t="s">
        <v>186</v>
      </c>
      <c r="K317" s="125">
        <v>1</v>
      </c>
      <c r="L317" s="196">
        <v>0</v>
      </c>
      <c r="M317" s="195"/>
      <c r="N317" s="197">
        <f>ROUND($L$317*$K$317,2)</f>
        <v>0</v>
      </c>
      <c r="O317" s="195"/>
      <c r="P317" s="195"/>
      <c r="Q317" s="195"/>
      <c r="R317" s="23"/>
      <c r="T317" s="126"/>
      <c r="U317" s="29" t="s">
        <v>42</v>
      </c>
      <c r="V317" s="127">
        <v>0</v>
      </c>
      <c r="W317" s="127">
        <f>$V$317*$K$317</f>
        <v>0</v>
      </c>
      <c r="X317" s="127">
        <v>0</v>
      </c>
      <c r="Y317" s="127">
        <f>$X$317*$K$317</f>
        <v>0</v>
      </c>
      <c r="Z317" s="127">
        <v>0</v>
      </c>
      <c r="AA317" s="128">
        <f>$Z$317*$K$317</f>
        <v>0</v>
      </c>
      <c r="AR317" s="6" t="s">
        <v>162</v>
      </c>
      <c r="AT317" s="6" t="s">
        <v>158</v>
      </c>
      <c r="AU317" s="6" t="s">
        <v>21</v>
      </c>
      <c r="AY317" s="6" t="s">
        <v>156</v>
      </c>
      <c r="BE317" s="82">
        <f>IF($U$317="základní",$N$317,0)</f>
        <v>0</v>
      </c>
      <c r="BF317" s="82">
        <f>IF($U$317="snížená",$N$317,0)</f>
        <v>0</v>
      </c>
      <c r="BG317" s="82">
        <f>IF($U$317="zákl. přenesená",$N$317,0)</f>
        <v>0</v>
      </c>
      <c r="BH317" s="82">
        <f>IF($U$317="sníž. přenesená",$N$317,0)</f>
        <v>0</v>
      </c>
      <c r="BI317" s="82">
        <f>IF($U$317="nulová",$N$317,0)</f>
        <v>0</v>
      </c>
      <c r="BJ317" s="6" t="s">
        <v>21</v>
      </c>
      <c r="BK317" s="82">
        <f>ROUND($L$317*$K$317,2)</f>
        <v>0</v>
      </c>
      <c r="BL317" s="6" t="s">
        <v>162</v>
      </c>
    </row>
    <row r="318" spans="2:64" s="6" customFormat="1" ht="15.75" customHeight="1">
      <c r="B318" s="22"/>
      <c r="C318" s="122" t="s">
        <v>472</v>
      </c>
      <c r="D318" s="122" t="s">
        <v>158</v>
      </c>
      <c r="E318" s="123" t="s">
        <v>469</v>
      </c>
      <c r="F318" s="194" t="s">
        <v>470</v>
      </c>
      <c r="G318" s="195"/>
      <c r="H318" s="195"/>
      <c r="I318" s="195"/>
      <c r="J318" s="124" t="s">
        <v>186</v>
      </c>
      <c r="K318" s="125">
        <v>1.5</v>
      </c>
      <c r="L318" s="196">
        <v>0</v>
      </c>
      <c r="M318" s="195"/>
      <c r="N318" s="197">
        <f>ROUND($L$318*$K$318,2)</f>
        <v>0</v>
      </c>
      <c r="O318" s="195"/>
      <c r="P318" s="195"/>
      <c r="Q318" s="195"/>
      <c r="R318" s="23"/>
      <c r="T318" s="126"/>
      <c r="U318" s="29" t="s">
        <v>42</v>
      </c>
      <c r="V318" s="127">
        <v>0</v>
      </c>
      <c r="W318" s="127">
        <f>$V$318*$K$318</f>
        <v>0</v>
      </c>
      <c r="X318" s="127">
        <v>0</v>
      </c>
      <c r="Y318" s="127">
        <f>$X$318*$K$318</f>
        <v>0</v>
      </c>
      <c r="Z318" s="127">
        <v>0</v>
      </c>
      <c r="AA318" s="128">
        <f>$Z$318*$K$318</f>
        <v>0</v>
      </c>
      <c r="AR318" s="6" t="s">
        <v>162</v>
      </c>
      <c r="AT318" s="6" t="s">
        <v>158</v>
      </c>
      <c r="AU318" s="6" t="s">
        <v>21</v>
      </c>
      <c r="AY318" s="6" t="s">
        <v>156</v>
      </c>
      <c r="BE318" s="82">
        <f>IF($U$318="základní",$N$318,0)</f>
        <v>0</v>
      </c>
      <c r="BF318" s="82">
        <f>IF($U$318="snížená",$N$318,0)</f>
        <v>0</v>
      </c>
      <c r="BG318" s="82">
        <f>IF($U$318="zákl. přenesená",$N$318,0)</f>
        <v>0</v>
      </c>
      <c r="BH318" s="82">
        <f>IF($U$318="sníž. přenesená",$N$318,0)</f>
        <v>0</v>
      </c>
      <c r="BI318" s="82">
        <f>IF($U$318="nulová",$N$318,0)</f>
        <v>0</v>
      </c>
      <c r="BJ318" s="6" t="s">
        <v>21</v>
      </c>
      <c r="BK318" s="82">
        <f>ROUND($L$318*$K$318,2)</f>
        <v>0</v>
      </c>
      <c r="BL318" s="6" t="s">
        <v>162</v>
      </c>
    </row>
    <row r="319" spans="2:64" s="6" customFormat="1" ht="27" customHeight="1">
      <c r="B319" s="22"/>
      <c r="C319" s="122" t="s">
        <v>473</v>
      </c>
      <c r="D319" s="122" t="s">
        <v>158</v>
      </c>
      <c r="E319" s="123" t="s">
        <v>474</v>
      </c>
      <c r="F319" s="194" t="s">
        <v>475</v>
      </c>
      <c r="G319" s="195"/>
      <c r="H319" s="195"/>
      <c r="I319" s="195"/>
      <c r="J319" s="124" t="s">
        <v>186</v>
      </c>
      <c r="K319" s="125">
        <v>11.3</v>
      </c>
      <c r="L319" s="196">
        <v>0</v>
      </c>
      <c r="M319" s="195"/>
      <c r="N319" s="197">
        <f>ROUND($L$319*$K$319,2)</f>
        <v>0</v>
      </c>
      <c r="O319" s="195"/>
      <c r="P319" s="195"/>
      <c r="Q319" s="195"/>
      <c r="R319" s="23"/>
      <c r="T319" s="126"/>
      <c r="U319" s="29" t="s">
        <v>42</v>
      </c>
      <c r="V319" s="127">
        <v>0</v>
      </c>
      <c r="W319" s="127">
        <f>$V$319*$K$319</f>
        <v>0</v>
      </c>
      <c r="X319" s="127">
        <v>0</v>
      </c>
      <c r="Y319" s="127">
        <f>$X$319*$K$319</f>
        <v>0</v>
      </c>
      <c r="Z319" s="127">
        <v>0</v>
      </c>
      <c r="AA319" s="128">
        <f>$Z$319*$K$319</f>
        <v>0</v>
      </c>
      <c r="AR319" s="6" t="s">
        <v>162</v>
      </c>
      <c r="AT319" s="6" t="s">
        <v>158</v>
      </c>
      <c r="AU319" s="6" t="s">
        <v>21</v>
      </c>
      <c r="AY319" s="6" t="s">
        <v>156</v>
      </c>
      <c r="BE319" s="82">
        <f>IF($U$319="základní",$N$319,0)</f>
        <v>0</v>
      </c>
      <c r="BF319" s="82">
        <f>IF($U$319="snížená",$N$319,0)</f>
        <v>0</v>
      </c>
      <c r="BG319" s="82">
        <f>IF($U$319="zákl. přenesená",$N$319,0)</f>
        <v>0</v>
      </c>
      <c r="BH319" s="82">
        <f>IF($U$319="sníž. přenesená",$N$319,0)</f>
        <v>0</v>
      </c>
      <c r="BI319" s="82">
        <f>IF($U$319="nulová",$N$319,0)</f>
        <v>0</v>
      </c>
      <c r="BJ319" s="6" t="s">
        <v>21</v>
      </c>
      <c r="BK319" s="82">
        <f>ROUND($L$319*$K$319,2)</f>
        <v>0</v>
      </c>
      <c r="BL319" s="6" t="s">
        <v>162</v>
      </c>
    </row>
    <row r="320" spans="2:64" s="6" customFormat="1" ht="27" customHeight="1">
      <c r="B320" s="22"/>
      <c r="C320" s="122" t="s">
        <v>476</v>
      </c>
      <c r="D320" s="122" t="s">
        <v>158</v>
      </c>
      <c r="E320" s="123" t="s">
        <v>474</v>
      </c>
      <c r="F320" s="194" t="s">
        <v>475</v>
      </c>
      <c r="G320" s="195"/>
      <c r="H320" s="195"/>
      <c r="I320" s="195"/>
      <c r="J320" s="124" t="s">
        <v>186</v>
      </c>
      <c r="K320" s="125">
        <v>9.4</v>
      </c>
      <c r="L320" s="196">
        <v>0</v>
      </c>
      <c r="M320" s="195"/>
      <c r="N320" s="197">
        <f>ROUND($L$320*$K$320,2)</f>
        <v>0</v>
      </c>
      <c r="O320" s="195"/>
      <c r="P320" s="195"/>
      <c r="Q320" s="195"/>
      <c r="R320" s="23"/>
      <c r="T320" s="126"/>
      <c r="U320" s="29" t="s">
        <v>42</v>
      </c>
      <c r="V320" s="127">
        <v>0</v>
      </c>
      <c r="W320" s="127">
        <f>$V$320*$K$320</f>
        <v>0</v>
      </c>
      <c r="X320" s="127">
        <v>0</v>
      </c>
      <c r="Y320" s="127">
        <f>$X$320*$K$320</f>
        <v>0</v>
      </c>
      <c r="Z320" s="127">
        <v>0</v>
      </c>
      <c r="AA320" s="128">
        <f>$Z$320*$K$320</f>
        <v>0</v>
      </c>
      <c r="AR320" s="6" t="s">
        <v>162</v>
      </c>
      <c r="AT320" s="6" t="s">
        <v>158</v>
      </c>
      <c r="AU320" s="6" t="s">
        <v>21</v>
      </c>
      <c r="AY320" s="6" t="s">
        <v>156</v>
      </c>
      <c r="BE320" s="82">
        <f>IF($U$320="základní",$N$320,0)</f>
        <v>0</v>
      </c>
      <c r="BF320" s="82">
        <f>IF($U$320="snížená",$N$320,0)</f>
        <v>0</v>
      </c>
      <c r="BG320" s="82">
        <f>IF($U$320="zákl. přenesená",$N$320,0)</f>
        <v>0</v>
      </c>
      <c r="BH320" s="82">
        <f>IF($U$320="sníž. přenesená",$N$320,0)</f>
        <v>0</v>
      </c>
      <c r="BI320" s="82">
        <f>IF($U$320="nulová",$N$320,0)</f>
        <v>0</v>
      </c>
      <c r="BJ320" s="6" t="s">
        <v>21</v>
      </c>
      <c r="BK320" s="82">
        <f>ROUND($L$320*$K$320,2)</f>
        <v>0</v>
      </c>
      <c r="BL320" s="6" t="s">
        <v>162</v>
      </c>
    </row>
    <row r="321" spans="2:64" s="6" customFormat="1" ht="27" customHeight="1">
      <c r="B321" s="22"/>
      <c r="C321" s="122" t="s">
        <v>477</v>
      </c>
      <c r="D321" s="122" t="s">
        <v>158</v>
      </c>
      <c r="E321" s="123" t="s">
        <v>474</v>
      </c>
      <c r="F321" s="194" t="s">
        <v>475</v>
      </c>
      <c r="G321" s="195"/>
      <c r="H321" s="195"/>
      <c r="I321" s="195"/>
      <c r="J321" s="124" t="s">
        <v>186</v>
      </c>
      <c r="K321" s="125">
        <v>4.8</v>
      </c>
      <c r="L321" s="196">
        <v>0</v>
      </c>
      <c r="M321" s="195"/>
      <c r="N321" s="197">
        <f>ROUND($L$321*$K$321,2)</f>
        <v>0</v>
      </c>
      <c r="O321" s="195"/>
      <c r="P321" s="195"/>
      <c r="Q321" s="195"/>
      <c r="R321" s="23"/>
      <c r="T321" s="126"/>
      <c r="U321" s="29" t="s">
        <v>42</v>
      </c>
      <c r="V321" s="127">
        <v>0</v>
      </c>
      <c r="W321" s="127">
        <f>$V$321*$K$321</f>
        <v>0</v>
      </c>
      <c r="X321" s="127">
        <v>0</v>
      </c>
      <c r="Y321" s="127">
        <f>$X$321*$K$321</f>
        <v>0</v>
      </c>
      <c r="Z321" s="127">
        <v>0</v>
      </c>
      <c r="AA321" s="128">
        <f>$Z$321*$K$321</f>
        <v>0</v>
      </c>
      <c r="AR321" s="6" t="s">
        <v>162</v>
      </c>
      <c r="AT321" s="6" t="s">
        <v>158</v>
      </c>
      <c r="AU321" s="6" t="s">
        <v>21</v>
      </c>
      <c r="AY321" s="6" t="s">
        <v>156</v>
      </c>
      <c r="BE321" s="82">
        <f>IF($U$321="základní",$N$321,0)</f>
        <v>0</v>
      </c>
      <c r="BF321" s="82">
        <f>IF($U$321="snížená",$N$321,0)</f>
        <v>0</v>
      </c>
      <c r="BG321" s="82">
        <f>IF($U$321="zákl. přenesená",$N$321,0)</f>
        <v>0</v>
      </c>
      <c r="BH321" s="82">
        <f>IF($U$321="sníž. přenesená",$N$321,0)</f>
        <v>0</v>
      </c>
      <c r="BI321" s="82">
        <f>IF($U$321="nulová",$N$321,0)</f>
        <v>0</v>
      </c>
      <c r="BJ321" s="6" t="s">
        <v>21</v>
      </c>
      <c r="BK321" s="82">
        <f>ROUND($L$321*$K$321,2)</f>
        <v>0</v>
      </c>
      <c r="BL321" s="6" t="s">
        <v>162</v>
      </c>
    </row>
    <row r="322" spans="2:64" s="6" customFormat="1" ht="15.75" customHeight="1">
      <c r="B322" s="22"/>
      <c r="C322" s="122" t="s">
        <v>478</v>
      </c>
      <c r="D322" s="122" t="s">
        <v>158</v>
      </c>
      <c r="E322" s="123" t="s">
        <v>479</v>
      </c>
      <c r="F322" s="194" t="s">
        <v>480</v>
      </c>
      <c r="G322" s="195"/>
      <c r="H322" s="195"/>
      <c r="I322" s="195"/>
      <c r="J322" s="124" t="s">
        <v>186</v>
      </c>
      <c r="K322" s="125">
        <v>2.1</v>
      </c>
      <c r="L322" s="196">
        <v>0</v>
      </c>
      <c r="M322" s="195"/>
      <c r="N322" s="197">
        <f>ROUND($L$322*$K$322,2)</f>
        <v>0</v>
      </c>
      <c r="O322" s="195"/>
      <c r="P322" s="195"/>
      <c r="Q322" s="195"/>
      <c r="R322" s="23"/>
      <c r="T322" s="126"/>
      <c r="U322" s="29" t="s">
        <v>42</v>
      </c>
      <c r="V322" s="127">
        <v>0</v>
      </c>
      <c r="W322" s="127">
        <f>$V$322*$K$322</f>
        <v>0</v>
      </c>
      <c r="X322" s="127">
        <v>0</v>
      </c>
      <c r="Y322" s="127">
        <f>$X$322*$K$322</f>
        <v>0</v>
      </c>
      <c r="Z322" s="127">
        <v>0</v>
      </c>
      <c r="AA322" s="128">
        <f>$Z$322*$K$322</f>
        <v>0</v>
      </c>
      <c r="AR322" s="6" t="s">
        <v>162</v>
      </c>
      <c r="AT322" s="6" t="s">
        <v>158</v>
      </c>
      <c r="AU322" s="6" t="s">
        <v>21</v>
      </c>
      <c r="AY322" s="6" t="s">
        <v>156</v>
      </c>
      <c r="BE322" s="82">
        <f>IF($U$322="základní",$N$322,0)</f>
        <v>0</v>
      </c>
      <c r="BF322" s="82">
        <f>IF($U$322="snížená",$N$322,0)</f>
        <v>0</v>
      </c>
      <c r="BG322" s="82">
        <f>IF($U$322="zákl. přenesená",$N$322,0)</f>
        <v>0</v>
      </c>
      <c r="BH322" s="82">
        <f>IF($U$322="sníž. přenesená",$N$322,0)</f>
        <v>0</v>
      </c>
      <c r="BI322" s="82">
        <f>IF($U$322="nulová",$N$322,0)</f>
        <v>0</v>
      </c>
      <c r="BJ322" s="6" t="s">
        <v>21</v>
      </c>
      <c r="BK322" s="82">
        <f>ROUND($L$322*$K$322,2)</f>
        <v>0</v>
      </c>
      <c r="BL322" s="6" t="s">
        <v>162</v>
      </c>
    </row>
    <row r="323" spans="2:64" s="6" customFormat="1" ht="15.75" customHeight="1">
      <c r="B323" s="22"/>
      <c r="C323" s="122" t="s">
        <v>481</v>
      </c>
      <c r="D323" s="122" t="s">
        <v>158</v>
      </c>
      <c r="E323" s="123" t="s">
        <v>479</v>
      </c>
      <c r="F323" s="194" t="s">
        <v>480</v>
      </c>
      <c r="G323" s="195"/>
      <c r="H323" s="195"/>
      <c r="I323" s="195"/>
      <c r="J323" s="124" t="s">
        <v>186</v>
      </c>
      <c r="K323" s="125">
        <v>3.4</v>
      </c>
      <c r="L323" s="196">
        <v>0</v>
      </c>
      <c r="M323" s="195"/>
      <c r="N323" s="197">
        <f>ROUND($L$323*$K$323,2)</f>
        <v>0</v>
      </c>
      <c r="O323" s="195"/>
      <c r="P323" s="195"/>
      <c r="Q323" s="195"/>
      <c r="R323" s="23"/>
      <c r="T323" s="126"/>
      <c r="U323" s="29" t="s">
        <v>42</v>
      </c>
      <c r="V323" s="127">
        <v>0</v>
      </c>
      <c r="W323" s="127">
        <f>$V$323*$K$323</f>
        <v>0</v>
      </c>
      <c r="X323" s="127">
        <v>0</v>
      </c>
      <c r="Y323" s="127">
        <f>$X$323*$K$323</f>
        <v>0</v>
      </c>
      <c r="Z323" s="127">
        <v>0</v>
      </c>
      <c r="AA323" s="128">
        <f>$Z$323*$K$323</f>
        <v>0</v>
      </c>
      <c r="AR323" s="6" t="s">
        <v>162</v>
      </c>
      <c r="AT323" s="6" t="s">
        <v>158</v>
      </c>
      <c r="AU323" s="6" t="s">
        <v>21</v>
      </c>
      <c r="AY323" s="6" t="s">
        <v>156</v>
      </c>
      <c r="BE323" s="82">
        <f>IF($U$323="základní",$N$323,0)</f>
        <v>0</v>
      </c>
      <c r="BF323" s="82">
        <f>IF($U$323="snížená",$N$323,0)</f>
        <v>0</v>
      </c>
      <c r="BG323" s="82">
        <f>IF($U$323="zákl. přenesená",$N$323,0)</f>
        <v>0</v>
      </c>
      <c r="BH323" s="82">
        <f>IF($U$323="sníž. přenesená",$N$323,0)</f>
        <v>0</v>
      </c>
      <c r="BI323" s="82">
        <f>IF($U$323="nulová",$N$323,0)</f>
        <v>0</v>
      </c>
      <c r="BJ323" s="6" t="s">
        <v>21</v>
      </c>
      <c r="BK323" s="82">
        <f>ROUND($L$323*$K$323,2)</f>
        <v>0</v>
      </c>
      <c r="BL323" s="6" t="s">
        <v>162</v>
      </c>
    </row>
    <row r="324" spans="2:64" s="6" customFormat="1" ht="15.75" customHeight="1">
      <c r="B324" s="22"/>
      <c r="C324" s="122" t="s">
        <v>482</v>
      </c>
      <c r="D324" s="122" t="s">
        <v>158</v>
      </c>
      <c r="E324" s="123" t="s">
        <v>479</v>
      </c>
      <c r="F324" s="194" t="s">
        <v>480</v>
      </c>
      <c r="G324" s="195"/>
      <c r="H324" s="195"/>
      <c r="I324" s="195"/>
      <c r="J324" s="124" t="s">
        <v>186</v>
      </c>
      <c r="K324" s="125">
        <v>1.8</v>
      </c>
      <c r="L324" s="196">
        <v>0</v>
      </c>
      <c r="M324" s="195"/>
      <c r="N324" s="197">
        <f>ROUND($L$324*$K$324,2)</f>
        <v>0</v>
      </c>
      <c r="O324" s="195"/>
      <c r="P324" s="195"/>
      <c r="Q324" s="195"/>
      <c r="R324" s="23"/>
      <c r="T324" s="126"/>
      <c r="U324" s="29" t="s">
        <v>42</v>
      </c>
      <c r="V324" s="127">
        <v>0</v>
      </c>
      <c r="W324" s="127">
        <f>$V$324*$K$324</f>
        <v>0</v>
      </c>
      <c r="X324" s="127">
        <v>0</v>
      </c>
      <c r="Y324" s="127">
        <f>$X$324*$K$324</f>
        <v>0</v>
      </c>
      <c r="Z324" s="127">
        <v>0</v>
      </c>
      <c r="AA324" s="128">
        <f>$Z$324*$K$324</f>
        <v>0</v>
      </c>
      <c r="AR324" s="6" t="s">
        <v>162</v>
      </c>
      <c r="AT324" s="6" t="s">
        <v>158</v>
      </c>
      <c r="AU324" s="6" t="s">
        <v>21</v>
      </c>
      <c r="AY324" s="6" t="s">
        <v>156</v>
      </c>
      <c r="BE324" s="82">
        <f>IF($U$324="základní",$N$324,0)</f>
        <v>0</v>
      </c>
      <c r="BF324" s="82">
        <f>IF($U$324="snížená",$N$324,0)</f>
        <v>0</v>
      </c>
      <c r="BG324" s="82">
        <f>IF($U$324="zákl. přenesená",$N$324,0)</f>
        <v>0</v>
      </c>
      <c r="BH324" s="82">
        <f>IF($U$324="sníž. přenesená",$N$324,0)</f>
        <v>0</v>
      </c>
      <c r="BI324" s="82">
        <f>IF($U$324="nulová",$N$324,0)</f>
        <v>0</v>
      </c>
      <c r="BJ324" s="6" t="s">
        <v>21</v>
      </c>
      <c r="BK324" s="82">
        <f>ROUND($L$324*$K$324,2)</f>
        <v>0</v>
      </c>
      <c r="BL324" s="6" t="s">
        <v>162</v>
      </c>
    </row>
    <row r="325" spans="2:64" s="6" customFormat="1" ht="27" customHeight="1">
      <c r="B325" s="22"/>
      <c r="C325" s="122" t="s">
        <v>483</v>
      </c>
      <c r="D325" s="122" t="s">
        <v>158</v>
      </c>
      <c r="E325" s="123" t="s">
        <v>484</v>
      </c>
      <c r="F325" s="194" t="s">
        <v>485</v>
      </c>
      <c r="G325" s="195"/>
      <c r="H325" s="195"/>
      <c r="I325" s="195"/>
      <c r="J325" s="124" t="s">
        <v>186</v>
      </c>
      <c r="K325" s="125">
        <v>24.6</v>
      </c>
      <c r="L325" s="196">
        <v>0</v>
      </c>
      <c r="M325" s="195"/>
      <c r="N325" s="197">
        <f>ROUND($L$325*$K$325,2)</f>
        <v>0</v>
      </c>
      <c r="O325" s="195"/>
      <c r="P325" s="195"/>
      <c r="Q325" s="195"/>
      <c r="R325" s="23"/>
      <c r="T325" s="126"/>
      <c r="U325" s="29" t="s">
        <v>42</v>
      </c>
      <c r="V325" s="127">
        <v>0</v>
      </c>
      <c r="W325" s="127">
        <f>$V$325*$K$325</f>
        <v>0</v>
      </c>
      <c r="X325" s="127">
        <v>0</v>
      </c>
      <c r="Y325" s="127">
        <f>$X$325*$K$325</f>
        <v>0</v>
      </c>
      <c r="Z325" s="127">
        <v>0</v>
      </c>
      <c r="AA325" s="128">
        <f>$Z$325*$K$325</f>
        <v>0</v>
      </c>
      <c r="AR325" s="6" t="s">
        <v>162</v>
      </c>
      <c r="AT325" s="6" t="s">
        <v>158</v>
      </c>
      <c r="AU325" s="6" t="s">
        <v>21</v>
      </c>
      <c r="AY325" s="6" t="s">
        <v>156</v>
      </c>
      <c r="BE325" s="82">
        <f>IF($U$325="základní",$N$325,0)</f>
        <v>0</v>
      </c>
      <c r="BF325" s="82">
        <f>IF($U$325="snížená",$N$325,0)</f>
        <v>0</v>
      </c>
      <c r="BG325" s="82">
        <f>IF($U$325="zákl. přenesená",$N$325,0)</f>
        <v>0</v>
      </c>
      <c r="BH325" s="82">
        <f>IF($U$325="sníž. přenesená",$N$325,0)</f>
        <v>0</v>
      </c>
      <c r="BI325" s="82">
        <f>IF($U$325="nulová",$N$325,0)</f>
        <v>0</v>
      </c>
      <c r="BJ325" s="6" t="s">
        <v>21</v>
      </c>
      <c r="BK325" s="82">
        <f>ROUND($L$325*$K$325,2)</f>
        <v>0</v>
      </c>
      <c r="BL325" s="6" t="s">
        <v>162</v>
      </c>
    </row>
    <row r="326" spans="2:64" s="6" customFormat="1" ht="27" customHeight="1">
      <c r="B326" s="22"/>
      <c r="C326" s="122" t="s">
        <v>486</v>
      </c>
      <c r="D326" s="122" t="s">
        <v>158</v>
      </c>
      <c r="E326" s="123" t="s">
        <v>484</v>
      </c>
      <c r="F326" s="194" t="s">
        <v>485</v>
      </c>
      <c r="G326" s="195"/>
      <c r="H326" s="195"/>
      <c r="I326" s="195"/>
      <c r="J326" s="124" t="s">
        <v>186</v>
      </c>
      <c r="K326" s="125">
        <v>12.3</v>
      </c>
      <c r="L326" s="196">
        <v>0</v>
      </c>
      <c r="M326" s="195"/>
      <c r="N326" s="197">
        <f>ROUND($L$326*$K$326,2)</f>
        <v>0</v>
      </c>
      <c r="O326" s="195"/>
      <c r="P326" s="195"/>
      <c r="Q326" s="195"/>
      <c r="R326" s="23"/>
      <c r="T326" s="126"/>
      <c r="U326" s="29" t="s">
        <v>42</v>
      </c>
      <c r="V326" s="127">
        <v>0</v>
      </c>
      <c r="W326" s="127">
        <f>$V$326*$K$326</f>
        <v>0</v>
      </c>
      <c r="X326" s="127">
        <v>0</v>
      </c>
      <c r="Y326" s="127">
        <f>$X$326*$K$326</f>
        <v>0</v>
      </c>
      <c r="Z326" s="127">
        <v>0</v>
      </c>
      <c r="AA326" s="128">
        <f>$Z$326*$K$326</f>
        <v>0</v>
      </c>
      <c r="AR326" s="6" t="s">
        <v>162</v>
      </c>
      <c r="AT326" s="6" t="s">
        <v>158</v>
      </c>
      <c r="AU326" s="6" t="s">
        <v>21</v>
      </c>
      <c r="AY326" s="6" t="s">
        <v>156</v>
      </c>
      <c r="BE326" s="82">
        <f>IF($U$326="základní",$N$326,0)</f>
        <v>0</v>
      </c>
      <c r="BF326" s="82">
        <f>IF($U$326="snížená",$N$326,0)</f>
        <v>0</v>
      </c>
      <c r="BG326" s="82">
        <f>IF($U$326="zákl. přenesená",$N$326,0)</f>
        <v>0</v>
      </c>
      <c r="BH326" s="82">
        <f>IF($U$326="sníž. přenesená",$N$326,0)</f>
        <v>0</v>
      </c>
      <c r="BI326" s="82">
        <f>IF($U$326="nulová",$N$326,0)</f>
        <v>0</v>
      </c>
      <c r="BJ326" s="6" t="s">
        <v>21</v>
      </c>
      <c r="BK326" s="82">
        <f>ROUND($L$326*$K$326,2)</f>
        <v>0</v>
      </c>
      <c r="BL326" s="6" t="s">
        <v>162</v>
      </c>
    </row>
    <row r="327" spans="2:64" s="6" customFormat="1" ht="27" customHeight="1">
      <c r="B327" s="22"/>
      <c r="C327" s="122" t="s">
        <v>487</v>
      </c>
      <c r="D327" s="122" t="s">
        <v>158</v>
      </c>
      <c r="E327" s="123" t="s">
        <v>484</v>
      </c>
      <c r="F327" s="194" t="s">
        <v>485</v>
      </c>
      <c r="G327" s="195"/>
      <c r="H327" s="195"/>
      <c r="I327" s="195"/>
      <c r="J327" s="124" t="s">
        <v>186</v>
      </c>
      <c r="K327" s="125">
        <v>14.3</v>
      </c>
      <c r="L327" s="196">
        <v>0</v>
      </c>
      <c r="M327" s="195"/>
      <c r="N327" s="197">
        <f>ROUND($L$327*$K$327,2)</f>
        <v>0</v>
      </c>
      <c r="O327" s="195"/>
      <c r="P327" s="195"/>
      <c r="Q327" s="195"/>
      <c r="R327" s="23"/>
      <c r="T327" s="126"/>
      <c r="U327" s="29" t="s">
        <v>42</v>
      </c>
      <c r="V327" s="127">
        <v>0</v>
      </c>
      <c r="W327" s="127">
        <f>$V$327*$K$327</f>
        <v>0</v>
      </c>
      <c r="X327" s="127">
        <v>0</v>
      </c>
      <c r="Y327" s="127">
        <f>$X$327*$K$327</f>
        <v>0</v>
      </c>
      <c r="Z327" s="127">
        <v>0</v>
      </c>
      <c r="AA327" s="128">
        <f>$Z$327*$K$327</f>
        <v>0</v>
      </c>
      <c r="AR327" s="6" t="s">
        <v>162</v>
      </c>
      <c r="AT327" s="6" t="s">
        <v>158</v>
      </c>
      <c r="AU327" s="6" t="s">
        <v>21</v>
      </c>
      <c r="AY327" s="6" t="s">
        <v>156</v>
      </c>
      <c r="BE327" s="82">
        <f>IF($U$327="základní",$N$327,0)</f>
        <v>0</v>
      </c>
      <c r="BF327" s="82">
        <f>IF($U$327="snížená",$N$327,0)</f>
        <v>0</v>
      </c>
      <c r="BG327" s="82">
        <f>IF($U$327="zákl. přenesená",$N$327,0)</f>
        <v>0</v>
      </c>
      <c r="BH327" s="82">
        <f>IF($U$327="sníž. přenesená",$N$327,0)</f>
        <v>0</v>
      </c>
      <c r="BI327" s="82">
        <f>IF($U$327="nulová",$N$327,0)</f>
        <v>0</v>
      </c>
      <c r="BJ327" s="6" t="s">
        <v>21</v>
      </c>
      <c r="BK327" s="82">
        <f>ROUND($L$327*$K$327,2)</f>
        <v>0</v>
      </c>
      <c r="BL327" s="6" t="s">
        <v>162</v>
      </c>
    </row>
    <row r="328" spans="2:64" s="6" customFormat="1" ht="27" customHeight="1">
      <c r="B328" s="22"/>
      <c r="C328" s="122" t="s">
        <v>488</v>
      </c>
      <c r="D328" s="122" t="s">
        <v>158</v>
      </c>
      <c r="E328" s="123" t="s">
        <v>489</v>
      </c>
      <c r="F328" s="194" t="s">
        <v>490</v>
      </c>
      <c r="G328" s="195"/>
      <c r="H328" s="195"/>
      <c r="I328" s="195"/>
      <c r="J328" s="124" t="s">
        <v>186</v>
      </c>
      <c r="K328" s="125">
        <v>7.4</v>
      </c>
      <c r="L328" s="196">
        <v>0</v>
      </c>
      <c r="M328" s="195"/>
      <c r="N328" s="197">
        <f>ROUND($L$328*$K$328,2)</f>
        <v>0</v>
      </c>
      <c r="O328" s="195"/>
      <c r="P328" s="195"/>
      <c r="Q328" s="195"/>
      <c r="R328" s="23"/>
      <c r="T328" s="126"/>
      <c r="U328" s="29" t="s">
        <v>42</v>
      </c>
      <c r="V328" s="127">
        <v>0</v>
      </c>
      <c r="W328" s="127">
        <f>$V$328*$K$328</f>
        <v>0</v>
      </c>
      <c r="X328" s="127">
        <v>0</v>
      </c>
      <c r="Y328" s="127">
        <f>$X$328*$K$328</f>
        <v>0</v>
      </c>
      <c r="Z328" s="127">
        <v>0</v>
      </c>
      <c r="AA328" s="128">
        <f>$Z$328*$K$328</f>
        <v>0</v>
      </c>
      <c r="AR328" s="6" t="s">
        <v>162</v>
      </c>
      <c r="AT328" s="6" t="s">
        <v>158</v>
      </c>
      <c r="AU328" s="6" t="s">
        <v>21</v>
      </c>
      <c r="AY328" s="6" t="s">
        <v>156</v>
      </c>
      <c r="BE328" s="82">
        <f>IF($U$328="základní",$N$328,0)</f>
        <v>0</v>
      </c>
      <c r="BF328" s="82">
        <f>IF($U$328="snížená",$N$328,0)</f>
        <v>0</v>
      </c>
      <c r="BG328" s="82">
        <f>IF($U$328="zákl. přenesená",$N$328,0)</f>
        <v>0</v>
      </c>
      <c r="BH328" s="82">
        <f>IF($U$328="sníž. přenesená",$N$328,0)</f>
        <v>0</v>
      </c>
      <c r="BI328" s="82">
        <f>IF($U$328="nulová",$N$328,0)</f>
        <v>0</v>
      </c>
      <c r="BJ328" s="6" t="s">
        <v>21</v>
      </c>
      <c r="BK328" s="82">
        <f>ROUND($L$328*$K$328,2)</f>
        <v>0</v>
      </c>
      <c r="BL328" s="6" t="s">
        <v>162</v>
      </c>
    </row>
    <row r="329" spans="2:64" s="6" customFormat="1" ht="27" customHeight="1">
      <c r="B329" s="22"/>
      <c r="C329" s="122" t="s">
        <v>491</v>
      </c>
      <c r="D329" s="122" t="s">
        <v>158</v>
      </c>
      <c r="E329" s="123" t="s">
        <v>489</v>
      </c>
      <c r="F329" s="194" t="s">
        <v>490</v>
      </c>
      <c r="G329" s="195"/>
      <c r="H329" s="195"/>
      <c r="I329" s="195"/>
      <c r="J329" s="124" t="s">
        <v>186</v>
      </c>
      <c r="K329" s="125">
        <v>4.1</v>
      </c>
      <c r="L329" s="196">
        <v>0</v>
      </c>
      <c r="M329" s="195"/>
      <c r="N329" s="197">
        <f>ROUND($L$329*$K$329,2)</f>
        <v>0</v>
      </c>
      <c r="O329" s="195"/>
      <c r="P329" s="195"/>
      <c r="Q329" s="195"/>
      <c r="R329" s="23"/>
      <c r="T329" s="126"/>
      <c r="U329" s="29" t="s">
        <v>42</v>
      </c>
      <c r="V329" s="127">
        <v>0</v>
      </c>
      <c r="W329" s="127">
        <f>$V$329*$K$329</f>
        <v>0</v>
      </c>
      <c r="X329" s="127">
        <v>0</v>
      </c>
      <c r="Y329" s="127">
        <f>$X$329*$K$329</f>
        <v>0</v>
      </c>
      <c r="Z329" s="127">
        <v>0</v>
      </c>
      <c r="AA329" s="128">
        <f>$Z$329*$K$329</f>
        <v>0</v>
      </c>
      <c r="AR329" s="6" t="s">
        <v>162</v>
      </c>
      <c r="AT329" s="6" t="s">
        <v>158</v>
      </c>
      <c r="AU329" s="6" t="s">
        <v>21</v>
      </c>
      <c r="AY329" s="6" t="s">
        <v>156</v>
      </c>
      <c r="BE329" s="82">
        <f>IF($U$329="základní",$N$329,0)</f>
        <v>0</v>
      </c>
      <c r="BF329" s="82">
        <f>IF($U$329="snížená",$N$329,0)</f>
        <v>0</v>
      </c>
      <c r="BG329" s="82">
        <f>IF($U$329="zákl. přenesená",$N$329,0)</f>
        <v>0</v>
      </c>
      <c r="BH329" s="82">
        <f>IF($U$329="sníž. přenesená",$N$329,0)</f>
        <v>0</v>
      </c>
      <c r="BI329" s="82">
        <f>IF($U$329="nulová",$N$329,0)</f>
        <v>0</v>
      </c>
      <c r="BJ329" s="6" t="s">
        <v>21</v>
      </c>
      <c r="BK329" s="82">
        <f>ROUND($L$329*$K$329,2)</f>
        <v>0</v>
      </c>
      <c r="BL329" s="6" t="s">
        <v>162</v>
      </c>
    </row>
    <row r="330" spans="2:64" s="6" customFormat="1" ht="27" customHeight="1">
      <c r="B330" s="22"/>
      <c r="C330" s="122" t="s">
        <v>492</v>
      </c>
      <c r="D330" s="122" t="s">
        <v>158</v>
      </c>
      <c r="E330" s="123" t="s">
        <v>489</v>
      </c>
      <c r="F330" s="194" t="s">
        <v>490</v>
      </c>
      <c r="G330" s="195"/>
      <c r="H330" s="195"/>
      <c r="I330" s="195"/>
      <c r="J330" s="124" t="s">
        <v>186</v>
      </c>
      <c r="K330" s="125">
        <v>12.4</v>
      </c>
      <c r="L330" s="196">
        <v>0</v>
      </c>
      <c r="M330" s="195"/>
      <c r="N330" s="197">
        <f>ROUND($L$330*$K$330,2)</f>
        <v>0</v>
      </c>
      <c r="O330" s="195"/>
      <c r="P330" s="195"/>
      <c r="Q330" s="195"/>
      <c r="R330" s="23"/>
      <c r="T330" s="126"/>
      <c r="U330" s="29" t="s">
        <v>42</v>
      </c>
      <c r="V330" s="127">
        <v>0</v>
      </c>
      <c r="W330" s="127">
        <f>$V$330*$K$330</f>
        <v>0</v>
      </c>
      <c r="X330" s="127">
        <v>0</v>
      </c>
      <c r="Y330" s="127">
        <f>$X$330*$K$330</f>
        <v>0</v>
      </c>
      <c r="Z330" s="127">
        <v>0</v>
      </c>
      <c r="AA330" s="128">
        <f>$Z$330*$K$330</f>
        <v>0</v>
      </c>
      <c r="AR330" s="6" t="s">
        <v>162</v>
      </c>
      <c r="AT330" s="6" t="s">
        <v>158</v>
      </c>
      <c r="AU330" s="6" t="s">
        <v>21</v>
      </c>
      <c r="AY330" s="6" t="s">
        <v>156</v>
      </c>
      <c r="BE330" s="82">
        <f>IF($U$330="základní",$N$330,0)</f>
        <v>0</v>
      </c>
      <c r="BF330" s="82">
        <f>IF($U$330="snížená",$N$330,0)</f>
        <v>0</v>
      </c>
      <c r="BG330" s="82">
        <f>IF($U$330="zákl. přenesená",$N$330,0)</f>
        <v>0</v>
      </c>
      <c r="BH330" s="82">
        <f>IF($U$330="sníž. přenesená",$N$330,0)</f>
        <v>0</v>
      </c>
      <c r="BI330" s="82">
        <f>IF($U$330="nulová",$N$330,0)</f>
        <v>0</v>
      </c>
      <c r="BJ330" s="6" t="s">
        <v>21</v>
      </c>
      <c r="BK330" s="82">
        <f>ROUND($L$330*$K$330,2)</f>
        <v>0</v>
      </c>
      <c r="BL330" s="6" t="s">
        <v>162</v>
      </c>
    </row>
    <row r="331" spans="2:64" s="6" customFormat="1" ht="15.75" customHeight="1">
      <c r="B331" s="22"/>
      <c r="C331" s="122" t="s">
        <v>493</v>
      </c>
      <c r="D331" s="122" t="s">
        <v>158</v>
      </c>
      <c r="E331" s="123" t="s">
        <v>494</v>
      </c>
      <c r="F331" s="194" t="s">
        <v>495</v>
      </c>
      <c r="G331" s="195"/>
      <c r="H331" s="195"/>
      <c r="I331" s="195"/>
      <c r="J331" s="124" t="s">
        <v>211</v>
      </c>
      <c r="K331" s="125">
        <v>20.458</v>
      </c>
      <c r="L331" s="196">
        <v>0</v>
      </c>
      <c r="M331" s="195"/>
      <c r="N331" s="197">
        <f>ROUND($L$331*$K$331,2)</f>
        <v>0</v>
      </c>
      <c r="O331" s="195"/>
      <c r="P331" s="195"/>
      <c r="Q331" s="195"/>
      <c r="R331" s="23"/>
      <c r="T331" s="126"/>
      <c r="U331" s="29" t="s">
        <v>42</v>
      </c>
      <c r="V331" s="127">
        <v>0</v>
      </c>
      <c r="W331" s="127">
        <f>$V$331*$K$331</f>
        <v>0</v>
      </c>
      <c r="X331" s="127">
        <v>0</v>
      </c>
      <c r="Y331" s="127">
        <f>$X$331*$K$331</f>
        <v>0</v>
      </c>
      <c r="Z331" s="127">
        <v>0</v>
      </c>
      <c r="AA331" s="128">
        <f>$Z$331*$K$331</f>
        <v>0</v>
      </c>
      <c r="AR331" s="6" t="s">
        <v>162</v>
      </c>
      <c r="AT331" s="6" t="s">
        <v>158</v>
      </c>
      <c r="AU331" s="6" t="s">
        <v>21</v>
      </c>
      <c r="AY331" s="6" t="s">
        <v>156</v>
      </c>
      <c r="BE331" s="82">
        <f>IF($U$331="základní",$N$331,0)</f>
        <v>0</v>
      </c>
      <c r="BF331" s="82">
        <f>IF($U$331="snížená",$N$331,0)</f>
        <v>0</v>
      </c>
      <c r="BG331" s="82">
        <f>IF($U$331="zákl. přenesená",$N$331,0)</f>
        <v>0</v>
      </c>
      <c r="BH331" s="82">
        <f>IF($U$331="sníž. přenesená",$N$331,0)</f>
        <v>0</v>
      </c>
      <c r="BI331" s="82">
        <f>IF($U$331="nulová",$N$331,0)</f>
        <v>0</v>
      </c>
      <c r="BJ331" s="6" t="s">
        <v>21</v>
      </c>
      <c r="BK331" s="82">
        <f>ROUND($L$331*$K$331,2)</f>
        <v>0</v>
      </c>
      <c r="BL331" s="6" t="s">
        <v>162</v>
      </c>
    </row>
    <row r="332" spans="2:64" s="6" customFormat="1" ht="15.75" customHeight="1">
      <c r="B332" s="22"/>
      <c r="C332" s="122" t="s">
        <v>496</v>
      </c>
      <c r="D332" s="122" t="s">
        <v>158</v>
      </c>
      <c r="E332" s="123" t="s">
        <v>494</v>
      </c>
      <c r="F332" s="194" t="s">
        <v>495</v>
      </c>
      <c r="G332" s="195"/>
      <c r="H332" s="195"/>
      <c r="I332" s="195"/>
      <c r="J332" s="124" t="s">
        <v>211</v>
      </c>
      <c r="K332" s="125">
        <v>9.988</v>
      </c>
      <c r="L332" s="196">
        <v>0</v>
      </c>
      <c r="M332" s="195"/>
      <c r="N332" s="197">
        <f>ROUND($L$332*$K$332,2)</f>
        <v>0</v>
      </c>
      <c r="O332" s="195"/>
      <c r="P332" s="195"/>
      <c r="Q332" s="195"/>
      <c r="R332" s="23"/>
      <c r="T332" s="126"/>
      <c r="U332" s="29" t="s">
        <v>42</v>
      </c>
      <c r="V332" s="127">
        <v>0</v>
      </c>
      <c r="W332" s="127">
        <f>$V$332*$K$332</f>
        <v>0</v>
      </c>
      <c r="X332" s="127">
        <v>0</v>
      </c>
      <c r="Y332" s="127">
        <f>$X$332*$K$332</f>
        <v>0</v>
      </c>
      <c r="Z332" s="127">
        <v>0</v>
      </c>
      <c r="AA332" s="128">
        <f>$Z$332*$K$332</f>
        <v>0</v>
      </c>
      <c r="AR332" s="6" t="s">
        <v>162</v>
      </c>
      <c r="AT332" s="6" t="s">
        <v>158</v>
      </c>
      <c r="AU332" s="6" t="s">
        <v>21</v>
      </c>
      <c r="AY332" s="6" t="s">
        <v>156</v>
      </c>
      <c r="BE332" s="82">
        <f>IF($U$332="základní",$N$332,0)</f>
        <v>0</v>
      </c>
      <c r="BF332" s="82">
        <f>IF($U$332="snížená",$N$332,0)</f>
        <v>0</v>
      </c>
      <c r="BG332" s="82">
        <f>IF($U$332="zákl. přenesená",$N$332,0)</f>
        <v>0</v>
      </c>
      <c r="BH332" s="82">
        <f>IF($U$332="sníž. přenesená",$N$332,0)</f>
        <v>0</v>
      </c>
      <c r="BI332" s="82">
        <f>IF($U$332="nulová",$N$332,0)</f>
        <v>0</v>
      </c>
      <c r="BJ332" s="6" t="s">
        <v>21</v>
      </c>
      <c r="BK332" s="82">
        <f>ROUND($L$332*$K$332,2)</f>
        <v>0</v>
      </c>
      <c r="BL332" s="6" t="s">
        <v>162</v>
      </c>
    </row>
    <row r="333" spans="2:64" s="6" customFormat="1" ht="15.75" customHeight="1">
      <c r="B333" s="22"/>
      <c r="C333" s="122" t="s">
        <v>497</v>
      </c>
      <c r="D333" s="122" t="s">
        <v>158</v>
      </c>
      <c r="E333" s="123" t="s">
        <v>494</v>
      </c>
      <c r="F333" s="194" t="s">
        <v>495</v>
      </c>
      <c r="G333" s="195"/>
      <c r="H333" s="195"/>
      <c r="I333" s="195"/>
      <c r="J333" s="124" t="s">
        <v>211</v>
      </c>
      <c r="K333" s="125">
        <v>20.458</v>
      </c>
      <c r="L333" s="196">
        <v>0</v>
      </c>
      <c r="M333" s="195"/>
      <c r="N333" s="197">
        <f>ROUND($L$333*$K$333,2)</f>
        <v>0</v>
      </c>
      <c r="O333" s="195"/>
      <c r="P333" s="195"/>
      <c r="Q333" s="195"/>
      <c r="R333" s="23"/>
      <c r="T333" s="126"/>
      <c r="U333" s="29" t="s">
        <v>42</v>
      </c>
      <c r="V333" s="127">
        <v>0</v>
      </c>
      <c r="W333" s="127">
        <f>$V$333*$K$333</f>
        <v>0</v>
      </c>
      <c r="X333" s="127">
        <v>0</v>
      </c>
      <c r="Y333" s="127">
        <f>$X$333*$K$333</f>
        <v>0</v>
      </c>
      <c r="Z333" s="127">
        <v>0</v>
      </c>
      <c r="AA333" s="128">
        <f>$Z$333*$K$333</f>
        <v>0</v>
      </c>
      <c r="AR333" s="6" t="s">
        <v>162</v>
      </c>
      <c r="AT333" s="6" t="s">
        <v>158</v>
      </c>
      <c r="AU333" s="6" t="s">
        <v>21</v>
      </c>
      <c r="AY333" s="6" t="s">
        <v>156</v>
      </c>
      <c r="BE333" s="82">
        <f>IF($U$333="základní",$N$333,0)</f>
        <v>0</v>
      </c>
      <c r="BF333" s="82">
        <f>IF($U$333="snížená",$N$333,0)</f>
        <v>0</v>
      </c>
      <c r="BG333" s="82">
        <f>IF($U$333="zákl. přenesená",$N$333,0)</f>
        <v>0</v>
      </c>
      <c r="BH333" s="82">
        <f>IF($U$333="sníž. přenesená",$N$333,0)</f>
        <v>0</v>
      </c>
      <c r="BI333" s="82">
        <f>IF($U$333="nulová",$N$333,0)</f>
        <v>0</v>
      </c>
      <c r="BJ333" s="6" t="s">
        <v>21</v>
      </c>
      <c r="BK333" s="82">
        <f>ROUND($L$333*$K$333,2)</f>
        <v>0</v>
      </c>
      <c r="BL333" s="6" t="s">
        <v>162</v>
      </c>
    </row>
    <row r="334" spans="2:64" s="6" customFormat="1" ht="27" customHeight="1">
      <c r="B334" s="22"/>
      <c r="C334" s="122" t="s">
        <v>498</v>
      </c>
      <c r="D334" s="122" t="s">
        <v>158</v>
      </c>
      <c r="E334" s="123" t="s">
        <v>499</v>
      </c>
      <c r="F334" s="194" t="s">
        <v>500</v>
      </c>
      <c r="G334" s="195"/>
      <c r="H334" s="195"/>
      <c r="I334" s="195"/>
      <c r="J334" s="124" t="s">
        <v>211</v>
      </c>
      <c r="K334" s="125">
        <v>11.88</v>
      </c>
      <c r="L334" s="196">
        <v>0</v>
      </c>
      <c r="M334" s="195"/>
      <c r="N334" s="197">
        <f>ROUND($L$334*$K$334,2)</f>
        <v>0</v>
      </c>
      <c r="O334" s="195"/>
      <c r="P334" s="195"/>
      <c r="Q334" s="195"/>
      <c r="R334" s="23"/>
      <c r="T334" s="126"/>
      <c r="U334" s="29" t="s">
        <v>42</v>
      </c>
      <c r="V334" s="127">
        <v>0</v>
      </c>
      <c r="W334" s="127">
        <f>$V$334*$K$334</f>
        <v>0</v>
      </c>
      <c r="X334" s="127">
        <v>0</v>
      </c>
      <c r="Y334" s="127">
        <f>$X$334*$K$334</f>
        <v>0</v>
      </c>
      <c r="Z334" s="127">
        <v>0</v>
      </c>
      <c r="AA334" s="128">
        <f>$Z$334*$K$334</f>
        <v>0</v>
      </c>
      <c r="AR334" s="6" t="s">
        <v>162</v>
      </c>
      <c r="AT334" s="6" t="s">
        <v>158</v>
      </c>
      <c r="AU334" s="6" t="s">
        <v>21</v>
      </c>
      <c r="AY334" s="6" t="s">
        <v>156</v>
      </c>
      <c r="BE334" s="82">
        <f>IF($U$334="základní",$N$334,0)</f>
        <v>0</v>
      </c>
      <c r="BF334" s="82">
        <f>IF($U$334="snížená",$N$334,0)</f>
        <v>0</v>
      </c>
      <c r="BG334" s="82">
        <f>IF($U$334="zákl. přenesená",$N$334,0)</f>
        <v>0</v>
      </c>
      <c r="BH334" s="82">
        <f>IF($U$334="sníž. přenesená",$N$334,0)</f>
        <v>0</v>
      </c>
      <c r="BI334" s="82">
        <f>IF($U$334="nulová",$N$334,0)</f>
        <v>0</v>
      </c>
      <c r="BJ334" s="6" t="s">
        <v>21</v>
      </c>
      <c r="BK334" s="82">
        <f>ROUND($L$334*$K$334,2)</f>
        <v>0</v>
      </c>
      <c r="BL334" s="6" t="s">
        <v>162</v>
      </c>
    </row>
    <row r="335" spans="2:64" s="6" customFormat="1" ht="27" customHeight="1">
      <c r="B335" s="22"/>
      <c r="C335" s="122" t="s">
        <v>501</v>
      </c>
      <c r="D335" s="122" t="s">
        <v>158</v>
      </c>
      <c r="E335" s="123" t="s">
        <v>499</v>
      </c>
      <c r="F335" s="194" t="s">
        <v>500</v>
      </c>
      <c r="G335" s="195"/>
      <c r="H335" s="195"/>
      <c r="I335" s="195"/>
      <c r="J335" s="124" t="s">
        <v>211</v>
      </c>
      <c r="K335" s="125">
        <v>15.76</v>
      </c>
      <c r="L335" s="196">
        <v>0</v>
      </c>
      <c r="M335" s="195"/>
      <c r="N335" s="197">
        <f>ROUND($L$335*$K$335,2)</f>
        <v>0</v>
      </c>
      <c r="O335" s="195"/>
      <c r="P335" s="195"/>
      <c r="Q335" s="195"/>
      <c r="R335" s="23"/>
      <c r="T335" s="126"/>
      <c r="U335" s="29" t="s">
        <v>42</v>
      </c>
      <c r="V335" s="127">
        <v>0</v>
      </c>
      <c r="W335" s="127">
        <f>$V$335*$K$335</f>
        <v>0</v>
      </c>
      <c r="X335" s="127">
        <v>0</v>
      </c>
      <c r="Y335" s="127">
        <f>$X$335*$K$335</f>
        <v>0</v>
      </c>
      <c r="Z335" s="127">
        <v>0</v>
      </c>
      <c r="AA335" s="128">
        <f>$Z$335*$K$335</f>
        <v>0</v>
      </c>
      <c r="AR335" s="6" t="s">
        <v>162</v>
      </c>
      <c r="AT335" s="6" t="s">
        <v>158</v>
      </c>
      <c r="AU335" s="6" t="s">
        <v>21</v>
      </c>
      <c r="AY335" s="6" t="s">
        <v>156</v>
      </c>
      <c r="BE335" s="82">
        <f>IF($U$335="základní",$N$335,0)</f>
        <v>0</v>
      </c>
      <c r="BF335" s="82">
        <f>IF($U$335="snížená",$N$335,0)</f>
        <v>0</v>
      </c>
      <c r="BG335" s="82">
        <f>IF($U$335="zákl. přenesená",$N$335,0)</f>
        <v>0</v>
      </c>
      <c r="BH335" s="82">
        <f>IF($U$335="sníž. přenesená",$N$335,0)</f>
        <v>0</v>
      </c>
      <c r="BI335" s="82">
        <f>IF($U$335="nulová",$N$335,0)</f>
        <v>0</v>
      </c>
      <c r="BJ335" s="6" t="s">
        <v>21</v>
      </c>
      <c r="BK335" s="82">
        <f>ROUND($L$335*$K$335,2)</f>
        <v>0</v>
      </c>
      <c r="BL335" s="6" t="s">
        <v>162</v>
      </c>
    </row>
    <row r="336" spans="2:64" s="6" customFormat="1" ht="27" customHeight="1">
      <c r="B336" s="22"/>
      <c r="C336" s="122" t="s">
        <v>502</v>
      </c>
      <c r="D336" s="122" t="s">
        <v>158</v>
      </c>
      <c r="E336" s="123" t="s">
        <v>499</v>
      </c>
      <c r="F336" s="194" t="s">
        <v>500</v>
      </c>
      <c r="G336" s="195"/>
      <c r="H336" s="195"/>
      <c r="I336" s="195"/>
      <c r="J336" s="124" t="s">
        <v>211</v>
      </c>
      <c r="K336" s="125">
        <v>6.18</v>
      </c>
      <c r="L336" s="196">
        <v>0</v>
      </c>
      <c r="M336" s="195"/>
      <c r="N336" s="197">
        <f>ROUND($L$336*$K$336,2)</f>
        <v>0</v>
      </c>
      <c r="O336" s="195"/>
      <c r="P336" s="195"/>
      <c r="Q336" s="195"/>
      <c r="R336" s="23"/>
      <c r="T336" s="126"/>
      <c r="U336" s="29" t="s">
        <v>42</v>
      </c>
      <c r="V336" s="127">
        <v>0</v>
      </c>
      <c r="W336" s="127">
        <f>$V$336*$K$336</f>
        <v>0</v>
      </c>
      <c r="X336" s="127">
        <v>0</v>
      </c>
      <c r="Y336" s="127">
        <f>$X$336*$K$336</f>
        <v>0</v>
      </c>
      <c r="Z336" s="127">
        <v>0</v>
      </c>
      <c r="AA336" s="128">
        <f>$Z$336*$K$336</f>
        <v>0</v>
      </c>
      <c r="AR336" s="6" t="s">
        <v>162</v>
      </c>
      <c r="AT336" s="6" t="s">
        <v>158</v>
      </c>
      <c r="AU336" s="6" t="s">
        <v>21</v>
      </c>
      <c r="AY336" s="6" t="s">
        <v>156</v>
      </c>
      <c r="BE336" s="82">
        <f>IF($U$336="základní",$N$336,0)</f>
        <v>0</v>
      </c>
      <c r="BF336" s="82">
        <f>IF($U$336="snížená",$N$336,0)</f>
        <v>0</v>
      </c>
      <c r="BG336" s="82">
        <f>IF($U$336="zákl. přenesená",$N$336,0)</f>
        <v>0</v>
      </c>
      <c r="BH336" s="82">
        <f>IF($U$336="sníž. přenesená",$N$336,0)</f>
        <v>0</v>
      </c>
      <c r="BI336" s="82">
        <f>IF($U$336="nulová",$N$336,0)</f>
        <v>0</v>
      </c>
      <c r="BJ336" s="6" t="s">
        <v>21</v>
      </c>
      <c r="BK336" s="82">
        <f>ROUND($L$336*$K$336,2)</f>
        <v>0</v>
      </c>
      <c r="BL336" s="6" t="s">
        <v>162</v>
      </c>
    </row>
    <row r="337" spans="2:64" s="6" customFormat="1" ht="27" customHeight="1">
      <c r="B337" s="22"/>
      <c r="C337" s="122" t="s">
        <v>162</v>
      </c>
      <c r="D337" s="122" t="s">
        <v>158</v>
      </c>
      <c r="E337" s="123" t="s">
        <v>503</v>
      </c>
      <c r="F337" s="194" t="s">
        <v>504</v>
      </c>
      <c r="G337" s="195"/>
      <c r="H337" s="195"/>
      <c r="I337" s="195"/>
      <c r="J337" s="124" t="s">
        <v>173</v>
      </c>
      <c r="K337" s="125">
        <v>6.207</v>
      </c>
      <c r="L337" s="196">
        <v>0</v>
      </c>
      <c r="M337" s="195"/>
      <c r="N337" s="197">
        <f>ROUND($L$337*$K$337,2)</f>
        <v>0</v>
      </c>
      <c r="O337" s="195"/>
      <c r="P337" s="195"/>
      <c r="Q337" s="195"/>
      <c r="R337" s="23"/>
      <c r="T337" s="126"/>
      <c r="U337" s="29" t="s">
        <v>42</v>
      </c>
      <c r="V337" s="127">
        <v>0</v>
      </c>
      <c r="W337" s="127">
        <f>$V$337*$K$337</f>
        <v>0</v>
      </c>
      <c r="X337" s="127">
        <v>0</v>
      </c>
      <c r="Y337" s="127">
        <f>$X$337*$K$337</f>
        <v>0</v>
      </c>
      <c r="Z337" s="127">
        <v>0</v>
      </c>
      <c r="AA337" s="128">
        <f>$Z$337*$K$337</f>
        <v>0</v>
      </c>
      <c r="AR337" s="6" t="s">
        <v>162</v>
      </c>
      <c r="AT337" s="6" t="s">
        <v>158</v>
      </c>
      <c r="AU337" s="6" t="s">
        <v>21</v>
      </c>
      <c r="AY337" s="6" t="s">
        <v>156</v>
      </c>
      <c r="BE337" s="82">
        <f>IF($U$337="základní",$N$337,0)</f>
        <v>0</v>
      </c>
      <c r="BF337" s="82">
        <f>IF($U$337="snížená",$N$337,0)</f>
        <v>0</v>
      </c>
      <c r="BG337" s="82">
        <f>IF($U$337="zákl. přenesená",$N$337,0)</f>
        <v>0</v>
      </c>
      <c r="BH337" s="82">
        <f>IF($U$337="sníž. přenesená",$N$337,0)</f>
        <v>0</v>
      </c>
      <c r="BI337" s="82">
        <f>IF($U$337="nulová",$N$337,0)</f>
        <v>0</v>
      </c>
      <c r="BJ337" s="6" t="s">
        <v>21</v>
      </c>
      <c r="BK337" s="82">
        <f>ROUND($L$337*$K$337,2)</f>
        <v>0</v>
      </c>
      <c r="BL337" s="6" t="s">
        <v>162</v>
      </c>
    </row>
    <row r="338" spans="2:64" s="6" customFormat="1" ht="27" customHeight="1">
      <c r="B338" s="22"/>
      <c r="C338" s="122" t="s">
        <v>505</v>
      </c>
      <c r="D338" s="122" t="s">
        <v>158</v>
      </c>
      <c r="E338" s="123" t="s">
        <v>503</v>
      </c>
      <c r="F338" s="194" t="s">
        <v>504</v>
      </c>
      <c r="G338" s="195"/>
      <c r="H338" s="195"/>
      <c r="I338" s="195"/>
      <c r="J338" s="124" t="s">
        <v>173</v>
      </c>
      <c r="K338" s="125">
        <v>2.713</v>
      </c>
      <c r="L338" s="196">
        <v>0</v>
      </c>
      <c r="M338" s="195"/>
      <c r="N338" s="197">
        <f>ROUND($L$338*$K$338,2)</f>
        <v>0</v>
      </c>
      <c r="O338" s="195"/>
      <c r="P338" s="195"/>
      <c r="Q338" s="195"/>
      <c r="R338" s="23"/>
      <c r="T338" s="126"/>
      <c r="U338" s="29" t="s">
        <v>42</v>
      </c>
      <c r="V338" s="127">
        <v>0</v>
      </c>
      <c r="W338" s="127">
        <f>$V$338*$K$338</f>
        <v>0</v>
      </c>
      <c r="X338" s="127">
        <v>0</v>
      </c>
      <c r="Y338" s="127">
        <f>$X$338*$K$338</f>
        <v>0</v>
      </c>
      <c r="Z338" s="127">
        <v>0</v>
      </c>
      <c r="AA338" s="128">
        <f>$Z$338*$K$338</f>
        <v>0</v>
      </c>
      <c r="AR338" s="6" t="s">
        <v>162</v>
      </c>
      <c r="AT338" s="6" t="s">
        <v>158</v>
      </c>
      <c r="AU338" s="6" t="s">
        <v>21</v>
      </c>
      <c r="AY338" s="6" t="s">
        <v>156</v>
      </c>
      <c r="BE338" s="82">
        <f>IF($U$338="základní",$N$338,0)</f>
        <v>0</v>
      </c>
      <c r="BF338" s="82">
        <f>IF($U$338="snížená",$N$338,0)</f>
        <v>0</v>
      </c>
      <c r="BG338" s="82">
        <f>IF($U$338="zákl. přenesená",$N$338,0)</f>
        <v>0</v>
      </c>
      <c r="BH338" s="82">
        <f>IF($U$338="sníž. přenesená",$N$338,0)</f>
        <v>0</v>
      </c>
      <c r="BI338" s="82">
        <f>IF($U$338="nulová",$N$338,0)</f>
        <v>0</v>
      </c>
      <c r="BJ338" s="6" t="s">
        <v>21</v>
      </c>
      <c r="BK338" s="82">
        <f>ROUND($L$338*$K$338,2)</f>
        <v>0</v>
      </c>
      <c r="BL338" s="6" t="s">
        <v>162</v>
      </c>
    </row>
    <row r="339" spans="2:64" s="6" customFormat="1" ht="27" customHeight="1">
      <c r="B339" s="22"/>
      <c r="C339" s="122" t="s">
        <v>506</v>
      </c>
      <c r="D339" s="122" t="s">
        <v>158</v>
      </c>
      <c r="E339" s="123" t="s">
        <v>503</v>
      </c>
      <c r="F339" s="194" t="s">
        <v>504</v>
      </c>
      <c r="G339" s="195"/>
      <c r="H339" s="195"/>
      <c r="I339" s="195"/>
      <c r="J339" s="124" t="s">
        <v>173</v>
      </c>
      <c r="K339" s="125">
        <v>8.895</v>
      </c>
      <c r="L339" s="196">
        <v>0</v>
      </c>
      <c r="M339" s="195"/>
      <c r="N339" s="197">
        <f>ROUND($L$339*$K$339,2)</f>
        <v>0</v>
      </c>
      <c r="O339" s="195"/>
      <c r="P339" s="195"/>
      <c r="Q339" s="195"/>
      <c r="R339" s="23"/>
      <c r="T339" s="126"/>
      <c r="U339" s="29" t="s">
        <v>42</v>
      </c>
      <c r="V339" s="127">
        <v>0</v>
      </c>
      <c r="W339" s="127">
        <f>$V$339*$K$339</f>
        <v>0</v>
      </c>
      <c r="X339" s="127">
        <v>0</v>
      </c>
      <c r="Y339" s="127">
        <f>$X$339*$K$339</f>
        <v>0</v>
      </c>
      <c r="Z339" s="127">
        <v>0</v>
      </c>
      <c r="AA339" s="128">
        <f>$Z$339*$K$339</f>
        <v>0</v>
      </c>
      <c r="AR339" s="6" t="s">
        <v>162</v>
      </c>
      <c r="AT339" s="6" t="s">
        <v>158</v>
      </c>
      <c r="AU339" s="6" t="s">
        <v>21</v>
      </c>
      <c r="AY339" s="6" t="s">
        <v>156</v>
      </c>
      <c r="BE339" s="82">
        <f>IF($U$339="základní",$N$339,0)</f>
        <v>0</v>
      </c>
      <c r="BF339" s="82">
        <f>IF($U$339="snížená",$N$339,0)</f>
        <v>0</v>
      </c>
      <c r="BG339" s="82">
        <f>IF($U$339="zákl. přenesená",$N$339,0)</f>
        <v>0</v>
      </c>
      <c r="BH339" s="82">
        <f>IF($U$339="sníž. přenesená",$N$339,0)</f>
        <v>0</v>
      </c>
      <c r="BI339" s="82">
        <f>IF($U$339="nulová",$N$339,0)</f>
        <v>0</v>
      </c>
      <c r="BJ339" s="6" t="s">
        <v>21</v>
      </c>
      <c r="BK339" s="82">
        <f>ROUND($L$339*$K$339,2)</f>
        <v>0</v>
      </c>
      <c r="BL339" s="6" t="s">
        <v>162</v>
      </c>
    </row>
    <row r="340" spans="2:64" s="6" customFormat="1" ht="27" customHeight="1">
      <c r="B340" s="22"/>
      <c r="C340" s="122" t="s">
        <v>507</v>
      </c>
      <c r="D340" s="122" t="s">
        <v>158</v>
      </c>
      <c r="E340" s="123" t="s">
        <v>508</v>
      </c>
      <c r="F340" s="194" t="s">
        <v>509</v>
      </c>
      <c r="G340" s="195"/>
      <c r="H340" s="195"/>
      <c r="I340" s="195"/>
      <c r="J340" s="124" t="s">
        <v>173</v>
      </c>
      <c r="K340" s="125">
        <v>74.481</v>
      </c>
      <c r="L340" s="196">
        <v>0</v>
      </c>
      <c r="M340" s="195"/>
      <c r="N340" s="197">
        <f>ROUND($L$340*$K$340,2)</f>
        <v>0</v>
      </c>
      <c r="O340" s="195"/>
      <c r="P340" s="195"/>
      <c r="Q340" s="195"/>
      <c r="R340" s="23"/>
      <c r="T340" s="126"/>
      <c r="U340" s="29" t="s">
        <v>42</v>
      </c>
      <c r="V340" s="127">
        <v>0</v>
      </c>
      <c r="W340" s="127">
        <f>$V$340*$K$340</f>
        <v>0</v>
      </c>
      <c r="X340" s="127">
        <v>0</v>
      </c>
      <c r="Y340" s="127">
        <f>$X$340*$K$340</f>
        <v>0</v>
      </c>
      <c r="Z340" s="127">
        <v>0</v>
      </c>
      <c r="AA340" s="128">
        <f>$Z$340*$K$340</f>
        <v>0</v>
      </c>
      <c r="AR340" s="6" t="s">
        <v>162</v>
      </c>
      <c r="AT340" s="6" t="s">
        <v>158</v>
      </c>
      <c r="AU340" s="6" t="s">
        <v>21</v>
      </c>
      <c r="AY340" s="6" t="s">
        <v>156</v>
      </c>
      <c r="BE340" s="82">
        <f>IF($U$340="základní",$N$340,0)</f>
        <v>0</v>
      </c>
      <c r="BF340" s="82">
        <f>IF($U$340="snížená",$N$340,0)</f>
        <v>0</v>
      </c>
      <c r="BG340" s="82">
        <f>IF($U$340="zákl. přenesená",$N$340,0)</f>
        <v>0</v>
      </c>
      <c r="BH340" s="82">
        <f>IF($U$340="sníž. přenesená",$N$340,0)</f>
        <v>0</v>
      </c>
      <c r="BI340" s="82">
        <f>IF($U$340="nulová",$N$340,0)</f>
        <v>0</v>
      </c>
      <c r="BJ340" s="6" t="s">
        <v>21</v>
      </c>
      <c r="BK340" s="82">
        <f>ROUND($L$340*$K$340,2)</f>
        <v>0</v>
      </c>
      <c r="BL340" s="6" t="s">
        <v>162</v>
      </c>
    </row>
    <row r="341" spans="2:64" s="6" customFormat="1" ht="27" customHeight="1">
      <c r="B341" s="22"/>
      <c r="C341" s="122" t="s">
        <v>510</v>
      </c>
      <c r="D341" s="122" t="s">
        <v>158</v>
      </c>
      <c r="E341" s="123" t="s">
        <v>508</v>
      </c>
      <c r="F341" s="194" t="s">
        <v>509</v>
      </c>
      <c r="G341" s="195"/>
      <c r="H341" s="195"/>
      <c r="I341" s="195"/>
      <c r="J341" s="124" t="s">
        <v>173</v>
      </c>
      <c r="K341" s="125">
        <v>32.55</v>
      </c>
      <c r="L341" s="196">
        <v>0</v>
      </c>
      <c r="M341" s="195"/>
      <c r="N341" s="197">
        <f>ROUND($L$341*$K$341,2)</f>
        <v>0</v>
      </c>
      <c r="O341" s="195"/>
      <c r="P341" s="195"/>
      <c r="Q341" s="195"/>
      <c r="R341" s="23"/>
      <c r="T341" s="126"/>
      <c r="U341" s="29" t="s">
        <v>42</v>
      </c>
      <c r="V341" s="127">
        <v>0</v>
      </c>
      <c r="W341" s="127">
        <f>$V$341*$K$341</f>
        <v>0</v>
      </c>
      <c r="X341" s="127">
        <v>0</v>
      </c>
      <c r="Y341" s="127">
        <f>$X$341*$K$341</f>
        <v>0</v>
      </c>
      <c r="Z341" s="127">
        <v>0</v>
      </c>
      <c r="AA341" s="128">
        <f>$Z$341*$K$341</f>
        <v>0</v>
      </c>
      <c r="AR341" s="6" t="s">
        <v>162</v>
      </c>
      <c r="AT341" s="6" t="s">
        <v>158</v>
      </c>
      <c r="AU341" s="6" t="s">
        <v>21</v>
      </c>
      <c r="AY341" s="6" t="s">
        <v>156</v>
      </c>
      <c r="BE341" s="82">
        <f>IF($U$341="základní",$N$341,0)</f>
        <v>0</v>
      </c>
      <c r="BF341" s="82">
        <f>IF($U$341="snížená",$N$341,0)</f>
        <v>0</v>
      </c>
      <c r="BG341" s="82">
        <f>IF($U$341="zákl. přenesená",$N$341,0)</f>
        <v>0</v>
      </c>
      <c r="BH341" s="82">
        <f>IF($U$341="sníž. přenesená",$N$341,0)</f>
        <v>0</v>
      </c>
      <c r="BI341" s="82">
        <f>IF($U$341="nulová",$N$341,0)</f>
        <v>0</v>
      </c>
      <c r="BJ341" s="6" t="s">
        <v>21</v>
      </c>
      <c r="BK341" s="82">
        <f>ROUND($L$341*$K$341,2)</f>
        <v>0</v>
      </c>
      <c r="BL341" s="6" t="s">
        <v>162</v>
      </c>
    </row>
    <row r="342" spans="2:64" s="6" customFormat="1" ht="27" customHeight="1">
      <c r="B342" s="22"/>
      <c r="C342" s="122" t="s">
        <v>511</v>
      </c>
      <c r="D342" s="122" t="s">
        <v>158</v>
      </c>
      <c r="E342" s="123" t="s">
        <v>508</v>
      </c>
      <c r="F342" s="194" t="s">
        <v>509</v>
      </c>
      <c r="G342" s="195"/>
      <c r="H342" s="195"/>
      <c r="I342" s="195"/>
      <c r="J342" s="124" t="s">
        <v>173</v>
      </c>
      <c r="K342" s="125">
        <v>106.734</v>
      </c>
      <c r="L342" s="196">
        <v>0</v>
      </c>
      <c r="M342" s="195"/>
      <c r="N342" s="197">
        <f>ROUND($L$342*$K$342,2)</f>
        <v>0</v>
      </c>
      <c r="O342" s="195"/>
      <c r="P342" s="195"/>
      <c r="Q342" s="195"/>
      <c r="R342" s="23"/>
      <c r="T342" s="126"/>
      <c r="U342" s="29" t="s">
        <v>42</v>
      </c>
      <c r="V342" s="127">
        <v>0</v>
      </c>
      <c r="W342" s="127">
        <f>$V$342*$K$342</f>
        <v>0</v>
      </c>
      <c r="X342" s="127">
        <v>0</v>
      </c>
      <c r="Y342" s="127">
        <f>$X$342*$K$342</f>
        <v>0</v>
      </c>
      <c r="Z342" s="127">
        <v>0</v>
      </c>
      <c r="AA342" s="128">
        <f>$Z$342*$K$342</f>
        <v>0</v>
      </c>
      <c r="AR342" s="6" t="s">
        <v>162</v>
      </c>
      <c r="AT342" s="6" t="s">
        <v>158</v>
      </c>
      <c r="AU342" s="6" t="s">
        <v>21</v>
      </c>
      <c r="AY342" s="6" t="s">
        <v>156</v>
      </c>
      <c r="BE342" s="82">
        <f>IF($U$342="základní",$N$342,0)</f>
        <v>0</v>
      </c>
      <c r="BF342" s="82">
        <f>IF($U$342="snížená",$N$342,0)</f>
        <v>0</v>
      </c>
      <c r="BG342" s="82">
        <f>IF($U$342="zákl. přenesená",$N$342,0)</f>
        <v>0</v>
      </c>
      <c r="BH342" s="82">
        <f>IF($U$342="sníž. přenesená",$N$342,0)</f>
        <v>0</v>
      </c>
      <c r="BI342" s="82">
        <f>IF($U$342="nulová",$N$342,0)</f>
        <v>0</v>
      </c>
      <c r="BJ342" s="6" t="s">
        <v>21</v>
      </c>
      <c r="BK342" s="82">
        <f>ROUND($L$342*$K$342,2)</f>
        <v>0</v>
      </c>
      <c r="BL342" s="6" t="s">
        <v>162</v>
      </c>
    </row>
    <row r="343" spans="2:64" s="6" customFormat="1" ht="27" customHeight="1">
      <c r="B343" s="22"/>
      <c r="C343" s="122" t="s">
        <v>512</v>
      </c>
      <c r="D343" s="122" t="s">
        <v>158</v>
      </c>
      <c r="E343" s="123" t="s">
        <v>513</v>
      </c>
      <c r="F343" s="194" t="s">
        <v>514</v>
      </c>
      <c r="G343" s="195"/>
      <c r="H343" s="195"/>
      <c r="I343" s="195"/>
      <c r="J343" s="124" t="s">
        <v>173</v>
      </c>
      <c r="K343" s="125">
        <v>6.207</v>
      </c>
      <c r="L343" s="196">
        <v>0</v>
      </c>
      <c r="M343" s="195"/>
      <c r="N343" s="197">
        <f>ROUND($L$343*$K$343,2)</f>
        <v>0</v>
      </c>
      <c r="O343" s="195"/>
      <c r="P343" s="195"/>
      <c r="Q343" s="195"/>
      <c r="R343" s="23"/>
      <c r="T343" s="126"/>
      <c r="U343" s="29" t="s">
        <v>42</v>
      </c>
      <c r="V343" s="127">
        <v>0</v>
      </c>
      <c r="W343" s="127">
        <f>$V$343*$K$343</f>
        <v>0</v>
      </c>
      <c r="X343" s="127">
        <v>0</v>
      </c>
      <c r="Y343" s="127">
        <f>$X$343*$K$343</f>
        <v>0</v>
      </c>
      <c r="Z343" s="127">
        <v>0</v>
      </c>
      <c r="AA343" s="128">
        <f>$Z$343*$K$343</f>
        <v>0</v>
      </c>
      <c r="AR343" s="6" t="s">
        <v>162</v>
      </c>
      <c r="AT343" s="6" t="s">
        <v>158</v>
      </c>
      <c r="AU343" s="6" t="s">
        <v>21</v>
      </c>
      <c r="AY343" s="6" t="s">
        <v>156</v>
      </c>
      <c r="BE343" s="82">
        <f>IF($U$343="základní",$N$343,0)</f>
        <v>0</v>
      </c>
      <c r="BF343" s="82">
        <f>IF($U$343="snížená",$N$343,0)</f>
        <v>0</v>
      </c>
      <c r="BG343" s="82">
        <f>IF($U$343="zákl. přenesená",$N$343,0)</f>
        <v>0</v>
      </c>
      <c r="BH343" s="82">
        <f>IF($U$343="sníž. přenesená",$N$343,0)</f>
        <v>0</v>
      </c>
      <c r="BI343" s="82">
        <f>IF($U$343="nulová",$N$343,0)</f>
        <v>0</v>
      </c>
      <c r="BJ343" s="6" t="s">
        <v>21</v>
      </c>
      <c r="BK343" s="82">
        <f>ROUND($L$343*$K$343,2)</f>
        <v>0</v>
      </c>
      <c r="BL343" s="6" t="s">
        <v>162</v>
      </c>
    </row>
    <row r="344" spans="2:64" s="6" customFormat="1" ht="27" customHeight="1">
      <c r="B344" s="22"/>
      <c r="C344" s="122" t="s">
        <v>515</v>
      </c>
      <c r="D344" s="122" t="s">
        <v>158</v>
      </c>
      <c r="E344" s="123" t="s">
        <v>513</v>
      </c>
      <c r="F344" s="194" t="s">
        <v>514</v>
      </c>
      <c r="G344" s="195"/>
      <c r="H344" s="195"/>
      <c r="I344" s="195"/>
      <c r="J344" s="124" t="s">
        <v>173</v>
      </c>
      <c r="K344" s="125">
        <v>2.713</v>
      </c>
      <c r="L344" s="196">
        <v>0</v>
      </c>
      <c r="M344" s="195"/>
      <c r="N344" s="197">
        <f>ROUND($L$344*$K$344,2)</f>
        <v>0</v>
      </c>
      <c r="O344" s="195"/>
      <c r="P344" s="195"/>
      <c r="Q344" s="195"/>
      <c r="R344" s="23"/>
      <c r="T344" s="126"/>
      <c r="U344" s="29" t="s">
        <v>42</v>
      </c>
      <c r="V344" s="127">
        <v>0</v>
      </c>
      <c r="W344" s="127">
        <f>$V$344*$K$344</f>
        <v>0</v>
      </c>
      <c r="X344" s="127">
        <v>0</v>
      </c>
      <c r="Y344" s="127">
        <f>$X$344*$K$344</f>
        <v>0</v>
      </c>
      <c r="Z344" s="127">
        <v>0</v>
      </c>
      <c r="AA344" s="128">
        <f>$Z$344*$K$344</f>
        <v>0</v>
      </c>
      <c r="AR344" s="6" t="s">
        <v>162</v>
      </c>
      <c r="AT344" s="6" t="s">
        <v>158</v>
      </c>
      <c r="AU344" s="6" t="s">
        <v>21</v>
      </c>
      <c r="AY344" s="6" t="s">
        <v>156</v>
      </c>
      <c r="BE344" s="82">
        <f>IF($U$344="základní",$N$344,0)</f>
        <v>0</v>
      </c>
      <c r="BF344" s="82">
        <f>IF($U$344="snížená",$N$344,0)</f>
        <v>0</v>
      </c>
      <c r="BG344" s="82">
        <f>IF($U$344="zákl. přenesená",$N$344,0)</f>
        <v>0</v>
      </c>
      <c r="BH344" s="82">
        <f>IF($U$344="sníž. přenesená",$N$344,0)</f>
        <v>0</v>
      </c>
      <c r="BI344" s="82">
        <f>IF($U$344="nulová",$N$344,0)</f>
        <v>0</v>
      </c>
      <c r="BJ344" s="6" t="s">
        <v>21</v>
      </c>
      <c r="BK344" s="82">
        <f>ROUND($L$344*$K$344,2)</f>
        <v>0</v>
      </c>
      <c r="BL344" s="6" t="s">
        <v>162</v>
      </c>
    </row>
    <row r="345" spans="2:64" s="6" customFormat="1" ht="27" customHeight="1">
      <c r="B345" s="22"/>
      <c r="C345" s="122" t="s">
        <v>516</v>
      </c>
      <c r="D345" s="122" t="s">
        <v>158</v>
      </c>
      <c r="E345" s="123" t="s">
        <v>513</v>
      </c>
      <c r="F345" s="194" t="s">
        <v>514</v>
      </c>
      <c r="G345" s="195"/>
      <c r="H345" s="195"/>
      <c r="I345" s="195"/>
      <c r="J345" s="124" t="s">
        <v>173</v>
      </c>
      <c r="K345" s="125">
        <v>8.895</v>
      </c>
      <c r="L345" s="196">
        <v>0</v>
      </c>
      <c r="M345" s="195"/>
      <c r="N345" s="197">
        <f>ROUND($L$345*$K$345,2)</f>
        <v>0</v>
      </c>
      <c r="O345" s="195"/>
      <c r="P345" s="195"/>
      <c r="Q345" s="195"/>
      <c r="R345" s="23"/>
      <c r="T345" s="126"/>
      <c r="U345" s="29" t="s">
        <v>42</v>
      </c>
      <c r="V345" s="127">
        <v>0</v>
      </c>
      <c r="W345" s="127">
        <f>$V$345*$K$345</f>
        <v>0</v>
      </c>
      <c r="X345" s="127">
        <v>0</v>
      </c>
      <c r="Y345" s="127">
        <f>$X$345*$K$345</f>
        <v>0</v>
      </c>
      <c r="Z345" s="127">
        <v>0</v>
      </c>
      <c r="AA345" s="128">
        <f>$Z$345*$K$345</f>
        <v>0</v>
      </c>
      <c r="AR345" s="6" t="s">
        <v>162</v>
      </c>
      <c r="AT345" s="6" t="s">
        <v>158</v>
      </c>
      <c r="AU345" s="6" t="s">
        <v>21</v>
      </c>
      <c r="AY345" s="6" t="s">
        <v>156</v>
      </c>
      <c r="BE345" s="82">
        <f>IF($U$345="základní",$N$345,0)</f>
        <v>0</v>
      </c>
      <c r="BF345" s="82">
        <f>IF($U$345="snížená",$N$345,0)</f>
        <v>0</v>
      </c>
      <c r="BG345" s="82">
        <f>IF($U$345="zákl. přenesená",$N$345,0)</f>
        <v>0</v>
      </c>
      <c r="BH345" s="82">
        <f>IF($U$345="sníž. přenesená",$N$345,0)</f>
        <v>0</v>
      </c>
      <c r="BI345" s="82">
        <f>IF($U$345="nulová",$N$345,0)</f>
        <v>0</v>
      </c>
      <c r="BJ345" s="6" t="s">
        <v>21</v>
      </c>
      <c r="BK345" s="82">
        <f>ROUND($L$345*$K$345,2)</f>
        <v>0</v>
      </c>
      <c r="BL345" s="6" t="s">
        <v>162</v>
      </c>
    </row>
    <row r="346" spans="2:64" s="6" customFormat="1" ht="27" customHeight="1">
      <c r="B346" s="22"/>
      <c r="C346" s="122" t="s">
        <v>8</v>
      </c>
      <c r="D346" s="122" t="s">
        <v>158</v>
      </c>
      <c r="E346" s="123" t="s">
        <v>517</v>
      </c>
      <c r="F346" s="194" t="s">
        <v>518</v>
      </c>
      <c r="G346" s="195"/>
      <c r="H346" s="195"/>
      <c r="I346" s="195"/>
      <c r="J346" s="124" t="s">
        <v>173</v>
      </c>
      <c r="K346" s="125">
        <v>31.034</v>
      </c>
      <c r="L346" s="196">
        <v>0</v>
      </c>
      <c r="M346" s="195"/>
      <c r="N346" s="197">
        <f>ROUND($L$346*$K$346,2)</f>
        <v>0</v>
      </c>
      <c r="O346" s="195"/>
      <c r="P346" s="195"/>
      <c r="Q346" s="195"/>
      <c r="R346" s="23"/>
      <c r="T346" s="126"/>
      <c r="U346" s="29" t="s">
        <v>42</v>
      </c>
      <c r="V346" s="127">
        <v>0</v>
      </c>
      <c r="W346" s="127">
        <f>$V$346*$K$346</f>
        <v>0</v>
      </c>
      <c r="X346" s="127">
        <v>0</v>
      </c>
      <c r="Y346" s="127">
        <f>$X$346*$K$346</f>
        <v>0</v>
      </c>
      <c r="Z346" s="127">
        <v>0</v>
      </c>
      <c r="AA346" s="128">
        <f>$Z$346*$K$346</f>
        <v>0</v>
      </c>
      <c r="AR346" s="6" t="s">
        <v>162</v>
      </c>
      <c r="AT346" s="6" t="s">
        <v>158</v>
      </c>
      <c r="AU346" s="6" t="s">
        <v>21</v>
      </c>
      <c r="AY346" s="6" t="s">
        <v>156</v>
      </c>
      <c r="BE346" s="82">
        <f>IF($U$346="základní",$N$346,0)</f>
        <v>0</v>
      </c>
      <c r="BF346" s="82">
        <f>IF($U$346="snížená",$N$346,0)</f>
        <v>0</v>
      </c>
      <c r="BG346" s="82">
        <f>IF($U$346="zákl. přenesená",$N$346,0)</f>
        <v>0</v>
      </c>
      <c r="BH346" s="82">
        <f>IF($U$346="sníž. přenesená",$N$346,0)</f>
        <v>0</v>
      </c>
      <c r="BI346" s="82">
        <f>IF($U$346="nulová",$N$346,0)</f>
        <v>0</v>
      </c>
      <c r="BJ346" s="6" t="s">
        <v>21</v>
      </c>
      <c r="BK346" s="82">
        <f>ROUND($L$346*$K$346,2)</f>
        <v>0</v>
      </c>
      <c r="BL346" s="6" t="s">
        <v>162</v>
      </c>
    </row>
    <row r="347" spans="2:64" s="6" customFormat="1" ht="27" customHeight="1">
      <c r="B347" s="22"/>
      <c r="C347" s="122" t="s">
        <v>519</v>
      </c>
      <c r="D347" s="122" t="s">
        <v>158</v>
      </c>
      <c r="E347" s="123" t="s">
        <v>517</v>
      </c>
      <c r="F347" s="194" t="s">
        <v>518</v>
      </c>
      <c r="G347" s="195"/>
      <c r="H347" s="195"/>
      <c r="I347" s="195"/>
      <c r="J347" s="124" t="s">
        <v>173</v>
      </c>
      <c r="K347" s="125">
        <v>13.563</v>
      </c>
      <c r="L347" s="196">
        <v>0</v>
      </c>
      <c r="M347" s="195"/>
      <c r="N347" s="197">
        <f>ROUND($L$347*$K$347,2)</f>
        <v>0</v>
      </c>
      <c r="O347" s="195"/>
      <c r="P347" s="195"/>
      <c r="Q347" s="195"/>
      <c r="R347" s="23"/>
      <c r="T347" s="126"/>
      <c r="U347" s="29" t="s">
        <v>42</v>
      </c>
      <c r="V347" s="127">
        <v>0</v>
      </c>
      <c r="W347" s="127">
        <f>$V$347*$K$347</f>
        <v>0</v>
      </c>
      <c r="X347" s="127">
        <v>0</v>
      </c>
      <c r="Y347" s="127">
        <f>$X$347*$K$347</f>
        <v>0</v>
      </c>
      <c r="Z347" s="127">
        <v>0</v>
      </c>
      <c r="AA347" s="128">
        <f>$Z$347*$K$347</f>
        <v>0</v>
      </c>
      <c r="AR347" s="6" t="s">
        <v>162</v>
      </c>
      <c r="AT347" s="6" t="s">
        <v>158</v>
      </c>
      <c r="AU347" s="6" t="s">
        <v>21</v>
      </c>
      <c r="AY347" s="6" t="s">
        <v>156</v>
      </c>
      <c r="BE347" s="82">
        <f>IF($U$347="základní",$N$347,0)</f>
        <v>0</v>
      </c>
      <c r="BF347" s="82">
        <f>IF($U$347="snížená",$N$347,0)</f>
        <v>0</v>
      </c>
      <c r="BG347" s="82">
        <f>IF($U$347="zákl. přenesená",$N$347,0)</f>
        <v>0</v>
      </c>
      <c r="BH347" s="82">
        <f>IF($U$347="sníž. přenesená",$N$347,0)</f>
        <v>0</v>
      </c>
      <c r="BI347" s="82">
        <f>IF($U$347="nulová",$N$347,0)</f>
        <v>0</v>
      </c>
      <c r="BJ347" s="6" t="s">
        <v>21</v>
      </c>
      <c r="BK347" s="82">
        <f>ROUND($L$347*$K$347,2)</f>
        <v>0</v>
      </c>
      <c r="BL347" s="6" t="s">
        <v>162</v>
      </c>
    </row>
    <row r="348" spans="2:64" s="6" customFormat="1" ht="27" customHeight="1">
      <c r="B348" s="22"/>
      <c r="C348" s="122" t="s">
        <v>520</v>
      </c>
      <c r="D348" s="122" t="s">
        <v>158</v>
      </c>
      <c r="E348" s="123" t="s">
        <v>517</v>
      </c>
      <c r="F348" s="194" t="s">
        <v>518</v>
      </c>
      <c r="G348" s="195"/>
      <c r="H348" s="195"/>
      <c r="I348" s="195"/>
      <c r="J348" s="124" t="s">
        <v>173</v>
      </c>
      <c r="K348" s="125">
        <v>44.473</v>
      </c>
      <c r="L348" s="196">
        <v>0</v>
      </c>
      <c r="M348" s="195"/>
      <c r="N348" s="197">
        <f>ROUND($L$348*$K$348,2)</f>
        <v>0</v>
      </c>
      <c r="O348" s="195"/>
      <c r="P348" s="195"/>
      <c r="Q348" s="195"/>
      <c r="R348" s="23"/>
      <c r="T348" s="126"/>
      <c r="U348" s="29" t="s">
        <v>42</v>
      </c>
      <c r="V348" s="127">
        <v>0</v>
      </c>
      <c r="W348" s="127">
        <f>$V$348*$K$348</f>
        <v>0</v>
      </c>
      <c r="X348" s="127">
        <v>0</v>
      </c>
      <c r="Y348" s="127">
        <f>$X$348*$K$348</f>
        <v>0</v>
      </c>
      <c r="Z348" s="127">
        <v>0</v>
      </c>
      <c r="AA348" s="128">
        <f>$Z$348*$K$348</f>
        <v>0</v>
      </c>
      <c r="AR348" s="6" t="s">
        <v>162</v>
      </c>
      <c r="AT348" s="6" t="s">
        <v>158</v>
      </c>
      <c r="AU348" s="6" t="s">
        <v>21</v>
      </c>
      <c r="AY348" s="6" t="s">
        <v>156</v>
      </c>
      <c r="BE348" s="82">
        <f>IF($U$348="základní",$N$348,0)</f>
        <v>0</v>
      </c>
      <c r="BF348" s="82">
        <f>IF($U$348="snížená",$N$348,0)</f>
        <v>0</v>
      </c>
      <c r="BG348" s="82">
        <f>IF($U$348="zákl. přenesená",$N$348,0)</f>
        <v>0</v>
      </c>
      <c r="BH348" s="82">
        <f>IF($U$348="sníž. přenesená",$N$348,0)</f>
        <v>0</v>
      </c>
      <c r="BI348" s="82">
        <f>IF($U$348="nulová",$N$348,0)</f>
        <v>0</v>
      </c>
      <c r="BJ348" s="6" t="s">
        <v>21</v>
      </c>
      <c r="BK348" s="82">
        <f>ROUND($L$348*$K$348,2)</f>
        <v>0</v>
      </c>
      <c r="BL348" s="6" t="s">
        <v>162</v>
      </c>
    </row>
    <row r="349" spans="2:64" s="6" customFormat="1" ht="27" customHeight="1">
      <c r="B349" s="22"/>
      <c r="C349" s="122" t="s">
        <v>521</v>
      </c>
      <c r="D349" s="122" t="s">
        <v>158</v>
      </c>
      <c r="E349" s="123" t="s">
        <v>522</v>
      </c>
      <c r="F349" s="194" t="s">
        <v>523</v>
      </c>
      <c r="G349" s="195"/>
      <c r="H349" s="195"/>
      <c r="I349" s="195"/>
      <c r="J349" s="124" t="s">
        <v>173</v>
      </c>
      <c r="K349" s="125">
        <v>6.207</v>
      </c>
      <c r="L349" s="196">
        <v>0</v>
      </c>
      <c r="M349" s="195"/>
      <c r="N349" s="197">
        <f>ROUND($L$349*$K$349,2)</f>
        <v>0</v>
      </c>
      <c r="O349" s="195"/>
      <c r="P349" s="195"/>
      <c r="Q349" s="195"/>
      <c r="R349" s="23"/>
      <c r="T349" s="126"/>
      <c r="U349" s="29" t="s">
        <v>42</v>
      </c>
      <c r="V349" s="127">
        <v>0</v>
      </c>
      <c r="W349" s="127">
        <f>$V$349*$K$349</f>
        <v>0</v>
      </c>
      <c r="X349" s="127">
        <v>0</v>
      </c>
      <c r="Y349" s="127">
        <f>$X$349*$K$349</f>
        <v>0</v>
      </c>
      <c r="Z349" s="127">
        <v>0</v>
      </c>
      <c r="AA349" s="128">
        <f>$Z$349*$K$349</f>
        <v>0</v>
      </c>
      <c r="AR349" s="6" t="s">
        <v>162</v>
      </c>
      <c r="AT349" s="6" t="s">
        <v>158</v>
      </c>
      <c r="AU349" s="6" t="s">
        <v>21</v>
      </c>
      <c r="AY349" s="6" t="s">
        <v>156</v>
      </c>
      <c r="BE349" s="82">
        <f>IF($U$349="základní",$N$349,0)</f>
        <v>0</v>
      </c>
      <c r="BF349" s="82">
        <f>IF($U$349="snížená",$N$349,0)</f>
        <v>0</v>
      </c>
      <c r="BG349" s="82">
        <f>IF($U$349="zákl. přenesená",$N$349,0)</f>
        <v>0</v>
      </c>
      <c r="BH349" s="82">
        <f>IF($U$349="sníž. přenesená",$N$349,0)</f>
        <v>0</v>
      </c>
      <c r="BI349" s="82">
        <f>IF($U$349="nulová",$N$349,0)</f>
        <v>0</v>
      </c>
      <c r="BJ349" s="6" t="s">
        <v>21</v>
      </c>
      <c r="BK349" s="82">
        <f>ROUND($L$349*$K$349,2)</f>
        <v>0</v>
      </c>
      <c r="BL349" s="6" t="s">
        <v>162</v>
      </c>
    </row>
    <row r="350" spans="2:64" s="6" customFormat="1" ht="27" customHeight="1">
      <c r="B350" s="22"/>
      <c r="C350" s="122" t="s">
        <v>524</v>
      </c>
      <c r="D350" s="122" t="s">
        <v>158</v>
      </c>
      <c r="E350" s="123" t="s">
        <v>522</v>
      </c>
      <c r="F350" s="194" t="s">
        <v>523</v>
      </c>
      <c r="G350" s="195"/>
      <c r="H350" s="195"/>
      <c r="I350" s="195"/>
      <c r="J350" s="124" t="s">
        <v>173</v>
      </c>
      <c r="K350" s="125">
        <v>2.713</v>
      </c>
      <c r="L350" s="196">
        <v>0</v>
      </c>
      <c r="M350" s="195"/>
      <c r="N350" s="197">
        <f>ROUND($L$350*$K$350,2)</f>
        <v>0</v>
      </c>
      <c r="O350" s="195"/>
      <c r="P350" s="195"/>
      <c r="Q350" s="195"/>
      <c r="R350" s="23"/>
      <c r="T350" s="126"/>
      <c r="U350" s="29" t="s">
        <v>42</v>
      </c>
      <c r="V350" s="127">
        <v>0</v>
      </c>
      <c r="W350" s="127">
        <f>$V$350*$K$350</f>
        <v>0</v>
      </c>
      <c r="X350" s="127">
        <v>0</v>
      </c>
      <c r="Y350" s="127">
        <f>$X$350*$K$350</f>
        <v>0</v>
      </c>
      <c r="Z350" s="127">
        <v>0</v>
      </c>
      <c r="AA350" s="128">
        <f>$Z$350*$K$350</f>
        <v>0</v>
      </c>
      <c r="AR350" s="6" t="s">
        <v>162</v>
      </c>
      <c r="AT350" s="6" t="s">
        <v>158</v>
      </c>
      <c r="AU350" s="6" t="s">
        <v>21</v>
      </c>
      <c r="AY350" s="6" t="s">
        <v>156</v>
      </c>
      <c r="BE350" s="82">
        <f>IF($U$350="základní",$N$350,0)</f>
        <v>0</v>
      </c>
      <c r="BF350" s="82">
        <f>IF($U$350="snížená",$N$350,0)</f>
        <v>0</v>
      </c>
      <c r="BG350" s="82">
        <f>IF($U$350="zákl. přenesená",$N$350,0)</f>
        <v>0</v>
      </c>
      <c r="BH350" s="82">
        <f>IF($U$350="sníž. přenesená",$N$350,0)</f>
        <v>0</v>
      </c>
      <c r="BI350" s="82">
        <f>IF($U$350="nulová",$N$350,0)</f>
        <v>0</v>
      </c>
      <c r="BJ350" s="6" t="s">
        <v>21</v>
      </c>
      <c r="BK350" s="82">
        <f>ROUND($L$350*$K$350,2)</f>
        <v>0</v>
      </c>
      <c r="BL350" s="6" t="s">
        <v>162</v>
      </c>
    </row>
    <row r="351" spans="2:64" s="6" customFormat="1" ht="27" customHeight="1">
      <c r="B351" s="22"/>
      <c r="C351" s="122" t="s">
        <v>525</v>
      </c>
      <c r="D351" s="122" t="s">
        <v>158</v>
      </c>
      <c r="E351" s="123" t="s">
        <v>522</v>
      </c>
      <c r="F351" s="194" t="s">
        <v>523</v>
      </c>
      <c r="G351" s="195"/>
      <c r="H351" s="195"/>
      <c r="I351" s="195"/>
      <c r="J351" s="124" t="s">
        <v>173</v>
      </c>
      <c r="K351" s="125">
        <v>8.895</v>
      </c>
      <c r="L351" s="196">
        <v>0</v>
      </c>
      <c r="M351" s="195"/>
      <c r="N351" s="197">
        <f>ROUND($L$351*$K$351,2)</f>
        <v>0</v>
      </c>
      <c r="O351" s="195"/>
      <c r="P351" s="195"/>
      <c r="Q351" s="195"/>
      <c r="R351" s="23"/>
      <c r="T351" s="126"/>
      <c r="U351" s="29" t="s">
        <v>42</v>
      </c>
      <c r="V351" s="127">
        <v>0</v>
      </c>
      <c r="W351" s="127">
        <f>$V$351*$K$351</f>
        <v>0</v>
      </c>
      <c r="X351" s="127">
        <v>0</v>
      </c>
      <c r="Y351" s="127">
        <f>$X$351*$K$351</f>
        <v>0</v>
      </c>
      <c r="Z351" s="127">
        <v>0</v>
      </c>
      <c r="AA351" s="128">
        <f>$Z$351*$K$351</f>
        <v>0</v>
      </c>
      <c r="AR351" s="6" t="s">
        <v>162</v>
      </c>
      <c r="AT351" s="6" t="s">
        <v>158</v>
      </c>
      <c r="AU351" s="6" t="s">
        <v>21</v>
      </c>
      <c r="AY351" s="6" t="s">
        <v>156</v>
      </c>
      <c r="BE351" s="82">
        <f>IF($U$351="základní",$N$351,0)</f>
        <v>0</v>
      </c>
      <c r="BF351" s="82">
        <f>IF($U$351="snížená",$N$351,0)</f>
        <v>0</v>
      </c>
      <c r="BG351" s="82">
        <f>IF($U$351="zákl. přenesená",$N$351,0)</f>
        <v>0</v>
      </c>
      <c r="BH351" s="82">
        <f>IF($U$351="sníž. přenesená",$N$351,0)</f>
        <v>0</v>
      </c>
      <c r="BI351" s="82">
        <f>IF($U$351="nulová",$N$351,0)</f>
        <v>0</v>
      </c>
      <c r="BJ351" s="6" t="s">
        <v>21</v>
      </c>
      <c r="BK351" s="82">
        <f>ROUND($L$351*$K$351,2)</f>
        <v>0</v>
      </c>
      <c r="BL351" s="6" t="s">
        <v>162</v>
      </c>
    </row>
    <row r="352" spans="2:63" s="113" customFormat="1" ht="37.5" customHeight="1">
      <c r="B352" s="114"/>
      <c r="D352" s="115" t="s">
        <v>119</v>
      </c>
      <c r="E352" s="115"/>
      <c r="F352" s="115"/>
      <c r="G352" s="115"/>
      <c r="H352" s="115"/>
      <c r="I352" s="115"/>
      <c r="J352" s="115"/>
      <c r="K352" s="115"/>
      <c r="L352" s="115"/>
      <c r="M352" s="115"/>
      <c r="N352" s="190">
        <f>$BK$352</f>
        <v>0</v>
      </c>
      <c r="O352" s="198"/>
      <c r="P352" s="198"/>
      <c r="Q352" s="198"/>
      <c r="R352" s="117"/>
      <c r="T352" s="118"/>
      <c r="W352" s="119">
        <f>SUM($W$353:$W$355)</f>
        <v>0</v>
      </c>
      <c r="Y352" s="119">
        <f>SUM($Y$353:$Y$355)</f>
        <v>0</v>
      </c>
      <c r="AA352" s="120">
        <f>SUM($AA$353:$AA$355)</f>
        <v>0</v>
      </c>
      <c r="AR352" s="116" t="s">
        <v>94</v>
      </c>
      <c r="AT352" s="116" t="s">
        <v>76</v>
      </c>
      <c r="AU352" s="116" t="s">
        <v>77</v>
      </c>
      <c r="AY352" s="116" t="s">
        <v>156</v>
      </c>
      <c r="BK352" s="121">
        <f>SUM($BK$353:$BK$355)</f>
        <v>0</v>
      </c>
    </row>
    <row r="353" spans="2:64" s="6" customFormat="1" ht="27" customHeight="1">
      <c r="B353" s="22"/>
      <c r="C353" s="122" t="s">
        <v>526</v>
      </c>
      <c r="D353" s="122" t="s">
        <v>158</v>
      </c>
      <c r="E353" s="123" t="s">
        <v>527</v>
      </c>
      <c r="F353" s="194" t="s">
        <v>528</v>
      </c>
      <c r="G353" s="195"/>
      <c r="H353" s="195"/>
      <c r="I353" s="195"/>
      <c r="J353" s="124" t="s">
        <v>173</v>
      </c>
      <c r="K353" s="125">
        <v>4.896</v>
      </c>
      <c r="L353" s="196">
        <v>0</v>
      </c>
      <c r="M353" s="195"/>
      <c r="N353" s="197">
        <f>ROUND($L$353*$K$353,2)</f>
        <v>0</v>
      </c>
      <c r="O353" s="195"/>
      <c r="P353" s="195"/>
      <c r="Q353" s="195"/>
      <c r="R353" s="23"/>
      <c r="T353" s="126"/>
      <c r="U353" s="29" t="s">
        <v>42</v>
      </c>
      <c r="V353" s="127">
        <v>0</v>
      </c>
      <c r="W353" s="127">
        <f>$V$353*$K$353</f>
        <v>0</v>
      </c>
      <c r="X353" s="127">
        <v>0</v>
      </c>
      <c r="Y353" s="127">
        <f>$X$353*$K$353</f>
        <v>0</v>
      </c>
      <c r="Z353" s="127">
        <v>0</v>
      </c>
      <c r="AA353" s="128">
        <f>$Z$353*$K$353</f>
        <v>0</v>
      </c>
      <c r="AR353" s="6" t="s">
        <v>162</v>
      </c>
      <c r="AT353" s="6" t="s">
        <v>158</v>
      </c>
      <c r="AU353" s="6" t="s">
        <v>21</v>
      </c>
      <c r="AY353" s="6" t="s">
        <v>156</v>
      </c>
      <c r="BE353" s="82">
        <f>IF($U$353="základní",$N$353,0)</f>
        <v>0</v>
      </c>
      <c r="BF353" s="82">
        <f>IF($U$353="snížená",$N$353,0)</f>
        <v>0</v>
      </c>
      <c r="BG353" s="82">
        <f>IF($U$353="zákl. přenesená",$N$353,0)</f>
        <v>0</v>
      </c>
      <c r="BH353" s="82">
        <f>IF($U$353="sníž. přenesená",$N$353,0)</f>
        <v>0</v>
      </c>
      <c r="BI353" s="82">
        <f>IF($U$353="nulová",$N$353,0)</f>
        <v>0</v>
      </c>
      <c r="BJ353" s="6" t="s">
        <v>21</v>
      </c>
      <c r="BK353" s="82">
        <f>ROUND($L$353*$K$353,2)</f>
        <v>0</v>
      </c>
      <c r="BL353" s="6" t="s">
        <v>162</v>
      </c>
    </row>
    <row r="354" spans="2:64" s="6" customFormat="1" ht="27" customHeight="1">
      <c r="B354" s="22"/>
      <c r="C354" s="122" t="s">
        <v>529</v>
      </c>
      <c r="D354" s="122" t="s">
        <v>158</v>
      </c>
      <c r="E354" s="123" t="s">
        <v>527</v>
      </c>
      <c r="F354" s="194" t="s">
        <v>528</v>
      </c>
      <c r="G354" s="195"/>
      <c r="H354" s="195"/>
      <c r="I354" s="195"/>
      <c r="J354" s="124" t="s">
        <v>173</v>
      </c>
      <c r="K354" s="125">
        <v>2.139</v>
      </c>
      <c r="L354" s="196">
        <v>0</v>
      </c>
      <c r="M354" s="195"/>
      <c r="N354" s="197">
        <f>ROUND($L$354*$K$354,2)</f>
        <v>0</v>
      </c>
      <c r="O354" s="195"/>
      <c r="P354" s="195"/>
      <c r="Q354" s="195"/>
      <c r="R354" s="23"/>
      <c r="T354" s="126"/>
      <c r="U354" s="29" t="s">
        <v>42</v>
      </c>
      <c r="V354" s="127">
        <v>0</v>
      </c>
      <c r="W354" s="127">
        <f>$V$354*$K$354</f>
        <v>0</v>
      </c>
      <c r="X354" s="127">
        <v>0</v>
      </c>
      <c r="Y354" s="127">
        <f>$X$354*$K$354</f>
        <v>0</v>
      </c>
      <c r="Z354" s="127">
        <v>0</v>
      </c>
      <c r="AA354" s="128">
        <f>$Z$354*$K$354</f>
        <v>0</v>
      </c>
      <c r="AR354" s="6" t="s">
        <v>162</v>
      </c>
      <c r="AT354" s="6" t="s">
        <v>158</v>
      </c>
      <c r="AU354" s="6" t="s">
        <v>21</v>
      </c>
      <c r="AY354" s="6" t="s">
        <v>156</v>
      </c>
      <c r="BE354" s="82">
        <f>IF($U$354="základní",$N$354,0)</f>
        <v>0</v>
      </c>
      <c r="BF354" s="82">
        <f>IF($U$354="snížená",$N$354,0)</f>
        <v>0</v>
      </c>
      <c r="BG354" s="82">
        <f>IF($U$354="zákl. přenesená",$N$354,0)</f>
        <v>0</v>
      </c>
      <c r="BH354" s="82">
        <f>IF($U$354="sníž. přenesená",$N$354,0)</f>
        <v>0</v>
      </c>
      <c r="BI354" s="82">
        <f>IF($U$354="nulová",$N$354,0)</f>
        <v>0</v>
      </c>
      <c r="BJ354" s="6" t="s">
        <v>21</v>
      </c>
      <c r="BK354" s="82">
        <f>ROUND($L$354*$K$354,2)</f>
        <v>0</v>
      </c>
      <c r="BL354" s="6" t="s">
        <v>162</v>
      </c>
    </row>
    <row r="355" spans="2:64" s="6" customFormat="1" ht="27" customHeight="1">
      <c r="B355" s="22"/>
      <c r="C355" s="122" t="s">
        <v>530</v>
      </c>
      <c r="D355" s="122" t="s">
        <v>158</v>
      </c>
      <c r="E355" s="123" t="s">
        <v>527</v>
      </c>
      <c r="F355" s="194" t="s">
        <v>528</v>
      </c>
      <c r="G355" s="195"/>
      <c r="H355" s="195"/>
      <c r="I355" s="195"/>
      <c r="J355" s="124" t="s">
        <v>173</v>
      </c>
      <c r="K355" s="125">
        <v>6.765</v>
      </c>
      <c r="L355" s="196">
        <v>0</v>
      </c>
      <c r="M355" s="195"/>
      <c r="N355" s="197">
        <f>ROUND($L$355*$K$355,2)</f>
        <v>0</v>
      </c>
      <c r="O355" s="195"/>
      <c r="P355" s="195"/>
      <c r="Q355" s="195"/>
      <c r="R355" s="23"/>
      <c r="T355" s="126"/>
      <c r="U355" s="29" t="s">
        <v>42</v>
      </c>
      <c r="V355" s="127">
        <v>0</v>
      </c>
      <c r="W355" s="127">
        <f>$V$355*$K$355</f>
        <v>0</v>
      </c>
      <c r="X355" s="127">
        <v>0</v>
      </c>
      <c r="Y355" s="127">
        <f>$X$355*$K$355</f>
        <v>0</v>
      </c>
      <c r="Z355" s="127">
        <v>0</v>
      </c>
      <c r="AA355" s="128">
        <f>$Z$355*$K$355</f>
        <v>0</v>
      </c>
      <c r="AR355" s="6" t="s">
        <v>162</v>
      </c>
      <c r="AT355" s="6" t="s">
        <v>158</v>
      </c>
      <c r="AU355" s="6" t="s">
        <v>21</v>
      </c>
      <c r="AY355" s="6" t="s">
        <v>156</v>
      </c>
      <c r="BE355" s="82">
        <f>IF($U$355="základní",$N$355,0)</f>
        <v>0</v>
      </c>
      <c r="BF355" s="82">
        <f>IF($U$355="snížená",$N$355,0)</f>
        <v>0</v>
      </c>
      <c r="BG355" s="82">
        <f>IF($U$355="zákl. přenesená",$N$355,0)</f>
        <v>0</v>
      </c>
      <c r="BH355" s="82">
        <f>IF($U$355="sníž. přenesená",$N$355,0)</f>
        <v>0</v>
      </c>
      <c r="BI355" s="82">
        <f>IF($U$355="nulová",$N$355,0)</f>
        <v>0</v>
      </c>
      <c r="BJ355" s="6" t="s">
        <v>21</v>
      </c>
      <c r="BK355" s="82">
        <f>ROUND($L$355*$K$355,2)</f>
        <v>0</v>
      </c>
      <c r="BL355" s="6" t="s">
        <v>162</v>
      </c>
    </row>
    <row r="356" spans="2:63" s="113" customFormat="1" ht="37.5" customHeight="1">
      <c r="B356" s="114"/>
      <c r="D356" s="115" t="s">
        <v>120</v>
      </c>
      <c r="E356" s="115"/>
      <c r="F356" s="115"/>
      <c r="G356" s="115"/>
      <c r="H356" s="115"/>
      <c r="I356" s="115"/>
      <c r="J356" s="115"/>
      <c r="K356" s="115"/>
      <c r="L356" s="115"/>
      <c r="M356" s="115"/>
      <c r="N356" s="190">
        <f>$BK$356</f>
        <v>0</v>
      </c>
      <c r="O356" s="198"/>
      <c r="P356" s="198"/>
      <c r="Q356" s="198"/>
      <c r="R356" s="117"/>
      <c r="T356" s="118"/>
      <c r="W356" s="119">
        <f>SUM($W$357:$W$376)</f>
        <v>0</v>
      </c>
      <c r="Y356" s="119">
        <f>SUM($Y$357:$Y$376)</f>
        <v>0</v>
      </c>
      <c r="AA356" s="120">
        <f>SUM($AA$357:$AA$376)</f>
        <v>0</v>
      </c>
      <c r="AR356" s="116" t="s">
        <v>94</v>
      </c>
      <c r="AT356" s="116" t="s">
        <v>76</v>
      </c>
      <c r="AU356" s="116" t="s">
        <v>77</v>
      </c>
      <c r="AY356" s="116" t="s">
        <v>156</v>
      </c>
      <c r="BK356" s="121">
        <f>SUM($BK$357:$BK$376)</f>
        <v>0</v>
      </c>
    </row>
    <row r="357" spans="2:64" s="6" customFormat="1" ht="27" customHeight="1">
      <c r="B357" s="22"/>
      <c r="C357" s="122" t="s">
        <v>531</v>
      </c>
      <c r="D357" s="122" t="s">
        <v>158</v>
      </c>
      <c r="E357" s="123" t="s">
        <v>532</v>
      </c>
      <c r="F357" s="194" t="s">
        <v>533</v>
      </c>
      <c r="G357" s="195"/>
      <c r="H357" s="195"/>
      <c r="I357" s="195"/>
      <c r="J357" s="124" t="s">
        <v>186</v>
      </c>
      <c r="K357" s="125">
        <v>3.76</v>
      </c>
      <c r="L357" s="196">
        <v>0</v>
      </c>
      <c r="M357" s="195"/>
      <c r="N357" s="197">
        <f>ROUND($L$357*$K$357,2)</f>
        <v>0</v>
      </c>
      <c r="O357" s="195"/>
      <c r="P357" s="195"/>
      <c r="Q357" s="195"/>
      <c r="R357" s="23"/>
      <c r="T357" s="126"/>
      <c r="U357" s="29" t="s">
        <v>42</v>
      </c>
      <c r="V357" s="127">
        <v>0</v>
      </c>
      <c r="W357" s="127">
        <f>$V$357*$K$357</f>
        <v>0</v>
      </c>
      <c r="X357" s="127">
        <v>0</v>
      </c>
      <c r="Y357" s="127">
        <f>$X$357*$K$357</f>
        <v>0</v>
      </c>
      <c r="Z357" s="127">
        <v>0</v>
      </c>
      <c r="AA357" s="128">
        <f>$Z$357*$K$357</f>
        <v>0</v>
      </c>
      <c r="AR357" s="6" t="s">
        <v>162</v>
      </c>
      <c r="AT357" s="6" t="s">
        <v>158</v>
      </c>
      <c r="AU357" s="6" t="s">
        <v>21</v>
      </c>
      <c r="AY357" s="6" t="s">
        <v>156</v>
      </c>
      <c r="BE357" s="82">
        <f>IF($U$357="základní",$N$357,0)</f>
        <v>0</v>
      </c>
      <c r="BF357" s="82">
        <f>IF($U$357="snížená",$N$357,0)</f>
        <v>0</v>
      </c>
      <c r="BG357" s="82">
        <f>IF($U$357="zákl. přenesená",$N$357,0)</f>
        <v>0</v>
      </c>
      <c r="BH357" s="82">
        <f>IF($U$357="sníž. přenesená",$N$357,0)</f>
        <v>0</v>
      </c>
      <c r="BI357" s="82">
        <f>IF($U$357="nulová",$N$357,0)</f>
        <v>0</v>
      </c>
      <c r="BJ357" s="6" t="s">
        <v>21</v>
      </c>
      <c r="BK357" s="82">
        <f>ROUND($L$357*$K$357,2)</f>
        <v>0</v>
      </c>
      <c r="BL357" s="6" t="s">
        <v>162</v>
      </c>
    </row>
    <row r="358" spans="2:64" s="6" customFormat="1" ht="27" customHeight="1">
      <c r="B358" s="22"/>
      <c r="C358" s="122" t="s">
        <v>534</v>
      </c>
      <c r="D358" s="122" t="s">
        <v>158</v>
      </c>
      <c r="E358" s="123" t="s">
        <v>532</v>
      </c>
      <c r="F358" s="194" t="s">
        <v>533</v>
      </c>
      <c r="G358" s="195"/>
      <c r="H358" s="195"/>
      <c r="I358" s="195"/>
      <c r="J358" s="124" t="s">
        <v>186</v>
      </c>
      <c r="K358" s="125">
        <v>2.3</v>
      </c>
      <c r="L358" s="196">
        <v>0</v>
      </c>
      <c r="M358" s="195"/>
      <c r="N358" s="197">
        <f>ROUND($L$358*$K$358,2)</f>
        <v>0</v>
      </c>
      <c r="O358" s="195"/>
      <c r="P358" s="195"/>
      <c r="Q358" s="195"/>
      <c r="R358" s="23"/>
      <c r="T358" s="126"/>
      <c r="U358" s="29" t="s">
        <v>42</v>
      </c>
      <c r="V358" s="127">
        <v>0</v>
      </c>
      <c r="W358" s="127">
        <f>$V$358*$K$358</f>
        <v>0</v>
      </c>
      <c r="X358" s="127">
        <v>0</v>
      </c>
      <c r="Y358" s="127">
        <f>$X$358*$K$358</f>
        <v>0</v>
      </c>
      <c r="Z358" s="127">
        <v>0</v>
      </c>
      <c r="AA358" s="128">
        <f>$Z$358*$K$358</f>
        <v>0</v>
      </c>
      <c r="AR358" s="6" t="s">
        <v>162</v>
      </c>
      <c r="AT358" s="6" t="s">
        <v>158</v>
      </c>
      <c r="AU358" s="6" t="s">
        <v>21</v>
      </c>
      <c r="AY358" s="6" t="s">
        <v>156</v>
      </c>
      <c r="BE358" s="82">
        <f>IF($U$358="základní",$N$358,0)</f>
        <v>0</v>
      </c>
      <c r="BF358" s="82">
        <f>IF($U$358="snížená",$N$358,0)</f>
        <v>0</v>
      </c>
      <c r="BG358" s="82">
        <f>IF($U$358="zákl. přenesená",$N$358,0)</f>
        <v>0</v>
      </c>
      <c r="BH358" s="82">
        <f>IF($U$358="sníž. přenesená",$N$358,0)</f>
        <v>0</v>
      </c>
      <c r="BI358" s="82">
        <f>IF($U$358="nulová",$N$358,0)</f>
        <v>0</v>
      </c>
      <c r="BJ358" s="6" t="s">
        <v>21</v>
      </c>
      <c r="BK358" s="82">
        <f>ROUND($L$358*$K$358,2)</f>
        <v>0</v>
      </c>
      <c r="BL358" s="6" t="s">
        <v>162</v>
      </c>
    </row>
    <row r="359" spans="2:64" s="6" customFormat="1" ht="27" customHeight="1">
      <c r="B359" s="22"/>
      <c r="C359" s="122" t="s">
        <v>535</v>
      </c>
      <c r="D359" s="122" t="s">
        <v>158</v>
      </c>
      <c r="E359" s="123" t="s">
        <v>536</v>
      </c>
      <c r="F359" s="194" t="s">
        <v>537</v>
      </c>
      <c r="G359" s="195"/>
      <c r="H359" s="195"/>
      <c r="I359" s="195"/>
      <c r="J359" s="124" t="s">
        <v>186</v>
      </c>
      <c r="K359" s="125">
        <v>2.1</v>
      </c>
      <c r="L359" s="196">
        <v>0</v>
      </c>
      <c r="M359" s="195"/>
      <c r="N359" s="197">
        <f>ROUND($L$359*$K$359,2)</f>
        <v>0</v>
      </c>
      <c r="O359" s="195"/>
      <c r="P359" s="195"/>
      <c r="Q359" s="195"/>
      <c r="R359" s="23"/>
      <c r="T359" s="126"/>
      <c r="U359" s="29" t="s">
        <v>42</v>
      </c>
      <c r="V359" s="127">
        <v>0</v>
      </c>
      <c r="W359" s="127">
        <f>$V$359*$K$359</f>
        <v>0</v>
      </c>
      <c r="X359" s="127">
        <v>0</v>
      </c>
      <c r="Y359" s="127">
        <f>$X$359*$K$359</f>
        <v>0</v>
      </c>
      <c r="Z359" s="127">
        <v>0</v>
      </c>
      <c r="AA359" s="128">
        <f>$Z$359*$K$359</f>
        <v>0</v>
      </c>
      <c r="AR359" s="6" t="s">
        <v>162</v>
      </c>
      <c r="AT359" s="6" t="s">
        <v>158</v>
      </c>
      <c r="AU359" s="6" t="s">
        <v>21</v>
      </c>
      <c r="AY359" s="6" t="s">
        <v>156</v>
      </c>
      <c r="BE359" s="82">
        <f>IF($U$359="základní",$N$359,0)</f>
        <v>0</v>
      </c>
      <c r="BF359" s="82">
        <f>IF($U$359="snížená",$N$359,0)</f>
        <v>0</v>
      </c>
      <c r="BG359" s="82">
        <f>IF($U$359="zákl. přenesená",$N$359,0)</f>
        <v>0</v>
      </c>
      <c r="BH359" s="82">
        <f>IF($U$359="sníž. přenesená",$N$359,0)</f>
        <v>0</v>
      </c>
      <c r="BI359" s="82">
        <f>IF($U$359="nulová",$N$359,0)</f>
        <v>0</v>
      </c>
      <c r="BJ359" s="6" t="s">
        <v>21</v>
      </c>
      <c r="BK359" s="82">
        <f>ROUND($L$359*$K$359,2)</f>
        <v>0</v>
      </c>
      <c r="BL359" s="6" t="s">
        <v>162</v>
      </c>
    </row>
    <row r="360" spans="2:64" s="6" customFormat="1" ht="27" customHeight="1">
      <c r="B360" s="22"/>
      <c r="C360" s="122" t="s">
        <v>538</v>
      </c>
      <c r="D360" s="122" t="s">
        <v>158</v>
      </c>
      <c r="E360" s="123" t="s">
        <v>539</v>
      </c>
      <c r="F360" s="194" t="s">
        <v>540</v>
      </c>
      <c r="G360" s="195"/>
      <c r="H360" s="195"/>
      <c r="I360" s="195"/>
      <c r="J360" s="124" t="s">
        <v>186</v>
      </c>
      <c r="K360" s="125">
        <v>1.9</v>
      </c>
      <c r="L360" s="196">
        <v>0</v>
      </c>
      <c r="M360" s="195"/>
      <c r="N360" s="197">
        <f>ROUND($L$360*$K$360,2)</f>
        <v>0</v>
      </c>
      <c r="O360" s="195"/>
      <c r="P360" s="195"/>
      <c r="Q360" s="195"/>
      <c r="R360" s="23"/>
      <c r="T360" s="126"/>
      <c r="U360" s="29" t="s">
        <v>42</v>
      </c>
      <c r="V360" s="127">
        <v>0</v>
      </c>
      <c r="W360" s="127">
        <f>$V$360*$K$360</f>
        <v>0</v>
      </c>
      <c r="X360" s="127">
        <v>0</v>
      </c>
      <c r="Y360" s="127">
        <f>$X$360*$K$360</f>
        <v>0</v>
      </c>
      <c r="Z360" s="127">
        <v>0</v>
      </c>
      <c r="AA360" s="128">
        <f>$Z$360*$K$360</f>
        <v>0</v>
      </c>
      <c r="AR360" s="6" t="s">
        <v>162</v>
      </c>
      <c r="AT360" s="6" t="s">
        <v>158</v>
      </c>
      <c r="AU360" s="6" t="s">
        <v>21</v>
      </c>
      <c r="AY360" s="6" t="s">
        <v>156</v>
      </c>
      <c r="BE360" s="82">
        <f>IF($U$360="základní",$N$360,0)</f>
        <v>0</v>
      </c>
      <c r="BF360" s="82">
        <f>IF($U$360="snížená",$N$360,0)</f>
        <v>0</v>
      </c>
      <c r="BG360" s="82">
        <f>IF($U$360="zákl. přenesená",$N$360,0)</f>
        <v>0</v>
      </c>
      <c r="BH360" s="82">
        <f>IF($U$360="sníž. přenesená",$N$360,0)</f>
        <v>0</v>
      </c>
      <c r="BI360" s="82">
        <f>IF($U$360="nulová",$N$360,0)</f>
        <v>0</v>
      </c>
      <c r="BJ360" s="6" t="s">
        <v>21</v>
      </c>
      <c r="BK360" s="82">
        <f>ROUND($L$360*$K$360,2)</f>
        <v>0</v>
      </c>
      <c r="BL360" s="6" t="s">
        <v>162</v>
      </c>
    </row>
    <row r="361" spans="2:64" s="6" customFormat="1" ht="27" customHeight="1">
      <c r="B361" s="22"/>
      <c r="C361" s="122" t="s">
        <v>541</v>
      </c>
      <c r="D361" s="122" t="s">
        <v>158</v>
      </c>
      <c r="E361" s="123" t="s">
        <v>539</v>
      </c>
      <c r="F361" s="194" t="s">
        <v>540</v>
      </c>
      <c r="G361" s="195"/>
      <c r="H361" s="195"/>
      <c r="I361" s="195"/>
      <c r="J361" s="124" t="s">
        <v>186</v>
      </c>
      <c r="K361" s="125">
        <v>3.2</v>
      </c>
      <c r="L361" s="196">
        <v>0</v>
      </c>
      <c r="M361" s="195"/>
      <c r="N361" s="197">
        <f>ROUND($L$361*$K$361,2)</f>
        <v>0</v>
      </c>
      <c r="O361" s="195"/>
      <c r="P361" s="195"/>
      <c r="Q361" s="195"/>
      <c r="R361" s="23"/>
      <c r="T361" s="126"/>
      <c r="U361" s="29" t="s">
        <v>42</v>
      </c>
      <c r="V361" s="127">
        <v>0</v>
      </c>
      <c r="W361" s="127">
        <f>$V$361*$K$361</f>
        <v>0</v>
      </c>
      <c r="X361" s="127">
        <v>0</v>
      </c>
      <c r="Y361" s="127">
        <f>$X$361*$K$361</f>
        <v>0</v>
      </c>
      <c r="Z361" s="127">
        <v>0</v>
      </c>
      <c r="AA361" s="128">
        <f>$Z$361*$K$361</f>
        <v>0</v>
      </c>
      <c r="AR361" s="6" t="s">
        <v>162</v>
      </c>
      <c r="AT361" s="6" t="s">
        <v>158</v>
      </c>
      <c r="AU361" s="6" t="s">
        <v>21</v>
      </c>
      <c r="AY361" s="6" t="s">
        <v>156</v>
      </c>
      <c r="BE361" s="82">
        <f>IF($U$361="základní",$N$361,0)</f>
        <v>0</v>
      </c>
      <c r="BF361" s="82">
        <f>IF($U$361="snížená",$N$361,0)</f>
        <v>0</v>
      </c>
      <c r="BG361" s="82">
        <f>IF($U$361="zákl. přenesená",$N$361,0)</f>
        <v>0</v>
      </c>
      <c r="BH361" s="82">
        <f>IF($U$361="sníž. přenesená",$N$361,0)</f>
        <v>0</v>
      </c>
      <c r="BI361" s="82">
        <f>IF($U$361="nulová",$N$361,0)</f>
        <v>0</v>
      </c>
      <c r="BJ361" s="6" t="s">
        <v>21</v>
      </c>
      <c r="BK361" s="82">
        <f>ROUND($L$361*$K$361,2)</f>
        <v>0</v>
      </c>
      <c r="BL361" s="6" t="s">
        <v>162</v>
      </c>
    </row>
    <row r="362" spans="2:64" s="6" customFormat="1" ht="15.75" customHeight="1">
      <c r="B362" s="22"/>
      <c r="C362" s="122" t="s">
        <v>542</v>
      </c>
      <c r="D362" s="122" t="s">
        <v>158</v>
      </c>
      <c r="E362" s="123" t="s">
        <v>543</v>
      </c>
      <c r="F362" s="194" t="s">
        <v>544</v>
      </c>
      <c r="G362" s="195"/>
      <c r="H362" s="195"/>
      <c r="I362" s="195"/>
      <c r="J362" s="124" t="s">
        <v>193</v>
      </c>
      <c r="K362" s="125">
        <v>1</v>
      </c>
      <c r="L362" s="196">
        <v>0</v>
      </c>
      <c r="M362" s="195"/>
      <c r="N362" s="197">
        <f>ROUND($L$362*$K$362,2)</f>
        <v>0</v>
      </c>
      <c r="O362" s="195"/>
      <c r="P362" s="195"/>
      <c r="Q362" s="195"/>
      <c r="R362" s="23"/>
      <c r="T362" s="126"/>
      <c r="U362" s="29" t="s">
        <v>42</v>
      </c>
      <c r="V362" s="127">
        <v>0</v>
      </c>
      <c r="W362" s="127">
        <f>$V$362*$K$362</f>
        <v>0</v>
      </c>
      <c r="X362" s="127">
        <v>0</v>
      </c>
      <c r="Y362" s="127">
        <f>$X$362*$K$362</f>
        <v>0</v>
      </c>
      <c r="Z362" s="127">
        <v>0</v>
      </c>
      <c r="AA362" s="128">
        <f>$Z$362*$K$362</f>
        <v>0</v>
      </c>
      <c r="AR362" s="6" t="s">
        <v>162</v>
      </c>
      <c r="AT362" s="6" t="s">
        <v>158</v>
      </c>
      <c r="AU362" s="6" t="s">
        <v>21</v>
      </c>
      <c r="AY362" s="6" t="s">
        <v>156</v>
      </c>
      <c r="BE362" s="82">
        <f>IF($U$362="základní",$N$362,0)</f>
        <v>0</v>
      </c>
      <c r="BF362" s="82">
        <f>IF($U$362="snížená",$N$362,0)</f>
        <v>0</v>
      </c>
      <c r="BG362" s="82">
        <f>IF($U$362="zákl. přenesená",$N$362,0)</f>
        <v>0</v>
      </c>
      <c r="BH362" s="82">
        <f>IF($U$362="sníž. přenesená",$N$362,0)</f>
        <v>0</v>
      </c>
      <c r="BI362" s="82">
        <f>IF($U$362="nulová",$N$362,0)</f>
        <v>0</v>
      </c>
      <c r="BJ362" s="6" t="s">
        <v>21</v>
      </c>
      <c r="BK362" s="82">
        <f>ROUND($L$362*$K$362,2)</f>
        <v>0</v>
      </c>
      <c r="BL362" s="6" t="s">
        <v>162</v>
      </c>
    </row>
    <row r="363" spans="2:64" s="6" customFormat="1" ht="15.75" customHeight="1">
      <c r="B363" s="22"/>
      <c r="C363" s="122" t="s">
        <v>545</v>
      </c>
      <c r="D363" s="122" t="s">
        <v>158</v>
      </c>
      <c r="E363" s="123" t="s">
        <v>543</v>
      </c>
      <c r="F363" s="194" t="s">
        <v>544</v>
      </c>
      <c r="G363" s="195"/>
      <c r="H363" s="195"/>
      <c r="I363" s="195"/>
      <c r="J363" s="124" t="s">
        <v>193</v>
      </c>
      <c r="K363" s="125">
        <v>1</v>
      </c>
      <c r="L363" s="196">
        <v>0</v>
      </c>
      <c r="M363" s="195"/>
      <c r="N363" s="197">
        <f>ROUND($L$363*$K$363,2)</f>
        <v>0</v>
      </c>
      <c r="O363" s="195"/>
      <c r="P363" s="195"/>
      <c r="Q363" s="195"/>
      <c r="R363" s="23"/>
      <c r="T363" s="126"/>
      <c r="U363" s="29" t="s">
        <v>42</v>
      </c>
      <c r="V363" s="127">
        <v>0</v>
      </c>
      <c r="W363" s="127">
        <f>$V$363*$K$363</f>
        <v>0</v>
      </c>
      <c r="X363" s="127">
        <v>0</v>
      </c>
      <c r="Y363" s="127">
        <f>$X$363*$K$363</f>
        <v>0</v>
      </c>
      <c r="Z363" s="127">
        <v>0</v>
      </c>
      <c r="AA363" s="128">
        <f>$Z$363*$K$363</f>
        <v>0</v>
      </c>
      <c r="AR363" s="6" t="s">
        <v>162</v>
      </c>
      <c r="AT363" s="6" t="s">
        <v>158</v>
      </c>
      <c r="AU363" s="6" t="s">
        <v>21</v>
      </c>
      <c r="AY363" s="6" t="s">
        <v>156</v>
      </c>
      <c r="BE363" s="82">
        <f>IF($U$363="základní",$N$363,0)</f>
        <v>0</v>
      </c>
      <c r="BF363" s="82">
        <f>IF($U$363="snížená",$N$363,0)</f>
        <v>0</v>
      </c>
      <c r="BG363" s="82">
        <f>IF($U$363="zákl. přenesená",$N$363,0)</f>
        <v>0</v>
      </c>
      <c r="BH363" s="82">
        <f>IF($U$363="sníž. přenesená",$N$363,0)</f>
        <v>0</v>
      </c>
      <c r="BI363" s="82">
        <f>IF($U$363="nulová",$N$363,0)</f>
        <v>0</v>
      </c>
      <c r="BJ363" s="6" t="s">
        <v>21</v>
      </c>
      <c r="BK363" s="82">
        <f>ROUND($L$363*$K$363,2)</f>
        <v>0</v>
      </c>
      <c r="BL363" s="6" t="s">
        <v>162</v>
      </c>
    </row>
    <row r="364" spans="2:64" s="6" customFormat="1" ht="27" customHeight="1">
      <c r="B364" s="22"/>
      <c r="C364" s="122" t="s">
        <v>546</v>
      </c>
      <c r="D364" s="122" t="s">
        <v>158</v>
      </c>
      <c r="E364" s="123" t="s">
        <v>547</v>
      </c>
      <c r="F364" s="194" t="s">
        <v>548</v>
      </c>
      <c r="G364" s="195"/>
      <c r="H364" s="195"/>
      <c r="I364" s="195"/>
      <c r="J364" s="124" t="s">
        <v>193</v>
      </c>
      <c r="K364" s="125">
        <v>1</v>
      </c>
      <c r="L364" s="196">
        <v>0</v>
      </c>
      <c r="M364" s="195"/>
      <c r="N364" s="197">
        <f>ROUND($L$364*$K$364,2)</f>
        <v>0</v>
      </c>
      <c r="O364" s="195"/>
      <c r="P364" s="195"/>
      <c r="Q364" s="195"/>
      <c r="R364" s="23"/>
      <c r="T364" s="126"/>
      <c r="U364" s="29" t="s">
        <v>42</v>
      </c>
      <c r="V364" s="127">
        <v>0</v>
      </c>
      <c r="W364" s="127">
        <f>$V$364*$K$364</f>
        <v>0</v>
      </c>
      <c r="X364" s="127">
        <v>0</v>
      </c>
      <c r="Y364" s="127">
        <f>$X$364*$K$364</f>
        <v>0</v>
      </c>
      <c r="Z364" s="127">
        <v>0</v>
      </c>
      <c r="AA364" s="128">
        <f>$Z$364*$K$364</f>
        <v>0</v>
      </c>
      <c r="AR364" s="6" t="s">
        <v>162</v>
      </c>
      <c r="AT364" s="6" t="s">
        <v>158</v>
      </c>
      <c r="AU364" s="6" t="s">
        <v>21</v>
      </c>
      <c r="AY364" s="6" t="s">
        <v>156</v>
      </c>
      <c r="BE364" s="82">
        <f>IF($U$364="základní",$N$364,0)</f>
        <v>0</v>
      </c>
      <c r="BF364" s="82">
        <f>IF($U$364="snížená",$N$364,0)</f>
        <v>0</v>
      </c>
      <c r="BG364" s="82">
        <f>IF($U$364="zákl. přenesená",$N$364,0)</f>
        <v>0</v>
      </c>
      <c r="BH364" s="82">
        <f>IF($U$364="sníž. přenesená",$N$364,0)</f>
        <v>0</v>
      </c>
      <c r="BI364" s="82">
        <f>IF($U$364="nulová",$N$364,0)</f>
        <v>0</v>
      </c>
      <c r="BJ364" s="6" t="s">
        <v>21</v>
      </c>
      <c r="BK364" s="82">
        <f>ROUND($L$364*$K$364,2)</f>
        <v>0</v>
      </c>
      <c r="BL364" s="6" t="s">
        <v>162</v>
      </c>
    </row>
    <row r="365" spans="2:64" s="6" customFormat="1" ht="27" customHeight="1">
      <c r="B365" s="22"/>
      <c r="C365" s="122" t="s">
        <v>549</v>
      </c>
      <c r="D365" s="122" t="s">
        <v>158</v>
      </c>
      <c r="E365" s="123" t="s">
        <v>547</v>
      </c>
      <c r="F365" s="194" t="s">
        <v>548</v>
      </c>
      <c r="G365" s="195"/>
      <c r="H365" s="195"/>
      <c r="I365" s="195"/>
      <c r="J365" s="124" t="s">
        <v>193</v>
      </c>
      <c r="K365" s="125">
        <v>2</v>
      </c>
      <c r="L365" s="196">
        <v>0</v>
      </c>
      <c r="M365" s="195"/>
      <c r="N365" s="197">
        <f>ROUND($L$365*$K$365,2)</f>
        <v>0</v>
      </c>
      <c r="O365" s="195"/>
      <c r="P365" s="195"/>
      <c r="Q365" s="195"/>
      <c r="R365" s="23"/>
      <c r="T365" s="126"/>
      <c r="U365" s="29" t="s">
        <v>42</v>
      </c>
      <c r="V365" s="127">
        <v>0</v>
      </c>
      <c r="W365" s="127">
        <f>$V$365*$K$365</f>
        <v>0</v>
      </c>
      <c r="X365" s="127">
        <v>0</v>
      </c>
      <c r="Y365" s="127">
        <f>$X$365*$K$365</f>
        <v>0</v>
      </c>
      <c r="Z365" s="127">
        <v>0</v>
      </c>
      <c r="AA365" s="128">
        <f>$Z$365*$K$365</f>
        <v>0</v>
      </c>
      <c r="AR365" s="6" t="s">
        <v>162</v>
      </c>
      <c r="AT365" s="6" t="s">
        <v>158</v>
      </c>
      <c r="AU365" s="6" t="s">
        <v>21</v>
      </c>
      <c r="AY365" s="6" t="s">
        <v>156</v>
      </c>
      <c r="BE365" s="82">
        <f>IF($U$365="základní",$N$365,0)</f>
        <v>0</v>
      </c>
      <c r="BF365" s="82">
        <f>IF($U$365="snížená",$N$365,0)</f>
        <v>0</v>
      </c>
      <c r="BG365" s="82">
        <f>IF($U$365="zákl. přenesená",$N$365,0)</f>
        <v>0</v>
      </c>
      <c r="BH365" s="82">
        <f>IF($U$365="sníž. přenesená",$N$365,0)</f>
        <v>0</v>
      </c>
      <c r="BI365" s="82">
        <f>IF($U$365="nulová",$N$365,0)</f>
        <v>0</v>
      </c>
      <c r="BJ365" s="6" t="s">
        <v>21</v>
      </c>
      <c r="BK365" s="82">
        <f>ROUND($L$365*$K$365,2)</f>
        <v>0</v>
      </c>
      <c r="BL365" s="6" t="s">
        <v>162</v>
      </c>
    </row>
    <row r="366" spans="2:64" s="6" customFormat="1" ht="27" customHeight="1">
      <c r="B366" s="22"/>
      <c r="C366" s="122" t="s">
        <v>550</v>
      </c>
      <c r="D366" s="122" t="s">
        <v>158</v>
      </c>
      <c r="E366" s="123" t="s">
        <v>551</v>
      </c>
      <c r="F366" s="194" t="s">
        <v>552</v>
      </c>
      <c r="G366" s="195"/>
      <c r="H366" s="195"/>
      <c r="I366" s="195"/>
      <c r="J366" s="124" t="s">
        <v>186</v>
      </c>
      <c r="K366" s="125">
        <v>7.76</v>
      </c>
      <c r="L366" s="196">
        <v>0</v>
      </c>
      <c r="M366" s="195"/>
      <c r="N366" s="197">
        <f>ROUND($L$366*$K$366,2)</f>
        <v>0</v>
      </c>
      <c r="O366" s="195"/>
      <c r="P366" s="195"/>
      <c r="Q366" s="195"/>
      <c r="R366" s="23"/>
      <c r="T366" s="126"/>
      <c r="U366" s="29" t="s">
        <v>42</v>
      </c>
      <c r="V366" s="127">
        <v>0</v>
      </c>
      <c r="W366" s="127">
        <f>$V$366*$K$366</f>
        <v>0</v>
      </c>
      <c r="X366" s="127">
        <v>0</v>
      </c>
      <c r="Y366" s="127">
        <f>$X$366*$K$366</f>
        <v>0</v>
      </c>
      <c r="Z366" s="127">
        <v>0</v>
      </c>
      <c r="AA366" s="128">
        <f>$Z$366*$K$366</f>
        <v>0</v>
      </c>
      <c r="AR366" s="6" t="s">
        <v>162</v>
      </c>
      <c r="AT366" s="6" t="s">
        <v>158</v>
      </c>
      <c r="AU366" s="6" t="s">
        <v>21</v>
      </c>
      <c r="AY366" s="6" t="s">
        <v>156</v>
      </c>
      <c r="BE366" s="82">
        <f>IF($U$366="základní",$N$366,0)</f>
        <v>0</v>
      </c>
      <c r="BF366" s="82">
        <f>IF($U$366="snížená",$N$366,0)</f>
        <v>0</v>
      </c>
      <c r="BG366" s="82">
        <f>IF($U$366="zákl. přenesená",$N$366,0)</f>
        <v>0</v>
      </c>
      <c r="BH366" s="82">
        <f>IF($U$366="sníž. přenesená",$N$366,0)</f>
        <v>0</v>
      </c>
      <c r="BI366" s="82">
        <f>IF($U$366="nulová",$N$366,0)</f>
        <v>0</v>
      </c>
      <c r="BJ366" s="6" t="s">
        <v>21</v>
      </c>
      <c r="BK366" s="82">
        <f>ROUND($L$366*$K$366,2)</f>
        <v>0</v>
      </c>
      <c r="BL366" s="6" t="s">
        <v>162</v>
      </c>
    </row>
    <row r="367" spans="2:64" s="6" customFormat="1" ht="27" customHeight="1">
      <c r="B367" s="22"/>
      <c r="C367" s="122" t="s">
        <v>553</v>
      </c>
      <c r="D367" s="122" t="s">
        <v>158</v>
      </c>
      <c r="E367" s="123" t="s">
        <v>551</v>
      </c>
      <c r="F367" s="194" t="s">
        <v>552</v>
      </c>
      <c r="G367" s="195"/>
      <c r="H367" s="195"/>
      <c r="I367" s="195"/>
      <c r="J367" s="124" t="s">
        <v>186</v>
      </c>
      <c r="K367" s="125">
        <v>3.2</v>
      </c>
      <c r="L367" s="196">
        <v>0</v>
      </c>
      <c r="M367" s="195"/>
      <c r="N367" s="197">
        <f>ROUND($L$367*$K$367,2)</f>
        <v>0</v>
      </c>
      <c r="O367" s="195"/>
      <c r="P367" s="195"/>
      <c r="Q367" s="195"/>
      <c r="R367" s="23"/>
      <c r="T367" s="126"/>
      <c r="U367" s="29" t="s">
        <v>42</v>
      </c>
      <c r="V367" s="127">
        <v>0</v>
      </c>
      <c r="W367" s="127">
        <f>$V$367*$K$367</f>
        <v>0</v>
      </c>
      <c r="X367" s="127">
        <v>0</v>
      </c>
      <c r="Y367" s="127">
        <f>$X$367*$K$367</f>
        <v>0</v>
      </c>
      <c r="Z367" s="127">
        <v>0</v>
      </c>
      <c r="AA367" s="128">
        <f>$Z$367*$K$367</f>
        <v>0</v>
      </c>
      <c r="AR367" s="6" t="s">
        <v>162</v>
      </c>
      <c r="AT367" s="6" t="s">
        <v>158</v>
      </c>
      <c r="AU367" s="6" t="s">
        <v>21</v>
      </c>
      <c r="AY367" s="6" t="s">
        <v>156</v>
      </c>
      <c r="BE367" s="82">
        <f>IF($U$367="základní",$N$367,0)</f>
        <v>0</v>
      </c>
      <c r="BF367" s="82">
        <f>IF($U$367="snížená",$N$367,0)</f>
        <v>0</v>
      </c>
      <c r="BG367" s="82">
        <f>IF($U$367="zákl. přenesená",$N$367,0)</f>
        <v>0</v>
      </c>
      <c r="BH367" s="82">
        <f>IF($U$367="sníž. přenesená",$N$367,0)</f>
        <v>0</v>
      </c>
      <c r="BI367" s="82">
        <f>IF($U$367="nulová",$N$367,0)</f>
        <v>0</v>
      </c>
      <c r="BJ367" s="6" t="s">
        <v>21</v>
      </c>
      <c r="BK367" s="82">
        <f>ROUND($L$367*$K$367,2)</f>
        <v>0</v>
      </c>
      <c r="BL367" s="6" t="s">
        <v>162</v>
      </c>
    </row>
    <row r="368" spans="2:64" s="6" customFormat="1" ht="27" customHeight="1">
      <c r="B368" s="22"/>
      <c r="C368" s="122" t="s">
        <v>554</v>
      </c>
      <c r="D368" s="122" t="s">
        <v>158</v>
      </c>
      <c r="E368" s="123" t="s">
        <v>555</v>
      </c>
      <c r="F368" s="194" t="s">
        <v>556</v>
      </c>
      <c r="G368" s="195"/>
      <c r="H368" s="195"/>
      <c r="I368" s="195"/>
      <c r="J368" s="124" t="s">
        <v>204</v>
      </c>
      <c r="K368" s="129">
        <v>0</v>
      </c>
      <c r="L368" s="196">
        <v>0</v>
      </c>
      <c r="M368" s="195"/>
      <c r="N368" s="197">
        <f>ROUND($L$368*$K$368,2)</f>
        <v>0</v>
      </c>
      <c r="O368" s="195"/>
      <c r="P368" s="195"/>
      <c r="Q368" s="195"/>
      <c r="R368" s="23"/>
      <c r="T368" s="126"/>
      <c r="U368" s="29" t="s">
        <v>42</v>
      </c>
      <c r="V368" s="127">
        <v>0</v>
      </c>
      <c r="W368" s="127">
        <f>$V$368*$K$368</f>
        <v>0</v>
      </c>
      <c r="X368" s="127">
        <v>0</v>
      </c>
      <c r="Y368" s="127">
        <f>$X$368*$K$368</f>
        <v>0</v>
      </c>
      <c r="Z368" s="127">
        <v>0</v>
      </c>
      <c r="AA368" s="128">
        <f>$Z$368*$K$368</f>
        <v>0</v>
      </c>
      <c r="AR368" s="6" t="s">
        <v>162</v>
      </c>
      <c r="AT368" s="6" t="s">
        <v>158</v>
      </c>
      <c r="AU368" s="6" t="s">
        <v>21</v>
      </c>
      <c r="AY368" s="6" t="s">
        <v>156</v>
      </c>
      <c r="BE368" s="82">
        <f>IF($U$368="základní",$N$368,0)</f>
        <v>0</v>
      </c>
      <c r="BF368" s="82">
        <f>IF($U$368="snížená",$N$368,0)</f>
        <v>0</v>
      </c>
      <c r="BG368" s="82">
        <f>IF($U$368="zákl. přenesená",$N$368,0)</f>
        <v>0</v>
      </c>
      <c r="BH368" s="82">
        <f>IF($U$368="sníž. přenesená",$N$368,0)</f>
        <v>0</v>
      </c>
      <c r="BI368" s="82">
        <f>IF($U$368="nulová",$N$368,0)</f>
        <v>0</v>
      </c>
      <c r="BJ368" s="6" t="s">
        <v>21</v>
      </c>
      <c r="BK368" s="82">
        <f>ROUND($L$368*$K$368,2)</f>
        <v>0</v>
      </c>
      <c r="BL368" s="6" t="s">
        <v>162</v>
      </c>
    </row>
    <row r="369" spans="2:64" s="6" customFormat="1" ht="27" customHeight="1">
      <c r="B369" s="22"/>
      <c r="C369" s="122" t="s">
        <v>557</v>
      </c>
      <c r="D369" s="122" t="s">
        <v>158</v>
      </c>
      <c r="E369" s="123" t="s">
        <v>555</v>
      </c>
      <c r="F369" s="194" t="s">
        <v>556</v>
      </c>
      <c r="G369" s="195"/>
      <c r="H369" s="195"/>
      <c r="I369" s="195"/>
      <c r="J369" s="124" t="s">
        <v>204</v>
      </c>
      <c r="K369" s="129">
        <v>0</v>
      </c>
      <c r="L369" s="196">
        <v>0</v>
      </c>
      <c r="M369" s="195"/>
      <c r="N369" s="197">
        <f>ROUND($L$369*$K$369,2)</f>
        <v>0</v>
      </c>
      <c r="O369" s="195"/>
      <c r="P369" s="195"/>
      <c r="Q369" s="195"/>
      <c r="R369" s="23"/>
      <c r="T369" s="126"/>
      <c r="U369" s="29" t="s">
        <v>42</v>
      </c>
      <c r="V369" s="127">
        <v>0</v>
      </c>
      <c r="W369" s="127">
        <f>$V$369*$K$369</f>
        <v>0</v>
      </c>
      <c r="X369" s="127">
        <v>0</v>
      </c>
      <c r="Y369" s="127">
        <f>$X$369*$K$369</f>
        <v>0</v>
      </c>
      <c r="Z369" s="127">
        <v>0</v>
      </c>
      <c r="AA369" s="128">
        <f>$Z$369*$K$369</f>
        <v>0</v>
      </c>
      <c r="AR369" s="6" t="s">
        <v>162</v>
      </c>
      <c r="AT369" s="6" t="s">
        <v>158</v>
      </c>
      <c r="AU369" s="6" t="s">
        <v>21</v>
      </c>
      <c r="AY369" s="6" t="s">
        <v>156</v>
      </c>
      <c r="BE369" s="82">
        <f>IF($U$369="základní",$N$369,0)</f>
        <v>0</v>
      </c>
      <c r="BF369" s="82">
        <f>IF($U$369="snížená",$N$369,0)</f>
        <v>0</v>
      </c>
      <c r="BG369" s="82">
        <f>IF($U$369="zákl. přenesená",$N$369,0)</f>
        <v>0</v>
      </c>
      <c r="BH369" s="82">
        <f>IF($U$369="sníž. přenesená",$N$369,0)</f>
        <v>0</v>
      </c>
      <c r="BI369" s="82">
        <f>IF($U$369="nulová",$N$369,0)</f>
        <v>0</v>
      </c>
      <c r="BJ369" s="6" t="s">
        <v>21</v>
      </c>
      <c r="BK369" s="82">
        <f>ROUND($L$369*$K$369,2)</f>
        <v>0</v>
      </c>
      <c r="BL369" s="6" t="s">
        <v>162</v>
      </c>
    </row>
    <row r="370" spans="2:64" s="6" customFormat="1" ht="27" customHeight="1">
      <c r="B370" s="22"/>
      <c r="C370" s="122" t="s">
        <v>558</v>
      </c>
      <c r="D370" s="122" t="s">
        <v>158</v>
      </c>
      <c r="E370" s="123" t="s">
        <v>555</v>
      </c>
      <c r="F370" s="194" t="s">
        <v>556</v>
      </c>
      <c r="G370" s="195"/>
      <c r="H370" s="195"/>
      <c r="I370" s="195"/>
      <c r="J370" s="124" t="s">
        <v>204</v>
      </c>
      <c r="K370" s="129">
        <v>0</v>
      </c>
      <c r="L370" s="196">
        <v>0</v>
      </c>
      <c r="M370" s="195"/>
      <c r="N370" s="197">
        <f>ROUND($L$370*$K$370,2)</f>
        <v>0</v>
      </c>
      <c r="O370" s="195"/>
      <c r="P370" s="195"/>
      <c r="Q370" s="195"/>
      <c r="R370" s="23"/>
      <c r="T370" s="126"/>
      <c r="U370" s="29" t="s">
        <v>42</v>
      </c>
      <c r="V370" s="127">
        <v>0</v>
      </c>
      <c r="W370" s="127">
        <f>$V$370*$K$370</f>
        <v>0</v>
      </c>
      <c r="X370" s="127">
        <v>0</v>
      </c>
      <c r="Y370" s="127">
        <f>$X$370*$K$370</f>
        <v>0</v>
      </c>
      <c r="Z370" s="127">
        <v>0</v>
      </c>
      <c r="AA370" s="128">
        <f>$Z$370*$K$370</f>
        <v>0</v>
      </c>
      <c r="AR370" s="6" t="s">
        <v>162</v>
      </c>
      <c r="AT370" s="6" t="s">
        <v>158</v>
      </c>
      <c r="AU370" s="6" t="s">
        <v>21</v>
      </c>
      <c r="AY370" s="6" t="s">
        <v>156</v>
      </c>
      <c r="BE370" s="82">
        <f>IF($U$370="základní",$N$370,0)</f>
        <v>0</v>
      </c>
      <c r="BF370" s="82">
        <f>IF($U$370="snížená",$N$370,0)</f>
        <v>0</v>
      </c>
      <c r="BG370" s="82">
        <f>IF($U$370="zákl. přenesená",$N$370,0)</f>
        <v>0</v>
      </c>
      <c r="BH370" s="82">
        <f>IF($U$370="sníž. přenesená",$N$370,0)</f>
        <v>0</v>
      </c>
      <c r="BI370" s="82">
        <f>IF($U$370="nulová",$N$370,0)</f>
        <v>0</v>
      </c>
      <c r="BJ370" s="6" t="s">
        <v>21</v>
      </c>
      <c r="BK370" s="82">
        <f>ROUND($L$370*$K$370,2)</f>
        <v>0</v>
      </c>
      <c r="BL370" s="6" t="s">
        <v>162</v>
      </c>
    </row>
    <row r="371" spans="2:64" s="6" customFormat="1" ht="15.75" customHeight="1">
      <c r="B371" s="22"/>
      <c r="C371" s="122" t="s">
        <v>559</v>
      </c>
      <c r="D371" s="122" t="s">
        <v>158</v>
      </c>
      <c r="E371" s="123" t="s">
        <v>560</v>
      </c>
      <c r="F371" s="194" t="s">
        <v>561</v>
      </c>
      <c r="G371" s="195"/>
      <c r="H371" s="195"/>
      <c r="I371" s="195"/>
      <c r="J371" s="124" t="s">
        <v>229</v>
      </c>
      <c r="K371" s="125">
        <v>5</v>
      </c>
      <c r="L371" s="196">
        <v>0</v>
      </c>
      <c r="M371" s="195"/>
      <c r="N371" s="197">
        <f>ROUND($L$371*$K$371,2)</f>
        <v>0</v>
      </c>
      <c r="O371" s="195"/>
      <c r="P371" s="195"/>
      <c r="Q371" s="195"/>
      <c r="R371" s="23"/>
      <c r="T371" s="126"/>
      <c r="U371" s="29" t="s">
        <v>42</v>
      </c>
      <c r="V371" s="127">
        <v>0</v>
      </c>
      <c r="W371" s="127">
        <f>$V$371*$K$371</f>
        <v>0</v>
      </c>
      <c r="X371" s="127">
        <v>0</v>
      </c>
      <c r="Y371" s="127">
        <f>$X$371*$K$371</f>
        <v>0</v>
      </c>
      <c r="Z371" s="127">
        <v>0</v>
      </c>
      <c r="AA371" s="128">
        <f>$Z$371*$K$371</f>
        <v>0</v>
      </c>
      <c r="AR371" s="6" t="s">
        <v>162</v>
      </c>
      <c r="AT371" s="6" t="s">
        <v>158</v>
      </c>
      <c r="AU371" s="6" t="s">
        <v>21</v>
      </c>
      <c r="AY371" s="6" t="s">
        <v>156</v>
      </c>
      <c r="BE371" s="82">
        <f>IF($U$371="základní",$N$371,0)</f>
        <v>0</v>
      </c>
      <c r="BF371" s="82">
        <f>IF($U$371="snížená",$N$371,0)</f>
        <v>0</v>
      </c>
      <c r="BG371" s="82">
        <f>IF($U$371="zákl. přenesená",$N$371,0)</f>
        <v>0</v>
      </c>
      <c r="BH371" s="82">
        <f>IF($U$371="sníž. přenesená",$N$371,0)</f>
        <v>0</v>
      </c>
      <c r="BI371" s="82">
        <f>IF($U$371="nulová",$N$371,0)</f>
        <v>0</v>
      </c>
      <c r="BJ371" s="6" t="s">
        <v>21</v>
      </c>
      <c r="BK371" s="82">
        <f>ROUND($L$371*$K$371,2)</f>
        <v>0</v>
      </c>
      <c r="BL371" s="6" t="s">
        <v>162</v>
      </c>
    </row>
    <row r="372" spans="2:64" s="6" customFormat="1" ht="15.75" customHeight="1">
      <c r="B372" s="22"/>
      <c r="C372" s="122" t="s">
        <v>562</v>
      </c>
      <c r="D372" s="122" t="s">
        <v>158</v>
      </c>
      <c r="E372" s="123" t="s">
        <v>560</v>
      </c>
      <c r="F372" s="194" t="s">
        <v>561</v>
      </c>
      <c r="G372" s="195"/>
      <c r="H372" s="195"/>
      <c r="I372" s="195"/>
      <c r="J372" s="124" t="s">
        <v>229</v>
      </c>
      <c r="K372" s="125">
        <v>5</v>
      </c>
      <c r="L372" s="196">
        <v>0</v>
      </c>
      <c r="M372" s="195"/>
      <c r="N372" s="197">
        <f>ROUND($L$372*$K$372,2)</f>
        <v>0</v>
      </c>
      <c r="O372" s="195"/>
      <c r="P372" s="195"/>
      <c r="Q372" s="195"/>
      <c r="R372" s="23"/>
      <c r="T372" s="126"/>
      <c r="U372" s="29" t="s">
        <v>42</v>
      </c>
      <c r="V372" s="127">
        <v>0</v>
      </c>
      <c r="W372" s="127">
        <f>$V$372*$K$372</f>
        <v>0</v>
      </c>
      <c r="X372" s="127">
        <v>0</v>
      </c>
      <c r="Y372" s="127">
        <f>$X$372*$K$372</f>
        <v>0</v>
      </c>
      <c r="Z372" s="127">
        <v>0</v>
      </c>
      <c r="AA372" s="128">
        <f>$Z$372*$K$372</f>
        <v>0</v>
      </c>
      <c r="AR372" s="6" t="s">
        <v>162</v>
      </c>
      <c r="AT372" s="6" t="s">
        <v>158</v>
      </c>
      <c r="AU372" s="6" t="s">
        <v>21</v>
      </c>
      <c r="AY372" s="6" t="s">
        <v>156</v>
      </c>
      <c r="BE372" s="82">
        <f>IF($U$372="základní",$N$372,0)</f>
        <v>0</v>
      </c>
      <c r="BF372" s="82">
        <f>IF($U$372="snížená",$N$372,0)</f>
        <v>0</v>
      </c>
      <c r="BG372" s="82">
        <f>IF($U$372="zákl. přenesená",$N$372,0)</f>
        <v>0</v>
      </c>
      <c r="BH372" s="82">
        <f>IF($U$372="sníž. přenesená",$N$372,0)</f>
        <v>0</v>
      </c>
      <c r="BI372" s="82">
        <f>IF($U$372="nulová",$N$372,0)</f>
        <v>0</v>
      </c>
      <c r="BJ372" s="6" t="s">
        <v>21</v>
      </c>
      <c r="BK372" s="82">
        <f>ROUND($L$372*$K$372,2)</f>
        <v>0</v>
      </c>
      <c r="BL372" s="6" t="s">
        <v>162</v>
      </c>
    </row>
    <row r="373" spans="2:64" s="6" customFormat="1" ht="15.75" customHeight="1">
      <c r="B373" s="22"/>
      <c r="C373" s="122" t="s">
        <v>563</v>
      </c>
      <c r="D373" s="122" t="s">
        <v>158</v>
      </c>
      <c r="E373" s="123" t="s">
        <v>560</v>
      </c>
      <c r="F373" s="194" t="s">
        <v>561</v>
      </c>
      <c r="G373" s="195"/>
      <c r="H373" s="195"/>
      <c r="I373" s="195"/>
      <c r="J373" s="124" t="s">
        <v>229</v>
      </c>
      <c r="K373" s="125">
        <v>4</v>
      </c>
      <c r="L373" s="196">
        <v>0</v>
      </c>
      <c r="M373" s="195"/>
      <c r="N373" s="197">
        <f>ROUND($L$373*$K$373,2)</f>
        <v>0</v>
      </c>
      <c r="O373" s="195"/>
      <c r="P373" s="195"/>
      <c r="Q373" s="195"/>
      <c r="R373" s="23"/>
      <c r="T373" s="126"/>
      <c r="U373" s="29" t="s">
        <v>42</v>
      </c>
      <c r="V373" s="127">
        <v>0</v>
      </c>
      <c r="W373" s="127">
        <f>$V$373*$K$373</f>
        <v>0</v>
      </c>
      <c r="X373" s="127">
        <v>0</v>
      </c>
      <c r="Y373" s="127">
        <f>$X$373*$K$373</f>
        <v>0</v>
      </c>
      <c r="Z373" s="127">
        <v>0</v>
      </c>
      <c r="AA373" s="128">
        <f>$Z$373*$K$373</f>
        <v>0</v>
      </c>
      <c r="AR373" s="6" t="s">
        <v>162</v>
      </c>
      <c r="AT373" s="6" t="s">
        <v>158</v>
      </c>
      <c r="AU373" s="6" t="s">
        <v>21</v>
      </c>
      <c r="AY373" s="6" t="s">
        <v>156</v>
      </c>
      <c r="BE373" s="82">
        <f>IF($U$373="základní",$N$373,0)</f>
        <v>0</v>
      </c>
      <c r="BF373" s="82">
        <f>IF($U$373="snížená",$N$373,0)</f>
        <v>0</v>
      </c>
      <c r="BG373" s="82">
        <f>IF($U$373="zákl. přenesená",$N$373,0)</f>
        <v>0</v>
      </c>
      <c r="BH373" s="82">
        <f>IF($U$373="sníž. přenesená",$N$373,0)</f>
        <v>0</v>
      </c>
      <c r="BI373" s="82">
        <f>IF($U$373="nulová",$N$373,0)</f>
        <v>0</v>
      </c>
      <c r="BJ373" s="6" t="s">
        <v>21</v>
      </c>
      <c r="BK373" s="82">
        <f>ROUND($L$373*$K$373,2)</f>
        <v>0</v>
      </c>
      <c r="BL373" s="6" t="s">
        <v>162</v>
      </c>
    </row>
    <row r="374" spans="2:64" s="6" customFormat="1" ht="15.75" customHeight="1">
      <c r="B374" s="22"/>
      <c r="C374" s="122" t="s">
        <v>564</v>
      </c>
      <c r="D374" s="122" t="s">
        <v>158</v>
      </c>
      <c r="E374" s="123" t="s">
        <v>565</v>
      </c>
      <c r="F374" s="194" t="s">
        <v>566</v>
      </c>
      <c r="G374" s="195"/>
      <c r="H374" s="195"/>
      <c r="I374" s="195"/>
      <c r="J374" s="124" t="s">
        <v>229</v>
      </c>
      <c r="K374" s="125">
        <v>23</v>
      </c>
      <c r="L374" s="196">
        <v>0</v>
      </c>
      <c r="M374" s="195"/>
      <c r="N374" s="197">
        <f>ROUND($L$374*$K$374,2)</f>
        <v>0</v>
      </c>
      <c r="O374" s="195"/>
      <c r="P374" s="195"/>
      <c r="Q374" s="195"/>
      <c r="R374" s="23"/>
      <c r="T374" s="126"/>
      <c r="U374" s="29" t="s">
        <v>42</v>
      </c>
      <c r="V374" s="127">
        <v>0</v>
      </c>
      <c r="W374" s="127">
        <f>$V$374*$K$374</f>
        <v>0</v>
      </c>
      <c r="X374" s="127">
        <v>0</v>
      </c>
      <c r="Y374" s="127">
        <f>$X$374*$K$374</f>
        <v>0</v>
      </c>
      <c r="Z374" s="127">
        <v>0</v>
      </c>
      <c r="AA374" s="128">
        <f>$Z$374*$K$374</f>
        <v>0</v>
      </c>
      <c r="AR374" s="6" t="s">
        <v>162</v>
      </c>
      <c r="AT374" s="6" t="s">
        <v>158</v>
      </c>
      <c r="AU374" s="6" t="s">
        <v>21</v>
      </c>
      <c r="AY374" s="6" t="s">
        <v>156</v>
      </c>
      <c r="BE374" s="82">
        <f>IF($U$374="základní",$N$374,0)</f>
        <v>0</v>
      </c>
      <c r="BF374" s="82">
        <f>IF($U$374="snížená",$N$374,0)</f>
        <v>0</v>
      </c>
      <c r="BG374" s="82">
        <f>IF($U$374="zákl. přenesená",$N$374,0)</f>
        <v>0</v>
      </c>
      <c r="BH374" s="82">
        <f>IF($U$374="sníž. přenesená",$N$374,0)</f>
        <v>0</v>
      </c>
      <c r="BI374" s="82">
        <f>IF($U$374="nulová",$N$374,0)</f>
        <v>0</v>
      </c>
      <c r="BJ374" s="6" t="s">
        <v>21</v>
      </c>
      <c r="BK374" s="82">
        <f>ROUND($L$374*$K$374,2)</f>
        <v>0</v>
      </c>
      <c r="BL374" s="6" t="s">
        <v>162</v>
      </c>
    </row>
    <row r="375" spans="2:64" s="6" customFormat="1" ht="15.75" customHeight="1">
      <c r="B375" s="22"/>
      <c r="C375" s="122" t="s">
        <v>567</v>
      </c>
      <c r="D375" s="122" t="s">
        <v>158</v>
      </c>
      <c r="E375" s="123" t="s">
        <v>565</v>
      </c>
      <c r="F375" s="194" t="s">
        <v>566</v>
      </c>
      <c r="G375" s="195"/>
      <c r="H375" s="195"/>
      <c r="I375" s="195"/>
      <c r="J375" s="124" t="s">
        <v>229</v>
      </c>
      <c r="K375" s="125">
        <v>18</v>
      </c>
      <c r="L375" s="196">
        <v>0</v>
      </c>
      <c r="M375" s="195"/>
      <c r="N375" s="197">
        <f>ROUND($L$375*$K$375,2)</f>
        <v>0</v>
      </c>
      <c r="O375" s="195"/>
      <c r="P375" s="195"/>
      <c r="Q375" s="195"/>
      <c r="R375" s="23"/>
      <c r="T375" s="126"/>
      <c r="U375" s="29" t="s">
        <v>42</v>
      </c>
      <c r="V375" s="127">
        <v>0</v>
      </c>
      <c r="W375" s="127">
        <f>$V$375*$K$375</f>
        <v>0</v>
      </c>
      <c r="X375" s="127">
        <v>0</v>
      </c>
      <c r="Y375" s="127">
        <f>$X$375*$K$375</f>
        <v>0</v>
      </c>
      <c r="Z375" s="127">
        <v>0</v>
      </c>
      <c r="AA375" s="128">
        <f>$Z$375*$K$375</f>
        <v>0</v>
      </c>
      <c r="AR375" s="6" t="s">
        <v>162</v>
      </c>
      <c r="AT375" s="6" t="s">
        <v>158</v>
      </c>
      <c r="AU375" s="6" t="s">
        <v>21</v>
      </c>
      <c r="AY375" s="6" t="s">
        <v>156</v>
      </c>
      <c r="BE375" s="82">
        <f>IF($U$375="základní",$N$375,0)</f>
        <v>0</v>
      </c>
      <c r="BF375" s="82">
        <f>IF($U$375="snížená",$N$375,0)</f>
        <v>0</v>
      </c>
      <c r="BG375" s="82">
        <f>IF($U$375="zákl. přenesená",$N$375,0)</f>
        <v>0</v>
      </c>
      <c r="BH375" s="82">
        <f>IF($U$375="sníž. přenesená",$N$375,0)</f>
        <v>0</v>
      </c>
      <c r="BI375" s="82">
        <f>IF($U$375="nulová",$N$375,0)</f>
        <v>0</v>
      </c>
      <c r="BJ375" s="6" t="s">
        <v>21</v>
      </c>
      <c r="BK375" s="82">
        <f>ROUND($L$375*$K$375,2)</f>
        <v>0</v>
      </c>
      <c r="BL375" s="6" t="s">
        <v>162</v>
      </c>
    </row>
    <row r="376" spans="2:64" s="6" customFormat="1" ht="15.75" customHeight="1">
      <c r="B376" s="22"/>
      <c r="C376" s="122" t="s">
        <v>568</v>
      </c>
      <c r="D376" s="122" t="s">
        <v>158</v>
      </c>
      <c r="E376" s="123" t="s">
        <v>565</v>
      </c>
      <c r="F376" s="194" t="s">
        <v>566</v>
      </c>
      <c r="G376" s="195"/>
      <c r="H376" s="195"/>
      <c r="I376" s="195"/>
      <c r="J376" s="124" t="s">
        <v>229</v>
      </c>
      <c r="K376" s="125">
        <v>2</v>
      </c>
      <c r="L376" s="196">
        <v>0</v>
      </c>
      <c r="M376" s="195"/>
      <c r="N376" s="197">
        <f>ROUND($L$376*$K$376,2)</f>
        <v>0</v>
      </c>
      <c r="O376" s="195"/>
      <c r="P376" s="195"/>
      <c r="Q376" s="195"/>
      <c r="R376" s="23"/>
      <c r="T376" s="126"/>
      <c r="U376" s="29" t="s">
        <v>42</v>
      </c>
      <c r="V376" s="127">
        <v>0</v>
      </c>
      <c r="W376" s="127">
        <f>$V$376*$K$376</f>
        <v>0</v>
      </c>
      <c r="X376" s="127">
        <v>0</v>
      </c>
      <c r="Y376" s="127">
        <f>$X$376*$K$376</f>
        <v>0</v>
      </c>
      <c r="Z376" s="127">
        <v>0</v>
      </c>
      <c r="AA376" s="128">
        <f>$Z$376*$K$376</f>
        <v>0</v>
      </c>
      <c r="AR376" s="6" t="s">
        <v>162</v>
      </c>
      <c r="AT376" s="6" t="s">
        <v>158</v>
      </c>
      <c r="AU376" s="6" t="s">
        <v>21</v>
      </c>
      <c r="AY376" s="6" t="s">
        <v>156</v>
      </c>
      <c r="BE376" s="82">
        <f>IF($U$376="základní",$N$376,0)</f>
        <v>0</v>
      </c>
      <c r="BF376" s="82">
        <f>IF($U$376="snížená",$N$376,0)</f>
        <v>0</v>
      </c>
      <c r="BG376" s="82">
        <f>IF($U$376="zákl. přenesená",$N$376,0)</f>
        <v>0</v>
      </c>
      <c r="BH376" s="82">
        <f>IF($U$376="sníž. přenesená",$N$376,0)</f>
        <v>0</v>
      </c>
      <c r="BI376" s="82">
        <f>IF($U$376="nulová",$N$376,0)</f>
        <v>0</v>
      </c>
      <c r="BJ376" s="6" t="s">
        <v>21</v>
      </c>
      <c r="BK376" s="82">
        <f>ROUND($L$376*$K$376,2)</f>
        <v>0</v>
      </c>
      <c r="BL376" s="6" t="s">
        <v>162</v>
      </c>
    </row>
    <row r="377" spans="2:63" s="113" customFormat="1" ht="37.5" customHeight="1">
      <c r="B377" s="114"/>
      <c r="D377" s="115" t="s">
        <v>121</v>
      </c>
      <c r="E377" s="115"/>
      <c r="F377" s="115"/>
      <c r="G377" s="115"/>
      <c r="H377" s="115"/>
      <c r="I377" s="115"/>
      <c r="J377" s="115"/>
      <c r="K377" s="115"/>
      <c r="L377" s="115"/>
      <c r="M377" s="115"/>
      <c r="N377" s="190">
        <f>$BK$377</f>
        <v>0</v>
      </c>
      <c r="O377" s="198"/>
      <c r="P377" s="198"/>
      <c r="Q377" s="198"/>
      <c r="R377" s="117"/>
      <c r="T377" s="118"/>
      <c r="W377" s="119">
        <f>SUM($W$378:$W$402)</f>
        <v>0</v>
      </c>
      <c r="Y377" s="119">
        <f>SUM($Y$378:$Y$402)</f>
        <v>0</v>
      </c>
      <c r="AA377" s="120">
        <f>SUM($AA$378:$AA$402)</f>
        <v>0</v>
      </c>
      <c r="AR377" s="116" t="s">
        <v>94</v>
      </c>
      <c r="AT377" s="116" t="s">
        <v>76</v>
      </c>
      <c r="AU377" s="116" t="s">
        <v>77</v>
      </c>
      <c r="AY377" s="116" t="s">
        <v>156</v>
      </c>
      <c r="BK377" s="121">
        <f>SUM($BK$378:$BK$402)</f>
        <v>0</v>
      </c>
    </row>
    <row r="378" spans="2:64" s="6" customFormat="1" ht="27" customHeight="1">
      <c r="B378" s="22"/>
      <c r="C378" s="122" t="s">
        <v>569</v>
      </c>
      <c r="D378" s="122" t="s">
        <v>158</v>
      </c>
      <c r="E378" s="123" t="s">
        <v>570</v>
      </c>
      <c r="F378" s="194" t="s">
        <v>571</v>
      </c>
      <c r="G378" s="195"/>
      <c r="H378" s="195"/>
      <c r="I378" s="195"/>
      <c r="J378" s="124" t="s">
        <v>186</v>
      </c>
      <c r="K378" s="125">
        <v>15.6</v>
      </c>
      <c r="L378" s="196">
        <v>0</v>
      </c>
      <c r="M378" s="195"/>
      <c r="N378" s="197">
        <f>ROUND($L$378*$K$378,2)</f>
        <v>0</v>
      </c>
      <c r="O378" s="195"/>
      <c r="P378" s="195"/>
      <c r="Q378" s="195"/>
      <c r="R378" s="23"/>
      <c r="T378" s="126"/>
      <c r="U378" s="29" t="s">
        <v>42</v>
      </c>
      <c r="V378" s="127">
        <v>0</v>
      </c>
      <c r="W378" s="127">
        <f>$V$378*$K$378</f>
        <v>0</v>
      </c>
      <c r="X378" s="127">
        <v>0</v>
      </c>
      <c r="Y378" s="127">
        <f>$X$378*$K$378</f>
        <v>0</v>
      </c>
      <c r="Z378" s="127">
        <v>0</v>
      </c>
      <c r="AA378" s="128">
        <f>$Z$378*$K$378</f>
        <v>0</v>
      </c>
      <c r="AR378" s="6" t="s">
        <v>162</v>
      </c>
      <c r="AT378" s="6" t="s">
        <v>158</v>
      </c>
      <c r="AU378" s="6" t="s">
        <v>21</v>
      </c>
      <c r="AY378" s="6" t="s">
        <v>156</v>
      </c>
      <c r="BE378" s="82">
        <f>IF($U$378="základní",$N$378,0)</f>
        <v>0</v>
      </c>
      <c r="BF378" s="82">
        <f>IF($U$378="snížená",$N$378,0)</f>
        <v>0</v>
      </c>
      <c r="BG378" s="82">
        <f>IF($U$378="zákl. přenesená",$N$378,0)</f>
        <v>0</v>
      </c>
      <c r="BH378" s="82">
        <f>IF($U$378="sníž. přenesená",$N$378,0)</f>
        <v>0</v>
      </c>
      <c r="BI378" s="82">
        <f>IF($U$378="nulová",$N$378,0)</f>
        <v>0</v>
      </c>
      <c r="BJ378" s="6" t="s">
        <v>21</v>
      </c>
      <c r="BK378" s="82">
        <f>ROUND($L$378*$K$378,2)</f>
        <v>0</v>
      </c>
      <c r="BL378" s="6" t="s">
        <v>162</v>
      </c>
    </row>
    <row r="379" spans="2:64" s="6" customFormat="1" ht="27" customHeight="1">
      <c r="B379" s="22"/>
      <c r="C379" s="122" t="s">
        <v>572</v>
      </c>
      <c r="D379" s="122" t="s">
        <v>158</v>
      </c>
      <c r="E379" s="123" t="s">
        <v>570</v>
      </c>
      <c r="F379" s="194" t="s">
        <v>571</v>
      </c>
      <c r="G379" s="195"/>
      <c r="H379" s="195"/>
      <c r="I379" s="195"/>
      <c r="J379" s="124" t="s">
        <v>186</v>
      </c>
      <c r="K379" s="125">
        <v>6.8</v>
      </c>
      <c r="L379" s="196">
        <v>0</v>
      </c>
      <c r="M379" s="195"/>
      <c r="N379" s="197">
        <f>ROUND($L$379*$K$379,2)</f>
        <v>0</v>
      </c>
      <c r="O379" s="195"/>
      <c r="P379" s="195"/>
      <c r="Q379" s="195"/>
      <c r="R379" s="23"/>
      <c r="T379" s="126"/>
      <c r="U379" s="29" t="s">
        <v>42</v>
      </c>
      <c r="V379" s="127">
        <v>0</v>
      </c>
      <c r="W379" s="127">
        <f>$V$379*$K$379</f>
        <v>0</v>
      </c>
      <c r="X379" s="127">
        <v>0</v>
      </c>
      <c r="Y379" s="127">
        <f>$X$379*$K$379</f>
        <v>0</v>
      </c>
      <c r="Z379" s="127">
        <v>0</v>
      </c>
      <c r="AA379" s="128">
        <f>$Z$379*$K$379</f>
        <v>0</v>
      </c>
      <c r="AR379" s="6" t="s">
        <v>162</v>
      </c>
      <c r="AT379" s="6" t="s">
        <v>158</v>
      </c>
      <c r="AU379" s="6" t="s">
        <v>21</v>
      </c>
      <c r="AY379" s="6" t="s">
        <v>156</v>
      </c>
      <c r="BE379" s="82">
        <f>IF($U$379="základní",$N$379,0)</f>
        <v>0</v>
      </c>
      <c r="BF379" s="82">
        <f>IF($U$379="snížená",$N$379,0)</f>
        <v>0</v>
      </c>
      <c r="BG379" s="82">
        <f>IF($U$379="zákl. přenesená",$N$379,0)</f>
        <v>0</v>
      </c>
      <c r="BH379" s="82">
        <f>IF($U$379="sníž. přenesená",$N$379,0)</f>
        <v>0</v>
      </c>
      <c r="BI379" s="82">
        <f>IF($U$379="nulová",$N$379,0)</f>
        <v>0</v>
      </c>
      <c r="BJ379" s="6" t="s">
        <v>21</v>
      </c>
      <c r="BK379" s="82">
        <f>ROUND($L$379*$K$379,2)</f>
        <v>0</v>
      </c>
      <c r="BL379" s="6" t="s">
        <v>162</v>
      </c>
    </row>
    <row r="380" spans="2:64" s="6" customFormat="1" ht="27" customHeight="1">
      <c r="B380" s="22"/>
      <c r="C380" s="122" t="s">
        <v>573</v>
      </c>
      <c r="D380" s="122" t="s">
        <v>158</v>
      </c>
      <c r="E380" s="123" t="s">
        <v>570</v>
      </c>
      <c r="F380" s="194" t="s">
        <v>571</v>
      </c>
      <c r="G380" s="195"/>
      <c r="H380" s="195"/>
      <c r="I380" s="195"/>
      <c r="J380" s="124" t="s">
        <v>186</v>
      </c>
      <c r="K380" s="125">
        <v>6.4</v>
      </c>
      <c r="L380" s="196">
        <v>0</v>
      </c>
      <c r="M380" s="195"/>
      <c r="N380" s="197">
        <f>ROUND($L$380*$K$380,2)</f>
        <v>0</v>
      </c>
      <c r="O380" s="195"/>
      <c r="P380" s="195"/>
      <c r="Q380" s="195"/>
      <c r="R380" s="23"/>
      <c r="T380" s="126"/>
      <c r="U380" s="29" t="s">
        <v>42</v>
      </c>
      <c r="V380" s="127">
        <v>0</v>
      </c>
      <c r="W380" s="127">
        <f>$V$380*$K$380</f>
        <v>0</v>
      </c>
      <c r="X380" s="127">
        <v>0</v>
      </c>
      <c r="Y380" s="127">
        <f>$X$380*$K$380</f>
        <v>0</v>
      </c>
      <c r="Z380" s="127">
        <v>0</v>
      </c>
      <c r="AA380" s="128">
        <f>$Z$380*$K$380</f>
        <v>0</v>
      </c>
      <c r="AR380" s="6" t="s">
        <v>162</v>
      </c>
      <c r="AT380" s="6" t="s">
        <v>158</v>
      </c>
      <c r="AU380" s="6" t="s">
        <v>21</v>
      </c>
      <c r="AY380" s="6" t="s">
        <v>156</v>
      </c>
      <c r="BE380" s="82">
        <f>IF($U$380="základní",$N$380,0)</f>
        <v>0</v>
      </c>
      <c r="BF380" s="82">
        <f>IF($U$380="snížená",$N$380,0)</f>
        <v>0</v>
      </c>
      <c r="BG380" s="82">
        <f>IF($U$380="zákl. přenesená",$N$380,0)</f>
        <v>0</v>
      </c>
      <c r="BH380" s="82">
        <f>IF($U$380="sníž. přenesená",$N$380,0)</f>
        <v>0</v>
      </c>
      <c r="BI380" s="82">
        <f>IF($U$380="nulová",$N$380,0)</f>
        <v>0</v>
      </c>
      <c r="BJ380" s="6" t="s">
        <v>21</v>
      </c>
      <c r="BK380" s="82">
        <f>ROUND($L$380*$K$380,2)</f>
        <v>0</v>
      </c>
      <c r="BL380" s="6" t="s">
        <v>162</v>
      </c>
    </row>
    <row r="381" spans="2:64" s="6" customFormat="1" ht="39" customHeight="1">
      <c r="B381" s="22"/>
      <c r="C381" s="122" t="s">
        <v>574</v>
      </c>
      <c r="D381" s="122" t="s">
        <v>158</v>
      </c>
      <c r="E381" s="123" t="s">
        <v>575</v>
      </c>
      <c r="F381" s="194" t="s">
        <v>576</v>
      </c>
      <c r="G381" s="195"/>
      <c r="H381" s="195"/>
      <c r="I381" s="195"/>
      <c r="J381" s="124" t="s">
        <v>186</v>
      </c>
      <c r="K381" s="125">
        <v>15.6</v>
      </c>
      <c r="L381" s="196">
        <v>0</v>
      </c>
      <c r="M381" s="195"/>
      <c r="N381" s="197">
        <f>ROUND($L$381*$K$381,2)</f>
        <v>0</v>
      </c>
      <c r="O381" s="195"/>
      <c r="P381" s="195"/>
      <c r="Q381" s="195"/>
      <c r="R381" s="23"/>
      <c r="T381" s="126"/>
      <c r="U381" s="29" t="s">
        <v>42</v>
      </c>
      <c r="V381" s="127">
        <v>0</v>
      </c>
      <c r="W381" s="127">
        <f>$V$381*$K$381</f>
        <v>0</v>
      </c>
      <c r="X381" s="127">
        <v>0</v>
      </c>
      <c r="Y381" s="127">
        <f>$X$381*$K$381</f>
        <v>0</v>
      </c>
      <c r="Z381" s="127">
        <v>0</v>
      </c>
      <c r="AA381" s="128">
        <f>$Z$381*$K$381</f>
        <v>0</v>
      </c>
      <c r="AR381" s="6" t="s">
        <v>162</v>
      </c>
      <c r="AT381" s="6" t="s">
        <v>158</v>
      </c>
      <c r="AU381" s="6" t="s">
        <v>21</v>
      </c>
      <c r="AY381" s="6" t="s">
        <v>156</v>
      </c>
      <c r="BE381" s="82">
        <f>IF($U$381="základní",$N$381,0)</f>
        <v>0</v>
      </c>
      <c r="BF381" s="82">
        <f>IF($U$381="snížená",$N$381,0)</f>
        <v>0</v>
      </c>
      <c r="BG381" s="82">
        <f>IF($U$381="zákl. přenesená",$N$381,0)</f>
        <v>0</v>
      </c>
      <c r="BH381" s="82">
        <f>IF($U$381="sníž. přenesená",$N$381,0)</f>
        <v>0</v>
      </c>
      <c r="BI381" s="82">
        <f>IF($U$381="nulová",$N$381,0)</f>
        <v>0</v>
      </c>
      <c r="BJ381" s="6" t="s">
        <v>21</v>
      </c>
      <c r="BK381" s="82">
        <f>ROUND($L$381*$K$381,2)</f>
        <v>0</v>
      </c>
      <c r="BL381" s="6" t="s">
        <v>162</v>
      </c>
    </row>
    <row r="382" spans="2:64" s="6" customFormat="1" ht="39" customHeight="1">
      <c r="B382" s="22"/>
      <c r="C382" s="122" t="s">
        <v>577</v>
      </c>
      <c r="D382" s="122" t="s">
        <v>158</v>
      </c>
      <c r="E382" s="123" t="s">
        <v>575</v>
      </c>
      <c r="F382" s="194" t="s">
        <v>576</v>
      </c>
      <c r="G382" s="195"/>
      <c r="H382" s="195"/>
      <c r="I382" s="195"/>
      <c r="J382" s="124" t="s">
        <v>186</v>
      </c>
      <c r="K382" s="125">
        <v>6.8</v>
      </c>
      <c r="L382" s="196">
        <v>0</v>
      </c>
      <c r="M382" s="195"/>
      <c r="N382" s="197">
        <f>ROUND($L$382*$K$382,2)</f>
        <v>0</v>
      </c>
      <c r="O382" s="195"/>
      <c r="P382" s="195"/>
      <c r="Q382" s="195"/>
      <c r="R382" s="23"/>
      <c r="T382" s="126"/>
      <c r="U382" s="29" t="s">
        <v>42</v>
      </c>
      <c r="V382" s="127">
        <v>0</v>
      </c>
      <c r="W382" s="127">
        <f>$V$382*$K$382</f>
        <v>0</v>
      </c>
      <c r="X382" s="127">
        <v>0</v>
      </c>
      <c r="Y382" s="127">
        <f>$X$382*$K$382</f>
        <v>0</v>
      </c>
      <c r="Z382" s="127">
        <v>0</v>
      </c>
      <c r="AA382" s="128">
        <f>$Z$382*$K$382</f>
        <v>0</v>
      </c>
      <c r="AR382" s="6" t="s">
        <v>162</v>
      </c>
      <c r="AT382" s="6" t="s">
        <v>158</v>
      </c>
      <c r="AU382" s="6" t="s">
        <v>21</v>
      </c>
      <c r="AY382" s="6" t="s">
        <v>156</v>
      </c>
      <c r="BE382" s="82">
        <f>IF($U$382="základní",$N$382,0)</f>
        <v>0</v>
      </c>
      <c r="BF382" s="82">
        <f>IF($U$382="snížená",$N$382,0)</f>
        <v>0</v>
      </c>
      <c r="BG382" s="82">
        <f>IF($U$382="zákl. přenesená",$N$382,0)</f>
        <v>0</v>
      </c>
      <c r="BH382" s="82">
        <f>IF($U$382="sníž. přenesená",$N$382,0)</f>
        <v>0</v>
      </c>
      <c r="BI382" s="82">
        <f>IF($U$382="nulová",$N$382,0)</f>
        <v>0</v>
      </c>
      <c r="BJ382" s="6" t="s">
        <v>21</v>
      </c>
      <c r="BK382" s="82">
        <f>ROUND($L$382*$K$382,2)</f>
        <v>0</v>
      </c>
      <c r="BL382" s="6" t="s">
        <v>162</v>
      </c>
    </row>
    <row r="383" spans="2:64" s="6" customFormat="1" ht="39" customHeight="1">
      <c r="B383" s="22"/>
      <c r="C383" s="122" t="s">
        <v>578</v>
      </c>
      <c r="D383" s="122" t="s">
        <v>158</v>
      </c>
      <c r="E383" s="123" t="s">
        <v>575</v>
      </c>
      <c r="F383" s="194" t="s">
        <v>576</v>
      </c>
      <c r="G383" s="195"/>
      <c r="H383" s="195"/>
      <c r="I383" s="195"/>
      <c r="J383" s="124" t="s">
        <v>186</v>
      </c>
      <c r="K383" s="125">
        <v>6.4</v>
      </c>
      <c r="L383" s="196">
        <v>0</v>
      </c>
      <c r="M383" s="195"/>
      <c r="N383" s="197">
        <f>ROUND($L$383*$K$383,2)</f>
        <v>0</v>
      </c>
      <c r="O383" s="195"/>
      <c r="P383" s="195"/>
      <c r="Q383" s="195"/>
      <c r="R383" s="23"/>
      <c r="T383" s="126"/>
      <c r="U383" s="29" t="s">
        <v>42</v>
      </c>
      <c r="V383" s="127">
        <v>0</v>
      </c>
      <c r="W383" s="127">
        <f>$V$383*$K$383</f>
        <v>0</v>
      </c>
      <c r="X383" s="127">
        <v>0</v>
      </c>
      <c r="Y383" s="127">
        <f>$X$383*$K$383</f>
        <v>0</v>
      </c>
      <c r="Z383" s="127">
        <v>0</v>
      </c>
      <c r="AA383" s="128">
        <f>$Z$383*$K$383</f>
        <v>0</v>
      </c>
      <c r="AR383" s="6" t="s">
        <v>162</v>
      </c>
      <c r="AT383" s="6" t="s">
        <v>158</v>
      </c>
      <c r="AU383" s="6" t="s">
        <v>21</v>
      </c>
      <c r="AY383" s="6" t="s">
        <v>156</v>
      </c>
      <c r="BE383" s="82">
        <f>IF($U$383="základní",$N$383,0)</f>
        <v>0</v>
      </c>
      <c r="BF383" s="82">
        <f>IF($U$383="snížená",$N$383,0)</f>
        <v>0</v>
      </c>
      <c r="BG383" s="82">
        <f>IF($U$383="zákl. přenesená",$N$383,0)</f>
        <v>0</v>
      </c>
      <c r="BH383" s="82">
        <f>IF($U$383="sníž. přenesená",$N$383,0)</f>
        <v>0</v>
      </c>
      <c r="BI383" s="82">
        <f>IF($U$383="nulová",$N$383,0)</f>
        <v>0</v>
      </c>
      <c r="BJ383" s="6" t="s">
        <v>21</v>
      </c>
      <c r="BK383" s="82">
        <f>ROUND($L$383*$K$383,2)</f>
        <v>0</v>
      </c>
      <c r="BL383" s="6" t="s">
        <v>162</v>
      </c>
    </row>
    <row r="384" spans="2:64" s="6" customFormat="1" ht="27" customHeight="1">
      <c r="B384" s="22"/>
      <c r="C384" s="122" t="s">
        <v>579</v>
      </c>
      <c r="D384" s="122" t="s">
        <v>158</v>
      </c>
      <c r="E384" s="123" t="s">
        <v>580</v>
      </c>
      <c r="F384" s="194" t="s">
        <v>581</v>
      </c>
      <c r="G384" s="195"/>
      <c r="H384" s="195"/>
      <c r="I384" s="195"/>
      <c r="J384" s="124" t="s">
        <v>193</v>
      </c>
      <c r="K384" s="125">
        <v>3</v>
      </c>
      <c r="L384" s="196">
        <v>0</v>
      </c>
      <c r="M384" s="195"/>
      <c r="N384" s="197">
        <f>ROUND($L$384*$K$384,2)</f>
        <v>0</v>
      </c>
      <c r="O384" s="195"/>
      <c r="P384" s="195"/>
      <c r="Q384" s="195"/>
      <c r="R384" s="23"/>
      <c r="T384" s="126"/>
      <c r="U384" s="29" t="s">
        <v>42</v>
      </c>
      <c r="V384" s="127">
        <v>0</v>
      </c>
      <c r="W384" s="127">
        <f>$V$384*$K$384</f>
        <v>0</v>
      </c>
      <c r="X384" s="127">
        <v>0</v>
      </c>
      <c r="Y384" s="127">
        <f>$X$384*$K$384</f>
        <v>0</v>
      </c>
      <c r="Z384" s="127">
        <v>0</v>
      </c>
      <c r="AA384" s="128">
        <f>$Z$384*$K$384</f>
        <v>0</v>
      </c>
      <c r="AR384" s="6" t="s">
        <v>162</v>
      </c>
      <c r="AT384" s="6" t="s">
        <v>158</v>
      </c>
      <c r="AU384" s="6" t="s">
        <v>21</v>
      </c>
      <c r="AY384" s="6" t="s">
        <v>156</v>
      </c>
      <c r="BE384" s="82">
        <f>IF($U$384="základní",$N$384,0)</f>
        <v>0</v>
      </c>
      <c r="BF384" s="82">
        <f>IF($U$384="snížená",$N$384,0)</f>
        <v>0</v>
      </c>
      <c r="BG384" s="82">
        <f>IF($U$384="zákl. přenesená",$N$384,0)</f>
        <v>0</v>
      </c>
      <c r="BH384" s="82">
        <f>IF($U$384="sníž. přenesená",$N$384,0)</f>
        <v>0</v>
      </c>
      <c r="BI384" s="82">
        <f>IF($U$384="nulová",$N$384,0)</f>
        <v>0</v>
      </c>
      <c r="BJ384" s="6" t="s">
        <v>21</v>
      </c>
      <c r="BK384" s="82">
        <f>ROUND($L$384*$K$384,2)</f>
        <v>0</v>
      </c>
      <c r="BL384" s="6" t="s">
        <v>162</v>
      </c>
    </row>
    <row r="385" spans="2:64" s="6" customFormat="1" ht="27" customHeight="1">
      <c r="B385" s="22"/>
      <c r="C385" s="122" t="s">
        <v>582</v>
      </c>
      <c r="D385" s="122" t="s">
        <v>158</v>
      </c>
      <c r="E385" s="123" t="s">
        <v>580</v>
      </c>
      <c r="F385" s="194" t="s">
        <v>581</v>
      </c>
      <c r="G385" s="195"/>
      <c r="H385" s="195"/>
      <c r="I385" s="195"/>
      <c r="J385" s="124" t="s">
        <v>193</v>
      </c>
      <c r="K385" s="125">
        <v>3</v>
      </c>
      <c r="L385" s="196">
        <v>0</v>
      </c>
      <c r="M385" s="195"/>
      <c r="N385" s="197">
        <f>ROUND($L$385*$K$385,2)</f>
        <v>0</v>
      </c>
      <c r="O385" s="195"/>
      <c r="P385" s="195"/>
      <c r="Q385" s="195"/>
      <c r="R385" s="23"/>
      <c r="T385" s="126"/>
      <c r="U385" s="29" t="s">
        <v>42</v>
      </c>
      <c r="V385" s="127">
        <v>0</v>
      </c>
      <c r="W385" s="127">
        <f>$V$385*$K$385</f>
        <v>0</v>
      </c>
      <c r="X385" s="127">
        <v>0</v>
      </c>
      <c r="Y385" s="127">
        <f>$X$385*$K$385</f>
        <v>0</v>
      </c>
      <c r="Z385" s="127">
        <v>0</v>
      </c>
      <c r="AA385" s="128">
        <f>$Z$385*$K$385</f>
        <v>0</v>
      </c>
      <c r="AR385" s="6" t="s">
        <v>162</v>
      </c>
      <c r="AT385" s="6" t="s">
        <v>158</v>
      </c>
      <c r="AU385" s="6" t="s">
        <v>21</v>
      </c>
      <c r="AY385" s="6" t="s">
        <v>156</v>
      </c>
      <c r="BE385" s="82">
        <f>IF($U$385="základní",$N$385,0)</f>
        <v>0</v>
      </c>
      <c r="BF385" s="82">
        <f>IF($U$385="snížená",$N$385,0)</f>
        <v>0</v>
      </c>
      <c r="BG385" s="82">
        <f>IF($U$385="zákl. přenesená",$N$385,0)</f>
        <v>0</v>
      </c>
      <c r="BH385" s="82">
        <f>IF($U$385="sníž. přenesená",$N$385,0)</f>
        <v>0</v>
      </c>
      <c r="BI385" s="82">
        <f>IF($U$385="nulová",$N$385,0)</f>
        <v>0</v>
      </c>
      <c r="BJ385" s="6" t="s">
        <v>21</v>
      </c>
      <c r="BK385" s="82">
        <f>ROUND($L$385*$K$385,2)</f>
        <v>0</v>
      </c>
      <c r="BL385" s="6" t="s">
        <v>162</v>
      </c>
    </row>
    <row r="386" spans="2:64" s="6" customFormat="1" ht="27" customHeight="1">
      <c r="B386" s="22"/>
      <c r="C386" s="122" t="s">
        <v>583</v>
      </c>
      <c r="D386" s="122" t="s">
        <v>158</v>
      </c>
      <c r="E386" s="123" t="s">
        <v>580</v>
      </c>
      <c r="F386" s="194" t="s">
        <v>581</v>
      </c>
      <c r="G386" s="195"/>
      <c r="H386" s="195"/>
      <c r="I386" s="195"/>
      <c r="J386" s="124" t="s">
        <v>193</v>
      </c>
      <c r="K386" s="125">
        <v>1</v>
      </c>
      <c r="L386" s="196">
        <v>0</v>
      </c>
      <c r="M386" s="195"/>
      <c r="N386" s="197">
        <f>ROUND($L$386*$K$386,2)</f>
        <v>0</v>
      </c>
      <c r="O386" s="195"/>
      <c r="P386" s="195"/>
      <c r="Q386" s="195"/>
      <c r="R386" s="23"/>
      <c r="T386" s="126"/>
      <c r="U386" s="29" t="s">
        <v>42</v>
      </c>
      <c r="V386" s="127">
        <v>0</v>
      </c>
      <c r="W386" s="127">
        <f>$V$386*$K$386</f>
        <v>0</v>
      </c>
      <c r="X386" s="127">
        <v>0</v>
      </c>
      <c r="Y386" s="127">
        <f>$X$386*$K$386</f>
        <v>0</v>
      </c>
      <c r="Z386" s="127">
        <v>0</v>
      </c>
      <c r="AA386" s="128">
        <f>$Z$386*$K$386</f>
        <v>0</v>
      </c>
      <c r="AR386" s="6" t="s">
        <v>162</v>
      </c>
      <c r="AT386" s="6" t="s">
        <v>158</v>
      </c>
      <c r="AU386" s="6" t="s">
        <v>21</v>
      </c>
      <c r="AY386" s="6" t="s">
        <v>156</v>
      </c>
      <c r="BE386" s="82">
        <f>IF($U$386="základní",$N$386,0)</f>
        <v>0</v>
      </c>
      <c r="BF386" s="82">
        <f>IF($U$386="snížená",$N$386,0)</f>
        <v>0</v>
      </c>
      <c r="BG386" s="82">
        <f>IF($U$386="zákl. přenesená",$N$386,0)</f>
        <v>0</v>
      </c>
      <c r="BH386" s="82">
        <f>IF($U$386="sníž. přenesená",$N$386,0)</f>
        <v>0</v>
      </c>
      <c r="BI386" s="82">
        <f>IF($U$386="nulová",$N$386,0)</f>
        <v>0</v>
      </c>
      <c r="BJ386" s="6" t="s">
        <v>21</v>
      </c>
      <c r="BK386" s="82">
        <f>ROUND($L$386*$K$386,2)</f>
        <v>0</v>
      </c>
      <c r="BL386" s="6" t="s">
        <v>162</v>
      </c>
    </row>
    <row r="387" spans="2:64" s="6" customFormat="1" ht="15.75" customHeight="1">
      <c r="B387" s="22"/>
      <c r="C387" s="122" t="s">
        <v>584</v>
      </c>
      <c r="D387" s="122" t="s">
        <v>158</v>
      </c>
      <c r="E387" s="123" t="s">
        <v>585</v>
      </c>
      <c r="F387" s="194" t="s">
        <v>586</v>
      </c>
      <c r="G387" s="195"/>
      <c r="H387" s="195"/>
      <c r="I387" s="195"/>
      <c r="J387" s="124" t="s">
        <v>193</v>
      </c>
      <c r="K387" s="125">
        <v>2</v>
      </c>
      <c r="L387" s="196">
        <v>0</v>
      </c>
      <c r="M387" s="195"/>
      <c r="N387" s="197">
        <f>ROUND($L$387*$K$387,2)</f>
        <v>0</v>
      </c>
      <c r="O387" s="195"/>
      <c r="P387" s="195"/>
      <c r="Q387" s="195"/>
      <c r="R387" s="23"/>
      <c r="T387" s="126"/>
      <c r="U387" s="29" t="s">
        <v>42</v>
      </c>
      <c r="V387" s="127">
        <v>0</v>
      </c>
      <c r="W387" s="127">
        <f>$V$387*$K$387</f>
        <v>0</v>
      </c>
      <c r="X387" s="127">
        <v>0</v>
      </c>
      <c r="Y387" s="127">
        <f>$X$387*$K$387</f>
        <v>0</v>
      </c>
      <c r="Z387" s="127">
        <v>0</v>
      </c>
      <c r="AA387" s="128">
        <f>$Z$387*$K$387</f>
        <v>0</v>
      </c>
      <c r="AR387" s="6" t="s">
        <v>162</v>
      </c>
      <c r="AT387" s="6" t="s">
        <v>158</v>
      </c>
      <c r="AU387" s="6" t="s">
        <v>21</v>
      </c>
      <c r="AY387" s="6" t="s">
        <v>156</v>
      </c>
      <c r="BE387" s="82">
        <f>IF($U$387="základní",$N$387,0)</f>
        <v>0</v>
      </c>
      <c r="BF387" s="82">
        <f>IF($U$387="snížená",$N$387,0)</f>
        <v>0</v>
      </c>
      <c r="BG387" s="82">
        <f>IF($U$387="zákl. přenesená",$N$387,0)</f>
        <v>0</v>
      </c>
      <c r="BH387" s="82">
        <f>IF($U$387="sníž. přenesená",$N$387,0)</f>
        <v>0</v>
      </c>
      <c r="BI387" s="82">
        <f>IF($U$387="nulová",$N$387,0)</f>
        <v>0</v>
      </c>
      <c r="BJ387" s="6" t="s">
        <v>21</v>
      </c>
      <c r="BK387" s="82">
        <f>ROUND($L$387*$K$387,2)</f>
        <v>0</v>
      </c>
      <c r="BL387" s="6" t="s">
        <v>162</v>
      </c>
    </row>
    <row r="388" spans="2:64" s="6" customFormat="1" ht="27" customHeight="1">
      <c r="B388" s="22"/>
      <c r="C388" s="122" t="s">
        <v>587</v>
      </c>
      <c r="D388" s="122" t="s">
        <v>158</v>
      </c>
      <c r="E388" s="123" t="s">
        <v>588</v>
      </c>
      <c r="F388" s="194" t="s">
        <v>589</v>
      </c>
      <c r="G388" s="195"/>
      <c r="H388" s="195"/>
      <c r="I388" s="195"/>
      <c r="J388" s="124" t="s">
        <v>186</v>
      </c>
      <c r="K388" s="125">
        <v>15.6</v>
      </c>
      <c r="L388" s="196">
        <v>0</v>
      </c>
      <c r="M388" s="195"/>
      <c r="N388" s="197">
        <f>ROUND($L$388*$K$388,2)</f>
        <v>0</v>
      </c>
      <c r="O388" s="195"/>
      <c r="P388" s="195"/>
      <c r="Q388" s="195"/>
      <c r="R388" s="23"/>
      <c r="T388" s="126"/>
      <c r="U388" s="29" t="s">
        <v>42</v>
      </c>
      <c r="V388" s="127">
        <v>0</v>
      </c>
      <c r="W388" s="127">
        <f>$V$388*$K$388</f>
        <v>0</v>
      </c>
      <c r="X388" s="127">
        <v>0</v>
      </c>
      <c r="Y388" s="127">
        <f>$X$388*$K$388</f>
        <v>0</v>
      </c>
      <c r="Z388" s="127">
        <v>0</v>
      </c>
      <c r="AA388" s="128">
        <f>$Z$388*$K$388</f>
        <v>0</v>
      </c>
      <c r="AR388" s="6" t="s">
        <v>162</v>
      </c>
      <c r="AT388" s="6" t="s">
        <v>158</v>
      </c>
      <c r="AU388" s="6" t="s">
        <v>21</v>
      </c>
      <c r="AY388" s="6" t="s">
        <v>156</v>
      </c>
      <c r="BE388" s="82">
        <f>IF($U$388="základní",$N$388,0)</f>
        <v>0</v>
      </c>
      <c r="BF388" s="82">
        <f>IF($U$388="snížená",$N$388,0)</f>
        <v>0</v>
      </c>
      <c r="BG388" s="82">
        <f>IF($U$388="zákl. přenesená",$N$388,0)</f>
        <v>0</v>
      </c>
      <c r="BH388" s="82">
        <f>IF($U$388="sníž. přenesená",$N$388,0)</f>
        <v>0</v>
      </c>
      <c r="BI388" s="82">
        <f>IF($U$388="nulová",$N$388,0)</f>
        <v>0</v>
      </c>
      <c r="BJ388" s="6" t="s">
        <v>21</v>
      </c>
      <c r="BK388" s="82">
        <f>ROUND($L$388*$K$388,2)</f>
        <v>0</v>
      </c>
      <c r="BL388" s="6" t="s">
        <v>162</v>
      </c>
    </row>
    <row r="389" spans="2:64" s="6" customFormat="1" ht="27" customHeight="1">
      <c r="B389" s="22"/>
      <c r="C389" s="122" t="s">
        <v>590</v>
      </c>
      <c r="D389" s="122" t="s">
        <v>158</v>
      </c>
      <c r="E389" s="123" t="s">
        <v>588</v>
      </c>
      <c r="F389" s="194" t="s">
        <v>589</v>
      </c>
      <c r="G389" s="195"/>
      <c r="H389" s="195"/>
      <c r="I389" s="195"/>
      <c r="J389" s="124" t="s">
        <v>186</v>
      </c>
      <c r="K389" s="125">
        <v>6.8</v>
      </c>
      <c r="L389" s="196">
        <v>0</v>
      </c>
      <c r="M389" s="195"/>
      <c r="N389" s="197">
        <f>ROUND($L$389*$K$389,2)</f>
        <v>0</v>
      </c>
      <c r="O389" s="195"/>
      <c r="P389" s="195"/>
      <c r="Q389" s="195"/>
      <c r="R389" s="23"/>
      <c r="T389" s="126"/>
      <c r="U389" s="29" t="s">
        <v>42</v>
      </c>
      <c r="V389" s="127">
        <v>0</v>
      </c>
      <c r="W389" s="127">
        <f>$V$389*$K$389</f>
        <v>0</v>
      </c>
      <c r="X389" s="127">
        <v>0</v>
      </c>
      <c r="Y389" s="127">
        <f>$X$389*$K$389</f>
        <v>0</v>
      </c>
      <c r="Z389" s="127">
        <v>0</v>
      </c>
      <c r="AA389" s="128">
        <f>$Z$389*$K$389</f>
        <v>0</v>
      </c>
      <c r="AR389" s="6" t="s">
        <v>162</v>
      </c>
      <c r="AT389" s="6" t="s">
        <v>158</v>
      </c>
      <c r="AU389" s="6" t="s">
        <v>21</v>
      </c>
      <c r="AY389" s="6" t="s">
        <v>156</v>
      </c>
      <c r="BE389" s="82">
        <f>IF($U$389="základní",$N$389,0)</f>
        <v>0</v>
      </c>
      <c r="BF389" s="82">
        <f>IF($U$389="snížená",$N$389,0)</f>
        <v>0</v>
      </c>
      <c r="BG389" s="82">
        <f>IF($U$389="zákl. přenesená",$N$389,0)</f>
        <v>0</v>
      </c>
      <c r="BH389" s="82">
        <f>IF($U$389="sníž. přenesená",$N$389,0)</f>
        <v>0</v>
      </c>
      <c r="BI389" s="82">
        <f>IF($U$389="nulová",$N$389,0)</f>
        <v>0</v>
      </c>
      <c r="BJ389" s="6" t="s">
        <v>21</v>
      </c>
      <c r="BK389" s="82">
        <f>ROUND($L$389*$K$389,2)</f>
        <v>0</v>
      </c>
      <c r="BL389" s="6" t="s">
        <v>162</v>
      </c>
    </row>
    <row r="390" spans="2:64" s="6" customFormat="1" ht="27" customHeight="1">
      <c r="B390" s="22"/>
      <c r="C390" s="122" t="s">
        <v>591</v>
      </c>
      <c r="D390" s="122" t="s">
        <v>158</v>
      </c>
      <c r="E390" s="123" t="s">
        <v>588</v>
      </c>
      <c r="F390" s="194" t="s">
        <v>589</v>
      </c>
      <c r="G390" s="195"/>
      <c r="H390" s="195"/>
      <c r="I390" s="195"/>
      <c r="J390" s="124" t="s">
        <v>186</v>
      </c>
      <c r="K390" s="125">
        <v>6.4</v>
      </c>
      <c r="L390" s="196">
        <v>0</v>
      </c>
      <c r="M390" s="195"/>
      <c r="N390" s="197">
        <f>ROUND($L$390*$K$390,2)</f>
        <v>0</v>
      </c>
      <c r="O390" s="195"/>
      <c r="P390" s="195"/>
      <c r="Q390" s="195"/>
      <c r="R390" s="23"/>
      <c r="T390" s="126"/>
      <c r="U390" s="29" t="s">
        <v>42</v>
      </c>
      <c r="V390" s="127">
        <v>0</v>
      </c>
      <c r="W390" s="127">
        <f>$V$390*$K$390</f>
        <v>0</v>
      </c>
      <c r="X390" s="127">
        <v>0</v>
      </c>
      <c r="Y390" s="127">
        <f>$X$390*$K$390</f>
        <v>0</v>
      </c>
      <c r="Z390" s="127">
        <v>0</v>
      </c>
      <c r="AA390" s="128">
        <f>$Z$390*$K$390</f>
        <v>0</v>
      </c>
      <c r="AR390" s="6" t="s">
        <v>162</v>
      </c>
      <c r="AT390" s="6" t="s">
        <v>158</v>
      </c>
      <c r="AU390" s="6" t="s">
        <v>21</v>
      </c>
      <c r="AY390" s="6" t="s">
        <v>156</v>
      </c>
      <c r="BE390" s="82">
        <f>IF($U$390="základní",$N$390,0)</f>
        <v>0</v>
      </c>
      <c r="BF390" s="82">
        <f>IF($U$390="snížená",$N$390,0)</f>
        <v>0</v>
      </c>
      <c r="BG390" s="82">
        <f>IF($U$390="zákl. přenesená",$N$390,0)</f>
        <v>0</v>
      </c>
      <c r="BH390" s="82">
        <f>IF($U$390="sníž. přenesená",$N$390,0)</f>
        <v>0</v>
      </c>
      <c r="BI390" s="82">
        <f>IF($U$390="nulová",$N$390,0)</f>
        <v>0</v>
      </c>
      <c r="BJ390" s="6" t="s">
        <v>21</v>
      </c>
      <c r="BK390" s="82">
        <f>ROUND($L$390*$K$390,2)</f>
        <v>0</v>
      </c>
      <c r="BL390" s="6" t="s">
        <v>162</v>
      </c>
    </row>
    <row r="391" spans="2:64" s="6" customFormat="1" ht="27" customHeight="1">
      <c r="B391" s="22"/>
      <c r="C391" s="122" t="s">
        <v>592</v>
      </c>
      <c r="D391" s="122" t="s">
        <v>158</v>
      </c>
      <c r="E391" s="123" t="s">
        <v>593</v>
      </c>
      <c r="F391" s="194" t="s">
        <v>594</v>
      </c>
      <c r="G391" s="195"/>
      <c r="H391" s="195"/>
      <c r="I391" s="195"/>
      <c r="J391" s="124" t="s">
        <v>186</v>
      </c>
      <c r="K391" s="125">
        <v>15.6</v>
      </c>
      <c r="L391" s="196">
        <v>0</v>
      </c>
      <c r="M391" s="195"/>
      <c r="N391" s="197">
        <f>ROUND($L$391*$K$391,2)</f>
        <v>0</v>
      </c>
      <c r="O391" s="195"/>
      <c r="P391" s="195"/>
      <c r="Q391" s="195"/>
      <c r="R391" s="23"/>
      <c r="T391" s="126"/>
      <c r="U391" s="29" t="s">
        <v>42</v>
      </c>
      <c r="V391" s="127">
        <v>0</v>
      </c>
      <c r="W391" s="127">
        <f>$V$391*$K$391</f>
        <v>0</v>
      </c>
      <c r="X391" s="127">
        <v>0</v>
      </c>
      <c r="Y391" s="127">
        <f>$X$391*$K$391</f>
        <v>0</v>
      </c>
      <c r="Z391" s="127">
        <v>0</v>
      </c>
      <c r="AA391" s="128">
        <f>$Z$391*$K$391</f>
        <v>0</v>
      </c>
      <c r="AR391" s="6" t="s">
        <v>162</v>
      </c>
      <c r="AT391" s="6" t="s">
        <v>158</v>
      </c>
      <c r="AU391" s="6" t="s">
        <v>21</v>
      </c>
      <c r="AY391" s="6" t="s">
        <v>156</v>
      </c>
      <c r="BE391" s="82">
        <f>IF($U$391="základní",$N$391,0)</f>
        <v>0</v>
      </c>
      <c r="BF391" s="82">
        <f>IF($U$391="snížená",$N$391,0)</f>
        <v>0</v>
      </c>
      <c r="BG391" s="82">
        <f>IF($U$391="zákl. přenesená",$N$391,0)</f>
        <v>0</v>
      </c>
      <c r="BH391" s="82">
        <f>IF($U$391="sníž. přenesená",$N$391,0)</f>
        <v>0</v>
      </c>
      <c r="BI391" s="82">
        <f>IF($U$391="nulová",$N$391,0)</f>
        <v>0</v>
      </c>
      <c r="BJ391" s="6" t="s">
        <v>21</v>
      </c>
      <c r="BK391" s="82">
        <f>ROUND($L$391*$K$391,2)</f>
        <v>0</v>
      </c>
      <c r="BL391" s="6" t="s">
        <v>162</v>
      </c>
    </row>
    <row r="392" spans="2:64" s="6" customFormat="1" ht="27" customHeight="1">
      <c r="B392" s="22"/>
      <c r="C392" s="122" t="s">
        <v>595</v>
      </c>
      <c r="D392" s="122" t="s">
        <v>158</v>
      </c>
      <c r="E392" s="123" t="s">
        <v>593</v>
      </c>
      <c r="F392" s="194" t="s">
        <v>594</v>
      </c>
      <c r="G392" s="195"/>
      <c r="H392" s="195"/>
      <c r="I392" s="195"/>
      <c r="J392" s="124" t="s">
        <v>186</v>
      </c>
      <c r="K392" s="125">
        <v>6.8</v>
      </c>
      <c r="L392" s="196">
        <v>0</v>
      </c>
      <c r="M392" s="195"/>
      <c r="N392" s="197">
        <f>ROUND($L$392*$K$392,2)</f>
        <v>0</v>
      </c>
      <c r="O392" s="195"/>
      <c r="P392" s="195"/>
      <c r="Q392" s="195"/>
      <c r="R392" s="23"/>
      <c r="T392" s="126"/>
      <c r="U392" s="29" t="s">
        <v>42</v>
      </c>
      <c r="V392" s="127">
        <v>0</v>
      </c>
      <c r="W392" s="127">
        <f>$V$392*$K$392</f>
        <v>0</v>
      </c>
      <c r="X392" s="127">
        <v>0</v>
      </c>
      <c r="Y392" s="127">
        <f>$X$392*$K$392</f>
        <v>0</v>
      </c>
      <c r="Z392" s="127">
        <v>0</v>
      </c>
      <c r="AA392" s="128">
        <f>$Z$392*$K$392</f>
        <v>0</v>
      </c>
      <c r="AR392" s="6" t="s">
        <v>162</v>
      </c>
      <c r="AT392" s="6" t="s">
        <v>158</v>
      </c>
      <c r="AU392" s="6" t="s">
        <v>21</v>
      </c>
      <c r="AY392" s="6" t="s">
        <v>156</v>
      </c>
      <c r="BE392" s="82">
        <f>IF($U$392="základní",$N$392,0)</f>
        <v>0</v>
      </c>
      <c r="BF392" s="82">
        <f>IF($U$392="snížená",$N$392,0)</f>
        <v>0</v>
      </c>
      <c r="BG392" s="82">
        <f>IF($U$392="zákl. přenesená",$N$392,0)</f>
        <v>0</v>
      </c>
      <c r="BH392" s="82">
        <f>IF($U$392="sníž. přenesená",$N$392,0)</f>
        <v>0</v>
      </c>
      <c r="BI392" s="82">
        <f>IF($U$392="nulová",$N$392,0)</f>
        <v>0</v>
      </c>
      <c r="BJ392" s="6" t="s">
        <v>21</v>
      </c>
      <c r="BK392" s="82">
        <f>ROUND($L$392*$K$392,2)</f>
        <v>0</v>
      </c>
      <c r="BL392" s="6" t="s">
        <v>162</v>
      </c>
    </row>
    <row r="393" spans="2:64" s="6" customFormat="1" ht="27" customHeight="1">
      <c r="B393" s="22"/>
      <c r="C393" s="122" t="s">
        <v>596</v>
      </c>
      <c r="D393" s="122" t="s">
        <v>158</v>
      </c>
      <c r="E393" s="123" t="s">
        <v>593</v>
      </c>
      <c r="F393" s="194" t="s">
        <v>594</v>
      </c>
      <c r="G393" s="195"/>
      <c r="H393" s="195"/>
      <c r="I393" s="195"/>
      <c r="J393" s="124" t="s">
        <v>186</v>
      </c>
      <c r="K393" s="125">
        <v>6.4</v>
      </c>
      <c r="L393" s="196">
        <v>0</v>
      </c>
      <c r="M393" s="195"/>
      <c r="N393" s="197">
        <f>ROUND($L$393*$K$393,2)</f>
        <v>0</v>
      </c>
      <c r="O393" s="195"/>
      <c r="P393" s="195"/>
      <c r="Q393" s="195"/>
      <c r="R393" s="23"/>
      <c r="T393" s="126"/>
      <c r="U393" s="29" t="s">
        <v>42</v>
      </c>
      <c r="V393" s="127">
        <v>0</v>
      </c>
      <c r="W393" s="127">
        <f>$V$393*$K$393</f>
        <v>0</v>
      </c>
      <c r="X393" s="127">
        <v>0</v>
      </c>
      <c r="Y393" s="127">
        <f>$X$393*$K$393</f>
        <v>0</v>
      </c>
      <c r="Z393" s="127">
        <v>0</v>
      </c>
      <c r="AA393" s="128">
        <f>$Z$393*$K$393</f>
        <v>0</v>
      </c>
      <c r="AR393" s="6" t="s">
        <v>162</v>
      </c>
      <c r="AT393" s="6" t="s">
        <v>158</v>
      </c>
      <c r="AU393" s="6" t="s">
        <v>21</v>
      </c>
      <c r="AY393" s="6" t="s">
        <v>156</v>
      </c>
      <c r="BE393" s="82">
        <f>IF($U$393="základní",$N$393,0)</f>
        <v>0</v>
      </c>
      <c r="BF393" s="82">
        <f>IF($U$393="snížená",$N$393,0)</f>
        <v>0</v>
      </c>
      <c r="BG393" s="82">
        <f>IF($U$393="zákl. přenesená",$N$393,0)</f>
        <v>0</v>
      </c>
      <c r="BH393" s="82">
        <f>IF($U$393="sníž. přenesená",$N$393,0)</f>
        <v>0</v>
      </c>
      <c r="BI393" s="82">
        <f>IF($U$393="nulová",$N$393,0)</f>
        <v>0</v>
      </c>
      <c r="BJ393" s="6" t="s">
        <v>21</v>
      </c>
      <c r="BK393" s="82">
        <f>ROUND($L$393*$K$393,2)</f>
        <v>0</v>
      </c>
      <c r="BL393" s="6" t="s">
        <v>162</v>
      </c>
    </row>
    <row r="394" spans="2:64" s="6" customFormat="1" ht="27" customHeight="1">
      <c r="B394" s="22"/>
      <c r="C394" s="122" t="s">
        <v>597</v>
      </c>
      <c r="D394" s="122" t="s">
        <v>158</v>
      </c>
      <c r="E394" s="123" t="s">
        <v>598</v>
      </c>
      <c r="F394" s="194" t="s">
        <v>599</v>
      </c>
      <c r="G394" s="195"/>
      <c r="H394" s="195"/>
      <c r="I394" s="195"/>
      <c r="J394" s="124" t="s">
        <v>204</v>
      </c>
      <c r="K394" s="129">
        <v>0</v>
      </c>
      <c r="L394" s="196">
        <v>0</v>
      </c>
      <c r="M394" s="195"/>
      <c r="N394" s="197">
        <f>ROUND($L$394*$K$394,2)</f>
        <v>0</v>
      </c>
      <c r="O394" s="195"/>
      <c r="P394" s="195"/>
      <c r="Q394" s="195"/>
      <c r="R394" s="23"/>
      <c r="T394" s="126"/>
      <c r="U394" s="29" t="s">
        <v>42</v>
      </c>
      <c r="V394" s="127">
        <v>0</v>
      </c>
      <c r="W394" s="127">
        <f>$V$394*$K$394</f>
        <v>0</v>
      </c>
      <c r="X394" s="127">
        <v>0</v>
      </c>
      <c r="Y394" s="127">
        <f>$X$394*$K$394</f>
        <v>0</v>
      </c>
      <c r="Z394" s="127">
        <v>0</v>
      </c>
      <c r="AA394" s="128">
        <f>$Z$394*$K$394</f>
        <v>0</v>
      </c>
      <c r="AR394" s="6" t="s">
        <v>162</v>
      </c>
      <c r="AT394" s="6" t="s">
        <v>158</v>
      </c>
      <c r="AU394" s="6" t="s">
        <v>21</v>
      </c>
      <c r="AY394" s="6" t="s">
        <v>156</v>
      </c>
      <c r="BE394" s="82">
        <f>IF($U$394="základní",$N$394,0)</f>
        <v>0</v>
      </c>
      <c r="BF394" s="82">
        <f>IF($U$394="snížená",$N$394,0)</f>
        <v>0</v>
      </c>
      <c r="BG394" s="82">
        <f>IF($U$394="zákl. přenesená",$N$394,0)</f>
        <v>0</v>
      </c>
      <c r="BH394" s="82">
        <f>IF($U$394="sníž. přenesená",$N$394,0)</f>
        <v>0</v>
      </c>
      <c r="BI394" s="82">
        <f>IF($U$394="nulová",$N$394,0)</f>
        <v>0</v>
      </c>
      <c r="BJ394" s="6" t="s">
        <v>21</v>
      </c>
      <c r="BK394" s="82">
        <f>ROUND($L$394*$K$394,2)</f>
        <v>0</v>
      </c>
      <c r="BL394" s="6" t="s">
        <v>162</v>
      </c>
    </row>
    <row r="395" spans="2:64" s="6" customFormat="1" ht="27" customHeight="1">
      <c r="B395" s="22"/>
      <c r="C395" s="122" t="s">
        <v>600</v>
      </c>
      <c r="D395" s="122" t="s">
        <v>158</v>
      </c>
      <c r="E395" s="123" t="s">
        <v>598</v>
      </c>
      <c r="F395" s="194" t="s">
        <v>599</v>
      </c>
      <c r="G395" s="195"/>
      <c r="H395" s="195"/>
      <c r="I395" s="195"/>
      <c r="J395" s="124" t="s">
        <v>204</v>
      </c>
      <c r="K395" s="129">
        <v>0</v>
      </c>
      <c r="L395" s="196">
        <v>0</v>
      </c>
      <c r="M395" s="195"/>
      <c r="N395" s="197">
        <f>ROUND($L$395*$K$395,2)</f>
        <v>0</v>
      </c>
      <c r="O395" s="195"/>
      <c r="P395" s="195"/>
      <c r="Q395" s="195"/>
      <c r="R395" s="23"/>
      <c r="T395" s="126"/>
      <c r="U395" s="29" t="s">
        <v>42</v>
      </c>
      <c r="V395" s="127">
        <v>0</v>
      </c>
      <c r="W395" s="127">
        <f>$V$395*$K$395</f>
        <v>0</v>
      </c>
      <c r="X395" s="127">
        <v>0</v>
      </c>
      <c r="Y395" s="127">
        <f>$X$395*$K$395</f>
        <v>0</v>
      </c>
      <c r="Z395" s="127">
        <v>0</v>
      </c>
      <c r="AA395" s="128">
        <f>$Z$395*$K$395</f>
        <v>0</v>
      </c>
      <c r="AR395" s="6" t="s">
        <v>162</v>
      </c>
      <c r="AT395" s="6" t="s">
        <v>158</v>
      </c>
      <c r="AU395" s="6" t="s">
        <v>21</v>
      </c>
      <c r="AY395" s="6" t="s">
        <v>156</v>
      </c>
      <c r="BE395" s="82">
        <f>IF($U$395="základní",$N$395,0)</f>
        <v>0</v>
      </c>
      <c r="BF395" s="82">
        <f>IF($U$395="snížená",$N$395,0)</f>
        <v>0</v>
      </c>
      <c r="BG395" s="82">
        <f>IF($U$395="zákl. přenesená",$N$395,0)</f>
        <v>0</v>
      </c>
      <c r="BH395" s="82">
        <f>IF($U$395="sníž. přenesená",$N$395,0)</f>
        <v>0</v>
      </c>
      <c r="BI395" s="82">
        <f>IF($U$395="nulová",$N$395,0)</f>
        <v>0</v>
      </c>
      <c r="BJ395" s="6" t="s">
        <v>21</v>
      </c>
      <c r="BK395" s="82">
        <f>ROUND($L$395*$K$395,2)</f>
        <v>0</v>
      </c>
      <c r="BL395" s="6" t="s">
        <v>162</v>
      </c>
    </row>
    <row r="396" spans="2:64" s="6" customFormat="1" ht="27" customHeight="1">
      <c r="B396" s="22"/>
      <c r="C396" s="122" t="s">
        <v>601</v>
      </c>
      <c r="D396" s="122" t="s">
        <v>158</v>
      </c>
      <c r="E396" s="123" t="s">
        <v>598</v>
      </c>
      <c r="F396" s="194" t="s">
        <v>599</v>
      </c>
      <c r="G396" s="195"/>
      <c r="H396" s="195"/>
      <c r="I396" s="195"/>
      <c r="J396" s="124" t="s">
        <v>204</v>
      </c>
      <c r="K396" s="129">
        <v>0</v>
      </c>
      <c r="L396" s="196">
        <v>0</v>
      </c>
      <c r="M396" s="195"/>
      <c r="N396" s="197">
        <f>ROUND($L$396*$K$396,2)</f>
        <v>0</v>
      </c>
      <c r="O396" s="195"/>
      <c r="P396" s="195"/>
      <c r="Q396" s="195"/>
      <c r="R396" s="23"/>
      <c r="T396" s="126"/>
      <c r="U396" s="29" t="s">
        <v>42</v>
      </c>
      <c r="V396" s="127">
        <v>0</v>
      </c>
      <c r="W396" s="127">
        <f>$V$396*$K$396</f>
        <v>0</v>
      </c>
      <c r="X396" s="127">
        <v>0</v>
      </c>
      <c r="Y396" s="127">
        <f>$X$396*$K$396</f>
        <v>0</v>
      </c>
      <c r="Z396" s="127">
        <v>0</v>
      </c>
      <c r="AA396" s="128">
        <f>$Z$396*$K$396</f>
        <v>0</v>
      </c>
      <c r="AR396" s="6" t="s">
        <v>162</v>
      </c>
      <c r="AT396" s="6" t="s">
        <v>158</v>
      </c>
      <c r="AU396" s="6" t="s">
        <v>21</v>
      </c>
      <c r="AY396" s="6" t="s">
        <v>156</v>
      </c>
      <c r="BE396" s="82">
        <f>IF($U$396="základní",$N$396,0)</f>
        <v>0</v>
      </c>
      <c r="BF396" s="82">
        <f>IF($U$396="snížená",$N$396,0)</f>
        <v>0</v>
      </c>
      <c r="BG396" s="82">
        <f>IF($U$396="zákl. přenesená",$N$396,0)</f>
        <v>0</v>
      </c>
      <c r="BH396" s="82">
        <f>IF($U$396="sníž. přenesená",$N$396,0)</f>
        <v>0</v>
      </c>
      <c r="BI396" s="82">
        <f>IF($U$396="nulová",$N$396,0)</f>
        <v>0</v>
      </c>
      <c r="BJ396" s="6" t="s">
        <v>21</v>
      </c>
      <c r="BK396" s="82">
        <f>ROUND($L$396*$K$396,2)</f>
        <v>0</v>
      </c>
      <c r="BL396" s="6" t="s">
        <v>162</v>
      </c>
    </row>
    <row r="397" spans="2:64" s="6" customFormat="1" ht="15.75" customHeight="1">
      <c r="B397" s="22"/>
      <c r="C397" s="122" t="s">
        <v>602</v>
      </c>
      <c r="D397" s="122" t="s">
        <v>158</v>
      </c>
      <c r="E397" s="123" t="s">
        <v>560</v>
      </c>
      <c r="F397" s="194" t="s">
        <v>561</v>
      </c>
      <c r="G397" s="195"/>
      <c r="H397" s="195"/>
      <c r="I397" s="195"/>
      <c r="J397" s="124" t="s">
        <v>229</v>
      </c>
      <c r="K397" s="125">
        <v>6</v>
      </c>
      <c r="L397" s="196">
        <v>0</v>
      </c>
      <c r="M397" s="195"/>
      <c r="N397" s="197">
        <f>ROUND($L$397*$K$397,2)</f>
        <v>0</v>
      </c>
      <c r="O397" s="195"/>
      <c r="P397" s="195"/>
      <c r="Q397" s="195"/>
      <c r="R397" s="23"/>
      <c r="T397" s="126"/>
      <c r="U397" s="29" t="s">
        <v>42</v>
      </c>
      <c r="V397" s="127">
        <v>0</v>
      </c>
      <c r="W397" s="127">
        <f>$V$397*$K$397</f>
        <v>0</v>
      </c>
      <c r="X397" s="127">
        <v>0</v>
      </c>
      <c r="Y397" s="127">
        <f>$X$397*$K$397</f>
        <v>0</v>
      </c>
      <c r="Z397" s="127">
        <v>0</v>
      </c>
      <c r="AA397" s="128">
        <f>$Z$397*$K$397</f>
        <v>0</v>
      </c>
      <c r="AR397" s="6" t="s">
        <v>162</v>
      </c>
      <c r="AT397" s="6" t="s">
        <v>158</v>
      </c>
      <c r="AU397" s="6" t="s">
        <v>21</v>
      </c>
      <c r="AY397" s="6" t="s">
        <v>156</v>
      </c>
      <c r="BE397" s="82">
        <f>IF($U$397="základní",$N$397,0)</f>
        <v>0</v>
      </c>
      <c r="BF397" s="82">
        <f>IF($U$397="snížená",$N$397,0)</f>
        <v>0</v>
      </c>
      <c r="BG397" s="82">
        <f>IF($U$397="zákl. přenesená",$N$397,0)</f>
        <v>0</v>
      </c>
      <c r="BH397" s="82">
        <f>IF($U$397="sníž. přenesená",$N$397,0)</f>
        <v>0</v>
      </c>
      <c r="BI397" s="82">
        <f>IF($U$397="nulová",$N$397,0)</f>
        <v>0</v>
      </c>
      <c r="BJ397" s="6" t="s">
        <v>21</v>
      </c>
      <c r="BK397" s="82">
        <f>ROUND($L$397*$K$397,2)</f>
        <v>0</v>
      </c>
      <c r="BL397" s="6" t="s">
        <v>162</v>
      </c>
    </row>
    <row r="398" spans="2:64" s="6" customFormat="1" ht="15.75" customHeight="1">
      <c r="B398" s="22"/>
      <c r="C398" s="122" t="s">
        <v>603</v>
      </c>
      <c r="D398" s="122" t="s">
        <v>158</v>
      </c>
      <c r="E398" s="123" t="s">
        <v>560</v>
      </c>
      <c r="F398" s="194" t="s">
        <v>561</v>
      </c>
      <c r="G398" s="195"/>
      <c r="H398" s="195"/>
      <c r="I398" s="195"/>
      <c r="J398" s="124" t="s">
        <v>229</v>
      </c>
      <c r="K398" s="125">
        <v>5</v>
      </c>
      <c r="L398" s="196">
        <v>0</v>
      </c>
      <c r="M398" s="195"/>
      <c r="N398" s="197">
        <f>ROUND($L$398*$K$398,2)</f>
        <v>0</v>
      </c>
      <c r="O398" s="195"/>
      <c r="P398" s="195"/>
      <c r="Q398" s="195"/>
      <c r="R398" s="23"/>
      <c r="T398" s="126"/>
      <c r="U398" s="29" t="s">
        <v>42</v>
      </c>
      <c r="V398" s="127">
        <v>0</v>
      </c>
      <c r="W398" s="127">
        <f>$V$398*$K$398</f>
        <v>0</v>
      </c>
      <c r="X398" s="127">
        <v>0</v>
      </c>
      <c r="Y398" s="127">
        <f>$X$398*$K$398</f>
        <v>0</v>
      </c>
      <c r="Z398" s="127">
        <v>0</v>
      </c>
      <c r="AA398" s="128">
        <f>$Z$398*$K$398</f>
        <v>0</v>
      </c>
      <c r="AR398" s="6" t="s">
        <v>162</v>
      </c>
      <c r="AT398" s="6" t="s">
        <v>158</v>
      </c>
      <c r="AU398" s="6" t="s">
        <v>21</v>
      </c>
      <c r="AY398" s="6" t="s">
        <v>156</v>
      </c>
      <c r="BE398" s="82">
        <f>IF($U$398="základní",$N$398,0)</f>
        <v>0</v>
      </c>
      <c r="BF398" s="82">
        <f>IF($U$398="snížená",$N$398,0)</f>
        <v>0</v>
      </c>
      <c r="BG398" s="82">
        <f>IF($U$398="zákl. přenesená",$N$398,0)</f>
        <v>0</v>
      </c>
      <c r="BH398" s="82">
        <f>IF($U$398="sníž. přenesená",$N$398,0)</f>
        <v>0</v>
      </c>
      <c r="BI398" s="82">
        <f>IF($U$398="nulová",$N$398,0)</f>
        <v>0</v>
      </c>
      <c r="BJ398" s="6" t="s">
        <v>21</v>
      </c>
      <c r="BK398" s="82">
        <f>ROUND($L$398*$K$398,2)</f>
        <v>0</v>
      </c>
      <c r="BL398" s="6" t="s">
        <v>162</v>
      </c>
    </row>
    <row r="399" spans="2:64" s="6" customFormat="1" ht="15.75" customHeight="1">
      <c r="B399" s="22"/>
      <c r="C399" s="122" t="s">
        <v>604</v>
      </c>
      <c r="D399" s="122" t="s">
        <v>158</v>
      </c>
      <c r="E399" s="123" t="s">
        <v>560</v>
      </c>
      <c r="F399" s="194" t="s">
        <v>561</v>
      </c>
      <c r="G399" s="195"/>
      <c r="H399" s="195"/>
      <c r="I399" s="195"/>
      <c r="J399" s="124" t="s">
        <v>229</v>
      </c>
      <c r="K399" s="125">
        <v>4</v>
      </c>
      <c r="L399" s="196">
        <v>0</v>
      </c>
      <c r="M399" s="195"/>
      <c r="N399" s="197">
        <f>ROUND($L$399*$K$399,2)</f>
        <v>0</v>
      </c>
      <c r="O399" s="195"/>
      <c r="P399" s="195"/>
      <c r="Q399" s="195"/>
      <c r="R399" s="23"/>
      <c r="T399" s="126"/>
      <c r="U399" s="29" t="s">
        <v>42</v>
      </c>
      <c r="V399" s="127">
        <v>0</v>
      </c>
      <c r="W399" s="127">
        <f>$V$399*$K$399</f>
        <v>0</v>
      </c>
      <c r="X399" s="127">
        <v>0</v>
      </c>
      <c r="Y399" s="127">
        <f>$X$399*$K$399</f>
        <v>0</v>
      </c>
      <c r="Z399" s="127">
        <v>0</v>
      </c>
      <c r="AA399" s="128">
        <f>$Z$399*$K$399</f>
        <v>0</v>
      </c>
      <c r="AR399" s="6" t="s">
        <v>162</v>
      </c>
      <c r="AT399" s="6" t="s">
        <v>158</v>
      </c>
      <c r="AU399" s="6" t="s">
        <v>21</v>
      </c>
      <c r="AY399" s="6" t="s">
        <v>156</v>
      </c>
      <c r="BE399" s="82">
        <f>IF($U$399="základní",$N$399,0)</f>
        <v>0</v>
      </c>
      <c r="BF399" s="82">
        <f>IF($U$399="snížená",$N$399,0)</f>
        <v>0</v>
      </c>
      <c r="BG399" s="82">
        <f>IF($U$399="zákl. přenesená",$N$399,0)</f>
        <v>0</v>
      </c>
      <c r="BH399" s="82">
        <f>IF($U$399="sníž. přenesená",$N$399,0)</f>
        <v>0</v>
      </c>
      <c r="BI399" s="82">
        <f>IF($U$399="nulová",$N$399,0)</f>
        <v>0</v>
      </c>
      <c r="BJ399" s="6" t="s">
        <v>21</v>
      </c>
      <c r="BK399" s="82">
        <f>ROUND($L$399*$K$399,2)</f>
        <v>0</v>
      </c>
      <c r="BL399" s="6" t="s">
        <v>162</v>
      </c>
    </row>
    <row r="400" spans="2:64" s="6" customFormat="1" ht="15.75" customHeight="1">
      <c r="B400" s="22"/>
      <c r="C400" s="122" t="s">
        <v>605</v>
      </c>
      <c r="D400" s="122" t="s">
        <v>158</v>
      </c>
      <c r="E400" s="123" t="s">
        <v>227</v>
      </c>
      <c r="F400" s="194" t="s">
        <v>228</v>
      </c>
      <c r="G400" s="195"/>
      <c r="H400" s="195"/>
      <c r="I400" s="195"/>
      <c r="J400" s="124" t="s">
        <v>229</v>
      </c>
      <c r="K400" s="125">
        <v>9</v>
      </c>
      <c r="L400" s="196">
        <v>0</v>
      </c>
      <c r="M400" s="195"/>
      <c r="N400" s="197">
        <f>ROUND($L$400*$K$400,2)</f>
        <v>0</v>
      </c>
      <c r="O400" s="195"/>
      <c r="P400" s="195"/>
      <c r="Q400" s="195"/>
      <c r="R400" s="23"/>
      <c r="T400" s="126"/>
      <c r="U400" s="29" t="s">
        <v>42</v>
      </c>
      <c r="V400" s="127">
        <v>0</v>
      </c>
      <c r="W400" s="127">
        <f>$V$400*$K$400</f>
        <v>0</v>
      </c>
      <c r="X400" s="127">
        <v>0</v>
      </c>
      <c r="Y400" s="127">
        <f>$X$400*$K$400</f>
        <v>0</v>
      </c>
      <c r="Z400" s="127">
        <v>0</v>
      </c>
      <c r="AA400" s="128">
        <f>$Z$400*$K$400</f>
        <v>0</v>
      </c>
      <c r="AR400" s="6" t="s">
        <v>162</v>
      </c>
      <c r="AT400" s="6" t="s">
        <v>158</v>
      </c>
      <c r="AU400" s="6" t="s">
        <v>21</v>
      </c>
      <c r="AY400" s="6" t="s">
        <v>156</v>
      </c>
      <c r="BE400" s="82">
        <f>IF($U$400="základní",$N$400,0)</f>
        <v>0</v>
      </c>
      <c r="BF400" s="82">
        <f>IF($U$400="snížená",$N$400,0)</f>
        <v>0</v>
      </c>
      <c r="BG400" s="82">
        <f>IF($U$400="zákl. přenesená",$N$400,0)</f>
        <v>0</v>
      </c>
      <c r="BH400" s="82">
        <f>IF($U$400="sníž. přenesená",$N$400,0)</f>
        <v>0</v>
      </c>
      <c r="BI400" s="82">
        <f>IF($U$400="nulová",$N$400,0)</f>
        <v>0</v>
      </c>
      <c r="BJ400" s="6" t="s">
        <v>21</v>
      </c>
      <c r="BK400" s="82">
        <f>ROUND($L$400*$K$400,2)</f>
        <v>0</v>
      </c>
      <c r="BL400" s="6" t="s">
        <v>162</v>
      </c>
    </row>
    <row r="401" spans="2:64" s="6" customFormat="1" ht="15.75" customHeight="1">
      <c r="B401" s="22"/>
      <c r="C401" s="122" t="s">
        <v>606</v>
      </c>
      <c r="D401" s="122" t="s">
        <v>158</v>
      </c>
      <c r="E401" s="123" t="s">
        <v>227</v>
      </c>
      <c r="F401" s="194" t="s">
        <v>228</v>
      </c>
      <c r="G401" s="195"/>
      <c r="H401" s="195"/>
      <c r="I401" s="195"/>
      <c r="J401" s="124" t="s">
        <v>229</v>
      </c>
      <c r="K401" s="125">
        <v>7</v>
      </c>
      <c r="L401" s="196">
        <v>0</v>
      </c>
      <c r="M401" s="195"/>
      <c r="N401" s="197">
        <f>ROUND($L$401*$K$401,2)</f>
        <v>0</v>
      </c>
      <c r="O401" s="195"/>
      <c r="P401" s="195"/>
      <c r="Q401" s="195"/>
      <c r="R401" s="23"/>
      <c r="T401" s="126"/>
      <c r="U401" s="29" t="s">
        <v>42</v>
      </c>
      <c r="V401" s="127">
        <v>0</v>
      </c>
      <c r="W401" s="127">
        <f>$V$401*$K$401</f>
        <v>0</v>
      </c>
      <c r="X401" s="127">
        <v>0</v>
      </c>
      <c r="Y401" s="127">
        <f>$X$401*$K$401</f>
        <v>0</v>
      </c>
      <c r="Z401" s="127">
        <v>0</v>
      </c>
      <c r="AA401" s="128">
        <f>$Z$401*$K$401</f>
        <v>0</v>
      </c>
      <c r="AR401" s="6" t="s">
        <v>162</v>
      </c>
      <c r="AT401" s="6" t="s">
        <v>158</v>
      </c>
      <c r="AU401" s="6" t="s">
        <v>21</v>
      </c>
      <c r="AY401" s="6" t="s">
        <v>156</v>
      </c>
      <c r="BE401" s="82">
        <f>IF($U$401="základní",$N$401,0)</f>
        <v>0</v>
      </c>
      <c r="BF401" s="82">
        <f>IF($U$401="snížená",$N$401,0)</f>
        <v>0</v>
      </c>
      <c r="BG401" s="82">
        <f>IF($U$401="zákl. přenesená",$N$401,0)</f>
        <v>0</v>
      </c>
      <c r="BH401" s="82">
        <f>IF($U$401="sníž. přenesená",$N$401,0)</f>
        <v>0</v>
      </c>
      <c r="BI401" s="82">
        <f>IF($U$401="nulová",$N$401,0)</f>
        <v>0</v>
      </c>
      <c r="BJ401" s="6" t="s">
        <v>21</v>
      </c>
      <c r="BK401" s="82">
        <f>ROUND($L$401*$K$401,2)</f>
        <v>0</v>
      </c>
      <c r="BL401" s="6" t="s">
        <v>162</v>
      </c>
    </row>
    <row r="402" spans="2:64" s="6" customFormat="1" ht="15.75" customHeight="1">
      <c r="B402" s="22"/>
      <c r="C402" s="122" t="s">
        <v>607</v>
      </c>
      <c r="D402" s="122" t="s">
        <v>158</v>
      </c>
      <c r="E402" s="123" t="s">
        <v>227</v>
      </c>
      <c r="F402" s="194" t="s">
        <v>228</v>
      </c>
      <c r="G402" s="195"/>
      <c r="H402" s="195"/>
      <c r="I402" s="195"/>
      <c r="J402" s="124" t="s">
        <v>229</v>
      </c>
      <c r="K402" s="125">
        <v>6</v>
      </c>
      <c r="L402" s="196">
        <v>0</v>
      </c>
      <c r="M402" s="195"/>
      <c r="N402" s="197">
        <f>ROUND($L$402*$K$402,2)</f>
        <v>0</v>
      </c>
      <c r="O402" s="195"/>
      <c r="P402" s="195"/>
      <c r="Q402" s="195"/>
      <c r="R402" s="23"/>
      <c r="T402" s="126"/>
      <c r="U402" s="29" t="s">
        <v>42</v>
      </c>
      <c r="V402" s="127">
        <v>0</v>
      </c>
      <c r="W402" s="127">
        <f>$V$402*$K$402</f>
        <v>0</v>
      </c>
      <c r="X402" s="127">
        <v>0</v>
      </c>
      <c r="Y402" s="127">
        <f>$X$402*$K$402</f>
        <v>0</v>
      </c>
      <c r="Z402" s="127">
        <v>0</v>
      </c>
      <c r="AA402" s="128">
        <f>$Z$402*$K$402</f>
        <v>0</v>
      </c>
      <c r="AR402" s="6" t="s">
        <v>162</v>
      </c>
      <c r="AT402" s="6" t="s">
        <v>158</v>
      </c>
      <c r="AU402" s="6" t="s">
        <v>21</v>
      </c>
      <c r="AY402" s="6" t="s">
        <v>156</v>
      </c>
      <c r="BE402" s="82">
        <f>IF($U$402="základní",$N$402,0)</f>
        <v>0</v>
      </c>
      <c r="BF402" s="82">
        <f>IF($U$402="snížená",$N$402,0)</f>
        <v>0</v>
      </c>
      <c r="BG402" s="82">
        <f>IF($U$402="zákl. přenesená",$N$402,0)</f>
        <v>0</v>
      </c>
      <c r="BH402" s="82">
        <f>IF($U$402="sníž. přenesená",$N$402,0)</f>
        <v>0</v>
      </c>
      <c r="BI402" s="82">
        <f>IF($U$402="nulová",$N$402,0)</f>
        <v>0</v>
      </c>
      <c r="BJ402" s="6" t="s">
        <v>21</v>
      </c>
      <c r="BK402" s="82">
        <f>ROUND($L$402*$K$402,2)</f>
        <v>0</v>
      </c>
      <c r="BL402" s="6" t="s">
        <v>162</v>
      </c>
    </row>
    <row r="403" spans="2:63" s="113" customFormat="1" ht="37.5" customHeight="1">
      <c r="B403" s="114"/>
      <c r="D403" s="115" t="s">
        <v>122</v>
      </c>
      <c r="E403" s="115"/>
      <c r="F403" s="115"/>
      <c r="G403" s="115"/>
      <c r="H403" s="115"/>
      <c r="I403" s="115"/>
      <c r="J403" s="115"/>
      <c r="K403" s="115"/>
      <c r="L403" s="115"/>
      <c r="M403" s="115"/>
      <c r="N403" s="190">
        <f>$BK$403</f>
        <v>0</v>
      </c>
      <c r="O403" s="198"/>
      <c r="P403" s="198"/>
      <c r="Q403" s="198"/>
      <c r="R403" s="117"/>
      <c r="T403" s="118"/>
      <c r="W403" s="119">
        <f>SUM($W$404:$W$434)</f>
        <v>0</v>
      </c>
      <c r="Y403" s="119">
        <f>SUM($Y$404:$Y$434)</f>
        <v>0</v>
      </c>
      <c r="AA403" s="120">
        <f>SUM($AA$404:$AA$434)</f>
        <v>0</v>
      </c>
      <c r="AR403" s="116" t="s">
        <v>94</v>
      </c>
      <c r="AT403" s="116" t="s">
        <v>76</v>
      </c>
      <c r="AU403" s="116" t="s">
        <v>77</v>
      </c>
      <c r="AY403" s="116" t="s">
        <v>156</v>
      </c>
      <c r="BK403" s="121">
        <f>SUM($BK$404:$BK$434)</f>
        <v>0</v>
      </c>
    </row>
    <row r="404" spans="2:64" s="6" customFormat="1" ht="27" customHeight="1">
      <c r="B404" s="22"/>
      <c r="C404" s="122" t="s">
        <v>608</v>
      </c>
      <c r="D404" s="122" t="s">
        <v>158</v>
      </c>
      <c r="E404" s="123" t="s">
        <v>609</v>
      </c>
      <c r="F404" s="194" t="s">
        <v>610</v>
      </c>
      <c r="G404" s="195"/>
      <c r="H404" s="195"/>
      <c r="I404" s="195"/>
      <c r="J404" s="124" t="s">
        <v>415</v>
      </c>
      <c r="K404" s="125">
        <v>1</v>
      </c>
      <c r="L404" s="196">
        <v>0</v>
      </c>
      <c r="M404" s="195"/>
      <c r="N404" s="197">
        <f>ROUND($L$404*$K$404,2)</f>
        <v>0</v>
      </c>
      <c r="O404" s="195"/>
      <c r="P404" s="195"/>
      <c r="Q404" s="195"/>
      <c r="R404" s="23"/>
      <c r="T404" s="126"/>
      <c r="U404" s="29" t="s">
        <v>42</v>
      </c>
      <c r="V404" s="127">
        <v>0</v>
      </c>
      <c r="W404" s="127">
        <f>$V$404*$K$404</f>
        <v>0</v>
      </c>
      <c r="X404" s="127">
        <v>0</v>
      </c>
      <c r="Y404" s="127">
        <f>$X$404*$K$404</f>
        <v>0</v>
      </c>
      <c r="Z404" s="127">
        <v>0</v>
      </c>
      <c r="AA404" s="128">
        <f>$Z$404*$K$404</f>
        <v>0</v>
      </c>
      <c r="AR404" s="6" t="s">
        <v>162</v>
      </c>
      <c r="AT404" s="6" t="s">
        <v>158</v>
      </c>
      <c r="AU404" s="6" t="s">
        <v>21</v>
      </c>
      <c r="AY404" s="6" t="s">
        <v>156</v>
      </c>
      <c r="BE404" s="82">
        <f>IF($U$404="základní",$N$404,0)</f>
        <v>0</v>
      </c>
      <c r="BF404" s="82">
        <f>IF($U$404="snížená",$N$404,0)</f>
        <v>0</v>
      </c>
      <c r="BG404" s="82">
        <f>IF($U$404="zákl. přenesená",$N$404,0)</f>
        <v>0</v>
      </c>
      <c r="BH404" s="82">
        <f>IF($U$404="sníž. přenesená",$N$404,0)</f>
        <v>0</v>
      </c>
      <c r="BI404" s="82">
        <f>IF($U$404="nulová",$N$404,0)</f>
        <v>0</v>
      </c>
      <c r="BJ404" s="6" t="s">
        <v>21</v>
      </c>
      <c r="BK404" s="82">
        <f>ROUND($L$404*$K$404,2)</f>
        <v>0</v>
      </c>
      <c r="BL404" s="6" t="s">
        <v>162</v>
      </c>
    </row>
    <row r="405" spans="2:64" s="6" customFormat="1" ht="27" customHeight="1">
      <c r="B405" s="22"/>
      <c r="C405" s="122" t="s">
        <v>611</v>
      </c>
      <c r="D405" s="122" t="s">
        <v>158</v>
      </c>
      <c r="E405" s="123" t="s">
        <v>609</v>
      </c>
      <c r="F405" s="194" t="s">
        <v>610</v>
      </c>
      <c r="G405" s="195"/>
      <c r="H405" s="195"/>
      <c r="I405" s="195"/>
      <c r="J405" s="124" t="s">
        <v>415</v>
      </c>
      <c r="K405" s="125">
        <v>1</v>
      </c>
      <c r="L405" s="196">
        <v>0</v>
      </c>
      <c r="M405" s="195"/>
      <c r="N405" s="197">
        <f>ROUND($L$405*$K$405,2)</f>
        <v>0</v>
      </c>
      <c r="O405" s="195"/>
      <c r="P405" s="195"/>
      <c r="Q405" s="195"/>
      <c r="R405" s="23"/>
      <c r="T405" s="126"/>
      <c r="U405" s="29" t="s">
        <v>42</v>
      </c>
      <c r="V405" s="127">
        <v>0</v>
      </c>
      <c r="W405" s="127">
        <f>$V$405*$K$405</f>
        <v>0</v>
      </c>
      <c r="X405" s="127">
        <v>0</v>
      </c>
      <c r="Y405" s="127">
        <f>$X$405*$K$405</f>
        <v>0</v>
      </c>
      <c r="Z405" s="127">
        <v>0</v>
      </c>
      <c r="AA405" s="128">
        <f>$Z$405*$K$405</f>
        <v>0</v>
      </c>
      <c r="AR405" s="6" t="s">
        <v>162</v>
      </c>
      <c r="AT405" s="6" t="s">
        <v>158</v>
      </c>
      <c r="AU405" s="6" t="s">
        <v>21</v>
      </c>
      <c r="AY405" s="6" t="s">
        <v>156</v>
      </c>
      <c r="BE405" s="82">
        <f>IF($U$405="základní",$N$405,0)</f>
        <v>0</v>
      </c>
      <c r="BF405" s="82">
        <f>IF($U$405="snížená",$N$405,0)</f>
        <v>0</v>
      </c>
      <c r="BG405" s="82">
        <f>IF($U$405="zákl. přenesená",$N$405,0)</f>
        <v>0</v>
      </c>
      <c r="BH405" s="82">
        <f>IF($U$405="sníž. přenesená",$N$405,0)</f>
        <v>0</v>
      </c>
      <c r="BI405" s="82">
        <f>IF($U$405="nulová",$N$405,0)</f>
        <v>0</v>
      </c>
      <c r="BJ405" s="6" t="s">
        <v>21</v>
      </c>
      <c r="BK405" s="82">
        <f>ROUND($L$405*$K$405,2)</f>
        <v>0</v>
      </c>
      <c r="BL405" s="6" t="s">
        <v>162</v>
      </c>
    </row>
    <row r="406" spans="2:64" s="6" customFormat="1" ht="15.75" customHeight="1">
      <c r="B406" s="22"/>
      <c r="C406" s="122" t="s">
        <v>612</v>
      </c>
      <c r="D406" s="122" t="s">
        <v>158</v>
      </c>
      <c r="E406" s="123" t="s">
        <v>613</v>
      </c>
      <c r="F406" s="194" t="s">
        <v>614</v>
      </c>
      <c r="G406" s="195"/>
      <c r="H406" s="195"/>
      <c r="I406" s="195"/>
      <c r="J406" s="124" t="s">
        <v>415</v>
      </c>
      <c r="K406" s="125">
        <v>1</v>
      </c>
      <c r="L406" s="196">
        <v>0</v>
      </c>
      <c r="M406" s="195"/>
      <c r="N406" s="197">
        <f>ROUND($L$406*$K$406,2)</f>
        <v>0</v>
      </c>
      <c r="O406" s="195"/>
      <c r="P406" s="195"/>
      <c r="Q406" s="195"/>
      <c r="R406" s="23"/>
      <c r="T406" s="126"/>
      <c r="U406" s="29" t="s">
        <v>42</v>
      </c>
      <c r="V406" s="127">
        <v>0</v>
      </c>
      <c r="W406" s="127">
        <f>$V$406*$K$406</f>
        <v>0</v>
      </c>
      <c r="X406" s="127">
        <v>0</v>
      </c>
      <c r="Y406" s="127">
        <f>$X$406*$K$406</f>
        <v>0</v>
      </c>
      <c r="Z406" s="127">
        <v>0</v>
      </c>
      <c r="AA406" s="128">
        <f>$Z$406*$K$406</f>
        <v>0</v>
      </c>
      <c r="AR406" s="6" t="s">
        <v>162</v>
      </c>
      <c r="AT406" s="6" t="s">
        <v>158</v>
      </c>
      <c r="AU406" s="6" t="s">
        <v>21</v>
      </c>
      <c r="AY406" s="6" t="s">
        <v>156</v>
      </c>
      <c r="BE406" s="82">
        <f>IF($U$406="základní",$N$406,0)</f>
        <v>0</v>
      </c>
      <c r="BF406" s="82">
        <f>IF($U$406="snížená",$N$406,0)</f>
        <v>0</v>
      </c>
      <c r="BG406" s="82">
        <f>IF($U$406="zákl. přenesená",$N$406,0)</f>
        <v>0</v>
      </c>
      <c r="BH406" s="82">
        <f>IF($U$406="sníž. přenesená",$N$406,0)</f>
        <v>0</v>
      </c>
      <c r="BI406" s="82">
        <f>IF($U$406="nulová",$N$406,0)</f>
        <v>0</v>
      </c>
      <c r="BJ406" s="6" t="s">
        <v>21</v>
      </c>
      <c r="BK406" s="82">
        <f>ROUND($L$406*$K$406,2)</f>
        <v>0</v>
      </c>
      <c r="BL406" s="6" t="s">
        <v>162</v>
      </c>
    </row>
    <row r="407" spans="2:64" s="6" customFormat="1" ht="15.75" customHeight="1">
      <c r="B407" s="22"/>
      <c r="C407" s="122" t="s">
        <v>615</v>
      </c>
      <c r="D407" s="122" t="s">
        <v>158</v>
      </c>
      <c r="E407" s="123" t="s">
        <v>613</v>
      </c>
      <c r="F407" s="194" t="s">
        <v>614</v>
      </c>
      <c r="G407" s="195"/>
      <c r="H407" s="195"/>
      <c r="I407" s="195"/>
      <c r="J407" s="124" t="s">
        <v>415</v>
      </c>
      <c r="K407" s="125">
        <v>1</v>
      </c>
      <c r="L407" s="196">
        <v>0</v>
      </c>
      <c r="M407" s="195"/>
      <c r="N407" s="197">
        <f>ROUND($L$407*$K$407,2)</f>
        <v>0</v>
      </c>
      <c r="O407" s="195"/>
      <c r="P407" s="195"/>
      <c r="Q407" s="195"/>
      <c r="R407" s="23"/>
      <c r="T407" s="126"/>
      <c r="U407" s="29" t="s">
        <v>42</v>
      </c>
      <c r="V407" s="127">
        <v>0</v>
      </c>
      <c r="W407" s="127">
        <f>$V$407*$K$407</f>
        <v>0</v>
      </c>
      <c r="X407" s="127">
        <v>0</v>
      </c>
      <c r="Y407" s="127">
        <f>$X$407*$K$407</f>
        <v>0</v>
      </c>
      <c r="Z407" s="127">
        <v>0</v>
      </c>
      <c r="AA407" s="128">
        <f>$Z$407*$K$407</f>
        <v>0</v>
      </c>
      <c r="AR407" s="6" t="s">
        <v>162</v>
      </c>
      <c r="AT407" s="6" t="s">
        <v>158</v>
      </c>
      <c r="AU407" s="6" t="s">
        <v>21</v>
      </c>
      <c r="AY407" s="6" t="s">
        <v>156</v>
      </c>
      <c r="BE407" s="82">
        <f>IF($U$407="základní",$N$407,0)</f>
        <v>0</v>
      </c>
      <c r="BF407" s="82">
        <f>IF($U$407="snížená",$N$407,0)</f>
        <v>0</v>
      </c>
      <c r="BG407" s="82">
        <f>IF($U$407="zákl. přenesená",$N$407,0)</f>
        <v>0</v>
      </c>
      <c r="BH407" s="82">
        <f>IF($U$407="sníž. přenesená",$N$407,0)</f>
        <v>0</v>
      </c>
      <c r="BI407" s="82">
        <f>IF($U$407="nulová",$N$407,0)</f>
        <v>0</v>
      </c>
      <c r="BJ407" s="6" t="s">
        <v>21</v>
      </c>
      <c r="BK407" s="82">
        <f>ROUND($L$407*$K$407,2)</f>
        <v>0</v>
      </c>
      <c r="BL407" s="6" t="s">
        <v>162</v>
      </c>
    </row>
    <row r="408" spans="2:64" s="6" customFormat="1" ht="27" customHeight="1">
      <c r="B408" s="22"/>
      <c r="C408" s="122" t="s">
        <v>616</v>
      </c>
      <c r="D408" s="122" t="s">
        <v>158</v>
      </c>
      <c r="E408" s="123" t="s">
        <v>617</v>
      </c>
      <c r="F408" s="194" t="s">
        <v>618</v>
      </c>
      <c r="G408" s="195"/>
      <c r="H408" s="195"/>
      <c r="I408" s="195"/>
      <c r="J408" s="124" t="s">
        <v>415</v>
      </c>
      <c r="K408" s="125">
        <v>1</v>
      </c>
      <c r="L408" s="196">
        <v>0</v>
      </c>
      <c r="M408" s="195"/>
      <c r="N408" s="197">
        <f>ROUND($L$408*$K$408,2)</f>
        <v>0</v>
      </c>
      <c r="O408" s="195"/>
      <c r="P408" s="195"/>
      <c r="Q408" s="195"/>
      <c r="R408" s="23"/>
      <c r="T408" s="126"/>
      <c r="U408" s="29" t="s">
        <v>42</v>
      </c>
      <c r="V408" s="127">
        <v>0</v>
      </c>
      <c r="W408" s="127">
        <f>$V$408*$K$408</f>
        <v>0</v>
      </c>
      <c r="X408" s="127">
        <v>0</v>
      </c>
      <c r="Y408" s="127">
        <f>$X$408*$K$408</f>
        <v>0</v>
      </c>
      <c r="Z408" s="127">
        <v>0</v>
      </c>
      <c r="AA408" s="128">
        <f>$Z$408*$K$408</f>
        <v>0</v>
      </c>
      <c r="AR408" s="6" t="s">
        <v>162</v>
      </c>
      <c r="AT408" s="6" t="s">
        <v>158</v>
      </c>
      <c r="AU408" s="6" t="s">
        <v>21</v>
      </c>
      <c r="AY408" s="6" t="s">
        <v>156</v>
      </c>
      <c r="BE408" s="82">
        <f>IF($U$408="základní",$N$408,0)</f>
        <v>0</v>
      </c>
      <c r="BF408" s="82">
        <f>IF($U$408="snížená",$N$408,0)</f>
        <v>0</v>
      </c>
      <c r="BG408" s="82">
        <f>IF($U$408="zákl. přenesená",$N$408,0)</f>
        <v>0</v>
      </c>
      <c r="BH408" s="82">
        <f>IF($U$408="sníž. přenesená",$N$408,0)</f>
        <v>0</v>
      </c>
      <c r="BI408" s="82">
        <f>IF($U$408="nulová",$N$408,0)</f>
        <v>0</v>
      </c>
      <c r="BJ408" s="6" t="s">
        <v>21</v>
      </c>
      <c r="BK408" s="82">
        <f>ROUND($L$408*$K$408,2)</f>
        <v>0</v>
      </c>
      <c r="BL408" s="6" t="s">
        <v>162</v>
      </c>
    </row>
    <row r="409" spans="2:64" s="6" customFormat="1" ht="27" customHeight="1">
      <c r="B409" s="22"/>
      <c r="C409" s="122" t="s">
        <v>619</v>
      </c>
      <c r="D409" s="122" t="s">
        <v>158</v>
      </c>
      <c r="E409" s="123" t="s">
        <v>617</v>
      </c>
      <c r="F409" s="194" t="s">
        <v>618</v>
      </c>
      <c r="G409" s="195"/>
      <c r="H409" s="195"/>
      <c r="I409" s="195"/>
      <c r="J409" s="124" t="s">
        <v>415</v>
      </c>
      <c r="K409" s="125">
        <v>1</v>
      </c>
      <c r="L409" s="196">
        <v>0</v>
      </c>
      <c r="M409" s="195"/>
      <c r="N409" s="197">
        <f>ROUND($L$409*$K$409,2)</f>
        <v>0</v>
      </c>
      <c r="O409" s="195"/>
      <c r="P409" s="195"/>
      <c r="Q409" s="195"/>
      <c r="R409" s="23"/>
      <c r="T409" s="126"/>
      <c r="U409" s="29" t="s">
        <v>42</v>
      </c>
      <c r="V409" s="127">
        <v>0</v>
      </c>
      <c r="W409" s="127">
        <f>$V$409*$K$409</f>
        <v>0</v>
      </c>
      <c r="X409" s="127">
        <v>0</v>
      </c>
      <c r="Y409" s="127">
        <f>$X$409*$K$409</f>
        <v>0</v>
      </c>
      <c r="Z409" s="127">
        <v>0</v>
      </c>
      <c r="AA409" s="128">
        <f>$Z$409*$K$409</f>
        <v>0</v>
      </c>
      <c r="AR409" s="6" t="s">
        <v>162</v>
      </c>
      <c r="AT409" s="6" t="s">
        <v>158</v>
      </c>
      <c r="AU409" s="6" t="s">
        <v>21</v>
      </c>
      <c r="AY409" s="6" t="s">
        <v>156</v>
      </c>
      <c r="BE409" s="82">
        <f>IF($U$409="základní",$N$409,0)</f>
        <v>0</v>
      </c>
      <c r="BF409" s="82">
        <f>IF($U$409="snížená",$N$409,0)</f>
        <v>0</v>
      </c>
      <c r="BG409" s="82">
        <f>IF($U$409="zákl. přenesená",$N$409,0)</f>
        <v>0</v>
      </c>
      <c r="BH409" s="82">
        <f>IF($U$409="sníž. přenesená",$N$409,0)</f>
        <v>0</v>
      </c>
      <c r="BI409" s="82">
        <f>IF($U$409="nulová",$N$409,0)</f>
        <v>0</v>
      </c>
      <c r="BJ409" s="6" t="s">
        <v>21</v>
      </c>
      <c r="BK409" s="82">
        <f>ROUND($L$409*$K$409,2)</f>
        <v>0</v>
      </c>
      <c r="BL409" s="6" t="s">
        <v>162</v>
      </c>
    </row>
    <row r="410" spans="2:64" s="6" customFormat="1" ht="27" customHeight="1">
      <c r="B410" s="22"/>
      <c r="C410" s="122" t="s">
        <v>620</v>
      </c>
      <c r="D410" s="122" t="s">
        <v>158</v>
      </c>
      <c r="E410" s="123" t="s">
        <v>621</v>
      </c>
      <c r="F410" s="194" t="s">
        <v>622</v>
      </c>
      <c r="G410" s="195"/>
      <c r="H410" s="195"/>
      <c r="I410" s="195"/>
      <c r="J410" s="124" t="s">
        <v>415</v>
      </c>
      <c r="K410" s="125">
        <v>1</v>
      </c>
      <c r="L410" s="196">
        <v>0</v>
      </c>
      <c r="M410" s="195"/>
      <c r="N410" s="197">
        <f>ROUND($L$410*$K$410,2)</f>
        <v>0</v>
      </c>
      <c r="O410" s="195"/>
      <c r="P410" s="195"/>
      <c r="Q410" s="195"/>
      <c r="R410" s="23"/>
      <c r="T410" s="126"/>
      <c r="U410" s="29" t="s">
        <v>42</v>
      </c>
      <c r="V410" s="127">
        <v>0</v>
      </c>
      <c r="W410" s="127">
        <f>$V$410*$K$410</f>
        <v>0</v>
      </c>
      <c r="X410" s="127">
        <v>0</v>
      </c>
      <c r="Y410" s="127">
        <f>$X$410*$K$410</f>
        <v>0</v>
      </c>
      <c r="Z410" s="127">
        <v>0</v>
      </c>
      <c r="AA410" s="128">
        <f>$Z$410*$K$410</f>
        <v>0</v>
      </c>
      <c r="AR410" s="6" t="s">
        <v>162</v>
      </c>
      <c r="AT410" s="6" t="s">
        <v>158</v>
      </c>
      <c r="AU410" s="6" t="s">
        <v>21</v>
      </c>
      <c r="AY410" s="6" t="s">
        <v>156</v>
      </c>
      <c r="BE410" s="82">
        <f>IF($U$410="základní",$N$410,0)</f>
        <v>0</v>
      </c>
      <c r="BF410" s="82">
        <f>IF($U$410="snížená",$N$410,0)</f>
        <v>0</v>
      </c>
      <c r="BG410" s="82">
        <f>IF($U$410="zákl. přenesená",$N$410,0)</f>
        <v>0</v>
      </c>
      <c r="BH410" s="82">
        <f>IF($U$410="sníž. přenesená",$N$410,0)</f>
        <v>0</v>
      </c>
      <c r="BI410" s="82">
        <f>IF($U$410="nulová",$N$410,0)</f>
        <v>0</v>
      </c>
      <c r="BJ410" s="6" t="s">
        <v>21</v>
      </c>
      <c r="BK410" s="82">
        <f>ROUND($L$410*$K$410,2)</f>
        <v>0</v>
      </c>
      <c r="BL410" s="6" t="s">
        <v>162</v>
      </c>
    </row>
    <row r="411" spans="2:64" s="6" customFormat="1" ht="27" customHeight="1">
      <c r="B411" s="22"/>
      <c r="C411" s="122" t="s">
        <v>623</v>
      </c>
      <c r="D411" s="122" t="s">
        <v>158</v>
      </c>
      <c r="E411" s="123" t="s">
        <v>621</v>
      </c>
      <c r="F411" s="194" t="s">
        <v>622</v>
      </c>
      <c r="G411" s="195"/>
      <c r="H411" s="195"/>
      <c r="I411" s="195"/>
      <c r="J411" s="124" t="s">
        <v>415</v>
      </c>
      <c r="K411" s="125">
        <v>1</v>
      </c>
      <c r="L411" s="196">
        <v>0</v>
      </c>
      <c r="M411" s="195"/>
      <c r="N411" s="197">
        <f>ROUND($L$411*$K$411,2)</f>
        <v>0</v>
      </c>
      <c r="O411" s="195"/>
      <c r="P411" s="195"/>
      <c r="Q411" s="195"/>
      <c r="R411" s="23"/>
      <c r="T411" s="126"/>
      <c r="U411" s="29" t="s">
        <v>42</v>
      </c>
      <c r="V411" s="127">
        <v>0</v>
      </c>
      <c r="W411" s="127">
        <f>$V$411*$K$411</f>
        <v>0</v>
      </c>
      <c r="X411" s="127">
        <v>0</v>
      </c>
      <c r="Y411" s="127">
        <f>$X$411*$K$411</f>
        <v>0</v>
      </c>
      <c r="Z411" s="127">
        <v>0</v>
      </c>
      <c r="AA411" s="128">
        <f>$Z$411*$K$411</f>
        <v>0</v>
      </c>
      <c r="AR411" s="6" t="s">
        <v>162</v>
      </c>
      <c r="AT411" s="6" t="s">
        <v>158</v>
      </c>
      <c r="AU411" s="6" t="s">
        <v>21</v>
      </c>
      <c r="AY411" s="6" t="s">
        <v>156</v>
      </c>
      <c r="BE411" s="82">
        <f>IF($U$411="základní",$N$411,0)</f>
        <v>0</v>
      </c>
      <c r="BF411" s="82">
        <f>IF($U$411="snížená",$N$411,0)</f>
        <v>0</v>
      </c>
      <c r="BG411" s="82">
        <f>IF($U$411="zákl. přenesená",$N$411,0)</f>
        <v>0</v>
      </c>
      <c r="BH411" s="82">
        <f>IF($U$411="sníž. přenesená",$N$411,0)</f>
        <v>0</v>
      </c>
      <c r="BI411" s="82">
        <f>IF($U$411="nulová",$N$411,0)</f>
        <v>0</v>
      </c>
      <c r="BJ411" s="6" t="s">
        <v>21</v>
      </c>
      <c r="BK411" s="82">
        <f>ROUND($L$411*$K$411,2)</f>
        <v>0</v>
      </c>
      <c r="BL411" s="6" t="s">
        <v>162</v>
      </c>
    </row>
    <row r="412" spans="2:64" s="6" customFormat="1" ht="27" customHeight="1">
      <c r="B412" s="22"/>
      <c r="C412" s="122" t="s">
        <v>624</v>
      </c>
      <c r="D412" s="122" t="s">
        <v>158</v>
      </c>
      <c r="E412" s="123" t="s">
        <v>625</v>
      </c>
      <c r="F412" s="194" t="s">
        <v>626</v>
      </c>
      <c r="G412" s="195"/>
      <c r="H412" s="195"/>
      <c r="I412" s="195"/>
      <c r="J412" s="124" t="s">
        <v>415</v>
      </c>
      <c r="K412" s="125">
        <v>1</v>
      </c>
      <c r="L412" s="196">
        <v>0</v>
      </c>
      <c r="M412" s="195"/>
      <c r="N412" s="197">
        <f>ROUND($L$412*$K$412,2)</f>
        <v>0</v>
      </c>
      <c r="O412" s="195"/>
      <c r="P412" s="195"/>
      <c r="Q412" s="195"/>
      <c r="R412" s="23"/>
      <c r="T412" s="126"/>
      <c r="U412" s="29" t="s">
        <v>42</v>
      </c>
      <c r="V412" s="127">
        <v>0</v>
      </c>
      <c r="W412" s="127">
        <f>$V$412*$K$412</f>
        <v>0</v>
      </c>
      <c r="X412" s="127">
        <v>0</v>
      </c>
      <c r="Y412" s="127">
        <f>$X$412*$K$412</f>
        <v>0</v>
      </c>
      <c r="Z412" s="127">
        <v>0</v>
      </c>
      <c r="AA412" s="128">
        <f>$Z$412*$K$412</f>
        <v>0</v>
      </c>
      <c r="AR412" s="6" t="s">
        <v>162</v>
      </c>
      <c r="AT412" s="6" t="s">
        <v>158</v>
      </c>
      <c r="AU412" s="6" t="s">
        <v>21</v>
      </c>
      <c r="AY412" s="6" t="s">
        <v>156</v>
      </c>
      <c r="BE412" s="82">
        <f>IF($U$412="základní",$N$412,0)</f>
        <v>0</v>
      </c>
      <c r="BF412" s="82">
        <f>IF($U$412="snížená",$N$412,0)</f>
        <v>0</v>
      </c>
      <c r="BG412" s="82">
        <f>IF($U$412="zákl. přenesená",$N$412,0)</f>
        <v>0</v>
      </c>
      <c r="BH412" s="82">
        <f>IF($U$412="sníž. přenesená",$N$412,0)</f>
        <v>0</v>
      </c>
      <c r="BI412" s="82">
        <f>IF($U$412="nulová",$N$412,0)</f>
        <v>0</v>
      </c>
      <c r="BJ412" s="6" t="s">
        <v>21</v>
      </c>
      <c r="BK412" s="82">
        <f>ROUND($L$412*$K$412,2)</f>
        <v>0</v>
      </c>
      <c r="BL412" s="6" t="s">
        <v>162</v>
      </c>
    </row>
    <row r="413" spans="2:64" s="6" customFormat="1" ht="27" customHeight="1">
      <c r="B413" s="22"/>
      <c r="C413" s="122" t="s">
        <v>627</v>
      </c>
      <c r="D413" s="122" t="s">
        <v>158</v>
      </c>
      <c r="E413" s="123" t="s">
        <v>625</v>
      </c>
      <c r="F413" s="194" t="s">
        <v>626</v>
      </c>
      <c r="G413" s="195"/>
      <c r="H413" s="195"/>
      <c r="I413" s="195"/>
      <c r="J413" s="124" t="s">
        <v>415</v>
      </c>
      <c r="K413" s="125">
        <v>1</v>
      </c>
      <c r="L413" s="196">
        <v>0</v>
      </c>
      <c r="M413" s="195"/>
      <c r="N413" s="197">
        <f>ROUND($L$413*$K$413,2)</f>
        <v>0</v>
      </c>
      <c r="O413" s="195"/>
      <c r="P413" s="195"/>
      <c r="Q413" s="195"/>
      <c r="R413" s="23"/>
      <c r="T413" s="126"/>
      <c r="U413" s="29" t="s">
        <v>42</v>
      </c>
      <c r="V413" s="127">
        <v>0</v>
      </c>
      <c r="W413" s="127">
        <f>$V$413*$K$413</f>
        <v>0</v>
      </c>
      <c r="X413" s="127">
        <v>0</v>
      </c>
      <c r="Y413" s="127">
        <f>$X$413*$K$413</f>
        <v>0</v>
      </c>
      <c r="Z413" s="127">
        <v>0</v>
      </c>
      <c r="AA413" s="128">
        <f>$Z$413*$K$413</f>
        <v>0</v>
      </c>
      <c r="AR413" s="6" t="s">
        <v>162</v>
      </c>
      <c r="AT413" s="6" t="s">
        <v>158</v>
      </c>
      <c r="AU413" s="6" t="s">
        <v>21</v>
      </c>
      <c r="AY413" s="6" t="s">
        <v>156</v>
      </c>
      <c r="BE413" s="82">
        <f>IF($U$413="základní",$N$413,0)</f>
        <v>0</v>
      </c>
      <c r="BF413" s="82">
        <f>IF($U$413="snížená",$N$413,0)</f>
        <v>0</v>
      </c>
      <c r="BG413" s="82">
        <f>IF($U$413="zákl. přenesená",$N$413,0)</f>
        <v>0</v>
      </c>
      <c r="BH413" s="82">
        <f>IF($U$413="sníž. přenesená",$N$413,0)</f>
        <v>0</v>
      </c>
      <c r="BI413" s="82">
        <f>IF($U$413="nulová",$N$413,0)</f>
        <v>0</v>
      </c>
      <c r="BJ413" s="6" t="s">
        <v>21</v>
      </c>
      <c r="BK413" s="82">
        <f>ROUND($L$413*$K$413,2)</f>
        <v>0</v>
      </c>
      <c r="BL413" s="6" t="s">
        <v>162</v>
      </c>
    </row>
    <row r="414" spans="2:64" s="6" customFormat="1" ht="27" customHeight="1">
      <c r="B414" s="22"/>
      <c r="C414" s="122" t="s">
        <v>628</v>
      </c>
      <c r="D414" s="122" t="s">
        <v>158</v>
      </c>
      <c r="E414" s="123" t="s">
        <v>625</v>
      </c>
      <c r="F414" s="194" t="s">
        <v>626</v>
      </c>
      <c r="G414" s="195"/>
      <c r="H414" s="195"/>
      <c r="I414" s="195"/>
      <c r="J414" s="124" t="s">
        <v>415</v>
      </c>
      <c r="K414" s="125">
        <v>1</v>
      </c>
      <c r="L414" s="196">
        <v>0</v>
      </c>
      <c r="M414" s="195"/>
      <c r="N414" s="197">
        <f>ROUND($L$414*$K$414,2)</f>
        <v>0</v>
      </c>
      <c r="O414" s="195"/>
      <c r="P414" s="195"/>
      <c r="Q414" s="195"/>
      <c r="R414" s="23"/>
      <c r="T414" s="126"/>
      <c r="U414" s="29" t="s">
        <v>42</v>
      </c>
      <c r="V414" s="127">
        <v>0</v>
      </c>
      <c r="W414" s="127">
        <f>$V$414*$K$414</f>
        <v>0</v>
      </c>
      <c r="X414" s="127">
        <v>0</v>
      </c>
      <c r="Y414" s="127">
        <f>$X$414*$K$414</f>
        <v>0</v>
      </c>
      <c r="Z414" s="127">
        <v>0</v>
      </c>
      <c r="AA414" s="128">
        <f>$Z$414*$K$414</f>
        <v>0</v>
      </c>
      <c r="AR414" s="6" t="s">
        <v>162</v>
      </c>
      <c r="AT414" s="6" t="s">
        <v>158</v>
      </c>
      <c r="AU414" s="6" t="s">
        <v>21</v>
      </c>
      <c r="AY414" s="6" t="s">
        <v>156</v>
      </c>
      <c r="BE414" s="82">
        <f>IF($U$414="základní",$N$414,0)</f>
        <v>0</v>
      </c>
      <c r="BF414" s="82">
        <f>IF($U$414="snížená",$N$414,0)</f>
        <v>0</v>
      </c>
      <c r="BG414" s="82">
        <f>IF($U$414="zákl. přenesená",$N$414,0)</f>
        <v>0</v>
      </c>
      <c r="BH414" s="82">
        <f>IF($U$414="sníž. přenesená",$N$414,0)</f>
        <v>0</v>
      </c>
      <c r="BI414" s="82">
        <f>IF($U$414="nulová",$N$414,0)</f>
        <v>0</v>
      </c>
      <c r="BJ414" s="6" t="s">
        <v>21</v>
      </c>
      <c r="BK414" s="82">
        <f>ROUND($L$414*$K$414,2)</f>
        <v>0</v>
      </c>
      <c r="BL414" s="6" t="s">
        <v>162</v>
      </c>
    </row>
    <row r="415" spans="2:64" s="6" customFormat="1" ht="27" customHeight="1">
      <c r="B415" s="22"/>
      <c r="C415" s="122" t="s">
        <v>629</v>
      </c>
      <c r="D415" s="122" t="s">
        <v>158</v>
      </c>
      <c r="E415" s="123" t="s">
        <v>630</v>
      </c>
      <c r="F415" s="194" t="s">
        <v>631</v>
      </c>
      <c r="G415" s="195"/>
      <c r="H415" s="195"/>
      <c r="I415" s="195"/>
      <c r="J415" s="124" t="s">
        <v>415</v>
      </c>
      <c r="K415" s="125">
        <v>1</v>
      </c>
      <c r="L415" s="196">
        <v>0</v>
      </c>
      <c r="M415" s="195"/>
      <c r="N415" s="197">
        <f>ROUND($L$415*$K$415,2)</f>
        <v>0</v>
      </c>
      <c r="O415" s="195"/>
      <c r="P415" s="195"/>
      <c r="Q415" s="195"/>
      <c r="R415" s="23"/>
      <c r="T415" s="126"/>
      <c r="U415" s="29" t="s">
        <v>42</v>
      </c>
      <c r="V415" s="127">
        <v>0</v>
      </c>
      <c r="W415" s="127">
        <f>$V$415*$K$415</f>
        <v>0</v>
      </c>
      <c r="X415" s="127">
        <v>0</v>
      </c>
      <c r="Y415" s="127">
        <f>$X$415*$K$415</f>
        <v>0</v>
      </c>
      <c r="Z415" s="127">
        <v>0</v>
      </c>
      <c r="AA415" s="128">
        <f>$Z$415*$K$415</f>
        <v>0</v>
      </c>
      <c r="AR415" s="6" t="s">
        <v>162</v>
      </c>
      <c r="AT415" s="6" t="s">
        <v>158</v>
      </c>
      <c r="AU415" s="6" t="s">
        <v>21</v>
      </c>
      <c r="AY415" s="6" t="s">
        <v>156</v>
      </c>
      <c r="BE415" s="82">
        <f>IF($U$415="základní",$N$415,0)</f>
        <v>0</v>
      </c>
      <c r="BF415" s="82">
        <f>IF($U$415="snížená",$N$415,0)</f>
        <v>0</v>
      </c>
      <c r="BG415" s="82">
        <f>IF($U$415="zákl. přenesená",$N$415,0)</f>
        <v>0</v>
      </c>
      <c r="BH415" s="82">
        <f>IF($U$415="sníž. přenesená",$N$415,0)</f>
        <v>0</v>
      </c>
      <c r="BI415" s="82">
        <f>IF($U$415="nulová",$N$415,0)</f>
        <v>0</v>
      </c>
      <c r="BJ415" s="6" t="s">
        <v>21</v>
      </c>
      <c r="BK415" s="82">
        <f>ROUND($L$415*$K$415,2)</f>
        <v>0</v>
      </c>
      <c r="BL415" s="6" t="s">
        <v>162</v>
      </c>
    </row>
    <row r="416" spans="2:64" s="6" customFormat="1" ht="27" customHeight="1">
      <c r="B416" s="22"/>
      <c r="C416" s="122" t="s">
        <v>632</v>
      </c>
      <c r="D416" s="122" t="s">
        <v>158</v>
      </c>
      <c r="E416" s="123" t="s">
        <v>630</v>
      </c>
      <c r="F416" s="194" t="s">
        <v>631</v>
      </c>
      <c r="G416" s="195"/>
      <c r="H416" s="195"/>
      <c r="I416" s="195"/>
      <c r="J416" s="124" t="s">
        <v>415</v>
      </c>
      <c r="K416" s="125">
        <v>1</v>
      </c>
      <c r="L416" s="196">
        <v>0</v>
      </c>
      <c r="M416" s="195"/>
      <c r="N416" s="197">
        <f>ROUND($L$416*$K$416,2)</f>
        <v>0</v>
      </c>
      <c r="O416" s="195"/>
      <c r="P416" s="195"/>
      <c r="Q416" s="195"/>
      <c r="R416" s="23"/>
      <c r="T416" s="126"/>
      <c r="U416" s="29" t="s">
        <v>42</v>
      </c>
      <c r="V416" s="127">
        <v>0</v>
      </c>
      <c r="W416" s="127">
        <f>$V$416*$K$416</f>
        <v>0</v>
      </c>
      <c r="X416" s="127">
        <v>0</v>
      </c>
      <c r="Y416" s="127">
        <f>$X$416*$K$416</f>
        <v>0</v>
      </c>
      <c r="Z416" s="127">
        <v>0</v>
      </c>
      <c r="AA416" s="128">
        <f>$Z$416*$K$416</f>
        <v>0</v>
      </c>
      <c r="AR416" s="6" t="s">
        <v>162</v>
      </c>
      <c r="AT416" s="6" t="s">
        <v>158</v>
      </c>
      <c r="AU416" s="6" t="s">
        <v>21</v>
      </c>
      <c r="AY416" s="6" t="s">
        <v>156</v>
      </c>
      <c r="BE416" s="82">
        <f>IF($U$416="základní",$N$416,0)</f>
        <v>0</v>
      </c>
      <c r="BF416" s="82">
        <f>IF($U$416="snížená",$N$416,0)</f>
        <v>0</v>
      </c>
      <c r="BG416" s="82">
        <f>IF($U$416="zákl. přenesená",$N$416,0)</f>
        <v>0</v>
      </c>
      <c r="BH416" s="82">
        <f>IF($U$416="sníž. přenesená",$N$416,0)</f>
        <v>0</v>
      </c>
      <c r="BI416" s="82">
        <f>IF($U$416="nulová",$N$416,0)</f>
        <v>0</v>
      </c>
      <c r="BJ416" s="6" t="s">
        <v>21</v>
      </c>
      <c r="BK416" s="82">
        <f>ROUND($L$416*$K$416,2)</f>
        <v>0</v>
      </c>
      <c r="BL416" s="6" t="s">
        <v>162</v>
      </c>
    </row>
    <row r="417" spans="2:64" s="6" customFormat="1" ht="27" customHeight="1">
      <c r="B417" s="22"/>
      <c r="C417" s="122" t="s">
        <v>633</v>
      </c>
      <c r="D417" s="122" t="s">
        <v>158</v>
      </c>
      <c r="E417" s="123" t="s">
        <v>634</v>
      </c>
      <c r="F417" s="194" t="s">
        <v>635</v>
      </c>
      <c r="G417" s="195"/>
      <c r="H417" s="195"/>
      <c r="I417" s="195"/>
      <c r="J417" s="124" t="s">
        <v>415</v>
      </c>
      <c r="K417" s="125">
        <v>1</v>
      </c>
      <c r="L417" s="196">
        <v>0</v>
      </c>
      <c r="M417" s="195"/>
      <c r="N417" s="197">
        <f>ROUND($L$417*$K$417,2)</f>
        <v>0</v>
      </c>
      <c r="O417" s="195"/>
      <c r="P417" s="195"/>
      <c r="Q417" s="195"/>
      <c r="R417" s="23"/>
      <c r="T417" s="126"/>
      <c r="U417" s="29" t="s">
        <v>42</v>
      </c>
      <c r="V417" s="127">
        <v>0</v>
      </c>
      <c r="W417" s="127">
        <f>$V$417*$K$417</f>
        <v>0</v>
      </c>
      <c r="X417" s="127">
        <v>0</v>
      </c>
      <c r="Y417" s="127">
        <f>$X$417*$K$417</f>
        <v>0</v>
      </c>
      <c r="Z417" s="127">
        <v>0</v>
      </c>
      <c r="AA417" s="128">
        <f>$Z$417*$K$417</f>
        <v>0</v>
      </c>
      <c r="AR417" s="6" t="s">
        <v>162</v>
      </c>
      <c r="AT417" s="6" t="s">
        <v>158</v>
      </c>
      <c r="AU417" s="6" t="s">
        <v>21</v>
      </c>
      <c r="AY417" s="6" t="s">
        <v>156</v>
      </c>
      <c r="BE417" s="82">
        <f>IF($U$417="základní",$N$417,0)</f>
        <v>0</v>
      </c>
      <c r="BF417" s="82">
        <f>IF($U$417="snížená",$N$417,0)</f>
        <v>0</v>
      </c>
      <c r="BG417" s="82">
        <f>IF($U$417="zákl. přenesená",$N$417,0)</f>
        <v>0</v>
      </c>
      <c r="BH417" s="82">
        <f>IF($U$417="sníž. přenesená",$N$417,0)</f>
        <v>0</v>
      </c>
      <c r="BI417" s="82">
        <f>IF($U$417="nulová",$N$417,0)</f>
        <v>0</v>
      </c>
      <c r="BJ417" s="6" t="s">
        <v>21</v>
      </c>
      <c r="BK417" s="82">
        <f>ROUND($L$417*$K$417,2)</f>
        <v>0</v>
      </c>
      <c r="BL417" s="6" t="s">
        <v>162</v>
      </c>
    </row>
    <row r="418" spans="2:64" s="6" customFormat="1" ht="27" customHeight="1">
      <c r="B418" s="22"/>
      <c r="C418" s="122" t="s">
        <v>636</v>
      </c>
      <c r="D418" s="122" t="s">
        <v>158</v>
      </c>
      <c r="E418" s="123" t="s">
        <v>634</v>
      </c>
      <c r="F418" s="194" t="s">
        <v>635</v>
      </c>
      <c r="G418" s="195"/>
      <c r="H418" s="195"/>
      <c r="I418" s="195"/>
      <c r="J418" s="124" t="s">
        <v>415</v>
      </c>
      <c r="K418" s="125">
        <v>1</v>
      </c>
      <c r="L418" s="196">
        <v>0</v>
      </c>
      <c r="M418" s="195"/>
      <c r="N418" s="197">
        <f>ROUND($L$418*$K$418,2)</f>
        <v>0</v>
      </c>
      <c r="O418" s="195"/>
      <c r="P418" s="195"/>
      <c r="Q418" s="195"/>
      <c r="R418" s="23"/>
      <c r="T418" s="126"/>
      <c r="U418" s="29" t="s">
        <v>42</v>
      </c>
      <c r="V418" s="127">
        <v>0</v>
      </c>
      <c r="W418" s="127">
        <f>$V$418*$K$418</f>
        <v>0</v>
      </c>
      <c r="X418" s="127">
        <v>0</v>
      </c>
      <c r="Y418" s="127">
        <f>$X$418*$K$418</f>
        <v>0</v>
      </c>
      <c r="Z418" s="127">
        <v>0</v>
      </c>
      <c r="AA418" s="128">
        <f>$Z$418*$K$418</f>
        <v>0</v>
      </c>
      <c r="AR418" s="6" t="s">
        <v>162</v>
      </c>
      <c r="AT418" s="6" t="s">
        <v>158</v>
      </c>
      <c r="AU418" s="6" t="s">
        <v>21</v>
      </c>
      <c r="AY418" s="6" t="s">
        <v>156</v>
      </c>
      <c r="BE418" s="82">
        <f>IF($U$418="základní",$N$418,0)</f>
        <v>0</v>
      </c>
      <c r="BF418" s="82">
        <f>IF($U$418="snížená",$N$418,0)</f>
        <v>0</v>
      </c>
      <c r="BG418" s="82">
        <f>IF($U$418="zákl. přenesená",$N$418,0)</f>
        <v>0</v>
      </c>
      <c r="BH418" s="82">
        <f>IF($U$418="sníž. přenesená",$N$418,0)</f>
        <v>0</v>
      </c>
      <c r="BI418" s="82">
        <f>IF($U$418="nulová",$N$418,0)</f>
        <v>0</v>
      </c>
      <c r="BJ418" s="6" t="s">
        <v>21</v>
      </c>
      <c r="BK418" s="82">
        <f>ROUND($L$418*$K$418,2)</f>
        <v>0</v>
      </c>
      <c r="BL418" s="6" t="s">
        <v>162</v>
      </c>
    </row>
    <row r="419" spans="2:64" s="6" customFormat="1" ht="27" customHeight="1">
      <c r="B419" s="22"/>
      <c r="C419" s="122" t="s">
        <v>637</v>
      </c>
      <c r="D419" s="122" t="s">
        <v>158</v>
      </c>
      <c r="E419" s="123" t="s">
        <v>638</v>
      </c>
      <c r="F419" s="194" t="s">
        <v>639</v>
      </c>
      <c r="G419" s="195"/>
      <c r="H419" s="195"/>
      <c r="I419" s="195"/>
      <c r="J419" s="124" t="s">
        <v>415</v>
      </c>
      <c r="K419" s="125">
        <v>1</v>
      </c>
      <c r="L419" s="196">
        <v>0</v>
      </c>
      <c r="M419" s="195"/>
      <c r="N419" s="197">
        <f>ROUND($L$419*$K$419,2)</f>
        <v>0</v>
      </c>
      <c r="O419" s="195"/>
      <c r="P419" s="195"/>
      <c r="Q419" s="195"/>
      <c r="R419" s="23"/>
      <c r="T419" s="126"/>
      <c r="U419" s="29" t="s">
        <v>42</v>
      </c>
      <c r="V419" s="127">
        <v>0</v>
      </c>
      <c r="W419" s="127">
        <f>$V$419*$K$419</f>
        <v>0</v>
      </c>
      <c r="X419" s="127">
        <v>0</v>
      </c>
      <c r="Y419" s="127">
        <f>$X$419*$K$419</f>
        <v>0</v>
      </c>
      <c r="Z419" s="127">
        <v>0</v>
      </c>
      <c r="AA419" s="128">
        <f>$Z$419*$K$419</f>
        <v>0</v>
      </c>
      <c r="AR419" s="6" t="s">
        <v>162</v>
      </c>
      <c r="AT419" s="6" t="s">
        <v>158</v>
      </c>
      <c r="AU419" s="6" t="s">
        <v>21</v>
      </c>
      <c r="AY419" s="6" t="s">
        <v>156</v>
      </c>
      <c r="BE419" s="82">
        <f>IF($U$419="základní",$N$419,0)</f>
        <v>0</v>
      </c>
      <c r="BF419" s="82">
        <f>IF($U$419="snížená",$N$419,0)</f>
        <v>0</v>
      </c>
      <c r="BG419" s="82">
        <f>IF($U$419="zákl. přenesená",$N$419,0)</f>
        <v>0</v>
      </c>
      <c r="BH419" s="82">
        <f>IF($U$419="sníž. přenesená",$N$419,0)</f>
        <v>0</v>
      </c>
      <c r="BI419" s="82">
        <f>IF($U$419="nulová",$N$419,0)</f>
        <v>0</v>
      </c>
      <c r="BJ419" s="6" t="s">
        <v>21</v>
      </c>
      <c r="BK419" s="82">
        <f>ROUND($L$419*$K$419,2)</f>
        <v>0</v>
      </c>
      <c r="BL419" s="6" t="s">
        <v>162</v>
      </c>
    </row>
    <row r="420" spans="2:64" s="6" customFormat="1" ht="15.75" customHeight="1">
      <c r="B420" s="22"/>
      <c r="C420" s="122" t="s">
        <v>640</v>
      </c>
      <c r="D420" s="122" t="s">
        <v>158</v>
      </c>
      <c r="E420" s="123" t="s">
        <v>641</v>
      </c>
      <c r="F420" s="194" t="s">
        <v>642</v>
      </c>
      <c r="G420" s="195"/>
      <c r="H420" s="195"/>
      <c r="I420" s="195"/>
      <c r="J420" s="124" t="s">
        <v>193</v>
      </c>
      <c r="K420" s="125">
        <v>2</v>
      </c>
      <c r="L420" s="196">
        <v>0</v>
      </c>
      <c r="M420" s="195"/>
      <c r="N420" s="197">
        <f>ROUND($L$420*$K$420,2)</f>
        <v>0</v>
      </c>
      <c r="O420" s="195"/>
      <c r="P420" s="195"/>
      <c r="Q420" s="195"/>
      <c r="R420" s="23"/>
      <c r="T420" s="126"/>
      <c r="U420" s="29" t="s">
        <v>42</v>
      </c>
      <c r="V420" s="127">
        <v>0</v>
      </c>
      <c r="W420" s="127">
        <f>$V$420*$K$420</f>
        <v>0</v>
      </c>
      <c r="X420" s="127">
        <v>0</v>
      </c>
      <c r="Y420" s="127">
        <f>$X$420*$K$420</f>
        <v>0</v>
      </c>
      <c r="Z420" s="127">
        <v>0</v>
      </c>
      <c r="AA420" s="128">
        <f>$Z$420*$K$420</f>
        <v>0</v>
      </c>
      <c r="AR420" s="6" t="s">
        <v>162</v>
      </c>
      <c r="AT420" s="6" t="s">
        <v>158</v>
      </c>
      <c r="AU420" s="6" t="s">
        <v>21</v>
      </c>
      <c r="AY420" s="6" t="s">
        <v>156</v>
      </c>
      <c r="BE420" s="82">
        <f>IF($U$420="základní",$N$420,0)</f>
        <v>0</v>
      </c>
      <c r="BF420" s="82">
        <f>IF($U$420="snížená",$N$420,0)</f>
        <v>0</v>
      </c>
      <c r="BG420" s="82">
        <f>IF($U$420="zákl. přenesená",$N$420,0)</f>
        <v>0</v>
      </c>
      <c r="BH420" s="82">
        <f>IF($U$420="sníž. přenesená",$N$420,0)</f>
        <v>0</v>
      </c>
      <c r="BI420" s="82">
        <f>IF($U$420="nulová",$N$420,0)</f>
        <v>0</v>
      </c>
      <c r="BJ420" s="6" t="s">
        <v>21</v>
      </c>
      <c r="BK420" s="82">
        <f>ROUND($L$420*$K$420,2)</f>
        <v>0</v>
      </c>
      <c r="BL420" s="6" t="s">
        <v>162</v>
      </c>
    </row>
    <row r="421" spans="2:64" s="6" customFormat="1" ht="15.75" customHeight="1">
      <c r="B421" s="22"/>
      <c r="C421" s="122" t="s">
        <v>643</v>
      </c>
      <c r="D421" s="122" t="s">
        <v>158</v>
      </c>
      <c r="E421" s="123" t="s">
        <v>641</v>
      </c>
      <c r="F421" s="194" t="s">
        <v>642</v>
      </c>
      <c r="G421" s="195"/>
      <c r="H421" s="195"/>
      <c r="I421" s="195"/>
      <c r="J421" s="124" t="s">
        <v>193</v>
      </c>
      <c r="K421" s="125">
        <v>1</v>
      </c>
      <c r="L421" s="196">
        <v>0</v>
      </c>
      <c r="M421" s="195"/>
      <c r="N421" s="197">
        <f>ROUND($L$421*$K$421,2)</f>
        <v>0</v>
      </c>
      <c r="O421" s="195"/>
      <c r="P421" s="195"/>
      <c r="Q421" s="195"/>
      <c r="R421" s="23"/>
      <c r="T421" s="126"/>
      <c r="U421" s="29" t="s">
        <v>42</v>
      </c>
      <c r="V421" s="127">
        <v>0</v>
      </c>
      <c r="W421" s="127">
        <f>$V$421*$K$421</f>
        <v>0</v>
      </c>
      <c r="X421" s="127">
        <v>0</v>
      </c>
      <c r="Y421" s="127">
        <f>$X$421*$K$421</f>
        <v>0</v>
      </c>
      <c r="Z421" s="127">
        <v>0</v>
      </c>
      <c r="AA421" s="128">
        <f>$Z$421*$K$421</f>
        <v>0</v>
      </c>
      <c r="AR421" s="6" t="s">
        <v>162</v>
      </c>
      <c r="AT421" s="6" t="s">
        <v>158</v>
      </c>
      <c r="AU421" s="6" t="s">
        <v>21</v>
      </c>
      <c r="AY421" s="6" t="s">
        <v>156</v>
      </c>
      <c r="BE421" s="82">
        <f>IF($U$421="základní",$N$421,0)</f>
        <v>0</v>
      </c>
      <c r="BF421" s="82">
        <f>IF($U$421="snížená",$N$421,0)</f>
        <v>0</v>
      </c>
      <c r="BG421" s="82">
        <f>IF($U$421="zákl. přenesená",$N$421,0)</f>
        <v>0</v>
      </c>
      <c r="BH421" s="82">
        <f>IF($U$421="sníž. přenesená",$N$421,0)</f>
        <v>0</v>
      </c>
      <c r="BI421" s="82">
        <f>IF($U$421="nulová",$N$421,0)</f>
        <v>0</v>
      </c>
      <c r="BJ421" s="6" t="s">
        <v>21</v>
      </c>
      <c r="BK421" s="82">
        <f>ROUND($L$421*$K$421,2)</f>
        <v>0</v>
      </c>
      <c r="BL421" s="6" t="s">
        <v>162</v>
      </c>
    </row>
    <row r="422" spans="2:64" s="6" customFormat="1" ht="15.75" customHeight="1">
      <c r="B422" s="22"/>
      <c r="C422" s="122" t="s">
        <v>644</v>
      </c>
      <c r="D422" s="122" t="s">
        <v>158</v>
      </c>
      <c r="E422" s="123" t="s">
        <v>641</v>
      </c>
      <c r="F422" s="194" t="s">
        <v>642</v>
      </c>
      <c r="G422" s="195"/>
      <c r="H422" s="195"/>
      <c r="I422" s="195"/>
      <c r="J422" s="124" t="s">
        <v>193</v>
      </c>
      <c r="K422" s="125">
        <v>2</v>
      </c>
      <c r="L422" s="196">
        <v>0</v>
      </c>
      <c r="M422" s="195"/>
      <c r="N422" s="197">
        <f>ROUND($L$422*$K$422,2)</f>
        <v>0</v>
      </c>
      <c r="O422" s="195"/>
      <c r="P422" s="195"/>
      <c r="Q422" s="195"/>
      <c r="R422" s="23"/>
      <c r="T422" s="126"/>
      <c r="U422" s="29" t="s">
        <v>42</v>
      </c>
      <c r="V422" s="127">
        <v>0</v>
      </c>
      <c r="W422" s="127">
        <f>$V$422*$K$422</f>
        <v>0</v>
      </c>
      <c r="X422" s="127">
        <v>0</v>
      </c>
      <c r="Y422" s="127">
        <f>$X$422*$K$422</f>
        <v>0</v>
      </c>
      <c r="Z422" s="127">
        <v>0</v>
      </c>
      <c r="AA422" s="128">
        <f>$Z$422*$K$422</f>
        <v>0</v>
      </c>
      <c r="AR422" s="6" t="s">
        <v>162</v>
      </c>
      <c r="AT422" s="6" t="s">
        <v>158</v>
      </c>
      <c r="AU422" s="6" t="s">
        <v>21</v>
      </c>
      <c r="AY422" s="6" t="s">
        <v>156</v>
      </c>
      <c r="BE422" s="82">
        <f>IF($U$422="základní",$N$422,0)</f>
        <v>0</v>
      </c>
      <c r="BF422" s="82">
        <f>IF($U$422="snížená",$N$422,0)</f>
        <v>0</v>
      </c>
      <c r="BG422" s="82">
        <f>IF($U$422="zákl. přenesená",$N$422,0)</f>
        <v>0</v>
      </c>
      <c r="BH422" s="82">
        <f>IF($U$422="sníž. přenesená",$N$422,0)</f>
        <v>0</v>
      </c>
      <c r="BI422" s="82">
        <f>IF($U$422="nulová",$N$422,0)</f>
        <v>0</v>
      </c>
      <c r="BJ422" s="6" t="s">
        <v>21</v>
      </c>
      <c r="BK422" s="82">
        <f>ROUND($L$422*$K$422,2)</f>
        <v>0</v>
      </c>
      <c r="BL422" s="6" t="s">
        <v>162</v>
      </c>
    </row>
    <row r="423" spans="2:64" s="6" customFormat="1" ht="27" customHeight="1">
      <c r="B423" s="22"/>
      <c r="C423" s="122" t="s">
        <v>645</v>
      </c>
      <c r="D423" s="122" t="s">
        <v>158</v>
      </c>
      <c r="E423" s="123" t="s">
        <v>646</v>
      </c>
      <c r="F423" s="194" t="s">
        <v>647</v>
      </c>
      <c r="G423" s="195"/>
      <c r="H423" s="195"/>
      <c r="I423" s="195"/>
      <c r="J423" s="124" t="s">
        <v>415</v>
      </c>
      <c r="K423" s="125">
        <v>2</v>
      </c>
      <c r="L423" s="196">
        <v>0</v>
      </c>
      <c r="M423" s="195"/>
      <c r="N423" s="197">
        <f>ROUND($L$423*$K$423,2)</f>
        <v>0</v>
      </c>
      <c r="O423" s="195"/>
      <c r="P423" s="195"/>
      <c r="Q423" s="195"/>
      <c r="R423" s="23"/>
      <c r="T423" s="126"/>
      <c r="U423" s="29" t="s">
        <v>42</v>
      </c>
      <c r="V423" s="127">
        <v>0</v>
      </c>
      <c r="W423" s="127">
        <f>$V$423*$K$423</f>
        <v>0</v>
      </c>
      <c r="X423" s="127">
        <v>0</v>
      </c>
      <c r="Y423" s="127">
        <f>$X$423*$K$423</f>
        <v>0</v>
      </c>
      <c r="Z423" s="127">
        <v>0</v>
      </c>
      <c r="AA423" s="128">
        <f>$Z$423*$K$423</f>
        <v>0</v>
      </c>
      <c r="AR423" s="6" t="s">
        <v>162</v>
      </c>
      <c r="AT423" s="6" t="s">
        <v>158</v>
      </c>
      <c r="AU423" s="6" t="s">
        <v>21</v>
      </c>
      <c r="AY423" s="6" t="s">
        <v>156</v>
      </c>
      <c r="BE423" s="82">
        <f>IF($U$423="základní",$N$423,0)</f>
        <v>0</v>
      </c>
      <c r="BF423" s="82">
        <f>IF($U$423="snížená",$N$423,0)</f>
        <v>0</v>
      </c>
      <c r="BG423" s="82">
        <f>IF($U$423="zákl. přenesená",$N$423,0)</f>
        <v>0</v>
      </c>
      <c r="BH423" s="82">
        <f>IF($U$423="sníž. přenesená",$N$423,0)</f>
        <v>0</v>
      </c>
      <c r="BI423" s="82">
        <f>IF($U$423="nulová",$N$423,0)</f>
        <v>0</v>
      </c>
      <c r="BJ423" s="6" t="s">
        <v>21</v>
      </c>
      <c r="BK423" s="82">
        <f>ROUND($L$423*$K$423,2)</f>
        <v>0</v>
      </c>
      <c r="BL423" s="6" t="s">
        <v>162</v>
      </c>
    </row>
    <row r="424" spans="2:64" s="6" customFormat="1" ht="27" customHeight="1">
      <c r="B424" s="22"/>
      <c r="C424" s="122" t="s">
        <v>648</v>
      </c>
      <c r="D424" s="122" t="s">
        <v>158</v>
      </c>
      <c r="E424" s="123" t="s">
        <v>646</v>
      </c>
      <c r="F424" s="194" t="s">
        <v>647</v>
      </c>
      <c r="G424" s="195"/>
      <c r="H424" s="195"/>
      <c r="I424" s="195"/>
      <c r="J424" s="124" t="s">
        <v>415</v>
      </c>
      <c r="K424" s="125">
        <v>1</v>
      </c>
      <c r="L424" s="196">
        <v>0</v>
      </c>
      <c r="M424" s="195"/>
      <c r="N424" s="197">
        <f>ROUND($L$424*$K$424,2)</f>
        <v>0</v>
      </c>
      <c r="O424" s="195"/>
      <c r="P424" s="195"/>
      <c r="Q424" s="195"/>
      <c r="R424" s="23"/>
      <c r="T424" s="126"/>
      <c r="U424" s="29" t="s">
        <v>42</v>
      </c>
      <c r="V424" s="127">
        <v>0</v>
      </c>
      <c r="W424" s="127">
        <f>$V$424*$K$424</f>
        <v>0</v>
      </c>
      <c r="X424" s="127">
        <v>0</v>
      </c>
      <c r="Y424" s="127">
        <f>$X$424*$K$424</f>
        <v>0</v>
      </c>
      <c r="Z424" s="127">
        <v>0</v>
      </c>
      <c r="AA424" s="128">
        <f>$Z$424*$K$424</f>
        <v>0</v>
      </c>
      <c r="AR424" s="6" t="s">
        <v>162</v>
      </c>
      <c r="AT424" s="6" t="s">
        <v>158</v>
      </c>
      <c r="AU424" s="6" t="s">
        <v>21</v>
      </c>
      <c r="AY424" s="6" t="s">
        <v>156</v>
      </c>
      <c r="BE424" s="82">
        <f>IF($U$424="základní",$N$424,0)</f>
        <v>0</v>
      </c>
      <c r="BF424" s="82">
        <f>IF($U$424="snížená",$N$424,0)</f>
        <v>0</v>
      </c>
      <c r="BG424" s="82">
        <f>IF($U$424="zákl. přenesená",$N$424,0)</f>
        <v>0</v>
      </c>
      <c r="BH424" s="82">
        <f>IF($U$424="sníž. přenesená",$N$424,0)</f>
        <v>0</v>
      </c>
      <c r="BI424" s="82">
        <f>IF($U$424="nulová",$N$424,0)</f>
        <v>0</v>
      </c>
      <c r="BJ424" s="6" t="s">
        <v>21</v>
      </c>
      <c r="BK424" s="82">
        <f>ROUND($L$424*$K$424,2)</f>
        <v>0</v>
      </c>
      <c r="BL424" s="6" t="s">
        <v>162</v>
      </c>
    </row>
    <row r="425" spans="2:64" s="6" customFormat="1" ht="27" customHeight="1">
      <c r="B425" s="22"/>
      <c r="C425" s="122" t="s">
        <v>649</v>
      </c>
      <c r="D425" s="122" t="s">
        <v>158</v>
      </c>
      <c r="E425" s="123" t="s">
        <v>646</v>
      </c>
      <c r="F425" s="194" t="s">
        <v>647</v>
      </c>
      <c r="G425" s="195"/>
      <c r="H425" s="195"/>
      <c r="I425" s="195"/>
      <c r="J425" s="124" t="s">
        <v>415</v>
      </c>
      <c r="K425" s="125">
        <v>2</v>
      </c>
      <c r="L425" s="196">
        <v>0</v>
      </c>
      <c r="M425" s="195"/>
      <c r="N425" s="197">
        <f>ROUND($L$425*$K$425,2)</f>
        <v>0</v>
      </c>
      <c r="O425" s="195"/>
      <c r="P425" s="195"/>
      <c r="Q425" s="195"/>
      <c r="R425" s="23"/>
      <c r="T425" s="126"/>
      <c r="U425" s="29" t="s">
        <v>42</v>
      </c>
      <c r="V425" s="127">
        <v>0</v>
      </c>
      <c r="W425" s="127">
        <f>$V$425*$K$425</f>
        <v>0</v>
      </c>
      <c r="X425" s="127">
        <v>0</v>
      </c>
      <c r="Y425" s="127">
        <f>$X$425*$K$425</f>
        <v>0</v>
      </c>
      <c r="Z425" s="127">
        <v>0</v>
      </c>
      <c r="AA425" s="128">
        <f>$Z$425*$K$425</f>
        <v>0</v>
      </c>
      <c r="AR425" s="6" t="s">
        <v>162</v>
      </c>
      <c r="AT425" s="6" t="s">
        <v>158</v>
      </c>
      <c r="AU425" s="6" t="s">
        <v>21</v>
      </c>
      <c r="AY425" s="6" t="s">
        <v>156</v>
      </c>
      <c r="BE425" s="82">
        <f>IF($U$425="základní",$N$425,0)</f>
        <v>0</v>
      </c>
      <c r="BF425" s="82">
        <f>IF($U$425="snížená",$N$425,0)</f>
        <v>0</v>
      </c>
      <c r="BG425" s="82">
        <f>IF($U$425="zákl. přenesená",$N$425,0)</f>
        <v>0</v>
      </c>
      <c r="BH425" s="82">
        <f>IF($U$425="sníž. přenesená",$N$425,0)</f>
        <v>0</v>
      </c>
      <c r="BI425" s="82">
        <f>IF($U$425="nulová",$N$425,0)</f>
        <v>0</v>
      </c>
      <c r="BJ425" s="6" t="s">
        <v>21</v>
      </c>
      <c r="BK425" s="82">
        <f>ROUND($L$425*$K$425,2)</f>
        <v>0</v>
      </c>
      <c r="BL425" s="6" t="s">
        <v>162</v>
      </c>
    </row>
    <row r="426" spans="2:64" s="6" customFormat="1" ht="15.75" customHeight="1">
      <c r="B426" s="22"/>
      <c r="C426" s="122" t="s">
        <v>650</v>
      </c>
      <c r="D426" s="122" t="s">
        <v>158</v>
      </c>
      <c r="E426" s="123" t="s">
        <v>651</v>
      </c>
      <c r="F426" s="194" t="s">
        <v>652</v>
      </c>
      <c r="G426" s="195"/>
      <c r="H426" s="195"/>
      <c r="I426" s="195"/>
      <c r="J426" s="124" t="s">
        <v>415</v>
      </c>
      <c r="K426" s="125">
        <v>1</v>
      </c>
      <c r="L426" s="196">
        <v>0</v>
      </c>
      <c r="M426" s="195"/>
      <c r="N426" s="197">
        <f>ROUND($L$426*$K$426,2)</f>
        <v>0</v>
      </c>
      <c r="O426" s="195"/>
      <c r="P426" s="195"/>
      <c r="Q426" s="195"/>
      <c r="R426" s="23"/>
      <c r="T426" s="126"/>
      <c r="U426" s="29" t="s">
        <v>42</v>
      </c>
      <c r="V426" s="127">
        <v>0</v>
      </c>
      <c r="W426" s="127">
        <f>$V$426*$K$426</f>
        <v>0</v>
      </c>
      <c r="X426" s="127">
        <v>0</v>
      </c>
      <c r="Y426" s="127">
        <f>$X$426*$K$426</f>
        <v>0</v>
      </c>
      <c r="Z426" s="127">
        <v>0</v>
      </c>
      <c r="AA426" s="128">
        <f>$Z$426*$K$426</f>
        <v>0</v>
      </c>
      <c r="AR426" s="6" t="s">
        <v>162</v>
      </c>
      <c r="AT426" s="6" t="s">
        <v>158</v>
      </c>
      <c r="AU426" s="6" t="s">
        <v>21</v>
      </c>
      <c r="AY426" s="6" t="s">
        <v>156</v>
      </c>
      <c r="BE426" s="82">
        <f>IF($U$426="základní",$N$426,0)</f>
        <v>0</v>
      </c>
      <c r="BF426" s="82">
        <f>IF($U$426="snížená",$N$426,0)</f>
        <v>0</v>
      </c>
      <c r="BG426" s="82">
        <f>IF($U$426="zákl. přenesená",$N$426,0)</f>
        <v>0</v>
      </c>
      <c r="BH426" s="82">
        <f>IF($U$426="sníž. přenesená",$N$426,0)</f>
        <v>0</v>
      </c>
      <c r="BI426" s="82">
        <f>IF($U$426="nulová",$N$426,0)</f>
        <v>0</v>
      </c>
      <c r="BJ426" s="6" t="s">
        <v>21</v>
      </c>
      <c r="BK426" s="82">
        <f>ROUND($L$426*$K$426,2)</f>
        <v>0</v>
      </c>
      <c r="BL426" s="6" t="s">
        <v>162</v>
      </c>
    </row>
    <row r="427" spans="2:64" s="6" customFormat="1" ht="15.75" customHeight="1">
      <c r="B427" s="22"/>
      <c r="C427" s="122" t="s">
        <v>653</v>
      </c>
      <c r="D427" s="122" t="s">
        <v>158</v>
      </c>
      <c r="E427" s="123" t="s">
        <v>651</v>
      </c>
      <c r="F427" s="194" t="s">
        <v>652</v>
      </c>
      <c r="G427" s="195"/>
      <c r="H427" s="195"/>
      <c r="I427" s="195"/>
      <c r="J427" s="124" t="s">
        <v>415</v>
      </c>
      <c r="K427" s="125">
        <v>1</v>
      </c>
      <c r="L427" s="196">
        <v>0</v>
      </c>
      <c r="M427" s="195"/>
      <c r="N427" s="197">
        <f>ROUND($L$427*$K$427,2)</f>
        <v>0</v>
      </c>
      <c r="O427" s="195"/>
      <c r="P427" s="195"/>
      <c r="Q427" s="195"/>
      <c r="R427" s="23"/>
      <c r="T427" s="126"/>
      <c r="U427" s="29" t="s">
        <v>42</v>
      </c>
      <c r="V427" s="127">
        <v>0</v>
      </c>
      <c r="W427" s="127">
        <f>$V$427*$K$427</f>
        <v>0</v>
      </c>
      <c r="X427" s="127">
        <v>0</v>
      </c>
      <c r="Y427" s="127">
        <f>$X$427*$K$427</f>
        <v>0</v>
      </c>
      <c r="Z427" s="127">
        <v>0</v>
      </c>
      <c r="AA427" s="128">
        <f>$Z$427*$K$427</f>
        <v>0</v>
      </c>
      <c r="AR427" s="6" t="s">
        <v>162</v>
      </c>
      <c r="AT427" s="6" t="s">
        <v>158</v>
      </c>
      <c r="AU427" s="6" t="s">
        <v>21</v>
      </c>
      <c r="AY427" s="6" t="s">
        <v>156</v>
      </c>
      <c r="BE427" s="82">
        <f>IF($U$427="základní",$N$427,0)</f>
        <v>0</v>
      </c>
      <c r="BF427" s="82">
        <f>IF($U$427="snížená",$N$427,0)</f>
        <v>0</v>
      </c>
      <c r="BG427" s="82">
        <f>IF($U$427="zákl. přenesená",$N$427,0)</f>
        <v>0</v>
      </c>
      <c r="BH427" s="82">
        <f>IF($U$427="sníž. přenesená",$N$427,0)</f>
        <v>0</v>
      </c>
      <c r="BI427" s="82">
        <f>IF($U$427="nulová",$N$427,0)</f>
        <v>0</v>
      </c>
      <c r="BJ427" s="6" t="s">
        <v>21</v>
      </c>
      <c r="BK427" s="82">
        <f>ROUND($L$427*$K$427,2)</f>
        <v>0</v>
      </c>
      <c r="BL427" s="6" t="s">
        <v>162</v>
      </c>
    </row>
    <row r="428" spans="2:64" s="6" customFormat="1" ht="15.75" customHeight="1">
      <c r="B428" s="22"/>
      <c r="C428" s="122" t="s">
        <v>654</v>
      </c>
      <c r="D428" s="122" t="s">
        <v>158</v>
      </c>
      <c r="E428" s="123" t="s">
        <v>651</v>
      </c>
      <c r="F428" s="194" t="s">
        <v>652</v>
      </c>
      <c r="G428" s="195"/>
      <c r="H428" s="195"/>
      <c r="I428" s="195"/>
      <c r="J428" s="124" t="s">
        <v>415</v>
      </c>
      <c r="K428" s="125">
        <v>1</v>
      </c>
      <c r="L428" s="196">
        <v>0</v>
      </c>
      <c r="M428" s="195"/>
      <c r="N428" s="197">
        <f>ROUND($L$428*$K$428,2)</f>
        <v>0</v>
      </c>
      <c r="O428" s="195"/>
      <c r="P428" s="195"/>
      <c r="Q428" s="195"/>
      <c r="R428" s="23"/>
      <c r="T428" s="126"/>
      <c r="U428" s="29" t="s">
        <v>42</v>
      </c>
      <c r="V428" s="127">
        <v>0</v>
      </c>
      <c r="W428" s="127">
        <f>$V$428*$K$428</f>
        <v>0</v>
      </c>
      <c r="X428" s="127">
        <v>0</v>
      </c>
      <c r="Y428" s="127">
        <f>$X$428*$K$428</f>
        <v>0</v>
      </c>
      <c r="Z428" s="127">
        <v>0</v>
      </c>
      <c r="AA428" s="128">
        <f>$Z$428*$K$428</f>
        <v>0</v>
      </c>
      <c r="AR428" s="6" t="s">
        <v>162</v>
      </c>
      <c r="AT428" s="6" t="s">
        <v>158</v>
      </c>
      <c r="AU428" s="6" t="s">
        <v>21</v>
      </c>
      <c r="AY428" s="6" t="s">
        <v>156</v>
      </c>
      <c r="BE428" s="82">
        <f>IF($U$428="základní",$N$428,0)</f>
        <v>0</v>
      </c>
      <c r="BF428" s="82">
        <f>IF($U$428="snížená",$N$428,0)</f>
        <v>0</v>
      </c>
      <c r="BG428" s="82">
        <f>IF($U$428="zákl. přenesená",$N$428,0)</f>
        <v>0</v>
      </c>
      <c r="BH428" s="82">
        <f>IF($U$428="sníž. přenesená",$N$428,0)</f>
        <v>0</v>
      </c>
      <c r="BI428" s="82">
        <f>IF($U$428="nulová",$N$428,0)</f>
        <v>0</v>
      </c>
      <c r="BJ428" s="6" t="s">
        <v>21</v>
      </c>
      <c r="BK428" s="82">
        <f>ROUND($L$428*$K$428,2)</f>
        <v>0</v>
      </c>
      <c r="BL428" s="6" t="s">
        <v>162</v>
      </c>
    </row>
    <row r="429" spans="2:64" s="6" customFormat="1" ht="27" customHeight="1">
      <c r="B429" s="22"/>
      <c r="C429" s="122" t="s">
        <v>655</v>
      </c>
      <c r="D429" s="122" t="s">
        <v>158</v>
      </c>
      <c r="E429" s="123" t="s">
        <v>656</v>
      </c>
      <c r="F429" s="194" t="s">
        <v>657</v>
      </c>
      <c r="G429" s="195"/>
      <c r="H429" s="195"/>
      <c r="I429" s="195"/>
      <c r="J429" s="124" t="s">
        <v>415</v>
      </c>
      <c r="K429" s="125">
        <v>1</v>
      </c>
      <c r="L429" s="196">
        <v>0</v>
      </c>
      <c r="M429" s="195"/>
      <c r="N429" s="197">
        <f>ROUND($L$429*$K$429,2)</f>
        <v>0</v>
      </c>
      <c r="O429" s="195"/>
      <c r="P429" s="195"/>
      <c r="Q429" s="195"/>
      <c r="R429" s="23"/>
      <c r="T429" s="126"/>
      <c r="U429" s="29" t="s">
        <v>42</v>
      </c>
      <c r="V429" s="127">
        <v>0</v>
      </c>
      <c r="W429" s="127">
        <f>$V$429*$K$429</f>
        <v>0</v>
      </c>
      <c r="X429" s="127">
        <v>0</v>
      </c>
      <c r="Y429" s="127">
        <f>$X$429*$K$429</f>
        <v>0</v>
      </c>
      <c r="Z429" s="127">
        <v>0</v>
      </c>
      <c r="AA429" s="128">
        <f>$Z$429*$K$429</f>
        <v>0</v>
      </c>
      <c r="AR429" s="6" t="s">
        <v>162</v>
      </c>
      <c r="AT429" s="6" t="s">
        <v>158</v>
      </c>
      <c r="AU429" s="6" t="s">
        <v>21</v>
      </c>
      <c r="AY429" s="6" t="s">
        <v>156</v>
      </c>
      <c r="BE429" s="82">
        <f>IF($U$429="základní",$N$429,0)</f>
        <v>0</v>
      </c>
      <c r="BF429" s="82">
        <f>IF($U$429="snížená",$N$429,0)</f>
        <v>0</v>
      </c>
      <c r="BG429" s="82">
        <f>IF($U$429="zákl. přenesená",$N$429,0)</f>
        <v>0</v>
      </c>
      <c r="BH429" s="82">
        <f>IF($U$429="sníž. přenesená",$N$429,0)</f>
        <v>0</v>
      </c>
      <c r="BI429" s="82">
        <f>IF($U$429="nulová",$N$429,0)</f>
        <v>0</v>
      </c>
      <c r="BJ429" s="6" t="s">
        <v>21</v>
      </c>
      <c r="BK429" s="82">
        <f>ROUND($L$429*$K$429,2)</f>
        <v>0</v>
      </c>
      <c r="BL429" s="6" t="s">
        <v>162</v>
      </c>
    </row>
    <row r="430" spans="2:64" s="6" customFormat="1" ht="27" customHeight="1">
      <c r="B430" s="22"/>
      <c r="C430" s="122" t="s">
        <v>658</v>
      </c>
      <c r="D430" s="122" t="s">
        <v>158</v>
      </c>
      <c r="E430" s="123" t="s">
        <v>659</v>
      </c>
      <c r="F430" s="194" t="s">
        <v>660</v>
      </c>
      <c r="G430" s="195"/>
      <c r="H430" s="195"/>
      <c r="I430" s="195"/>
      <c r="J430" s="124" t="s">
        <v>415</v>
      </c>
      <c r="K430" s="125">
        <v>1</v>
      </c>
      <c r="L430" s="196">
        <v>0</v>
      </c>
      <c r="M430" s="195"/>
      <c r="N430" s="197">
        <f>ROUND($L$430*$K$430,2)</f>
        <v>0</v>
      </c>
      <c r="O430" s="195"/>
      <c r="P430" s="195"/>
      <c r="Q430" s="195"/>
      <c r="R430" s="23"/>
      <c r="T430" s="126"/>
      <c r="U430" s="29" t="s">
        <v>42</v>
      </c>
      <c r="V430" s="127">
        <v>0</v>
      </c>
      <c r="W430" s="127">
        <f>$V$430*$K$430</f>
        <v>0</v>
      </c>
      <c r="X430" s="127">
        <v>0</v>
      </c>
      <c r="Y430" s="127">
        <f>$X$430*$K$430</f>
        <v>0</v>
      </c>
      <c r="Z430" s="127">
        <v>0</v>
      </c>
      <c r="AA430" s="128">
        <f>$Z$430*$K$430</f>
        <v>0</v>
      </c>
      <c r="AR430" s="6" t="s">
        <v>162</v>
      </c>
      <c r="AT430" s="6" t="s">
        <v>158</v>
      </c>
      <c r="AU430" s="6" t="s">
        <v>21</v>
      </c>
      <c r="AY430" s="6" t="s">
        <v>156</v>
      </c>
      <c r="BE430" s="82">
        <f>IF($U$430="základní",$N$430,0)</f>
        <v>0</v>
      </c>
      <c r="BF430" s="82">
        <f>IF($U$430="snížená",$N$430,0)</f>
        <v>0</v>
      </c>
      <c r="BG430" s="82">
        <f>IF($U$430="zákl. přenesená",$N$430,0)</f>
        <v>0</v>
      </c>
      <c r="BH430" s="82">
        <f>IF($U$430="sníž. přenesená",$N$430,0)</f>
        <v>0</v>
      </c>
      <c r="BI430" s="82">
        <f>IF($U$430="nulová",$N$430,0)</f>
        <v>0</v>
      </c>
      <c r="BJ430" s="6" t="s">
        <v>21</v>
      </c>
      <c r="BK430" s="82">
        <f>ROUND($L$430*$K$430,2)</f>
        <v>0</v>
      </c>
      <c r="BL430" s="6" t="s">
        <v>162</v>
      </c>
    </row>
    <row r="431" spans="2:64" s="6" customFormat="1" ht="27" customHeight="1">
      <c r="B431" s="22"/>
      <c r="C431" s="122" t="s">
        <v>661</v>
      </c>
      <c r="D431" s="122" t="s">
        <v>158</v>
      </c>
      <c r="E431" s="123" t="s">
        <v>659</v>
      </c>
      <c r="F431" s="194" t="s">
        <v>660</v>
      </c>
      <c r="G431" s="195"/>
      <c r="H431" s="195"/>
      <c r="I431" s="195"/>
      <c r="J431" s="124" t="s">
        <v>415</v>
      </c>
      <c r="K431" s="125">
        <v>1</v>
      </c>
      <c r="L431" s="196">
        <v>0</v>
      </c>
      <c r="M431" s="195"/>
      <c r="N431" s="197">
        <f>ROUND($L$431*$K$431,2)</f>
        <v>0</v>
      </c>
      <c r="O431" s="195"/>
      <c r="P431" s="195"/>
      <c r="Q431" s="195"/>
      <c r="R431" s="23"/>
      <c r="T431" s="126"/>
      <c r="U431" s="29" t="s">
        <v>42</v>
      </c>
      <c r="V431" s="127">
        <v>0</v>
      </c>
      <c r="W431" s="127">
        <f>$V$431*$K$431</f>
        <v>0</v>
      </c>
      <c r="X431" s="127">
        <v>0</v>
      </c>
      <c r="Y431" s="127">
        <f>$X$431*$K$431</f>
        <v>0</v>
      </c>
      <c r="Z431" s="127">
        <v>0</v>
      </c>
      <c r="AA431" s="128">
        <f>$Z$431*$K$431</f>
        <v>0</v>
      </c>
      <c r="AR431" s="6" t="s">
        <v>162</v>
      </c>
      <c r="AT431" s="6" t="s">
        <v>158</v>
      </c>
      <c r="AU431" s="6" t="s">
        <v>21</v>
      </c>
      <c r="AY431" s="6" t="s">
        <v>156</v>
      </c>
      <c r="BE431" s="82">
        <f>IF($U$431="základní",$N$431,0)</f>
        <v>0</v>
      </c>
      <c r="BF431" s="82">
        <f>IF($U$431="snížená",$N$431,0)</f>
        <v>0</v>
      </c>
      <c r="BG431" s="82">
        <f>IF($U$431="zákl. přenesená",$N$431,0)</f>
        <v>0</v>
      </c>
      <c r="BH431" s="82">
        <f>IF($U$431="sníž. přenesená",$N$431,0)</f>
        <v>0</v>
      </c>
      <c r="BI431" s="82">
        <f>IF($U$431="nulová",$N$431,0)</f>
        <v>0</v>
      </c>
      <c r="BJ431" s="6" t="s">
        <v>21</v>
      </c>
      <c r="BK431" s="82">
        <f>ROUND($L$431*$K$431,2)</f>
        <v>0</v>
      </c>
      <c r="BL431" s="6" t="s">
        <v>162</v>
      </c>
    </row>
    <row r="432" spans="2:64" s="6" customFormat="1" ht="27" customHeight="1">
      <c r="B432" s="22"/>
      <c r="C432" s="122" t="s">
        <v>662</v>
      </c>
      <c r="D432" s="122" t="s">
        <v>158</v>
      </c>
      <c r="E432" s="123" t="s">
        <v>663</v>
      </c>
      <c r="F432" s="194" t="s">
        <v>664</v>
      </c>
      <c r="G432" s="195"/>
      <c r="H432" s="195"/>
      <c r="I432" s="195"/>
      <c r="J432" s="124" t="s">
        <v>204</v>
      </c>
      <c r="K432" s="129">
        <v>0</v>
      </c>
      <c r="L432" s="196">
        <v>0</v>
      </c>
      <c r="M432" s="195"/>
      <c r="N432" s="197">
        <f>ROUND($L$432*$K$432,2)</f>
        <v>0</v>
      </c>
      <c r="O432" s="195"/>
      <c r="P432" s="195"/>
      <c r="Q432" s="195"/>
      <c r="R432" s="23"/>
      <c r="T432" s="126"/>
      <c r="U432" s="29" t="s">
        <v>42</v>
      </c>
      <c r="V432" s="127">
        <v>0</v>
      </c>
      <c r="W432" s="127">
        <f>$V$432*$K$432</f>
        <v>0</v>
      </c>
      <c r="X432" s="127">
        <v>0</v>
      </c>
      <c r="Y432" s="127">
        <f>$X$432*$K$432</f>
        <v>0</v>
      </c>
      <c r="Z432" s="127">
        <v>0</v>
      </c>
      <c r="AA432" s="128">
        <f>$Z$432*$K$432</f>
        <v>0</v>
      </c>
      <c r="AR432" s="6" t="s">
        <v>162</v>
      </c>
      <c r="AT432" s="6" t="s">
        <v>158</v>
      </c>
      <c r="AU432" s="6" t="s">
        <v>21</v>
      </c>
      <c r="AY432" s="6" t="s">
        <v>156</v>
      </c>
      <c r="BE432" s="82">
        <f>IF($U$432="základní",$N$432,0)</f>
        <v>0</v>
      </c>
      <c r="BF432" s="82">
        <f>IF($U$432="snížená",$N$432,0)</f>
        <v>0</v>
      </c>
      <c r="BG432" s="82">
        <f>IF($U$432="zákl. přenesená",$N$432,0)</f>
        <v>0</v>
      </c>
      <c r="BH432" s="82">
        <f>IF($U$432="sníž. přenesená",$N$432,0)</f>
        <v>0</v>
      </c>
      <c r="BI432" s="82">
        <f>IF($U$432="nulová",$N$432,0)</f>
        <v>0</v>
      </c>
      <c r="BJ432" s="6" t="s">
        <v>21</v>
      </c>
      <c r="BK432" s="82">
        <f>ROUND($L$432*$K$432,2)</f>
        <v>0</v>
      </c>
      <c r="BL432" s="6" t="s">
        <v>162</v>
      </c>
    </row>
    <row r="433" spans="2:64" s="6" customFormat="1" ht="27" customHeight="1">
      <c r="B433" s="22"/>
      <c r="C433" s="122" t="s">
        <v>665</v>
      </c>
      <c r="D433" s="122" t="s">
        <v>158</v>
      </c>
      <c r="E433" s="123" t="s">
        <v>663</v>
      </c>
      <c r="F433" s="194" t="s">
        <v>664</v>
      </c>
      <c r="G433" s="195"/>
      <c r="H433" s="195"/>
      <c r="I433" s="195"/>
      <c r="J433" s="124" t="s">
        <v>204</v>
      </c>
      <c r="K433" s="129">
        <v>0</v>
      </c>
      <c r="L433" s="196">
        <v>0</v>
      </c>
      <c r="M433" s="195"/>
      <c r="N433" s="197">
        <f>ROUND($L$433*$K$433,2)</f>
        <v>0</v>
      </c>
      <c r="O433" s="195"/>
      <c r="P433" s="195"/>
      <c r="Q433" s="195"/>
      <c r="R433" s="23"/>
      <c r="T433" s="126"/>
      <c r="U433" s="29" t="s">
        <v>42</v>
      </c>
      <c r="V433" s="127">
        <v>0</v>
      </c>
      <c r="W433" s="127">
        <f>$V$433*$K$433</f>
        <v>0</v>
      </c>
      <c r="X433" s="127">
        <v>0</v>
      </c>
      <c r="Y433" s="127">
        <f>$X$433*$K$433</f>
        <v>0</v>
      </c>
      <c r="Z433" s="127">
        <v>0</v>
      </c>
      <c r="AA433" s="128">
        <f>$Z$433*$K$433</f>
        <v>0</v>
      </c>
      <c r="AR433" s="6" t="s">
        <v>162</v>
      </c>
      <c r="AT433" s="6" t="s">
        <v>158</v>
      </c>
      <c r="AU433" s="6" t="s">
        <v>21</v>
      </c>
      <c r="AY433" s="6" t="s">
        <v>156</v>
      </c>
      <c r="BE433" s="82">
        <f>IF($U$433="základní",$N$433,0)</f>
        <v>0</v>
      </c>
      <c r="BF433" s="82">
        <f>IF($U$433="snížená",$N$433,0)</f>
        <v>0</v>
      </c>
      <c r="BG433" s="82">
        <f>IF($U$433="zákl. přenesená",$N$433,0)</f>
        <v>0</v>
      </c>
      <c r="BH433" s="82">
        <f>IF($U$433="sníž. přenesená",$N$433,0)</f>
        <v>0</v>
      </c>
      <c r="BI433" s="82">
        <f>IF($U$433="nulová",$N$433,0)</f>
        <v>0</v>
      </c>
      <c r="BJ433" s="6" t="s">
        <v>21</v>
      </c>
      <c r="BK433" s="82">
        <f>ROUND($L$433*$K$433,2)</f>
        <v>0</v>
      </c>
      <c r="BL433" s="6" t="s">
        <v>162</v>
      </c>
    </row>
    <row r="434" spans="2:64" s="6" customFormat="1" ht="27" customHeight="1">
      <c r="B434" s="22"/>
      <c r="C434" s="122" t="s">
        <v>666</v>
      </c>
      <c r="D434" s="122" t="s">
        <v>158</v>
      </c>
      <c r="E434" s="123" t="s">
        <v>663</v>
      </c>
      <c r="F434" s="194" t="s">
        <v>664</v>
      </c>
      <c r="G434" s="195"/>
      <c r="H434" s="195"/>
      <c r="I434" s="195"/>
      <c r="J434" s="124" t="s">
        <v>204</v>
      </c>
      <c r="K434" s="129">
        <v>0</v>
      </c>
      <c r="L434" s="196">
        <v>0</v>
      </c>
      <c r="M434" s="195"/>
      <c r="N434" s="197">
        <f>ROUND($L$434*$K$434,2)</f>
        <v>0</v>
      </c>
      <c r="O434" s="195"/>
      <c r="P434" s="195"/>
      <c r="Q434" s="195"/>
      <c r="R434" s="23"/>
      <c r="T434" s="126"/>
      <c r="U434" s="29" t="s">
        <v>42</v>
      </c>
      <c r="V434" s="127">
        <v>0</v>
      </c>
      <c r="W434" s="127">
        <f>$V$434*$K$434</f>
        <v>0</v>
      </c>
      <c r="X434" s="127">
        <v>0</v>
      </c>
      <c r="Y434" s="127">
        <f>$X$434*$K$434</f>
        <v>0</v>
      </c>
      <c r="Z434" s="127">
        <v>0</v>
      </c>
      <c r="AA434" s="128">
        <f>$Z$434*$K$434</f>
        <v>0</v>
      </c>
      <c r="AR434" s="6" t="s">
        <v>162</v>
      </c>
      <c r="AT434" s="6" t="s">
        <v>158</v>
      </c>
      <c r="AU434" s="6" t="s">
        <v>21</v>
      </c>
      <c r="AY434" s="6" t="s">
        <v>156</v>
      </c>
      <c r="BE434" s="82">
        <f>IF($U$434="základní",$N$434,0)</f>
        <v>0</v>
      </c>
      <c r="BF434" s="82">
        <f>IF($U$434="snížená",$N$434,0)</f>
        <v>0</v>
      </c>
      <c r="BG434" s="82">
        <f>IF($U$434="zákl. přenesená",$N$434,0)</f>
        <v>0</v>
      </c>
      <c r="BH434" s="82">
        <f>IF($U$434="sníž. přenesená",$N$434,0)</f>
        <v>0</v>
      </c>
      <c r="BI434" s="82">
        <f>IF($U$434="nulová",$N$434,0)</f>
        <v>0</v>
      </c>
      <c r="BJ434" s="6" t="s">
        <v>21</v>
      </c>
      <c r="BK434" s="82">
        <f>ROUND($L$434*$K$434,2)</f>
        <v>0</v>
      </c>
      <c r="BL434" s="6" t="s">
        <v>162</v>
      </c>
    </row>
    <row r="435" spans="2:63" s="113" customFormat="1" ht="37.5" customHeight="1">
      <c r="B435" s="114"/>
      <c r="D435" s="115" t="s">
        <v>123</v>
      </c>
      <c r="E435" s="115"/>
      <c r="F435" s="115"/>
      <c r="G435" s="115"/>
      <c r="H435" s="115"/>
      <c r="I435" s="115"/>
      <c r="J435" s="115"/>
      <c r="K435" s="115"/>
      <c r="L435" s="115"/>
      <c r="M435" s="115"/>
      <c r="N435" s="190">
        <f>$BK$435</f>
        <v>0</v>
      </c>
      <c r="O435" s="198"/>
      <c r="P435" s="198"/>
      <c r="Q435" s="198"/>
      <c r="R435" s="117"/>
      <c r="T435" s="118"/>
      <c r="W435" s="119">
        <f>SUM($W$436:$W$451)</f>
        <v>0</v>
      </c>
      <c r="Y435" s="119">
        <f>SUM($Y$436:$Y$451)</f>
        <v>0</v>
      </c>
      <c r="AA435" s="120">
        <f>SUM($AA$436:$AA$451)</f>
        <v>0</v>
      </c>
      <c r="AR435" s="116" t="s">
        <v>94</v>
      </c>
      <c r="AT435" s="116" t="s">
        <v>76</v>
      </c>
      <c r="AU435" s="116" t="s">
        <v>77</v>
      </c>
      <c r="AY435" s="116" t="s">
        <v>156</v>
      </c>
      <c r="BK435" s="121">
        <f>SUM($BK$436:$BK$451)</f>
        <v>0</v>
      </c>
    </row>
    <row r="436" spans="2:64" s="6" customFormat="1" ht="15.75" customHeight="1">
      <c r="B436" s="22"/>
      <c r="C436" s="122" t="s">
        <v>667</v>
      </c>
      <c r="D436" s="122" t="s">
        <v>158</v>
      </c>
      <c r="E436" s="123" t="s">
        <v>668</v>
      </c>
      <c r="F436" s="194" t="s">
        <v>669</v>
      </c>
      <c r="G436" s="195"/>
      <c r="H436" s="195"/>
      <c r="I436" s="195"/>
      <c r="J436" s="124" t="s">
        <v>211</v>
      </c>
      <c r="K436" s="125">
        <v>1.3</v>
      </c>
      <c r="L436" s="196">
        <v>0</v>
      </c>
      <c r="M436" s="195"/>
      <c r="N436" s="197">
        <f>ROUND($L$436*$K$436,2)</f>
        <v>0</v>
      </c>
      <c r="O436" s="195"/>
      <c r="P436" s="195"/>
      <c r="Q436" s="195"/>
      <c r="R436" s="23"/>
      <c r="T436" s="126"/>
      <c r="U436" s="29" t="s">
        <v>42</v>
      </c>
      <c r="V436" s="127">
        <v>0</v>
      </c>
      <c r="W436" s="127">
        <f>$V$436*$K$436</f>
        <v>0</v>
      </c>
      <c r="X436" s="127">
        <v>0</v>
      </c>
      <c r="Y436" s="127">
        <f>$X$436*$K$436</f>
        <v>0</v>
      </c>
      <c r="Z436" s="127">
        <v>0</v>
      </c>
      <c r="AA436" s="128">
        <f>$Z$436*$K$436</f>
        <v>0</v>
      </c>
      <c r="AR436" s="6" t="s">
        <v>162</v>
      </c>
      <c r="AT436" s="6" t="s">
        <v>158</v>
      </c>
      <c r="AU436" s="6" t="s">
        <v>21</v>
      </c>
      <c r="AY436" s="6" t="s">
        <v>156</v>
      </c>
      <c r="BE436" s="82">
        <f>IF($U$436="základní",$N$436,0)</f>
        <v>0</v>
      </c>
      <c r="BF436" s="82">
        <f>IF($U$436="snížená",$N$436,0)</f>
        <v>0</v>
      </c>
      <c r="BG436" s="82">
        <f>IF($U$436="zákl. přenesená",$N$436,0)</f>
        <v>0</v>
      </c>
      <c r="BH436" s="82">
        <f>IF($U$436="sníž. přenesená",$N$436,0)</f>
        <v>0</v>
      </c>
      <c r="BI436" s="82">
        <f>IF($U$436="nulová",$N$436,0)</f>
        <v>0</v>
      </c>
      <c r="BJ436" s="6" t="s">
        <v>21</v>
      </c>
      <c r="BK436" s="82">
        <f>ROUND($L$436*$K$436,2)</f>
        <v>0</v>
      </c>
      <c r="BL436" s="6" t="s">
        <v>162</v>
      </c>
    </row>
    <row r="437" spans="2:64" s="6" customFormat="1" ht="15.75" customHeight="1">
      <c r="B437" s="22"/>
      <c r="C437" s="122" t="s">
        <v>670</v>
      </c>
      <c r="D437" s="122" t="s">
        <v>158</v>
      </c>
      <c r="E437" s="123" t="s">
        <v>668</v>
      </c>
      <c r="F437" s="194" t="s">
        <v>669</v>
      </c>
      <c r="G437" s="195"/>
      <c r="H437" s="195"/>
      <c r="I437" s="195"/>
      <c r="J437" s="124" t="s">
        <v>211</v>
      </c>
      <c r="K437" s="125">
        <v>8.32</v>
      </c>
      <c r="L437" s="196">
        <v>0</v>
      </c>
      <c r="M437" s="195"/>
      <c r="N437" s="197">
        <f>ROUND($L$437*$K$437,2)</f>
        <v>0</v>
      </c>
      <c r="O437" s="195"/>
      <c r="P437" s="195"/>
      <c r="Q437" s="195"/>
      <c r="R437" s="23"/>
      <c r="T437" s="126"/>
      <c r="U437" s="29" t="s">
        <v>42</v>
      </c>
      <c r="V437" s="127">
        <v>0</v>
      </c>
      <c r="W437" s="127">
        <f>$V$437*$K$437</f>
        <v>0</v>
      </c>
      <c r="X437" s="127">
        <v>0</v>
      </c>
      <c r="Y437" s="127">
        <f>$X$437*$K$437</f>
        <v>0</v>
      </c>
      <c r="Z437" s="127">
        <v>0</v>
      </c>
      <c r="AA437" s="128">
        <f>$Z$437*$K$437</f>
        <v>0</v>
      </c>
      <c r="AR437" s="6" t="s">
        <v>162</v>
      </c>
      <c r="AT437" s="6" t="s">
        <v>158</v>
      </c>
      <c r="AU437" s="6" t="s">
        <v>21</v>
      </c>
      <c r="AY437" s="6" t="s">
        <v>156</v>
      </c>
      <c r="BE437" s="82">
        <f>IF($U$437="základní",$N$437,0)</f>
        <v>0</v>
      </c>
      <c r="BF437" s="82">
        <f>IF($U$437="snížená",$N$437,0)</f>
        <v>0</v>
      </c>
      <c r="BG437" s="82">
        <f>IF($U$437="zákl. přenesená",$N$437,0)</f>
        <v>0</v>
      </c>
      <c r="BH437" s="82">
        <f>IF($U$437="sníž. přenesená",$N$437,0)</f>
        <v>0</v>
      </c>
      <c r="BI437" s="82">
        <f>IF($U$437="nulová",$N$437,0)</f>
        <v>0</v>
      </c>
      <c r="BJ437" s="6" t="s">
        <v>21</v>
      </c>
      <c r="BK437" s="82">
        <f>ROUND($L$437*$K$437,2)</f>
        <v>0</v>
      </c>
      <c r="BL437" s="6" t="s">
        <v>162</v>
      </c>
    </row>
    <row r="438" spans="2:64" s="6" customFormat="1" ht="15.75" customHeight="1">
      <c r="B438" s="22"/>
      <c r="C438" s="122" t="s">
        <v>671</v>
      </c>
      <c r="D438" s="122" t="s">
        <v>158</v>
      </c>
      <c r="E438" s="123" t="s">
        <v>668</v>
      </c>
      <c r="F438" s="194" t="s">
        <v>669</v>
      </c>
      <c r="G438" s="195"/>
      <c r="H438" s="195"/>
      <c r="I438" s="195"/>
      <c r="J438" s="124" t="s">
        <v>211</v>
      </c>
      <c r="K438" s="125">
        <v>5.9</v>
      </c>
      <c r="L438" s="196">
        <v>0</v>
      </c>
      <c r="M438" s="195"/>
      <c r="N438" s="197">
        <f>ROUND($L$438*$K$438,2)</f>
        <v>0</v>
      </c>
      <c r="O438" s="195"/>
      <c r="P438" s="195"/>
      <c r="Q438" s="195"/>
      <c r="R438" s="23"/>
      <c r="T438" s="126"/>
      <c r="U438" s="29" t="s">
        <v>42</v>
      </c>
      <c r="V438" s="127">
        <v>0</v>
      </c>
      <c r="W438" s="127">
        <f>$V$438*$K$438</f>
        <v>0</v>
      </c>
      <c r="X438" s="127">
        <v>0</v>
      </c>
      <c r="Y438" s="127">
        <f>$X$438*$K$438</f>
        <v>0</v>
      </c>
      <c r="Z438" s="127">
        <v>0</v>
      </c>
      <c r="AA438" s="128">
        <f>$Z$438*$K$438</f>
        <v>0</v>
      </c>
      <c r="AR438" s="6" t="s">
        <v>162</v>
      </c>
      <c r="AT438" s="6" t="s">
        <v>158</v>
      </c>
      <c r="AU438" s="6" t="s">
        <v>21</v>
      </c>
      <c r="AY438" s="6" t="s">
        <v>156</v>
      </c>
      <c r="BE438" s="82">
        <f>IF($U$438="základní",$N$438,0)</f>
        <v>0</v>
      </c>
      <c r="BF438" s="82">
        <f>IF($U$438="snížená",$N$438,0)</f>
        <v>0</v>
      </c>
      <c r="BG438" s="82">
        <f>IF($U$438="zákl. přenesená",$N$438,0)</f>
        <v>0</v>
      </c>
      <c r="BH438" s="82">
        <f>IF($U$438="sníž. přenesená",$N$438,0)</f>
        <v>0</v>
      </c>
      <c r="BI438" s="82">
        <f>IF($U$438="nulová",$N$438,0)</f>
        <v>0</v>
      </c>
      <c r="BJ438" s="6" t="s">
        <v>21</v>
      </c>
      <c r="BK438" s="82">
        <f>ROUND($L$438*$K$438,2)</f>
        <v>0</v>
      </c>
      <c r="BL438" s="6" t="s">
        <v>162</v>
      </c>
    </row>
    <row r="439" spans="2:64" s="6" customFormat="1" ht="27" customHeight="1">
      <c r="B439" s="22"/>
      <c r="C439" s="122" t="s">
        <v>94</v>
      </c>
      <c r="D439" s="122" t="s">
        <v>158</v>
      </c>
      <c r="E439" s="123" t="s">
        <v>672</v>
      </c>
      <c r="F439" s="194" t="s">
        <v>673</v>
      </c>
      <c r="G439" s="195"/>
      <c r="H439" s="195"/>
      <c r="I439" s="195"/>
      <c r="J439" s="124" t="s">
        <v>211</v>
      </c>
      <c r="K439" s="125">
        <v>11.88</v>
      </c>
      <c r="L439" s="196">
        <v>0</v>
      </c>
      <c r="M439" s="195"/>
      <c r="N439" s="197">
        <f>ROUND($L$439*$K$439,2)</f>
        <v>0</v>
      </c>
      <c r="O439" s="195"/>
      <c r="P439" s="195"/>
      <c r="Q439" s="195"/>
      <c r="R439" s="23"/>
      <c r="T439" s="126"/>
      <c r="U439" s="29" t="s">
        <v>42</v>
      </c>
      <c r="V439" s="127">
        <v>0</v>
      </c>
      <c r="W439" s="127">
        <f>$V$439*$K$439</f>
        <v>0</v>
      </c>
      <c r="X439" s="127">
        <v>0</v>
      </c>
      <c r="Y439" s="127">
        <f>$X$439*$K$439</f>
        <v>0</v>
      </c>
      <c r="Z439" s="127">
        <v>0</v>
      </c>
      <c r="AA439" s="128">
        <f>$Z$439*$K$439</f>
        <v>0</v>
      </c>
      <c r="AR439" s="6" t="s">
        <v>162</v>
      </c>
      <c r="AT439" s="6" t="s">
        <v>158</v>
      </c>
      <c r="AU439" s="6" t="s">
        <v>21</v>
      </c>
      <c r="AY439" s="6" t="s">
        <v>156</v>
      </c>
      <c r="BE439" s="82">
        <f>IF($U$439="základní",$N$439,0)</f>
        <v>0</v>
      </c>
      <c r="BF439" s="82">
        <f>IF($U$439="snížená",$N$439,0)</f>
        <v>0</v>
      </c>
      <c r="BG439" s="82">
        <f>IF($U$439="zákl. přenesená",$N$439,0)</f>
        <v>0</v>
      </c>
      <c r="BH439" s="82">
        <f>IF($U$439="sníž. přenesená",$N$439,0)</f>
        <v>0</v>
      </c>
      <c r="BI439" s="82">
        <f>IF($U$439="nulová",$N$439,0)</f>
        <v>0</v>
      </c>
      <c r="BJ439" s="6" t="s">
        <v>21</v>
      </c>
      <c r="BK439" s="82">
        <f>ROUND($L$439*$K$439,2)</f>
        <v>0</v>
      </c>
      <c r="BL439" s="6" t="s">
        <v>162</v>
      </c>
    </row>
    <row r="440" spans="2:64" s="6" customFormat="1" ht="27" customHeight="1">
      <c r="B440" s="22"/>
      <c r="C440" s="122" t="s">
        <v>674</v>
      </c>
      <c r="D440" s="122" t="s">
        <v>158</v>
      </c>
      <c r="E440" s="123" t="s">
        <v>672</v>
      </c>
      <c r="F440" s="194" t="s">
        <v>673</v>
      </c>
      <c r="G440" s="195"/>
      <c r="H440" s="195"/>
      <c r="I440" s="195"/>
      <c r="J440" s="124" t="s">
        <v>211</v>
      </c>
      <c r="K440" s="125">
        <v>15.76</v>
      </c>
      <c r="L440" s="196">
        <v>0</v>
      </c>
      <c r="M440" s="195"/>
      <c r="N440" s="197">
        <f>ROUND($L$440*$K$440,2)</f>
        <v>0</v>
      </c>
      <c r="O440" s="195"/>
      <c r="P440" s="195"/>
      <c r="Q440" s="195"/>
      <c r="R440" s="23"/>
      <c r="T440" s="126"/>
      <c r="U440" s="29" t="s">
        <v>42</v>
      </c>
      <c r="V440" s="127">
        <v>0</v>
      </c>
      <c r="W440" s="127">
        <f>$V$440*$K$440</f>
        <v>0</v>
      </c>
      <c r="X440" s="127">
        <v>0</v>
      </c>
      <c r="Y440" s="127">
        <f>$X$440*$K$440</f>
        <v>0</v>
      </c>
      <c r="Z440" s="127">
        <v>0</v>
      </c>
      <c r="AA440" s="128">
        <f>$Z$440*$K$440</f>
        <v>0</v>
      </c>
      <c r="AR440" s="6" t="s">
        <v>162</v>
      </c>
      <c r="AT440" s="6" t="s">
        <v>158</v>
      </c>
      <c r="AU440" s="6" t="s">
        <v>21</v>
      </c>
      <c r="AY440" s="6" t="s">
        <v>156</v>
      </c>
      <c r="BE440" s="82">
        <f>IF($U$440="základní",$N$440,0)</f>
        <v>0</v>
      </c>
      <c r="BF440" s="82">
        <f>IF($U$440="snížená",$N$440,0)</f>
        <v>0</v>
      </c>
      <c r="BG440" s="82">
        <f>IF($U$440="zákl. přenesená",$N$440,0)</f>
        <v>0</v>
      </c>
      <c r="BH440" s="82">
        <f>IF($U$440="sníž. přenesená",$N$440,0)</f>
        <v>0</v>
      </c>
      <c r="BI440" s="82">
        <f>IF($U$440="nulová",$N$440,0)</f>
        <v>0</v>
      </c>
      <c r="BJ440" s="6" t="s">
        <v>21</v>
      </c>
      <c r="BK440" s="82">
        <f>ROUND($L$440*$K$440,2)</f>
        <v>0</v>
      </c>
      <c r="BL440" s="6" t="s">
        <v>162</v>
      </c>
    </row>
    <row r="441" spans="2:64" s="6" customFormat="1" ht="27" customHeight="1">
      <c r="B441" s="22"/>
      <c r="C441" s="122" t="s">
        <v>675</v>
      </c>
      <c r="D441" s="122" t="s">
        <v>158</v>
      </c>
      <c r="E441" s="123" t="s">
        <v>672</v>
      </c>
      <c r="F441" s="194" t="s">
        <v>673</v>
      </c>
      <c r="G441" s="195"/>
      <c r="H441" s="195"/>
      <c r="I441" s="195"/>
      <c r="J441" s="124" t="s">
        <v>211</v>
      </c>
      <c r="K441" s="125">
        <v>11.88</v>
      </c>
      <c r="L441" s="196">
        <v>0</v>
      </c>
      <c r="M441" s="195"/>
      <c r="N441" s="197">
        <f>ROUND($L$441*$K$441,2)</f>
        <v>0</v>
      </c>
      <c r="O441" s="195"/>
      <c r="P441" s="195"/>
      <c r="Q441" s="195"/>
      <c r="R441" s="23"/>
      <c r="T441" s="126"/>
      <c r="U441" s="29" t="s">
        <v>42</v>
      </c>
      <c r="V441" s="127">
        <v>0</v>
      </c>
      <c r="W441" s="127">
        <f>$V$441*$K$441</f>
        <v>0</v>
      </c>
      <c r="X441" s="127">
        <v>0</v>
      </c>
      <c r="Y441" s="127">
        <f>$X$441*$K$441</f>
        <v>0</v>
      </c>
      <c r="Z441" s="127">
        <v>0</v>
      </c>
      <c r="AA441" s="128">
        <f>$Z$441*$K$441</f>
        <v>0</v>
      </c>
      <c r="AR441" s="6" t="s">
        <v>162</v>
      </c>
      <c r="AT441" s="6" t="s">
        <v>158</v>
      </c>
      <c r="AU441" s="6" t="s">
        <v>21</v>
      </c>
      <c r="AY441" s="6" t="s">
        <v>156</v>
      </c>
      <c r="BE441" s="82">
        <f>IF($U$441="základní",$N$441,0)</f>
        <v>0</v>
      </c>
      <c r="BF441" s="82">
        <f>IF($U$441="snížená",$N$441,0)</f>
        <v>0</v>
      </c>
      <c r="BG441" s="82">
        <f>IF($U$441="zákl. přenesená",$N$441,0)</f>
        <v>0</v>
      </c>
      <c r="BH441" s="82">
        <f>IF($U$441="sníž. přenesená",$N$441,0)</f>
        <v>0</v>
      </c>
      <c r="BI441" s="82">
        <f>IF($U$441="nulová",$N$441,0)</f>
        <v>0</v>
      </c>
      <c r="BJ441" s="6" t="s">
        <v>21</v>
      </c>
      <c r="BK441" s="82">
        <f>ROUND($L$441*$K$441,2)</f>
        <v>0</v>
      </c>
      <c r="BL441" s="6" t="s">
        <v>162</v>
      </c>
    </row>
    <row r="442" spans="2:64" s="6" customFormat="1" ht="39" customHeight="1">
      <c r="B442" s="22"/>
      <c r="C442" s="122" t="s">
        <v>676</v>
      </c>
      <c r="D442" s="122" t="s">
        <v>158</v>
      </c>
      <c r="E442" s="123" t="s">
        <v>677</v>
      </c>
      <c r="F442" s="194" t="s">
        <v>678</v>
      </c>
      <c r="G442" s="195"/>
      <c r="H442" s="195"/>
      <c r="I442" s="195"/>
      <c r="J442" s="124" t="s">
        <v>211</v>
      </c>
      <c r="K442" s="125">
        <v>20.458</v>
      </c>
      <c r="L442" s="196">
        <v>0</v>
      </c>
      <c r="M442" s="195"/>
      <c r="N442" s="197">
        <f>ROUND($L$442*$K$442,2)</f>
        <v>0</v>
      </c>
      <c r="O442" s="195"/>
      <c r="P442" s="195"/>
      <c r="Q442" s="195"/>
      <c r="R442" s="23"/>
      <c r="T442" s="126"/>
      <c r="U442" s="29" t="s">
        <v>42</v>
      </c>
      <c r="V442" s="127">
        <v>0</v>
      </c>
      <c r="W442" s="127">
        <f>$V$442*$K$442</f>
        <v>0</v>
      </c>
      <c r="X442" s="127">
        <v>0</v>
      </c>
      <c r="Y442" s="127">
        <f>$X$442*$K$442</f>
        <v>0</v>
      </c>
      <c r="Z442" s="127">
        <v>0</v>
      </c>
      <c r="AA442" s="128">
        <f>$Z$442*$K$442</f>
        <v>0</v>
      </c>
      <c r="AR442" s="6" t="s">
        <v>162</v>
      </c>
      <c r="AT442" s="6" t="s">
        <v>158</v>
      </c>
      <c r="AU442" s="6" t="s">
        <v>21</v>
      </c>
      <c r="AY442" s="6" t="s">
        <v>156</v>
      </c>
      <c r="BE442" s="82">
        <f>IF($U$442="základní",$N$442,0)</f>
        <v>0</v>
      </c>
      <c r="BF442" s="82">
        <f>IF($U$442="snížená",$N$442,0)</f>
        <v>0</v>
      </c>
      <c r="BG442" s="82">
        <f>IF($U$442="zákl. přenesená",$N$442,0)</f>
        <v>0</v>
      </c>
      <c r="BH442" s="82">
        <f>IF($U$442="sníž. přenesená",$N$442,0)</f>
        <v>0</v>
      </c>
      <c r="BI442" s="82">
        <f>IF($U$442="nulová",$N$442,0)</f>
        <v>0</v>
      </c>
      <c r="BJ442" s="6" t="s">
        <v>21</v>
      </c>
      <c r="BK442" s="82">
        <f>ROUND($L$442*$K$442,2)</f>
        <v>0</v>
      </c>
      <c r="BL442" s="6" t="s">
        <v>162</v>
      </c>
    </row>
    <row r="443" spans="2:64" s="6" customFormat="1" ht="39" customHeight="1">
      <c r="B443" s="22"/>
      <c r="C443" s="122" t="s">
        <v>679</v>
      </c>
      <c r="D443" s="122" t="s">
        <v>158</v>
      </c>
      <c r="E443" s="123" t="s">
        <v>677</v>
      </c>
      <c r="F443" s="194" t="s">
        <v>678</v>
      </c>
      <c r="G443" s="195"/>
      <c r="H443" s="195"/>
      <c r="I443" s="195"/>
      <c r="J443" s="124" t="s">
        <v>211</v>
      </c>
      <c r="K443" s="125">
        <v>9.988</v>
      </c>
      <c r="L443" s="196">
        <v>0</v>
      </c>
      <c r="M443" s="195"/>
      <c r="N443" s="197">
        <f>ROUND($L$443*$K$443,2)</f>
        <v>0</v>
      </c>
      <c r="O443" s="195"/>
      <c r="P443" s="195"/>
      <c r="Q443" s="195"/>
      <c r="R443" s="23"/>
      <c r="T443" s="126"/>
      <c r="U443" s="29" t="s">
        <v>42</v>
      </c>
      <c r="V443" s="127">
        <v>0</v>
      </c>
      <c r="W443" s="127">
        <f>$V$443*$K$443</f>
        <v>0</v>
      </c>
      <c r="X443" s="127">
        <v>0</v>
      </c>
      <c r="Y443" s="127">
        <f>$X$443*$K$443</f>
        <v>0</v>
      </c>
      <c r="Z443" s="127">
        <v>0</v>
      </c>
      <c r="AA443" s="128">
        <f>$Z$443*$K$443</f>
        <v>0</v>
      </c>
      <c r="AR443" s="6" t="s">
        <v>162</v>
      </c>
      <c r="AT443" s="6" t="s">
        <v>158</v>
      </c>
      <c r="AU443" s="6" t="s">
        <v>21</v>
      </c>
      <c r="AY443" s="6" t="s">
        <v>156</v>
      </c>
      <c r="BE443" s="82">
        <f>IF($U$443="základní",$N$443,0)</f>
        <v>0</v>
      </c>
      <c r="BF443" s="82">
        <f>IF($U$443="snížená",$N$443,0)</f>
        <v>0</v>
      </c>
      <c r="BG443" s="82">
        <f>IF($U$443="zákl. přenesená",$N$443,0)</f>
        <v>0</v>
      </c>
      <c r="BH443" s="82">
        <f>IF($U$443="sníž. přenesená",$N$443,0)</f>
        <v>0</v>
      </c>
      <c r="BI443" s="82">
        <f>IF($U$443="nulová",$N$443,0)</f>
        <v>0</v>
      </c>
      <c r="BJ443" s="6" t="s">
        <v>21</v>
      </c>
      <c r="BK443" s="82">
        <f>ROUND($L$443*$K$443,2)</f>
        <v>0</v>
      </c>
      <c r="BL443" s="6" t="s">
        <v>162</v>
      </c>
    </row>
    <row r="444" spans="2:64" s="6" customFormat="1" ht="39" customHeight="1">
      <c r="B444" s="22"/>
      <c r="C444" s="122" t="s">
        <v>680</v>
      </c>
      <c r="D444" s="122" t="s">
        <v>158</v>
      </c>
      <c r="E444" s="123" t="s">
        <v>677</v>
      </c>
      <c r="F444" s="194" t="s">
        <v>678</v>
      </c>
      <c r="G444" s="195"/>
      <c r="H444" s="195"/>
      <c r="I444" s="195"/>
      <c r="J444" s="124" t="s">
        <v>211</v>
      </c>
      <c r="K444" s="125">
        <v>43.446</v>
      </c>
      <c r="L444" s="196">
        <v>0</v>
      </c>
      <c r="M444" s="195"/>
      <c r="N444" s="197">
        <f>ROUND($L$444*$K$444,2)</f>
        <v>0</v>
      </c>
      <c r="O444" s="195"/>
      <c r="P444" s="195"/>
      <c r="Q444" s="195"/>
      <c r="R444" s="23"/>
      <c r="T444" s="126"/>
      <c r="U444" s="29" t="s">
        <v>42</v>
      </c>
      <c r="V444" s="127">
        <v>0</v>
      </c>
      <c r="W444" s="127">
        <f>$V$444*$K$444</f>
        <v>0</v>
      </c>
      <c r="X444" s="127">
        <v>0</v>
      </c>
      <c r="Y444" s="127">
        <f>$X$444*$K$444</f>
        <v>0</v>
      </c>
      <c r="Z444" s="127">
        <v>0</v>
      </c>
      <c r="AA444" s="128">
        <f>$Z$444*$K$444</f>
        <v>0</v>
      </c>
      <c r="AR444" s="6" t="s">
        <v>162</v>
      </c>
      <c r="AT444" s="6" t="s">
        <v>158</v>
      </c>
      <c r="AU444" s="6" t="s">
        <v>21</v>
      </c>
      <c r="AY444" s="6" t="s">
        <v>156</v>
      </c>
      <c r="BE444" s="82">
        <f>IF($U$444="základní",$N$444,0)</f>
        <v>0</v>
      </c>
      <c r="BF444" s="82">
        <f>IF($U$444="snížená",$N$444,0)</f>
        <v>0</v>
      </c>
      <c r="BG444" s="82">
        <f>IF($U$444="zákl. přenesená",$N$444,0)</f>
        <v>0</v>
      </c>
      <c r="BH444" s="82">
        <f>IF($U$444="sníž. přenesená",$N$444,0)</f>
        <v>0</v>
      </c>
      <c r="BI444" s="82">
        <f>IF($U$444="nulová",$N$444,0)</f>
        <v>0</v>
      </c>
      <c r="BJ444" s="6" t="s">
        <v>21</v>
      </c>
      <c r="BK444" s="82">
        <f>ROUND($L$444*$K$444,2)</f>
        <v>0</v>
      </c>
      <c r="BL444" s="6" t="s">
        <v>162</v>
      </c>
    </row>
    <row r="445" spans="2:64" s="6" customFormat="1" ht="27" customHeight="1">
      <c r="B445" s="22"/>
      <c r="C445" s="122" t="s">
        <v>681</v>
      </c>
      <c r="D445" s="122" t="s">
        <v>158</v>
      </c>
      <c r="E445" s="123" t="s">
        <v>682</v>
      </c>
      <c r="F445" s="194" t="s">
        <v>683</v>
      </c>
      <c r="G445" s="195"/>
      <c r="H445" s="195"/>
      <c r="I445" s="195"/>
      <c r="J445" s="124" t="s">
        <v>211</v>
      </c>
      <c r="K445" s="125">
        <v>29.388</v>
      </c>
      <c r="L445" s="196">
        <v>0</v>
      </c>
      <c r="M445" s="195"/>
      <c r="N445" s="197">
        <f>ROUND($L$445*$K$445,2)</f>
        <v>0</v>
      </c>
      <c r="O445" s="195"/>
      <c r="P445" s="195"/>
      <c r="Q445" s="195"/>
      <c r="R445" s="23"/>
      <c r="T445" s="126"/>
      <c r="U445" s="29" t="s">
        <v>42</v>
      </c>
      <c r="V445" s="127">
        <v>0</v>
      </c>
      <c r="W445" s="127">
        <f>$V$445*$K$445</f>
        <v>0</v>
      </c>
      <c r="X445" s="127">
        <v>0</v>
      </c>
      <c r="Y445" s="127">
        <f>$X$445*$K$445</f>
        <v>0</v>
      </c>
      <c r="Z445" s="127">
        <v>0</v>
      </c>
      <c r="AA445" s="128">
        <f>$Z$445*$K$445</f>
        <v>0</v>
      </c>
      <c r="AR445" s="6" t="s">
        <v>162</v>
      </c>
      <c r="AT445" s="6" t="s">
        <v>158</v>
      </c>
      <c r="AU445" s="6" t="s">
        <v>21</v>
      </c>
      <c r="AY445" s="6" t="s">
        <v>156</v>
      </c>
      <c r="BE445" s="82">
        <f>IF($U$445="základní",$N$445,0)</f>
        <v>0</v>
      </c>
      <c r="BF445" s="82">
        <f>IF($U$445="snížená",$N$445,0)</f>
        <v>0</v>
      </c>
      <c r="BG445" s="82">
        <f>IF($U$445="zákl. přenesená",$N$445,0)</f>
        <v>0</v>
      </c>
      <c r="BH445" s="82">
        <f>IF($U$445="sníž. přenesená",$N$445,0)</f>
        <v>0</v>
      </c>
      <c r="BI445" s="82">
        <f>IF($U$445="nulová",$N$445,0)</f>
        <v>0</v>
      </c>
      <c r="BJ445" s="6" t="s">
        <v>21</v>
      </c>
      <c r="BK445" s="82">
        <f>ROUND($L$445*$K$445,2)</f>
        <v>0</v>
      </c>
      <c r="BL445" s="6" t="s">
        <v>162</v>
      </c>
    </row>
    <row r="446" spans="2:64" s="6" customFormat="1" ht="15.75" customHeight="1">
      <c r="B446" s="22"/>
      <c r="C446" s="122" t="s">
        <v>684</v>
      </c>
      <c r="D446" s="122" t="s">
        <v>158</v>
      </c>
      <c r="E446" s="123" t="s">
        <v>685</v>
      </c>
      <c r="F446" s="194" t="s">
        <v>686</v>
      </c>
      <c r="G446" s="195"/>
      <c r="H446" s="195"/>
      <c r="I446" s="195"/>
      <c r="J446" s="124" t="s">
        <v>211</v>
      </c>
      <c r="K446" s="125">
        <v>20.458</v>
      </c>
      <c r="L446" s="196">
        <v>0</v>
      </c>
      <c r="M446" s="195"/>
      <c r="N446" s="197">
        <f>ROUND($L$446*$K$446,2)</f>
        <v>0</v>
      </c>
      <c r="O446" s="195"/>
      <c r="P446" s="195"/>
      <c r="Q446" s="195"/>
      <c r="R446" s="23"/>
      <c r="T446" s="126"/>
      <c r="U446" s="29" t="s">
        <v>42</v>
      </c>
      <c r="V446" s="127">
        <v>0</v>
      </c>
      <c r="W446" s="127">
        <f>$V$446*$K$446</f>
        <v>0</v>
      </c>
      <c r="X446" s="127">
        <v>0</v>
      </c>
      <c r="Y446" s="127">
        <f>$X$446*$K$446</f>
        <v>0</v>
      </c>
      <c r="Z446" s="127">
        <v>0</v>
      </c>
      <c r="AA446" s="128">
        <f>$Z$446*$K$446</f>
        <v>0</v>
      </c>
      <c r="AR446" s="6" t="s">
        <v>162</v>
      </c>
      <c r="AT446" s="6" t="s">
        <v>158</v>
      </c>
      <c r="AU446" s="6" t="s">
        <v>21</v>
      </c>
      <c r="AY446" s="6" t="s">
        <v>156</v>
      </c>
      <c r="BE446" s="82">
        <f>IF($U$446="základní",$N$446,0)</f>
        <v>0</v>
      </c>
      <c r="BF446" s="82">
        <f>IF($U$446="snížená",$N$446,0)</f>
        <v>0</v>
      </c>
      <c r="BG446" s="82">
        <f>IF($U$446="zákl. přenesená",$N$446,0)</f>
        <v>0</v>
      </c>
      <c r="BH446" s="82">
        <f>IF($U$446="sníž. přenesená",$N$446,0)</f>
        <v>0</v>
      </c>
      <c r="BI446" s="82">
        <f>IF($U$446="nulová",$N$446,0)</f>
        <v>0</v>
      </c>
      <c r="BJ446" s="6" t="s">
        <v>21</v>
      </c>
      <c r="BK446" s="82">
        <f>ROUND($L$446*$K$446,2)</f>
        <v>0</v>
      </c>
      <c r="BL446" s="6" t="s">
        <v>162</v>
      </c>
    </row>
    <row r="447" spans="2:64" s="6" customFormat="1" ht="15.75" customHeight="1">
      <c r="B447" s="22"/>
      <c r="C447" s="122" t="s">
        <v>687</v>
      </c>
      <c r="D447" s="122" t="s">
        <v>158</v>
      </c>
      <c r="E447" s="123" t="s">
        <v>685</v>
      </c>
      <c r="F447" s="194" t="s">
        <v>686</v>
      </c>
      <c r="G447" s="195"/>
      <c r="H447" s="195"/>
      <c r="I447" s="195"/>
      <c r="J447" s="124" t="s">
        <v>211</v>
      </c>
      <c r="K447" s="125">
        <v>9.988</v>
      </c>
      <c r="L447" s="196">
        <v>0</v>
      </c>
      <c r="M447" s="195"/>
      <c r="N447" s="197">
        <f>ROUND($L$447*$K$447,2)</f>
        <v>0</v>
      </c>
      <c r="O447" s="195"/>
      <c r="P447" s="195"/>
      <c r="Q447" s="195"/>
      <c r="R447" s="23"/>
      <c r="T447" s="126"/>
      <c r="U447" s="29" t="s">
        <v>42</v>
      </c>
      <c r="V447" s="127">
        <v>0</v>
      </c>
      <c r="W447" s="127">
        <f>$V$447*$K$447</f>
        <v>0</v>
      </c>
      <c r="X447" s="127">
        <v>0</v>
      </c>
      <c r="Y447" s="127">
        <f>$X$447*$K$447</f>
        <v>0</v>
      </c>
      <c r="Z447" s="127">
        <v>0</v>
      </c>
      <c r="AA447" s="128">
        <f>$Z$447*$K$447</f>
        <v>0</v>
      </c>
      <c r="AR447" s="6" t="s">
        <v>162</v>
      </c>
      <c r="AT447" s="6" t="s">
        <v>158</v>
      </c>
      <c r="AU447" s="6" t="s">
        <v>21</v>
      </c>
      <c r="AY447" s="6" t="s">
        <v>156</v>
      </c>
      <c r="BE447" s="82">
        <f>IF($U$447="základní",$N$447,0)</f>
        <v>0</v>
      </c>
      <c r="BF447" s="82">
        <f>IF($U$447="snížená",$N$447,0)</f>
        <v>0</v>
      </c>
      <c r="BG447" s="82">
        <f>IF($U$447="zákl. přenesená",$N$447,0)</f>
        <v>0</v>
      </c>
      <c r="BH447" s="82">
        <f>IF($U$447="sníž. přenesená",$N$447,0)</f>
        <v>0</v>
      </c>
      <c r="BI447" s="82">
        <f>IF($U$447="nulová",$N$447,0)</f>
        <v>0</v>
      </c>
      <c r="BJ447" s="6" t="s">
        <v>21</v>
      </c>
      <c r="BK447" s="82">
        <f>ROUND($L$447*$K$447,2)</f>
        <v>0</v>
      </c>
      <c r="BL447" s="6" t="s">
        <v>162</v>
      </c>
    </row>
    <row r="448" spans="2:64" s="6" customFormat="1" ht="15.75" customHeight="1">
      <c r="B448" s="22"/>
      <c r="C448" s="122" t="s">
        <v>688</v>
      </c>
      <c r="D448" s="122" t="s">
        <v>158</v>
      </c>
      <c r="E448" s="123" t="s">
        <v>685</v>
      </c>
      <c r="F448" s="194" t="s">
        <v>686</v>
      </c>
      <c r="G448" s="195"/>
      <c r="H448" s="195"/>
      <c r="I448" s="195"/>
      <c r="J448" s="124" t="s">
        <v>211</v>
      </c>
      <c r="K448" s="125">
        <v>20.458</v>
      </c>
      <c r="L448" s="196">
        <v>0</v>
      </c>
      <c r="M448" s="195"/>
      <c r="N448" s="197">
        <f>ROUND($L$448*$K$448,2)</f>
        <v>0</v>
      </c>
      <c r="O448" s="195"/>
      <c r="P448" s="195"/>
      <c r="Q448" s="195"/>
      <c r="R448" s="23"/>
      <c r="T448" s="126"/>
      <c r="U448" s="29" t="s">
        <v>42</v>
      </c>
      <c r="V448" s="127">
        <v>0</v>
      </c>
      <c r="W448" s="127">
        <f>$V$448*$K$448</f>
        <v>0</v>
      </c>
      <c r="X448" s="127">
        <v>0</v>
      </c>
      <c r="Y448" s="127">
        <f>$X$448*$K$448</f>
        <v>0</v>
      </c>
      <c r="Z448" s="127">
        <v>0</v>
      </c>
      <c r="AA448" s="128">
        <f>$Z$448*$K$448</f>
        <v>0</v>
      </c>
      <c r="AR448" s="6" t="s">
        <v>162</v>
      </c>
      <c r="AT448" s="6" t="s">
        <v>158</v>
      </c>
      <c r="AU448" s="6" t="s">
        <v>21</v>
      </c>
      <c r="AY448" s="6" t="s">
        <v>156</v>
      </c>
      <c r="BE448" s="82">
        <f>IF($U$448="základní",$N$448,0)</f>
        <v>0</v>
      </c>
      <c r="BF448" s="82">
        <f>IF($U$448="snížená",$N$448,0)</f>
        <v>0</v>
      </c>
      <c r="BG448" s="82">
        <f>IF($U$448="zákl. přenesená",$N$448,0)</f>
        <v>0</v>
      </c>
      <c r="BH448" s="82">
        <f>IF($U$448="sníž. přenesená",$N$448,0)</f>
        <v>0</v>
      </c>
      <c r="BI448" s="82">
        <f>IF($U$448="nulová",$N$448,0)</f>
        <v>0</v>
      </c>
      <c r="BJ448" s="6" t="s">
        <v>21</v>
      </c>
      <c r="BK448" s="82">
        <f>ROUND($L$448*$K$448,2)</f>
        <v>0</v>
      </c>
      <c r="BL448" s="6" t="s">
        <v>162</v>
      </c>
    </row>
    <row r="449" spans="2:64" s="6" customFormat="1" ht="27" customHeight="1">
      <c r="B449" s="22"/>
      <c r="C449" s="122" t="s">
        <v>689</v>
      </c>
      <c r="D449" s="122" t="s">
        <v>158</v>
      </c>
      <c r="E449" s="123" t="s">
        <v>690</v>
      </c>
      <c r="F449" s="194" t="s">
        <v>691</v>
      </c>
      <c r="G449" s="195"/>
      <c r="H449" s="195"/>
      <c r="I449" s="195"/>
      <c r="J449" s="124" t="s">
        <v>211</v>
      </c>
      <c r="K449" s="125">
        <v>20.458</v>
      </c>
      <c r="L449" s="196">
        <v>0</v>
      </c>
      <c r="M449" s="195"/>
      <c r="N449" s="197">
        <f>ROUND($L$449*$K$449,2)</f>
        <v>0</v>
      </c>
      <c r="O449" s="195"/>
      <c r="P449" s="195"/>
      <c r="Q449" s="195"/>
      <c r="R449" s="23"/>
      <c r="T449" s="126"/>
      <c r="U449" s="29" t="s">
        <v>42</v>
      </c>
      <c r="V449" s="127">
        <v>0</v>
      </c>
      <c r="W449" s="127">
        <f>$V$449*$K$449</f>
        <v>0</v>
      </c>
      <c r="X449" s="127">
        <v>0</v>
      </c>
      <c r="Y449" s="127">
        <f>$X$449*$K$449</f>
        <v>0</v>
      </c>
      <c r="Z449" s="127">
        <v>0</v>
      </c>
      <c r="AA449" s="128">
        <f>$Z$449*$K$449</f>
        <v>0</v>
      </c>
      <c r="AR449" s="6" t="s">
        <v>162</v>
      </c>
      <c r="AT449" s="6" t="s">
        <v>158</v>
      </c>
      <c r="AU449" s="6" t="s">
        <v>21</v>
      </c>
      <c r="AY449" s="6" t="s">
        <v>156</v>
      </c>
      <c r="BE449" s="82">
        <f>IF($U$449="základní",$N$449,0)</f>
        <v>0</v>
      </c>
      <c r="BF449" s="82">
        <f>IF($U$449="snížená",$N$449,0)</f>
        <v>0</v>
      </c>
      <c r="BG449" s="82">
        <f>IF($U$449="zákl. přenesená",$N$449,0)</f>
        <v>0</v>
      </c>
      <c r="BH449" s="82">
        <f>IF($U$449="sníž. přenesená",$N$449,0)</f>
        <v>0</v>
      </c>
      <c r="BI449" s="82">
        <f>IF($U$449="nulová",$N$449,0)</f>
        <v>0</v>
      </c>
      <c r="BJ449" s="6" t="s">
        <v>21</v>
      </c>
      <c r="BK449" s="82">
        <f>ROUND($L$449*$K$449,2)</f>
        <v>0</v>
      </c>
      <c r="BL449" s="6" t="s">
        <v>162</v>
      </c>
    </row>
    <row r="450" spans="2:64" s="6" customFormat="1" ht="27" customHeight="1">
      <c r="B450" s="22"/>
      <c r="C450" s="122" t="s">
        <v>692</v>
      </c>
      <c r="D450" s="122" t="s">
        <v>158</v>
      </c>
      <c r="E450" s="123" t="s">
        <v>690</v>
      </c>
      <c r="F450" s="194" t="s">
        <v>691</v>
      </c>
      <c r="G450" s="195"/>
      <c r="H450" s="195"/>
      <c r="I450" s="195"/>
      <c r="J450" s="124" t="s">
        <v>211</v>
      </c>
      <c r="K450" s="125">
        <v>9.988</v>
      </c>
      <c r="L450" s="196">
        <v>0</v>
      </c>
      <c r="M450" s="195"/>
      <c r="N450" s="197">
        <f>ROUND($L$450*$K$450,2)</f>
        <v>0</v>
      </c>
      <c r="O450" s="195"/>
      <c r="P450" s="195"/>
      <c r="Q450" s="195"/>
      <c r="R450" s="23"/>
      <c r="T450" s="126"/>
      <c r="U450" s="29" t="s">
        <v>42</v>
      </c>
      <c r="V450" s="127">
        <v>0</v>
      </c>
      <c r="W450" s="127">
        <f>$V$450*$K$450</f>
        <v>0</v>
      </c>
      <c r="X450" s="127">
        <v>0</v>
      </c>
      <c r="Y450" s="127">
        <f>$X$450*$K$450</f>
        <v>0</v>
      </c>
      <c r="Z450" s="127">
        <v>0</v>
      </c>
      <c r="AA450" s="128">
        <f>$Z$450*$K$450</f>
        <v>0</v>
      </c>
      <c r="AR450" s="6" t="s">
        <v>162</v>
      </c>
      <c r="AT450" s="6" t="s">
        <v>158</v>
      </c>
      <c r="AU450" s="6" t="s">
        <v>21</v>
      </c>
      <c r="AY450" s="6" t="s">
        <v>156</v>
      </c>
      <c r="BE450" s="82">
        <f>IF($U$450="základní",$N$450,0)</f>
        <v>0</v>
      </c>
      <c r="BF450" s="82">
        <f>IF($U$450="snížená",$N$450,0)</f>
        <v>0</v>
      </c>
      <c r="BG450" s="82">
        <f>IF($U$450="zákl. přenesená",$N$450,0)</f>
        <v>0</v>
      </c>
      <c r="BH450" s="82">
        <f>IF($U$450="sníž. přenesená",$N$450,0)</f>
        <v>0</v>
      </c>
      <c r="BI450" s="82">
        <f>IF($U$450="nulová",$N$450,0)</f>
        <v>0</v>
      </c>
      <c r="BJ450" s="6" t="s">
        <v>21</v>
      </c>
      <c r="BK450" s="82">
        <f>ROUND($L$450*$K$450,2)</f>
        <v>0</v>
      </c>
      <c r="BL450" s="6" t="s">
        <v>162</v>
      </c>
    </row>
    <row r="451" spans="2:64" s="6" customFormat="1" ht="27" customHeight="1">
      <c r="B451" s="22"/>
      <c r="C451" s="122" t="s">
        <v>693</v>
      </c>
      <c r="D451" s="122" t="s">
        <v>158</v>
      </c>
      <c r="E451" s="123" t="s">
        <v>690</v>
      </c>
      <c r="F451" s="194" t="s">
        <v>691</v>
      </c>
      <c r="G451" s="195"/>
      <c r="H451" s="195"/>
      <c r="I451" s="195"/>
      <c r="J451" s="124" t="s">
        <v>211</v>
      </c>
      <c r="K451" s="125">
        <v>20.458</v>
      </c>
      <c r="L451" s="196">
        <v>0</v>
      </c>
      <c r="M451" s="195"/>
      <c r="N451" s="197">
        <f>ROUND($L$451*$K$451,2)</f>
        <v>0</v>
      </c>
      <c r="O451" s="195"/>
      <c r="P451" s="195"/>
      <c r="Q451" s="195"/>
      <c r="R451" s="23"/>
      <c r="T451" s="126"/>
      <c r="U451" s="29" t="s">
        <v>42</v>
      </c>
      <c r="V451" s="127">
        <v>0</v>
      </c>
      <c r="W451" s="127">
        <f>$V$451*$K$451</f>
        <v>0</v>
      </c>
      <c r="X451" s="127">
        <v>0</v>
      </c>
      <c r="Y451" s="127">
        <f>$X$451*$K$451</f>
        <v>0</v>
      </c>
      <c r="Z451" s="127">
        <v>0</v>
      </c>
      <c r="AA451" s="128">
        <f>$Z$451*$K$451</f>
        <v>0</v>
      </c>
      <c r="AR451" s="6" t="s">
        <v>162</v>
      </c>
      <c r="AT451" s="6" t="s">
        <v>158</v>
      </c>
      <c r="AU451" s="6" t="s">
        <v>21</v>
      </c>
      <c r="AY451" s="6" t="s">
        <v>156</v>
      </c>
      <c r="BE451" s="82">
        <f>IF($U$451="základní",$N$451,0)</f>
        <v>0</v>
      </c>
      <c r="BF451" s="82">
        <f>IF($U$451="snížená",$N$451,0)</f>
        <v>0</v>
      </c>
      <c r="BG451" s="82">
        <f>IF($U$451="zákl. přenesená",$N$451,0)</f>
        <v>0</v>
      </c>
      <c r="BH451" s="82">
        <f>IF($U$451="sníž. přenesená",$N$451,0)</f>
        <v>0</v>
      </c>
      <c r="BI451" s="82">
        <f>IF($U$451="nulová",$N$451,0)</f>
        <v>0</v>
      </c>
      <c r="BJ451" s="6" t="s">
        <v>21</v>
      </c>
      <c r="BK451" s="82">
        <f>ROUND($L$451*$K$451,2)</f>
        <v>0</v>
      </c>
      <c r="BL451" s="6" t="s">
        <v>162</v>
      </c>
    </row>
    <row r="452" spans="2:63" s="113" customFormat="1" ht="37.5" customHeight="1">
      <c r="B452" s="114"/>
      <c r="D452" s="115" t="s">
        <v>124</v>
      </c>
      <c r="E452" s="115"/>
      <c r="F452" s="115"/>
      <c r="G452" s="115"/>
      <c r="H452" s="115"/>
      <c r="I452" s="115"/>
      <c r="J452" s="115"/>
      <c r="K452" s="115"/>
      <c r="L452" s="115"/>
      <c r="M452" s="115"/>
      <c r="N452" s="190">
        <f>$BK$452</f>
        <v>0</v>
      </c>
      <c r="O452" s="198"/>
      <c r="P452" s="198"/>
      <c r="Q452" s="198"/>
      <c r="R452" s="117"/>
      <c r="T452" s="118"/>
      <c r="W452" s="119">
        <f>SUM($W$453:$W$514)</f>
        <v>0</v>
      </c>
      <c r="Y452" s="119">
        <f>SUM($Y$453:$Y$514)</f>
        <v>0</v>
      </c>
      <c r="AA452" s="120">
        <f>SUM($AA$453:$AA$514)</f>
        <v>0</v>
      </c>
      <c r="AR452" s="116" t="s">
        <v>94</v>
      </c>
      <c r="AT452" s="116" t="s">
        <v>76</v>
      </c>
      <c r="AU452" s="116" t="s">
        <v>77</v>
      </c>
      <c r="AY452" s="116" t="s">
        <v>156</v>
      </c>
      <c r="BK452" s="121">
        <f>SUM($BK$453:$BK$514)</f>
        <v>0</v>
      </c>
    </row>
    <row r="453" spans="2:64" s="6" customFormat="1" ht="15.75" customHeight="1">
      <c r="B453" s="22"/>
      <c r="C453" s="122" t="s">
        <v>694</v>
      </c>
      <c r="D453" s="122" t="s">
        <v>158</v>
      </c>
      <c r="E453" s="123" t="s">
        <v>418</v>
      </c>
      <c r="F453" s="194" t="s">
        <v>695</v>
      </c>
      <c r="G453" s="195"/>
      <c r="H453" s="195"/>
      <c r="I453" s="195"/>
      <c r="J453" s="124" t="s">
        <v>186</v>
      </c>
      <c r="K453" s="125">
        <v>3</v>
      </c>
      <c r="L453" s="196">
        <v>0</v>
      </c>
      <c r="M453" s="195"/>
      <c r="N453" s="197">
        <f>ROUND($L$453*$K$453,2)</f>
        <v>0</v>
      </c>
      <c r="O453" s="195"/>
      <c r="P453" s="195"/>
      <c r="Q453" s="195"/>
      <c r="R453" s="23"/>
      <c r="T453" s="126"/>
      <c r="U453" s="29" t="s">
        <v>42</v>
      </c>
      <c r="V453" s="127">
        <v>0</v>
      </c>
      <c r="W453" s="127">
        <f>$V$453*$K$453</f>
        <v>0</v>
      </c>
      <c r="X453" s="127">
        <v>0</v>
      </c>
      <c r="Y453" s="127">
        <f>$X$453*$K$453</f>
        <v>0</v>
      </c>
      <c r="Z453" s="127">
        <v>0</v>
      </c>
      <c r="AA453" s="128">
        <f>$Z$453*$K$453</f>
        <v>0</v>
      </c>
      <c r="AR453" s="6" t="s">
        <v>162</v>
      </c>
      <c r="AT453" s="6" t="s">
        <v>158</v>
      </c>
      <c r="AU453" s="6" t="s">
        <v>21</v>
      </c>
      <c r="AY453" s="6" t="s">
        <v>156</v>
      </c>
      <c r="BE453" s="82">
        <f>IF($U$453="základní",$N$453,0)</f>
        <v>0</v>
      </c>
      <c r="BF453" s="82">
        <f>IF($U$453="snížená",$N$453,0)</f>
        <v>0</v>
      </c>
      <c r="BG453" s="82">
        <f>IF($U$453="zákl. přenesená",$N$453,0)</f>
        <v>0</v>
      </c>
      <c r="BH453" s="82">
        <f>IF($U$453="sníž. přenesená",$N$453,0)</f>
        <v>0</v>
      </c>
      <c r="BI453" s="82">
        <f>IF($U$453="nulová",$N$453,0)</f>
        <v>0</v>
      </c>
      <c r="BJ453" s="6" t="s">
        <v>21</v>
      </c>
      <c r="BK453" s="82">
        <f>ROUND($L$453*$K$453,2)</f>
        <v>0</v>
      </c>
      <c r="BL453" s="6" t="s">
        <v>162</v>
      </c>
    </row>
    <row r="454" spans="2:64" s="6" customFormat="1" ht="15.75" customHeight="1">
      <c r="B454" s="22"/>
      <c r="C454" s="122" t="s">
        <v>696</v>
      </c>
      <c r="D454" s="122" t="s">
        <v>158</v>
      </c>
      <c r="E454" s="123" t="s">
        <v>418</v>
      </c>
      <c r="F454" s="194" t="s">
        <v>695</v>
      </c>
      <c r="G454" s="195"/>
      <c r="H454" s="195"/>
      <c r="I454" s="195"/>
      <c r="J454" s="124" t="s">
        <v>186</v>
      </c>
      <c r="K454" s="125">
        <v>3</v>
      </c>
      <c r="L454" s="196">
        <v>0</v>
      </c>
      <c r="M454" s="195"/>
      <c r="N454" s="197">
        <f>ROUND($L$454*$K$454,2)</f>
        <v>0</v>
      </c>
      <c r="O454" s="195"/>
      <c r="P454" s="195"/>
      <c r="Q454" s="195"/>
      <c r="R454" s="23"/>
      <c r="T454" s="126"/>
      <c r="U454" s="29" t="s">
        <v>42</v>
      </c>
      <c r="V454" s="127">
        <v>0</v>
      </c>
      <c r="W454" s="127">
        <f>$V$454*$K$454</f>
        <v>0</v>
      </c>
      <c r="X454" s="127">
        <v>0</v>
      </c>
      <c r="Y454" s="127">
        <f>$X$454*$K$454</f>
        <v>0</v>
      </c>
      <c r="Z454" s="127">
        <v>0</v>
      </c>
      <c r="AA454" s="128">
        <f>$Z$454*$K$454</f>
        <v>0</v>
      </c>
      <c r="AR454" s="6" t="s">
        <v>162</v>
      </c>
      <c r="AT454" s="6" t="s">
        <v>158</v>
      </c>
      <c r="AU454" s="6" t="s">
        <v>21</v>
      </c>
      <c r="AY454" s="6" t="s">
        <v>156</v>
      </c>
      <c r="BE454" s="82">
        <f>IF($U$454="základní",$N$454,0)</f>
        <v>0</v>
      </c>
      <c r="BF454" s="82">
        <f>IF($U$454="snížená",$N$454,0)</f>
        <v>0</v>
      </c>
      <c r="BG454" s="82">
        <f>IF($U$454="zákl. přenesená",$N$454,0)</f>
        <v>0</v>
      </c>
      <c r="BH454" s="82">
        <f>IF($U$454="sníž. přenesená",$N$454,0)</f>
        <v>0</v>
      </c>
      <c r="BI454" s="82">
        <f>IF($U$454="nulová",$N$454,0)</f>
        <v>0</v>
      </c>
      <c r="BJ454" s="6" t="s">
        <v>21</v>
      </c>
      <c r="BK454" s="82">
        <f>ROUND($L$454*$K$454,2)</f>
        <v>0</v>
      </c>
      <c r="BL454" s="6" t="s">
        <v>162</v>
      </c>
    </row>
    <row r="455" spans="2:64" s="6" customFormat="1" ht="15.75" customHeight="1">
      <c r="B455" s="22"/>
      <c r="C455" s="122" t="s">
        <v>697</v>
      </c>
      <c r="D455" s="122" t="s">
        <v>158</v>
      </c>
      <c r="E455" s="123" t="s">
        <v>418</v>
      </c>
      <c r="F455" s="194" t="s">
        <v>695</v>
      </c>
      <c r="G455" s="195"/>
      <c r="H455" s="195"/>
      <c r="I455" s="195"/>
      <c r="J455" s="124" t="s">
        <v>186</v>
      </c>
      <c r="K455" s="125">
        <v>3</v>
      </c>
      <c r="L455" s="196">
        <v>0</v>
      </c>
      <c r="M455" s="195"/>
      <c r="N455" s="197">
        <f>ROUND($L$455*$K$455,2)</f>
        <v>0</v>
      </c>
      <c r="O455" s="195"/>
      <c r="P455" s="195"/>
      <c r="Q455" s="195"/>
      <c r="R455" s="23"/>
      <c r="T455" s="126"/>
      <c r="U455" s="29" t="s">
        <v>42</v>
      </c>
      <c r="V455" s="127">
        <v>0</v>
      </c>
      <c r="W455" s="127">
        <f>$V$455*$K$455</f>
        <v>0</v>
      </c>
      <c r="X455" s="127">
        <v>0</v>
      </c>
      <c r="Y455" s="127">
        <f>$X$455*$K$455</f>
        <v>0</v>
      </c>
      <c r="Z455" s="127">
        <v>0</v>
      </c>
      <c r="AA455" s="128">
        <f>$Z$455*$K$455</f>
        <v>0</v>
      </c>
      <c r="AR455" s="6" t="s">
        <v>162</v>
      </c>
      <c r="AT455" s="6" t="s">
        <v>158</v>
      </c>
      <c r="AU455" s="6" t="s">
        <v>21</v>
      </c>
      <c r="AY455" s="6" t="s">
        <v>156</v>
      </c>
      <c r="BE455" s="82">
        <f>IF($U$455="základní",$N$455,0)</f>
        <v>0</v>
      </c>
      <c r="BF455" s="82">
        <f>IF($U$455="snížená",$N$455,0)</f>
        <v>0</v>
      </c>
      <c r="BG455" s="82">
        <f>IF($U$455="zákl. přenesená",$N$455,0)</f>
        <v>0</v>
      </c>
      <c r="BH455" s="82">
        <f>IF($U$455="sníž. přenesená",$N$455,0)</f>
        <v>0</v>
      </c>
      <c r="BI455" s="82">
        <f>IF($U$455="nulová",$N$455,0)</f>
        <v>0</v>
      </c>
      <c r="BJ455" s="6" t="s">
        <v>21</v>
      </c>
      <c r="BK455" s="82">
        <f>ROUND($L$455*$K$455,2)</f>
        <v>0</v>
      </c>
      <c r="BL455" s="6" t="s">
        <v>162</v>
      </c>
    </row>
    <row r="456" spans="2:64" s="6" customFormat="1" ht="15.75" customHeight="1">
      <c r="B456" s="22"/>
      <c r="C456" s="122" t="s">
        <v>698</v>
      </c>
      <c r="D456" s="122" t="s">
        <v>158</v>
      </c>
      <c r="E456" s="123" t="s">
        <v>512</v>
      </c>
      <c r="F456" s="194" t="s">
        <v>699</v>
      </c>
      <c r="G456" s="195"/>
      <c r="H456" s="195"/>
      <c r="I456" s="195"/>
      <c r="J456" s="124" t="s">
        <v>700</v>
      </c>
      <c r="K456" s="125">
        <v>2</v>
      </c>
      <c r="L456" s="196">
        <v>0</v>
      </c>
      <c r="M456" s="195"/>
      <c r="N456" s="197">
        <f>ROUND($L$456*$K$456,2)</f>
        <v>0</v>
      </c>
      <c r="O456" s="195"/>
      <c r="P456" s="195"/>
      <c r="Q456" s="195"/>
      <c r="R456" s="23"/>
      <c r="T456" s="126"/>
      <c r="U456" s="29" t="s">
        <v>42</v>
      </c>
      <c r="V456" s="127">
        <v>0</v>
      </c>
      <c r="W456" s="127">
        <f>$V$456*$K$456</f>
        <v>0</v>
      </c>
      <c r="X456" s="127">
        <v>0</v>
      </c>
      <c r="Y456" s="127">
        <f>$X$456*$K$456</f>
        <v>0</v>
      </c>
      <c r="Z456" s="127">
        <v>0</v>
      </c>
      <c r="AA456" s="128">
        <f>$Z$456*$K$456</f>
        <v>0</v>
      </c>
      <c r="AR456" s="6" t="s">
        <v>162</v>
      </c>
      <c r="AT456" s="6" t="s">
        <v>158</v>
      </c>
      <c r="AU456" s="6" t="s">
        <v>21</v>
      </c>
      <c r="AY456" s="6" t="s">
        <v>156</v>
      </c>
      <c r="BE456" s="82">
        <f>IF($U$456="základní",$N$456,0)</f>
        <v>0</v>
      </c>
      <c r="BF456" s="82">
        <f>IF($U$456="snížená",$N$456,0)</f>
        <v>0</v>
      </c>
      <c r="BG456" s="82">
        <f>IF($U$456="zákl. přenesená",$N$456,0)</f>
        <v>0</v>
      </c>
      <c r="BH456" s="82">
        <f>IF($U$456="sníž. přenesená",$N$456,0)</f>
        <v>0</v>
      </c>
      <c r="BI456" s="82">
        <f>IF($U$456="nulová",$N$456,0)</f>
        <v>0</v>
      </c>
      <c r="BJ456" s="6" t="s">
        <v>21</v>
      </c>
      <c r="BK456" s="82">
        <f>ROUND($L$456*$K$456,2)</f>
        <v>0</v>
      </c>
      <c r="BL456" s="6" t="s">
        <v>162</v>
      </c>
    </row>
    <row r="457" spans="2:64" s="6" customFormat="1" ht="15.75" customHeight="1">
      <c r="B457" s="22"/>
      <c r="C457" s="122" t="s">
        <v>701</v>
      </c>
      <c r="D457" s="122" t="s">
        <v>158</v>
      </c>
      <c r="E457" s="123" t="s">
        <v>512</v>
      </c>
      <c r="F457" s="194" t="s">
        <v>699</v>
      </c>
      <c r="G457" s="195"/>
      <c r="H457" s="195"/>
      <c r="I457" s="195"/>
      <c r="J457" s="124" t="s">
        <v>700</v>
      </c>
      <c r="K457" s="125">
        <v>2</v>
      </c>
      <c r="L457" s="196">
        <v>0</v>
      </c>
      <c r="M457" s="195"/>
      <c r="N457" s="197">
        <f>ROUND($L$457*$K$457,2)</f>
        <v>0</v>
      </c>
      <c r="O457" s="195"/>
      <c r="P457" s="195"/>
      <c r="Q457" s="195"/>
      <c r="R457" s="23"/>
      <c r="T457" s="126"/>
      <c r="U457" s="29" t="s">
        <v>42</v>
      </c>
      <c r="V457" s="127">
        <v>0</v>
      </c>
      <c r="W457" s="127">
        <f>$V$457*$K$457</f>
        <v>0</v>
      </c>
      <c r="X457" s="127">
        <v>0</v>
      </c>
      <c r="Y457" s="127">
        <f>$X$457*$K$457</f>
        <v>0</v>
      </c>
      <c r="Z457" s="127">
        <v>0</v>
      </c>
      <c r="AA457" s="128">
        <f>$Z$457*$K$457</f>
        <v>0</v>
      </c>
      <c r="AR457" s="6" t="s">
        <v>162</v>
      </c>
      <c r="AT457" s="6" t="s">
        <v>158</v>
      </c>
      <c r="AU457" s="6" t="s">
        <v>21</v>
      </c>
      <c r="AY457" s="6" t="s">
        <v>156</v>
      </c>
      <c r="BE457" s="82">
        <f>IF($U$457="základní",$N$457,0)</f>
        <v>0</v>
      </c>
      <c r="BF457" s="82">
        <f>IF($U$457="snížená",$N$457,0)</f>
        <v>0</v>
      </c>
      <c r="BG457" s="82">
        <f>IF($U$457="zákl. přenesená",$N$457,0)</f>
        <v>0</v>
      </c>
      <c r="BH457" s="82">
        <f>IF($U$457="sníž. přenesená",$N$457,0)</f>
        <v>0</v>
      </c>
      <c r="BI457" s="82">
        <f>IF($U$457="nulová",$N$457,0)</f>
        <v>0</v>
      </c>
      <c r="BJ457" s="6" t="s">
        <v>21</v>
      </c>
      <c r="BK457" s="82">
        <f>ROUND($L$457*$K$457,2)</f>
        <v>0</v>
      </c>
      <c r="BL457" s="6" t="s">
        <v>162</v>
      </c>
    </row>
    <row r="458" spans="2:64" s="6" customFormat="1" ht="15.75" customHeight="1">
      <c r="B458" s="22"/>
      <c r="C458" s="122" t="s">
        <v>702</v>
      </c>
      <c r="D458" s="122" t="s">
        <v>158</v>
      </c>
      <c r="E458" s="123" t="s">
        <v>512</v>
      </c>
      <c r="F458" s="194" t="s">
        <v>699</v>
      </c>
      <c r="G458" s="195"/>
      <c r="H458" s="195"/>
      <c r="I458" s="195"/>
      <c r="J458" s="124" t="s">
        <v>700</v>
      </c>
      <c r="K458" s="125">
        <v>2</v>
      </c>
      <c r="L458" s="196">
        <v>0</v>
      </c>
      <c r="M458" s="195"/>
      <c r="N458" s="197">
        <f>ROUND($L$458*$K$458,2)</f>
        <v>0</v>
      </c>
      <c r="O458" s="195"/>
      <c r="P458" s="195"/>
      <c r="Q458" s="195"/>
      <c r="R458" s="23"/>
      <c r="T458" s="126"/>
      <c r="U458" s="29" t="s">
        <v>42</v>
      </c>
      <c r="V458" s="127">
        <v>0</v>
      </c>
      <c r="W458" s="127">
        <f>$V$458*$K$458</f>
        <v>0</v>
      </c>
      <c r="X458" s="127">
        <v>0</v>
      </c>
      <c r="Y458" s="127">
        <f>$X$458*$K$458</f>
        <v>0</v>
      </c>
      <c r="Z458" s="127">
        <v>0</v>
      </c>
      <c r="AA458" s="128">
        <f>$Z$458*$K$458</f>
        <v>0</v>
      </c>
      <c r="AR458" s="6" t="s">
        <v>162</v>
      </c>
      <c r="AT458" s="6" t="s">
        <v>158</v>
      </c>
      <c r="AU458" s="6" t="s">
        <v>21</v>
      </c>
      <c r="AY458" s="6" t="s">
        <v>156</v>
      </c>
      <c r="BE458" s="82">
        <f>IF($U$458="základní",$N$458,0)</f>
        <v>0</v>
      </c>
      <c r="BF458" s="82">
        <f>IF($U$458="snížená",$N$458,0)</f>
        <v>0</v>
      </c>
      <c r="BG458" s="82">
        <f>IF($U$458="zákl. přenesená",$N$458,0)</f>
        <v>0</v>
      </c>
      <c r="BH458" s="82">
        <f>IF($U$458="sníž. přenesená",$N$458,0)</f>
        <v>0</v>
      </c>
      <c r="BI458" s="82">
        <f>IF($U$458="nulová",$N$458,0)</f>
        <v>0</v>
      </c>
      <c r="BJ458" s="6" t="s">
        <v>21</v>
      </c>
      <c r="BK458" s="82">
        <f>ROUND($L$458*$K$458,2)</f>
        <v>0</v>
      </c>
      <c r="BL458" s="6" t="s">
        <v>162</v>
      </c>
    </row>
    <row r="459" spans="2:64" s="6" customFormat="1" ht="15.75" customHeight="1">
      <c r="B459" s="22"/>
      <c r="C459" s="122" t="s">
        <v>703</v>
      </c>
      <c r="D459" s="122" t="s">
        <v>158</v>
      </c>
      <c r="E459" s="123" t="s">
        <v>162</v>
      </c>
      <c r="F459" s="194" t="s">
        <v>704</v>
      </c>
      <c r="G459" s="195"/>
      <c r="H459" s="195"/>
      <c r="I459" s="195"/>
      <c r="J459" s="124" t="s">
        <v>705</v>
      </c>
      <c r="K459" s="125">
        <v>30</v>
      </c>
      <c r="L459" s="196">
        <v>0</v>
      </c>
      <c r="M459" s="195"/>
      <c r="N459" s="197">
        <f>ROUND($L$459*$K$459,2)</f>
        <v>0</v>
      </c>
      <c r="O459" s="195"/>
      <c r="P459" s="195"/>
      <c r="Q459" s="195"/>
      <c r="R459" s="23"/>
      <c r="T459" s="126"/>
      <c r="U459" s="29" t="s">
        <v>42</v>
      </c>
      <c r="V459" s="127">
        <v>0</v>
      </c>
      <c r="W459" s="127">
        <f>$V$459*$K$459</f>
        <v>0</v>
      </c>
      <c r="X459" s="127">
        <v>0</v>
      </c>
      <c r="Y459" s="127">
        <f>$X$459*$K$459</f>
        <v>0</v>
      </c>
      <c r="Z459" s="127">
        <v>0</v>
      </c>
      <c r="AA459" s="128">
        <f>$Z$459*$K$459</f>
        <v>0</v>
      </c>
      <c r="AR459" s="6" t="s">
        <v>162</v>
      </c>
      <c r="AT459" s="6" t="s">
        <v>158</v>
      </c>
      <c r="AU459" s="6" t="s">
        <v>21</v>
      </c>
      <c r="AY459" s="6" t="s">
        <v>156</v>
      </c>
      <c r="BE459" s="82">
        <f>IF($U$459="základní",$N$459,0)</f>
        <v>0</v>
      </c>
      <c r="BF459" s="82">
        <f>IF($U$459="snížená",$N$459,0)</f>
        <v>0</v>
      </c>
      <c r="BG459" s="82">
        <f>IF($U$459="zákl. přenesená",$N$459,0)</f>
        <v>0</v>
      </c>
      <c r="BH459" s="82">
        <f>IF($U$459="sníž. přenesená",$N$459,0)</f>
        <v>0</v>
      </c>
      <c r="BI459" s="82">
        <f>IF($U$459="nulová",$N$459,0)</f>
        <v>0</v>
      </c>
      <c r="BJ459" s="6" t="s">
        <v>21</v>
      </c>
      <c r="BK459" s="82">
        <f>ROUND($L$459*$K$459,2)</f>
        <v>0</v>
      </c>
      <c r="BL459" s="6" t="s">
        <v>162</v>
      </c>
    </row>
    <row r="460" spans="2:64" s="6" customFormat="1" ht="15.75" customHeight="1">
      <c r="B460" s="22"/>
      <c r="C460" s="122" t="s">
        <v>706</v>
      </c>
      <c r="D460" s="122" t="s">
        <v>158</v>
      </c>
      <c r="E460" s="123" t="s">
        <v>162</v>
      </c>
      <c r="F460" s="194" t="s">
        <v>704</v>
      </c>
      <c r="G460" s="195"/>
      <c r="H460" s="195"/>
      <c r="I460" s="195"/>
      <c r="J460" s="124" t="s">
        <v>705</v>
      </c>
      <c r="K460" s="125">
        <v>30</v>
      </c>
      <c r="L460" s="196">
        <v>0</v>
      </c>
      <c r="M460" s="195"/>
      <c r="N460" s="197">
        <f>ROUND($L$460*$K$460,2)</f>
        <v>0</v>
      </c>
      <c r="O460" s="195"/>
      <c r="P460" s="195"/>
      <c r="Q460" s="195"/>
      <c r="R460" s="23"/>
      <c r="T460" s="126"/>
      <c r="U460" s="29" t="s">
        <v>42</v>
      </c>
      <c r="V460" s="127">
        <v>0</v>
      </c>
      <c r="W460" s="127">
        <f>$V$460*$K$460</f>
        <v>0</v>
      </c>
      <c r="X460" s="127">
        <v>0</v>
      </c>
      <c r="Y460" s="127">
        <f>$X$460*$K$460</f>
        <v>0</v>
      </c>
      <c r="Z460" s="127">
        <v>0</v>
      </c>
      <c r="AA460" s="128">
        <f>$Z$460*$K$460</f>
        <v>0</v>
      </c>
      <c r="AR460" s="6" t="s">
        <v>162</v>
      </c>
      <c r="AT460" s="6" t="s">
        <v>158</v>
      </c>
      <c r="AU460" s="6" t="s">
        <v>21</v>
      </c>
      <c r="AY460" s="6" t="s">
        <v>156</v>
      </c>
      <c r="BE460" s="82">
        <f>IF($U$460="základní",$N$460,0)</f>
        <v>0</v>
      </c>
      <c r="BF460" s="82">
        <f>IF($U$460="snížená",$N$460,0)</f>
        <v>0</v>
      </c>
      <c r="BG460" s="82">
        <f>IF($U$460="zákl. přenesená",$N$460,0)</f>
        <v>0</v>
      </c>
      <c r="BH460" s="82">
        <f>IF($U$460="sníž. přenesená",$N$460,0)</f>
        <v>0</v>
      </c>
      <c r="BI460" s="82">
        <f>IF($U$460="nulová",$N$460,0)</f>
        <v>0</v>
      </c>
      <c r="BJ460" s="6" t="s">
        <v>21</v>
      </c>
      <c r="BK460" s="82">
        <f>ROUND($L$460*$K$460,2)</f>
        <v>0</v>
      </c>
      <c r="BL460" s="6" t="s">
        <v>162</v>
      </c>
    </row>
    <row r="461" spans="2:64" s="6" customFormat="1" ht="15.75" customHeight="1">
      <c r="B461" s="22"/>
      <c r="C461" s="122" t="s">
        <v>707</v>
      </c>
      <c r="D461" s="122" t="s">
        <v>158</v>
      </c>
      <c r="E461" s="123" t="s">
        <v>162</v>
      </c>
      <c r="F461" s="194" t="s">
        <v>704</v>
      </c>
      <c r="G461" s="195"/>
      <c r="H461" s="195"/>
      <c r="I461" s="195"/>
      <c r="J461" s="124" t="s">
        <v>705</v>
      </c>
      <c r="K461" s="125">
        <v>30</v>
      </c>
      <c r="L461" s="196">
        <v>0</v>
      </c>
      <c r="M461" s="195"/>
      <c r="N461" s="197">
        <f>ROUND($L$461*$K$461,2)</f>
        <v>0</v>
      </c>
      <c r="O461" s="195"/>
      <c r="P461" s="195"/>
      <c r="Q461" s="195"/>
      <c r="R461" s="23"/>
      <c r="T461" s="126"/>
      <c r="U461" s="29" t="s">
        <v>42</v>
      </c>
      <c r="V461" s="127">
        <v>0</v>
      </c>
      <c r="W461" s="127">
        <f>$V$461*$K$461</f>
        <v>0</v>
      </c>
      <c r="X461" s="127">
        <v>0</v>
      </c>
      <c r="Y461" s="127">
        <f>$X$461*$K$461</f>
        <v>0</v>
      </c>
      <c r="Z461" s="127">
        <v>0</v>
      </c>
      <c r="AA461" s="128">
        <f>$Z$461*$K$461</f>
        <v>0</v>
      </c>
      <c r="AR461" s="6" t="s">
        <v>162</v>
      </c>
      <c r="AT461" s="6" t="s">
        <v>158</v>
      </c>
      <c r="AU461" s="6" t="s">
        <v>21</v>
      </c>
      <c r="AY461" s="6" t="s">
        <v>156</v>
      </c>
      <c r="BE461" s="82">
        <f>IF($U$461="základní",$N$461,0)</f>
        <v>0</v>
      </c>
      <c r="BF461" s="82">
        <f>IF($U$461="snížená",$N$461,0)</f>
        <v>0</v>
      </c>
      <c r="BG461" s="82">
        <f>IF($U$461="zákl. přenesená",$N$461,0)</f>
        <v>0</v>
      </c>
      <c r="BH461" s="82">
        <f>IF($U$461="sníž. přenesená",$N$461,0)</f>
        <v>0</v>
      </c>
      <c r="BI461" s="82">
        <f>IF($U$461="nulová",$N$461,0)</f>
        <v>0</v>
      </c>
      <c r="BJ461" s="6" t="s">
        <v>21</v>
      </c>
      <c r="BK461" s="82">
        <f>ROUND($L$461*$K$461,2)</f>
        <v>0</v>
      </c>
      <c r="BL461" s="6" t="s">
        <v>162</v>
      </c>
    </row>
    <row r="462" spans="2:64" s="6" customFormat="1" ht="15.75" customHeight="1">
      <c r="B462" s="22"/>
      <c r="C462" s="122" t="s">
        <v>708</v>
      </c>
      <c r="D462" s="122" t="s">
        <v>158</v>
      </c>
      <c r="E462" s="123" t="s">
        <v>507</v>
      </c>
      <c r="F462" s="194" t="s">
        <v>709</v>
      </c>
      <c r="G462" s="195"/>
      <c r="H462" s="195"/>
      <c r="I462" s="195"/>
      <c r="J462" s="124" t="s">
        <v>705</v>
      </c>
      <c r="K462" s="125">
        <v>3</v>
      </c>
      <c r="L462" s="196">
        <v>0</v>
      </c>
      <c r="M462" s="195"/>
      <c r="N462" s="197">
        <f>ROUND($L$462*$K$462,2)</f>
        <v>0</v>
      </c>
      <c r="O462" s="195"/>
      <c r="P462" s="195"/>
      <c r="Q462" s="195"/>
      <c r="R462" s="23"/>
      <c r="T462" s="126"/>
      <c r="U462" s="29" t="s">
        <v>42</v>
      </c>
      <c r="V462" s="127">
        <v>0</v>
      </c>
      <c r="W462" s="127">
        <f>$V$462*$K$462</f>
        <v>0</v>
      </c>
      <c r="X462" s="127">
        <v>0</v>
      </c>
      <c r="Y462" s="127">
        <f>$X$462*$K$462</f>
        <v>0</v>
      </c>
      <c r="Z462" s="127">
        <v>0</v>
      </c>
      <c r="AA462" s="128">
        <f>$Z$462*$K$462</f>
        <v>0</v>
      </c>
      <c r="AR462" s="6" t="s">
        <v>162</v>
      </c>
      <c r="AT462" s="6" t="s">
        <v>158</v>
      </c>
      <c r="AU462" s="6" t="s">
        <v>21</v>
      </c>
      <c r="AY462" s="6" t="s">
        <v>156</v>
      </c>
      <c r="BE462" s="82">
        <f>IF($U$462="základní",$N$462,0)</f>
        <v>0</v>
      </c>
      <c r="BF462" s="82">
        <f>IF($U$462="snížená",$N$462,0)</f>
        <v>0</v>
      </c>
      <c r="BG462" s="82">
        <f>IF($U$462="zákl. přenesená",$N$462,0)</f>
        <v>0</v>
      </c>
      <c r="BH462" s="82">
        <f>IF($U$462="sníž. přenesená",$N$462,0)</f>
        <v>0</v>
      </c>
      <c r="BI462" s="82">
        <f>IF($U$462="nulová",$N$462,0)</f>
        <v>0</v>
      </c>
      <c r="BJ462" s="6" t="s">
        <v>21</v>
      </c>
      <c r="BK462" s="82">
        <f>ROUND($L$462*$K$462,2)</f>
        <v>0</v>
      </c>
      <c r="BL462" s="6" t="s">
        <v>162</v>
      </c>
    </row>
    <row r="463" spans="2:64" s="6" customFormat="1" ht="15.75" customHeight="1">
      <c r="B463" s="22"/>
      <c r="C463" s="122" t="s">
        <v>710</v>
      </c>
      <c r="D463" s="122" t="s">
        <v>158</v>
      </c>
      <c r="E463" s="123" t="s">
        <v>507</v>
      </c>
      <c r="F463" s="194" t="s">
        <v>709</v>
      </c>
      <c r="G463" s="195"/>
      <c r="H463" s="195"/>
      <c r="I463" s="195"/>
      <c r="J463" s="124" t="s">
        <v>705</v>
      </c>
      <c r="K463" s="125">
        <v>3</v>
      </c>
      <c r="L463" s="196">
        <v>0</v>
      </c>
      <c r="M463" s="195"/>
      <c r="N463" s="197">
        <f>ROUND($L$463*$K$463,2)</f>
        <v>0</v>
      </c>
      <c r="O463" s="195"/>
      <c r="P463" s="195"/>
      <c r="Q463" s="195"/>
      <c r="R463" s="23"/>
      <c r="T463" s="126"/>
      <c r="U463" s="29" t="s">
        <v>42</v>
      </c>
      <c r="V463" s="127">
        <v>0</v>
      </c>
      <c r="W463" s="127">
        <f>$V$463*$K$463</f>
        <v>0</v>
      </c>
      <c r="X463" s="127">
        <v>0</v>
      </c>
      <c r="Y463" s="127">
        <f>$X$463*$K$463</f>
        <v>0</v>
      </c>
      <c r="Z463" s="127">
        <v>0</v>
      </c>
      <c r="AA463" s="128">
        <f>$Z$463*$K$463</f>
        <v>0</v>
      </c>
      <c r="AR463" s="6" t="s">
        <v>162</v>
      </c>
      <c r="AT463" s="6" t="s">
        <v>158</v>
      </c>
      <c r="AU463" s="6" t="s">
        <v>21</v>
      </c>
      <c r="AY463" s="6" t="s">
        <v>156</v>
      </c>
      <c r="BE463" s="82">
        <f>IF($U$463="základní",$N$463,0)</f>
        <v>0</v>
      </c>
      <c r="BF463" s="82">
        <f>IF($U$463="snížená",$N$463,0)</f>
        <v>0</v>
      </c>
      <c r="BG463" s="82">
        <f>IF($U$463="zákl. přenesená",$N$463,0)</f>
        <v>0</v>
      </c>
      <c r="BH463" s="82">
        <f>IF($U$463="sníž. přenesená",$N$463,0)</f>
        <v>0</v>
      </c>
      <c r="BI463" s="82">
        <f>IF($U$463="nulová",$N$463,0)</f>
        <v>0</v>
      </c>
      <c r="BJ463" s="6" t="s">
        <v>21</v>
      </c>
      <c r="BK463" s="82">
        <f>ROUND($L$463*$K$463,2)</f>
        <v>0</v>
      </c>
      <c r="BL463" s="6" t="s">
        <v>162</v>
      </c>
    </row>
    <row r="464" spans="2:64" s="6" customFormat="1" ht="15.75" customHeight="1">
      <c r="B464" s="22"/>
      <c r="C464" s="122" t="s">
        <v>711</v>
      </c>
      <c r="D464" s="122" t="s">
        <v>158</v>
      </c>
      <c r="E464" s="123" t="s">
        <v>507</v>
      </c>
      <c r="F464" s="194" t="s">
        <v>709</v>
      </c>
      <c r="G464" s="195"/>
      <c r="H464" s="195"/>
      <c r="I464" s="195"/>
      <c r="J464" s="124" t="s">
        <v>705</v>
      </c>
      <c r="K464" s="125">
        <v>3</v>
      </c>
      <c r="L464" s="196">
        <v>0</v>
      </c>
      <c r="M464" s="195"/>
      <c r="N464" s="197">
        <f>ROUND($L$464*$K$464,2)</f>
        <v>0</v>
      </c>
      <c r="O464" s="195"/>
      <c r="P464" s="195"/>
      <c r="Q464" s="195"/>
      <c r="R464" s="23"/>
      <c r="T464" s="126"/>
      <c r="U464" s="29" t="s">
        <v>42</v>
      </c>
      <c r="V464" s="127">
        <v>0</v>
      </c>
      <c r="W464" s="127">
        <f>$V$464*$K$464</f>
        <v>0</v>
      </c>
      <c r="X464" s="127">
        <v>0</v>
      </c>
      <c r="Y464" s="127">
        <f>$X$464*$K$464</f>
        <v>0</v>
      </c>
      <c r="Z464" s="127">
        <v>0</v>
      </c>
      <c r="AA464" s="128">
        <f>$Z$464*$K$464</f>
        <v>0</v>
      </c>
      <c r="AR464" s="6" t="s">
        <v>162</v>
      </c>
      <c r="AT464" s="6" t="s">
        <v>158</v>
      </c>
      <c r="AU464" s="6" t="s">
        <v>21</v>
      </c>
      <c r="AY464" s="6" t="s">
        <v>156</v>
      </c>
      <c r="BE464" s="82">
        <f>IF($U$464="základní",$N$464,0)</f>
        <v>0</v>
      </c>
      <c r="BF464" s="82">
        <f>IF($U$464="snížená",$N$464,0)</f>
        <v>0</v>
      </c>
      <c r="BG464" s="82">
        <f>IF($U$464="zákl. přenesená",$N$464,0)</f>
        <v>0</v>
      </c>
      <c r="BH464" s="82">
        <f>IF($U$464="sníž. přenesená",$N$464,0)</f>
        <v>0</v>
      </c>
      <c r="BI464" s="82">
        <f>IF($U$464="nulová",$N$464,0)</f>
        <v>0</v>
      </c>
      <c r="BJ464" s="6" t="s">
        <v>21</v>
      </c>
      <c r="BK464" s="82">
        <f>ROUND($L$464*$K$464,2)</f>
        <v>0</v>
      </c>
      <c r="BL464" s="6" t="s">
        <v>162</v>
      </c>
    </row>
    <row r="465" spans="2:64" s="6" customFormat="1" ht="39" customHeight="1">
      <c r="B465" s="22"/>
      <c r="C465" s="122" t="s">
        <v>712</v>
      </c>
      <c r="D465" s="122" t="s">
        <v>158</v>
      </c>
      <c r="E465" s="123" t="s">
        <v>713</v>
      </c>
      <c r="F465" s="194" t="s">
        <v>714</v>
      </c>
      <c r="G465" s="195"/>
      <c r="H465" s="195"/>
      <c r="I465" s="195"/>
      <c r="J465" s="124" t="s">
        <v>193</v>
      </c>
      <c r="K465" s="125">
        <v>3</v>
      </c>
      <c r="L465" s="196">
        <v>0</v>
      </c>
      <c r="M465" s="195"/>
      <c r="N465" s="197">
        <f>ROUND($L$465*$K$465,2)</f>
        <v>0</v>
      </c>
      <c r="O465" s="195"/>
      <c r="P465" s="195"/>
      <c r="Q465" s="195"/>
      <c r="R465" s="23"/>
      <c r="T465" s="126"/>
      <c r="U465" s="29" t="s">
        <v>42</v>
      </c>
      <c r="V465" s="127">
        <v>0</v>
      </c>
      <c r="W465" s="127">
        <f>$V$465*$K$465</f>
        <v>0</v>
      </c>
      <c r="X465" s="127">
        <v>0</v>
      </c>
      <c r="Y465" s="127">
        <f>$X$465*$K$465</f>
        <v>0</v>
      </c>
      <c r="Z465" s="127">
        <v>0</v>
      </c>
      <c r="AA465" s="128">
        <f>$Z$465*$K$465</f>
        <v>0</v>
      </c>
      <c r="AR465" s="6" t="s">
        <v>162</v>
      </c>
      <c r="AT465" s="6" t="s">
        <v>158</v>
      </c>
      <c r="AU465" s="6" t="s">
        <v>21</v>
      </c>
      <c r="AY465" s="6" t="s">
        <v>156</v>
      </c>
      <c r="BE465" s="82">
        <f>IF($U$465="základní",$N$465,0)</f>
        <v>0</v>
      </c>
      <c r="BF465" s="82">
        <f>IF($U$465="snížená",$N$465,0)</f>
        <v>0</v>
      </c>
      <c r="BG465" s="82">
        <f>IF($U$465="zákl. přenesená",$N$465,0)</f>
        <v>0</v>
      </c>
      <c r="BH465" s="82">
        <f>IF($U$465="sníž. přenesená",$N$465,0)</f>
        <v>0</v>
      </c>
      <c r="BI465" s="82">
        <f>IF($U$465="nulová",$N$465,0)</f>
        <v>0</v>
      </c>
      <c r="BJ465" s="6" t="s">
        <v>21</v>
      </c>
      <c r="BK465" s="82">
        <f>ROUND($L$465*$K$465,2)</f>
        <v>0</v>
      </c>
      <c r="BL465" s="6" t="s">
        <v>162</v>
      </c>
    </row>
    <row r="466" spans="2:64" s="6" customFormat="1" ht="39" customHeight="1">
      <c r="B466" s="22"/>
      <c r="C466" s="122" t="s">
        <v>715</v>
      </c>
      <c r="D466" s="122" t="s">
        <v>158</v>
      </c>
      <c r="E466" s="123" t="s">
        <v>713</v>
      </c>
      <c r="F466" s="194" t="s">
        <v>714</v>
      </c>
      <c r="G466" s="195"/>
      <c r="H466" s="195"/>
      <c r="I466" s="195"/>
      <c r="J466" s="124" t="s">
        <v>193</v>
      </c>
      <c r="K466" s="125">
        <v>3</v>
      </c>
      <c r="L466" s="196">
        <v>0</v>
      </c>
      <c r="M466" s="195"/>
      <c r="N466" s="197">
        <f>ROUND($L$466*$K$466,2)</f>
        <v>0</v>
      </c>
      <c r="O466" s="195"/>
      <c r="P466" s="195"/>
      <c r="Q466" s="195"/>
      <c r="R466" s="23"/>
      <c r="T466" s="126"/>
      <c r="U466" s="29" t="s">
        <v>42</v>
      </c>
      <c r="V466" s="127">
        <v>0</v>
      </c>
      <c r="W466" s="127">
        <f>$V$466*$K$466</f>
        <v>0</v>
      </c>
      <c r="X466" s="127">
        <v>0</v>
      </c>
      <c r="Y466" s="127">
        <f>$X$466*$K$466</f>
        <v>0</v>
      </c>
      <c r="Z466" s="127">
        <v>0</v>
      </c>
      <c r="AA466" s="128">
        <f>$Z$466*$K$466</f>
        <v>0</v>
      </c>
      <c r="AR466" s="6" t="s">
        <v>162</v>
      </c>
      <c r="AT466" s="6" t="s">
        <v>158</v>
      </c>
      <c r="AU466" s="6" t="s">
        <v>21</v>
      </c>
      <c r="AY466" s="6" t="s">
        <v>156</v>
      </c>
      <c r="BE466" s="82">
        <f>IF($U$466="základní",$N$466,0)</f>
        <v>0</v>
      </c>
      <c r="BF466" s="82">
        <f>IF($U$466="snížená",$N$466,0)</f>
        <v>0</v>
      </c>
      <c r="BG466" s="82">
        <f>IF($U$466="zákl. přenesená",$N$466,0)</f>
        <v>0</v>
      </c>
      <c r="BH466" s="82">
        <f>IF($U$466="sníž. přenesená",$N$466,0)</f>
        <v>0</v>
      </c>
      <c r="BI466" s="82">
        <f>IF($U$466="nulová",$N$466,0)</f>
        <v>0</v>
      </c>
      <c r="BJ466" s="6" t="s">
        <v>21</v>
      </c>
      <c r="BK466" s="82">
        <f>ROUND($L$466*$K$466,2)</f>
        <v>0</v>
      </c>
      <c r="BL466" s="6" t="s">
        <v>162</v>
      </c>
    </row>
    <row r="467" spans="2:64" s="6" customFormat="1" ht="39" customHeight="1">
      <c r="B467" s="22"/>
      <c r="C467" s="122" t="s">
        <v>716</v>
      </c>
      <c r="D467" s="122" t="s">
        <v>158</v>
      </c>
      <c r="E467" s="123" t="s">
        <v>717</v>
      </c>
      <c r="F467" s="194" t="s">
        <v>714</v>
      </c>
      <c r="G467" s="195"/>
      <c r="H467" s="195"/>
      <c r="I467" s="195"/>
      <c r="J467" s="124" t="s">
        <v>193</v>
      </c>
      <c r="K467" s="125">
        <v>3</v>
      </c>
      <c r="L467" s="196">
        <v>0</v>
      </c>
      <c r="M467" s="195"/>
      <c r="N467" s="197">
        <f>ROUND($L$467*$K$467,2)</f>
        <v>0</v>
      </c>
      <c r="O467" s="195"/>
      <c r="P467" s="195"/>
      <c r="Q467" s="195"/>
      <c r="R467" s="23"/>
      <c r="T467" s="126"/>
      <c r="U467" s="29" t="s">
        <v>42</v>
      </c>
      <c r="V467" s="127">
        <v>0</v>
      </c>
      <c r="W467" s="127">
        <f>$V$467*$K$467</f>
        <v>0</v>
      </c>
      <c r="X467" s="127">
        <v>0</v>
      </c>
      <c r="Y467" s="127">
        <f>$X$467*$K$467</f>
        <v>0</v>
      </c>
      <c r="Z467" s="127">
        <v>0</v>
      </c>
      <c r="AA467" s="128">
        <f>$Z$467*$K$467</f>
        <v>0</v>
      </c>
      <c r="AR467" s="6" t="s">
        <v>162</v>
      </c>
      <c r="AT467" s="6" t="s">
        <v>158</v>
      </c>
      <c r="AU467" s="6" t="s">
        <v>21</v>
      </c>
      <c r="AY467" s="6" t="s">
        <v>156</v>
      </c>
      <c r="BE467" s="82">
        <f>IF($U$467="základní",$N$467,0)</f>
        <v>0</v>
      </c>
      <c r="BF467" s="82">
        <f>IF($U$467="snížená",$N$467,0)</f>
        <v>0</v>
      </c>
      <c r="BG467" s="82">
        <f>IF($U$467="zákl. přenesená",$N$467,0)</f>
        <v>0</v>
      </c>
      <c r="BH467" s="82">
        <f>IF($U$467="sníž. přenesená",$N$467,0)</f>
        <v>0</v>
      </c>
      <c r="BI467" s="82">
        <f>IF($U$467="nulová",$N$467,0)</f>
        <v>0</v>
      </c>
      <c r="BJ467" s="6" t="s">
        <v>21</v>
      </c>
      <c r="BK467" s="82">
        <f>ROUND($L$467*$K$467,2)</f>
        <v>0</v>
      </c>
      <c r="BL467" s="6" t="s">
        <v>162</v>
      </c>
    </row>
    <row r="468" spans="2:64" s="6" customFormat="1" ht="27" customHeight="1">
      <c r="B468" s="22"/>
      <c r="C468" s="122" t="s">
        <v>718</v>
      </c>
      <c r="D468" s="122" t="s">
        <v>158</v>
      </c>
      <c r="E468" s="123" t="s">
        <v>719</v>
      </c>
      <c r="F468" s="194" t="s">
        <v>720</v>
      </c>
      <c r="G468" s="195"/>
      <c r="H468" s="195"/>
      <c r="I468" s="195"/>
      <c r="J468" s="124" t="s">
        <v>193</v>
      </c>
      <c r="K468" s="125">
        <v>2</v>
      </c>
      <c r="L468" s="196">
        <v>0</v>
      </c>
      <c r="M468" s="195"/>
      <c r="N468" s="197">
        <f>ROUND($L$468*$K$468,2)</f>
        <v>0</v>
      </c>
      <c r="O468" s="195"/>
      <c r="P468" s="195"/>
      <c r="Q468" s="195"/>
      <c r="R468" s="23"/>
      <c r="T468" s="126"/>
      <c r="U468" s="29" t="s">
        <v>42</v>
      </c>
      <c r="V468" s="127">
        <v>0</v>
      </c>
      <c r="W468" s="127">
        <f>$V$468*$K$468</f>
        <v>0</v>
      </c>
      <c r="X468" s="127">
        <v>0</v>
      </c>
      <c r="Y468" s="127">
        <f>$X$468*$K$468</f>
        <v>0</v>
      </c>
      <c r="Z468" s="127">
        <v>0</v>
      </c>
      <c r="AA468" s="128">
        <f>$Z$468*$K$468</f>
        <v>0</v>
      </c>
      <c r="AR468" s="6" t="s">
        <v>162</v>
      </c>
      <c r="AT468" s="6" t="s">
        <v>158</v>
      </c>
      <c r="AU468" s="6" t="s">
        <v>21</v>
      </c>
      <c r="AY468" s="6" t="s">
        <v>156</v>
      </c>
      <c r="BE468" s="82">
        <f>IF($U$468="základní",$N$468,0)</f>
        <v>0</v>
      </c>
      <c r="BF468" s="82">
        <f>IF($U$468="snížená",$N$468,0)</f>
        <v>0</v>
      </c>
      <c r="BG468" s="82">
        <f>IF($U$468="zákl. přenesená",$N$468,0)</f>
        <v>0</v>
      </c>
      <c r="BH468" s="82">
        <f>IF($U$468="sníž. přenesená",$N$468,0)</f>
        <v>0</v>
      </c>
      <c r="BI468" s="82">
        <f>IF($U$468="nulová",$N$468,0)</f>
        <v>0</v>
      </c>
      <c r="BJ468" s="6" t="s">
        <v>21</v>
      </c>
      <c r="BK468" s="82">
        <f>ROUND($L$468*$K$468,2)</f>
        <v>0</v>
      </c>
      <c r="BL468" s="6" t="s">
        <v>162</v>
      </c>
    </row>
    <row r="469" spans="2:64" s="6" customFormat="1" ht="27" customHeight="1">
      <c r="B469" s="22"/>
      <c r="C469" s="122" t="s">
        <v>721</v>
      </c>
      <c r="D469" s="122" t="s">
        <v>158</v>
      </c>
      <c r="E469" s="123" t="s">
        <v>719</v>
      </c>
      <c r="F469" s="194" t="s">
        <v>720</v>
      </c>
      <c r="G469" s="195"/>
      <c r="H469" s="195"/>
      <c r="I469" s="195"/>
      <c r="J469" s="124" t="s">
        <v>193</v>
      </c>
      <c r="K469" s="125">
        <v>2</v>
      </c>
      <c r="L469" s="196">
        <v>0</v>
      </c>
      <c r="M469" s="195"/>
      <c r="N469" s="197">
        <f>ROUND($L$469*$K$469,2)</f>
        <v>0</v>
      </c>
      <c r="O469" s="195"/>
      <c r="P469" s="195"/>
      <c r="Q469" s="195"/>
      <c r="R469" s="23"/>
      <c r="T469" s="126"/>
      <c r="U469" s="29" t="s">
        <v>42</v>
      </c>
      <c r="V469" s="127">
        <v>0</v>
      </c>
      <c r="W469" s="127">
        <f>$V$469*$K$469</f>
        <v>0</v>
      </c>
      <c r="X469" s="127">
        <v>0</v>
      </c>
      <c r="Y469" s="127">
        <f>$X$469*$K$469</f>
        <v>0</v>
      </c>
      <c r="Z469" s="127">
        <v>0</v>
      </c>
      <c r="AA469" s="128">
        <f>$Z$469*$K$469</f>
        <v>0</v>
      </c>
      <c r="AR469" s="6" t="s">
        <v>162</v>
      </c>
      <c r="AT469" s="6" t="s">
        <v>158</v>
      </c>
      <c r="AU469" s="6" t="s">
        <v>21</v>
      </c>
      <c r="AY469" s="6" t="s">
        <v>156</v>
      </c>
      <c r="BE469" s="82">
        <f>IF($U$469="základní",$N$469,0)</f>
        <v>0</v>
      </c>
      <c r="BF469" s="82">
        <f>IF($U$469="snížená",$N$469,0)</f>
        <v>0</v>
      </c>
      <c r="BG469" s="82">
        <f>IF($U$469="zákl. přenesená",$N$469,0)</f>
        <v>0</v>
      </c>
      <c r="BH469" s="82">
        <f>IF($U$469="sníž. přenesená",$N$469,0)</f>
        <v>0</v>
      </c>
      <c r="BI469" s="82">
        <f>IF($U$469="nulová",$N$469,0)</f>
        <v>0</v>
      </c>
      <c r="BJ469" s="6" t="s">
        <v>21</v>
      </c>
      <c r="BK469" s="82">
        <f>ROUND($L$469*$K$469,2)</f>
        <v>0</v>
      </c>
      <c r="BL469" s="6" t="s">
        <v>162</v>
      </c>
    </row>
    <row r="470" spans="2:64" s="6" customFormat="1" ht="27" customHeight="1">
      <c r="B470" s="22"/>
      <c r="C470" s="122" t="s">
        <v>722</v>
      </c>
      <c r="D470" s="122" t="s">
        <v>158</v>
      </c>
      <c r="E470" s="123" t="s">
        <v>723</v>
      </c>
      <c r="F470" s="194" t="s">
        <v>720</v>
      </c>
      <c r="G470" s="195"/>
      <c r="H470" s="195"/>
      <c r="I470" s="195"/>
      <c r="J470" s="124" t="s">
        <v>193</v>
      </c>
      <c r="K470" s="125">
        <v>3</v>
      </c>
      <c r="L470" s="196">
        <v>0</v>
      </c>
      <c r="M470" s="195"/>
      <c r="N470" s="197">
        <f>ROUND($L$470*$K$470,2)</f>
        <v>0</v>
      </c>
      <c r="O470" s="195"/>
      <c r="P470" s="195"/>
      <c r="Q470" s="195"/>
      <c r="R470" s="23"/>
      <c r="T470" s="126"/>
      <c r="U470" s="29" t="s">
        <v>42</v>
      </c>
      <c r="V470" s="127">
        <v>0</v>
      </c>
      <c r="W470" s="127">
        <f>$V$470*$K$470</f>
        <v>0</v>
      </c>
      <c r="X470" s="127">
        <v>0</v>
      </c>
      <c r="Y470" s="127">
        <f>$X$470*$K$470</f>
        <v>0</v>
      </c>
      <c r="Z470" s="127">
        <v>0</v>
      </c>
      <c r="AA470" s="128">
        <f>$Z$470*$K$470</f>
        <v>0</v>
      </c>
      <c r="AR470" s="6" t="s">
        <v>162</v>
      </c>
      <c r="AT470" s="6" t="s">
        <v>158</v>
      </c>
      <c r="AU470" s="6" t="s">
        <v>21</v>
      </c>
      <c r="AY470" s="6" t="s">
        <v>156</v>
      </c>
      <c r="BE470" s="82">
        <f>IF($U$470="základní",$N$470,0)</f>
        <v>0</v>
      </c>
      <c r="BF470" s="82">
        <f>IF($U$470="snížená",$N$470,0)</f>
        <v>0</v>
      </c>
      <c r="BG470" s="82">
        <f>IF($U$470="zákl. přenesená",$N$470,0)</f>
        <v>0</v>
      </c>
      <c r="BH470" s="82">
        <f>IF($U$470="sníž. přenesená",$N$470,0)</f>
        <v>0</v>
      </c>
      <c r="BI470" s="82">
        <f>IF($U$470="nulová",$N$470,0)</f>
        <v>0</v>
      </c>
      <c r="BJ470" s="6" t="s">
        <v>21</v>
      </c>
      <c r="BK470" s="82">
        <f>ROUND($L$470*$K$470,2)</f>
        <v>0</v>
      </c>
      <c r="BL470" s="6" t="s">
        <v>162</v>
      </c>
    </row>
    <row r="471" spans="2:64" s="6" customFormat="1" ht="27" customHeight="1">
      <c r="B471" s="22"/>
      <c r="C471" s="122" t="s">
        <v>724</v>
      </c>
      <c r="D471" s="122" t="s">
        <v>158</v>
      </c>
      <c r="E471" s="123" t="s">
        <v>725</v>
      </c>
      <c r="F471" s="194" t="s">
        <v>726</v>
      </c>
      <c r="G471" s="195"/>
      <c r="H471" s="195"/>
      <c r="I471" s="195"/>
      <c r="J471" s="124" t="s">
        <v>193</v>
      </c>
      <c r="K471" s="125">
        <v>1</v>
      </c>
      <c r="L471" s="196">
        <v>0</v>
      </c>
      <c r="M471" s="195"/>
      <c r="N471" s="197">
        <f>ROUND($L$471*$K$471,2)</f>
        <v>0</v>
      </c>
      <c r="O471" s="195"/>
      <c r="P471" s="195"/>
      <c r="Q471" s="195"/>
      <c r="R471" s="23"/>
      <c r="T471" s="126"/>
      <c r="U471" s="29" t="s">
        <v>42</v>
      </c>
      <c r="V471" s="127">
        <v>0</v>
      </c>
      <c r="W471" s="127">
        <f>$V$471*$K$471</f>
        <v>0</v>
      </c>
      <c r="X471" s="127">
        <v>0</v>
      </c>
      <c r="Y471" s="127">
        <f>$X$471*$K$471</f>
        <v>0</v>
      </c>
      <c r="Z471" s="127">
        <v>0</v>
      </c>
      <c r="AA471" s="128">
        <f>$Z$471*$K$471</f>
        <v>0</v>
      </c>
      <c r="AR471" s="6" t="s">
        <v>162</v>
      </c>
      <c r="AT471" s="6" t="s">
        <v>158</v>
      </c>
      <c r="AU471" s="6" t="s">
        <v>21</v>
      </c>
      <c r="AY471" s="6" t="s">
        <v>156</v>
      </c>
      <c r="BE471" s="82">
        <f>IF($U$471="základní",$N$471,0)</f>
        <v>0</v>
      </c>
      <c r="BF471" s="82">
        <f>IF($U$471="snížená",$N$471,0)</f>
        <v>0</v>
      </c>
      <c r="BG471" s="82">
        <f>IF($U$471="zákl. přenesená",$N$471,0)</f>
        <v>0</v>
      </c>
      <c r="BH471" s="82">
        <f>IF($U$471="sníž. přenesená",$N$471,0)</f>
        <v>0</v>
      </c>
      <c r="BI471" s="82">
        <f>IF($U$471="nulová",$N$471,0)</f>
        <v>0</v>
      </c>
      <c r="BJ471" s="6" t="s">
        <v>21</v>
      </c>
      <c r="BK471" s="82">
        <f>ROUND($L$471*$K$471,2)</f>
        <v>0</v>
      </c>
      <c r="BL471" s="6" t="s">
        <v>162</v>
      </c>
    </row>
    <row r="472" spans="2:64" s="6" customFormat="1" ht="27" customHeight="1">
      <c r="B472" s="22"/>
      <c r="C472" s="122" t="s">
        <v>727</v>
      </c>
      <c r="D472" s="122" t="s">
        <v>158</v>
      </c>
      <c r="E472" s="123" t="s">
        <v>728</v>
      </c>
      <c r="F472" s="194" t="s">
        <v>726</v>
      </c>
      <c r="G472" s="195"/>
      <c r="H472" s="195"/>
      <c r="I472" s="195"/>
      <c r="J472" s="124" t="s">
        <v>193</v>
      </c>
      <c r="K472" s="125">
        <v>1</v>
      </c>
      <c r="L472" s="196">
        <v>0</v>
      </c>
      <c r="M472" s="195"/>
      <c r="N472" s="197">
        <f>ROUND($L$472*$K$472,2)</f>
        <v>0</v>
      </c>
      <c r="O472" s="195"/>
      <c r="P472" s="195"/>
      <c r="Q472" s="195"/>
      <c r="R472" s="23"/>
      <c r="T472" s="126"/>
      <c r="U472" s="29" t="s">
        <v>42</v>
      </c>
      <c r="V472" s="127">
        <v>0</v>
      </c>
      <c r="W472" s="127">
        <f>$V$472*$K$472</f>
        <v>0</v>
      </c>
      <c r="X472" s="127">
        <v>0</v>
      </c>
      <c r="Y472" s="127">
        <f>$X$472*$K$472</f>
        <v>0</v>
      </c>
      <c r="Z472" s="127">
        <v>0</v>
      </c>
      <c r="AA472" s="128">
        <f>$Z$472*$K$472</f>
        <v>0</v>
      </c>
      <c r="AR472" s="6" t="s">
        <v>162</v>
      </c>
      <c r="AT472" s="6" t="s">
        <v>158</v>
      </c>
      <c r="AU472" s="6" t="s">
        <v>21</v>
      </c>
      <c r="AY472" s="6" t="s">
        <v>156</v>
      </c>
      <c r="BE472" s="82">
        <f>IF($U$472="základní",$N$472,0)</f>
        <v>0</v>
      </c>
      <c r="BF472" s="82">
        <f>IF($U$472="snížená",$N$472,0)</f>
        <v>0</v>
      </c>
      <c r="BG472" s="82">
        <f>IF($U$472="zákl. přenesená",$N$472,0)</f>
        <v>0</v>
      </c>
      <c r="BH472" s="82">
        <f>IF($U$472="sníž. přenesená",$N$472,0)</f>
        <v>0</v>
      </c>
      <c r="BI472" s="82">
        <f>IF($U$472="nulová",$N$472,0)</f>
        <v>0</v>
      </c>
      <c r="BJ472" s="6" t="s">
        <v>21</v>
      </c>
      <c r="BK472" s="82">
        <f>ROUND($L$472*$K$472,2)</f>
        <v>0</v>
      </c>
      <c r="BL472" s="6" t="s">
        <v>162</v>
      </c>
    </row>
    <row r="473" spans="2:64" s="6" customFormat="1" ht="27" customHeight="1">
      <c r="B473" s="22"/>
      <c r="C473" s="122" t="s">
        <v>729</v>
      </c>
      <c r="D473" s="122" t="s">
        <v>158</v>
      </c>
      <c r="E473" s="123" t="s">
        <v>730</v>
      </c>
      <c r="F473" s="194" t="s">
        <v>726</v>
      </c>
      <c r="G473" s="195"/>
      <c r="H473" s="195"/>
      <c r="I473" s="195"/>
      <c r="J473" s="124" t="s">
        <v>193</v>
      </c>
      <c r="K473" s="125">
        <v>2</v>
      </c>
      <c r="L473" s="196">
        <v>0</v>
      </c>
      <c r="M473" s="195"/>
      <c r="N473" s="197">
        <f>ROUND($L$473*$K$473,2)</f>
        <v>0</v>
      </c>
      <c r="O473" s="195"/>
      <c r="P473" s="195"/>
      <c r="Q473" s="195"/>
      <c r="R473" s="23"/>
      <c r="T473" s="126"/>
      <c r="U473" s="29" t="s">
        <v>42</v>
      </c>
      <c r="V473" s="127">
        <v>0</v>
      </c>
      <c r="W473" s="127">
        <f>$V$473*$K$473</f>
        <v>0</v>
      </c>
      <c r="X473" s="127">
        <v>0</v>
      </c>
      <c r="Y473" s="127">
        <f>$X$473*$K$473</f>
        <v>0</v>
      </c>
      <c r="Z473" s="127">
        <v>0</v>
      </c>
      <c r="AA473" s="128">
        <f>$Z$473*$K$473</f>
        <v>0</v>
      </c>
      <c r="AR473" s="6" t="s">
        <v>162</v>
      </c>
      <c r="AT473" s="6" t="s">
        <v>158</v>
      </c>
      <c r="AU473" s="6" t="s">
        <v>21</v>
      </c>
      <c r="AY473" s="6" t="s">
        <v>156</v>
      </c>
      <c r="BE473" s="82">
        <f>IF($U$473="základní",$N$473,0)</f>
        <v>0</v>
      </c>
      <c r="BF473" s="82">
        <f>IF($U$473="snížená",$N$473,0)</f>
        <v>0</v>
      </c>
      <c r="BG473" s="82">
        <f>IF($U$473="zákl. přenesená",$N$473,0)</f>
        <v>0</v>
      </c>
      <c r="BH473" s="82">
        <f>IF($U$473="sníž. přenesená",$N$473,0)</f>
        <v>0</v>
      </c>
      <c r="BI473" s="82">
        <f>IF($U$473="nulová",$N$473,0)</f>
        <v>0</v>
      </c>
      <c r="BJ473" s="6" t="s">
        <v>21</v>
      </c>
      <c r="BK473" s="82">
        <f>ROUND($L$473*$K$473,2)</f>
        <v>0</v>
      </c>
      <c r="BL473" s="6" t="s">
        <v>162</v>
      </c>
    </row>
    <row r="474" spans="2:64" s="6" customFormat="1" ht="27" customHeight="1">
      <c r="B474" s="22"/>
      <c r="C474" s="122" t="s">
        <v>731</v>
      </c>
      <c r="D474" s="122" t="s">
        <v>158</v>
      </c>
      <c r="E474" s="123" t="s">
        <v>732</v>
      </c>
      <c r="F474" s="194" t="s">
        <v>733</v>
      </c>
      <c r="G474" s="195"/>
      <c r="H474" s="195"/>
      <c r="I474" s="195"/>
      <c r="J474" s="124" t="s">
        <v>193</v>
      </c>
      <c r="K474" s="125">
        <v>2</v>
      </c>
      <c r="L474" s="196">
        <v>0</v>
      </c>
      <c r="M474" s="195"/>
      <c r="N474" s="197">
        <f>ROUND($L$474*$K$474,2)</f>
        <v>0</v>
      </c>
      <c r="O474" s="195"/>
      <c r="P474" s="195"/>
      <c r="Q474" s="195"/>
      <c r="R474" s="23"/>
      <c r="T474" s="126"/>
      <c r="U474" s="29" t="s">
        <v>42</v>
      </c>
      <c r="V474" s="127">
        <v>0</v>
      </c>
      <c r="W474" s="127">
        <f>$V$474*$K$474</f>
        <v>0</v>
      </c>
      <c r="X474" s="127">
        <v>0</v>
      </c>
      <c r="Y474" s="127">
        <f>$X$474*$K$474</f>
        <v>0</v>
      </c>
      <c r="Z474" s="127">
        <v>0</v>
      </c>
      <c r="AA474" s="128">
        <f>$Z$474*$K$474</f>
        <v>0</v>
      </c>
      <c r="AR474" s="6" t="s">
        <v>162</v>
      </c>
      <c r="AT474" s="6" t="s">
        <v>158</v>
      </c>
      <c r="AU474" s="6" t="s">
        <v>21</v>
      </c>
      <c r="AY474" s="6" t="s">
        <v>156</v>
      </c>
      <c r="BE474" s="82">
        <f>IF($U$474="základní",$N$474,0)</f>
        <v>0</v>
      </c>
      <c r="BF474" s="82">
        <f>IF($U$474="snížená",$N$474,0)</f>
        <v>0</v>
      </c>
      <c r="BG474" s="82">
        <f>IF($U$474="zákl. přenesená",$N$474,0)</f>
        <v>0</v>
      </c>
      <c r="BH474" s="82">
        <f>IF($U$474="sníž. přenesená",$N$474,0)</f>
        <v>0</v>
      </c>
      <c r="BI474" s="82">
        <f>IF($U$474="nulová",$N$474,0)</f>
        <v>0</v>
      </c>
      <c r="BJ474" s="6" t="s">
        <v>21</v>
      </c>
      <c r="BK474" s="82">
        <f>ROUND($L$474*$K$474,2)</f>
        <v>0</v>
      </c>
      <c r="BL474" s="6" t="s">
        <v>162</v>
      </c>
    </row>
    <row r="475" spans="2:64" s="6" customFormat="1" ht="27" customHeight="1">
      <c r="B475" s="22"/>
      <c r="C475" s="122" t="s">
        <v>734</v>
      </c>
      <c r="D475" s="122" t="s">
        <v>158</v>
      </c>
      <c r="E475" s="123" t="s">
        <v>735</v>
      </c>
      <c r="F475" s="194" t="s">
        <v>736</v>
      </c>
      <c r="G475" s="195"/>
      <c r="H475" s="195"/>
      <c r="I475" s="195"/>
      <c r="J475" s="124" t="s">
        <v>193</v>
      </c>
      <c r="K475" s="125">
        <v>1</v>
      </c>
      <c r="L475" s="196">
        <v>0</v>
      </c>
      <c r="M475" s="195"/>
      <c r="N475" s="197">
        <f>ROUND($L$475*$K$475,2)</f>
        <v>0</v>
      </c>
      <c r="O475" s="195"/>
      <c r="P475" s="195"/>
      <c r="Q475" s="195"/>
      <c r="R475" s="23"/>
      <c r="T475" s="126"/>
      <c r="U475" s="29" t="s">
        <v>42</v>
      </c>
      <c r="V475" s="127">
        <v>0</v>
      </c>
      <c r="W475" s="127">
        <f>$V$475*$K$475</f>
        <v>0</v>
      </c>
      <c r="X475" s="127">
        <v>0</v>
      </c>
      <c r="Y475" s="127">
        <f>$X$475*$K$475</f>
        <v>0</v>
      </c>
      <c r="Z475" s="127">
        <v>0</v>
      </c>
      <c r="AA475" s="128">
        <f>$Z$475*$K$475</f>
        <v>0</v>
      </c>
      <c r="AR475" s="6" t="s">
        <v>162</v>
      </c>
      <c r="AT475" s="6" t="s">
        <v>158</v>
      </c>
      <c r="AU475" s="6" t="s">
        <v>21</v>
      </c>
      <c r="AY475" s="6" t="s">
        <v>156</v>
      </c>
      <c r="BE475" s="82">
        <f>IF($U$475="základní",$N$475,0)</f>
        <v>0</v>
      </c>
      <c r="BF475" s="82">
        <f>IF($U$475="snížená",$N$475,0)</f>
        <v>0</v>
      </c>
      <c r="BG475" s="82">
        <f>IF($U$475="zákl. přenesená",$N$475,0)</f>
        <v>0</v>
      </c>
      <c r="BH475" s="82">
        <f>IF($U$475="sníž. přenesená",$N$475,0)</f>
        <v>0</v>
      </c>
      <c r="BI475" s="82">
        <f>IF($U$475="nulová",$N$475,0)</f>
        <v>0</v>
      </c>
      <c r="BJ475" s="6" t="s">
        <v>21</v>
      </c>
      <c r="BK475" s="82">
        <f>ROUND($L$475*$K$475,2)</f>
        <v>0</v>
      </c>
      <c r="BL475" s="6" t="s">
        <v>162</v>
      </c>
    </row>
    <row r="476" spans="2:64" s="6" customFormat="1" ht="15.75" customHeight="1">
      <c r="B476" s="22"/>
      <c r="C476" s="122" t="s">
        <v>737</v>
      </c>
      <c r="D476" s="122" t="s">
        <v>158</v>
      </c>
      <c r="E476" s="123" t="s">
        <v>738</v>
      </c>
      <c r="F476" s="194" t="s">
        <v>739</v>
      </c>
      <c r="G476" s="195"/>
      <c r="H476" s="195"/>
      <c r="I476" s="195"/>
      <c r="J476" s="124" t="s">
        <v>193</v>
      </c>
      <c r="K476" s="125">
        <v>2</v>
      </c>
      <c r="L476" s="196">
        <v>0</v>
      </c>
      <c r="M476" s="195"/>
      <c r="N476" s="197">
        <f>ROUND($L$476*$K$476,2)</f>
        <v>0</v>
      </c>
      <c r="O476" s="195"/>
      <c r="P476" s="195"/>
      <c r="Q476" s="195"/>
      <c r="R476" s="23"/>
      <c r="T476" s="126"/>
      <c r="U476" s="29" t="s">
        <v>42</v>
      </c>
      <c r="V476" s="127">
        <v>0</v>
      </c>
      <c r="W476" s="127">
        <f>$V$476*$K$476</f>
        <v>0</v>
      </c>
      <c r="X476" s="127">
        <v>0</v>
      </c>
      <c r="Y476" s="127">
        <f>$X$476*$K$476</f>
        <v>0</v>
      </c>
      <c r="Z476" s="127">
        <v>0</v>
      </c>
      <c r="AA476" s="128">
        <f>$Z$476*$K$476</f>
        <v>0</v>
      </c>
      <c r="AR476" s="6" t="s">
        <v>162</v>
      </c>
      <c r="AT476" s="6" t="s">
        <v>158</v>
      </c>
      <c r="AU476" s="6" t="s">
        <v>21</v>
      </c>
      <c r="AY476" s="6" t="s">
        <v>156</v>
      </c>
      <c r="BE476" s="82">
        <f>IF($U$476="základní",$N$476,0)</f>
        <v>0</v>
      </c>
      <c r="BF476" s="82">
        <f>IF($U$476="snížená",$N$476,0)</f>
        <v>0</v>
      </c>
      <c r="BG476" s="82">
        <f>IF($U$476="zákl. přenesená",$N$476,0)</f>
        <v>0</v>
      </c>
      <c r="BH476" s="82">
        <f>IF($U$476="sníž. přenesená",$N$476,0)</f>
        <v>0</v>
      </c>
      <c r="BI476" s="82">
        <f>IF($U$476="nulová",$N$476,0)</f>
        <v>0</v>
      </c>
      <c r="BJ476" s="6" t="s">
        <v>21</v>
      </c>
      <c r="BK476" s="82">
        <f>ROUND($L$476*$K$476,2)</f>
        <v>0</v>
      </c>
      <c r="BL476" s="6" t="s">
        <v>162</v>
      </c>
    </row>
    <row r="477" spans="2:64" s="6" customFormat="1" ht="15.75" customHeight="1">
      <c r="B477" s="22"/>
      <c r="C477" s="122" t="s">
        <v>740</v>
      </c>
      <c r="D477" s="122" t="s">
        <v>158</v>
      </c>
      <c r="E477" s="123" t="s">
        <v>738</v>
      </c>
      <c r="F477" s="194" t="s">
        <v>739</v>
      </c>
      <c r="G477" s="195"/>
      <c r="H477" s="195"/>
      <c r="I477" s="195"/>
      <c r="J477" s="124" t="s">
        <v>193</v>
      </c>
      <c r="K477" s="125">
        <v>2</v>
      </c>
      <c r="L477" s="196">
        <v>0</v>
      </c>
      <c r="M477" s="195"/>
      <c r="N477" s="197">
        <f>ROUND($L$477*$K$477,2)</f>
        <v>0</v>
      </c>
      <c r="O477" s="195"/>
      <c r="P477" s="195"/>
      <c r="Q477" s="195"/>
      <c r="R477" s="23"/>
      <c r="T477" s="126"/>
      <c r="U477" s="29" t="s">
        <v>42</v>
      </c>
      <c r="V477" s="127">
        <v>0</v>
      </c>
      <c r="W477" s="127">
        <f>$V$477*$K$477</f>
        <v>0</v>
      </c>
      <c r="X477" s="127">
        <v>0</v>
      </c>
      <c r="Y477" s="127">
        <f>$X$477*$K$477</f>
        <v>0</v>
      </c>
      <c r="Z477" s="127">
        <v>0</v>
      </c>
      <c r="AA477" s="128">
        <f>$Z$477*$K$477</f>
        <v>0</v>
      </c>
      <c r="AR477" s="6" t="s">
        <v>162</v>
      </c>
      <c r="AT477" s="6" t="s">
        <v>158</v>
      </c>
      <c r="AU477" s="6" t="s">
        <v>21</v>
      </c>
      <c r="AY477" s="6" t="s">
        <v>156</v>
      </c>
      <c r="BE477" s="82">
        <f>IF($U$477="základní",$N$477,0)</f>
        <v>0</v>
      </c>
      <c r="BF477" s="82">
        <f>IF($U$477="snížená",$N$477,0)</f>
        <v>0</v>
      </c>
      <c r="BG477" s="82">
        <f>IF($U$477="zákl. přenesená",$N$477,0)</f>
        <v>0</v>
      </c>
      <c r="BH477" s="82">
        <f>IF($U$477="sníž. přenesená",$N$477,0)</f>
        <v>0</v>
      </c>
      <c r="BI477" s="82">
        <f>IF($U$477="nulová",$N$477,0)</f>
        <v>0</v>
      </c>
      <c r="BJ477" s="6" t="s">
        <v>21</v>
      </c>
      <c r="BK477" s="82">
        <f>ROUND($L$477*$K$477,2)</f>
        <v>0</v>
      </c>
      <c r="BL477" s="6" t="s">
        <v>162</v>
      </c>
    </row>
    <row r="478" spans="2:64" s="6" customFormat="1" ht="15.75" customHeight="1">
      <c r="B478" s="22"/>
      <c r="C478" s="122" t="s">
        <v>741</v>
      </c>
      <c r="D478" s="122" t="s">
        <v>158</v>
      </c>
      <c r="E478" s="123" t="s">
        <v>738</v>
      </c>
      <c r="F478" s="194" t="s">
        <v>739</v>
      </c>
      <c r="G478" s="195"/>
      <c r="H478" s="195"/>
      <c r="I478" s="195"/>
      <c r="J478" s="124" t="s">
        <v>193</v>
      </c>
      <c r="K478" s="125">
        <v>3</v>
      </c>
      <c r="L478" s="196">
        <v>0</v>
      </c>
      <c r="M478" s="195"/>
      <c r="N478" s="197">
        <f>ROUND($L$478*$K$478,2)</f>
        <v>0</v>
      </c>
      <c r="O478" s="195"/>
      <c r="P478" s="195"/>
      <c r="Q478" s="195"/>
      <c r="R478" s="23"/>
      <c r="T478" s="126"/>
      <c r="U478" s="29" t="s">
        <v>42</v>
      </c>
      <c r="V478" s="127">
        <v>0</v>
      </c>
      <c r="W478" s="127">
        <f>$V$478*$K$478</f>
        <v>0</v>
      </c>
      <c r="X478" s="127">
        <v>0</v>
      </c>
      <c r="Y478" s="127">
        <f>$X$478*$K$478</f>
        <v>0</v>
      </c>
      <c r="Z478" s="127">
        <v>0</v>
      </c>
      <c r="AA478" s="128">
        <f>$Z$478*$K$478</f>
        <v>0</v>
      </c>
      <c r="AR478" s="6" t="s">
        <v>162</v>
      </c>
      <c r="AT478" s="6" t="s">
        <v>158</v>
      </c>
      <c r="AU478" s="6" t="s">
        <v>21</v>
      </c>
      <c r="AY478" s="6" t="s">
        <v>156</v>
      </c>
      <c r="BE478" s="82">
        <f>IF($U$478="základní",$N$478,0)</f>
        <v>0</v>
      </c>
      <c r="BF478" s="82">
        <f>IF($U$478="snížená",$N$478,0)</f>
        <v>0</v>
      </c>
      <c r="BG478" s="82">
        <f>IF($U$478="zákl. přenesená",$N$478,0)</f>
        <v>0</v>
      </c>
      <c r="BH478" s="82">
        <f>IF($U$478="sníž. přenesená",$N$478,0)</f>
        <v>0</v>
      </c>
      <c r="BI478" s="82">
        <f>IF($U$478="nulová",$N$478,0)</f>
        <v>0</v>
      </c>
      <c r="BJ478" s="6" t="s">
        <v>21</v>
      </c>
      <c r="BK478" s="82">
        <f>ROUND($L$478*$K$478,2)</f>
        <v>0</v>
      </c>
      <c r="BL478" s="6" t="s">
        <v>162</v>
      </c>
    </row>
    <row r="479" spans="2:64" s="6" customFormat="1" ht="27" customHeight="1">
      <c r="B479" s="22"/>
      <c r="C479" s="122" t="s">
        <v>742</v>
      </c>
      <c r="D479" s="122" t="s">
        <v>158</v>
      </c>
      <c r="E479" s="123" t="s">
        <v>743</v>
      </c>
      <c r="F479" s="194" t="s">
        <v>744</v>
      </c>
      <c r="G479" s="195"/>
      <c r="H479" s="195"/>
      <c r="I479" s="195"/>
      <c r="J479" s="124" t="s">
        <v>186</v>
      </c>
      <c r="K479" s="125">
        <v>3</v>
      </c>
      <c r="L479" s="196">
        <v>0</v>
      </c>
      <c r="M479" s="195"/>
      <c r="N479" s="197">
        <f>ROUND($L$479*$K$479,2)</f>
        <v>0</v>
      </c>
      <c r="O479" s="195"/>
      <c r="P479" s="195"/>
      <c r="Q479" s="195"/>
      <c r="R479" s="23"/>
      <c r="T479" s="126"/>
      <c r="U479" s="29" t="s">
        <v>42</v>
      </c>
      <c r="V479" s="127">
        <v>0</v>
      </c>
      <c r="W479" s="127">
        <f>$V$479*$K$479</f>
        <v>0</v>
      </c>
      <c r="X479" s="127">
        <v>0</v>
      </c>
      <c r="Y479" s="127">
        <f>$X$479*$K$479</f>
        <v>0</v>
      </c>
      <c r="Z479" s="127">
        <v>0</v>
      </c>
      <c r="AA479" s="128">
        <f>$Z$479*$K$479</f>
        <v>0</v>
      </c>
      <c r="AR479" s="6" t="s">
        <v>162</v>
      </c>
      <c r="AT479" s="6" t="s">
        <v>158</v>
      </c>
      <c r="AU479" s="6" t="s">
        <v>21</v>
      </c>
      <c r="AY479" s="6" t="s">
        <v>156</v>
      </c>
      <c r="BE479" s="82">
        <f>IF($U$479="základní",$N$479,0)</f>
        <v>0</v>
      </c>
      <c r="BF479" s="82">
        <f>IF($U$479="snížená",$N$479,0)</f>
        <v>0</v>
      </c>
      <c r="BG479" s="82">
        <f>IF($U$479="zákl. přenesená",$N$479,0)</f>
        <v>0</v>
      </c>
      <c r="BH479" s="82">
        <f>IF($U$479="sníž. přenesená",$N$479,0)</f>
        <v>0</v>
      </c>
      <c r="BI479" s="82">
        <f>IF($U$479="nulová",$N$479,0)</f>
        <v>0</v>
      </c>
      <c r="BJ479" s="6" t="s">
        <v>21</v>
      </c>
      <c r="BK479" s="82">
        <f>ROUND($L$479*$K$479,2)</f>
        <v>0</v>
      </c>
      <c r="BL479" s="6" t="s">
        <v>162</v>
      </c>
    </row>
    <row r="480" spans="2:64" s="6" customFormat="1" ht="27" customHeight="1">
      <c r="B480" s="22"/>
      <c r="C480" s="122" t="s">
        <v>745</v>
      </c>
      <c r="D480" s="122" t="s">
        <v>158</v>
      </c>
      <c r="E480" s="123" t="s">
        <v>743</v>
      </c>
      <c r="F480" s="194" t="s">
        <v>744</v>
      </c>
      <c r="G480" s="195"/>
      <c r="H480" s="195"/>
      <c r="I480" s="195"/>
      <c r="J480" s="124" t="s">
        <v>186</v>
      </c>
      <c r="K480" s="125">
        <v>3</v>
      </c>
      <c r="L480" s="196">
        <v>0</v>
      </c>
      <c r="M480" s="195"/>
      <c r="N480" s="197">
        <f>ROUND($L$480*$K$480,2)</f>
        <v>0</v>
      </c>
      <c r="O480" s="195"/>
      <c r="P480" s="195"/>
      <c r="Q480" s="195"/>
      <c r="R480" s="23"/>
      <c r="T480" s="126"/>
      <c r="U480" s="29" t="s">
        <v>42</v>
      </c>
      <c r="V480" s="127">
        <v>0</v>
      </c>
      <c r="W480" s="127">
        <f>$V$480*$K$480</f>
        <v>0</v>
      </c>
      <c r="X480" s="127">
        <v>0</v>
      </c>
      <c r="Y480" s="127">
        <f>$X$480*$K$480</f>
        <v>0</v>
      </c>
      <c r="Z480" s="127">
        <v>0</v>
      </c>
      <c r="AA480" s="128">
        <f>$Z$480*$K$480</f>
        <v>0</v>
      </c>
      <c r="AR480" s="6" t="s">
        <v>162</v>
      </c>
      <c r="AT480" s="6" t="s">
        <v>158</v>
      </c>
      <c r="AU480" s="6" t="s">
        <v>21</v>
      </c>
      <c r="AY480" s="6" t="s">
        <v>156</v>
      </c>
      <c r="BE480" s="82">
        <f>IF($U$480="základní",$N$480,0)</f>
        <v>0</v>
      </c>
      <c r="BF480" s="82">
        <f>IF($U$480="snížená",$N$480,0)</f>
        <v>0</v>
      </c>
      <c r="BG480" s="82">
        <f>IF($U$480="zákl. přenesená",$N$480,0)</f>
        <v>0</v>
      </c>
      <c r="BH480" s="82">
        <f>IF($U$480="sníž. přenesená",$N$480,0)</f>
        <v>0</v>
      </c>
      <c r="BI480" s="82">
        <f>IF($U$480="nulová",$N$480,0)</f>
        <v>0</v>
      </c>
      <c r="BJ480" s="6" t="s">
        <v>21</v>
      </c>
      <c r="BK480" s="82">
        <f>ROUND($L$480*$K$480,2)</f>
        <v>0</v>
      </c>
      <c r="BL480" s="6" t="s">
        <v>162</v>
      </c>
    </row>
    <row r="481" spans="2:64" s="6" customFormat="1" ht="27" customHeight="1">
      <c r="B481" s="22"/>
      <c r="C481" s="122" t="s">
        <v>746</v>
      </c>
      <c r="D481" s="122" t="s">
        <v>158</v>
      </c>
      <c r="E481" s="123" t="s">
        <v>743</v>
      </c>
      <c r="F481" s="194" t="s">
        <v>744</v>
      </c>
      <c r="G481" s="195"/>
      <c r="H481" s="195"/>
      <c r="I481" s="195"/>
      <c r="J481" s="124" t="s">
        <v>186</v>
      </c>
      <c r="K481" s="125">
        <v>3</v>
      </c>
      <c r="L481" s="196">
        <v>0</v>
      </c>
      <c r="M481" s="195"/>
      <c r="N481" s="197">
        <f>ROUND($L$481*$K$481,2)</f>
        <v>0</v>
      </c>
      <c r="O481" s="195"/>
      <c r="P481" s="195"/>
      <c r="Q481" s="195"/>
      <c r="R481" s="23"/>
      <c r="T481" s="126"/>
      <c r="U481" s="29" t="s">
        <v>42</v>
      </c>
      <c r="V481" s="127">
        <v>0</v>
      </c>
      <c r="W481" s="127">
        <f>$V$481*$K$481</f>
        <v>0</v>
      </c>
      <c r="X481" s="127">
        <v>0</v>
      </c>
      <c r="Y481" s="127">
        <f>$X$481*$K$481</f>
        <v>0</v>
      </c>
      <c r="Z481" s="127">
        <v>0</v>
      </c>
      <c r="AA481" s="128">
        <f>$Z$481*$K$481</f>
        <v>0</v>
      </c>
      <c r="AR481" s="6" t="s">
        <v>162</v>
      </c>
      <c r="AT481" s="6" t="s">
        <v>158</v>
      </c>
      <c r="AU481" s="6" t="s">
        <v>21</v>
      </c>
      <c r="AY481" s="6" t="s">
        <v>156</v>
      </c>
      <c r="BE481" s="82">
        <f>IF($U$481="základní",$N$481,0)</f>
        <v>0</v>
      </c>
      <c r="BF481" s="82">
        <f>IF($U$481="snížená",$N$481,0)</f>
        <v>0</v>
      </c>
      <c r="BG481" s="82">
        <f>IF($U$481="zákl. přenesená",$N$481,0)</f>
        <v>0</v>
      </c>
      <c r="BH481" s="82">
        <f>IF($U$481="sníž. přenesená",$N$481,0)</f>
        <v>0</v>
      </c>
      <c r="BI481" s="82">
        <f>IF($U$481="nulová",$N$481,0)</f>
        <v>0</v>
      </c>
      <c r="BJ481" s="6" t="s">
        <v>21</v>
      </c>
      <c r="BK481" s="82">
        <f>ROUND($L$481*$K$481,2)</f>
        <v>0</v>
      </c>
      <c r="BL481" s="6" t="s">
        <v>162</v>
      </c>
    </row>
    <row r="482" spans="2:64" s="6" customFormat="1" ht="39" customHeight="1">
      <c r="B482" s="22"/>
      <c r="C482" s="122" t="s">
        <v>747</v>
      </c>
      <c r="D482" s="122" t="s">
        <v>158</v>
      </c>
      <c r="E482" s="123" t="s">
        <v>748</v>
      </c>
      <c r="F482" s="194" t="s">
        <v>749</v>
      </c>
      <c r="G482" s="195"/>
      <c r="H482" s="195"/>
      <c r="I482" s="195"/>
      <c r="J482" s="124" t="s">
        <v>186</v>
      </c>
      <c r="K482" s="125">
        <v>31</v>
      </c>
      <c r="L482" s="196">
        <v>0</v>
      </c>
      <c r="M482" s="195"/>
      <c r="N482" s="197">
        <f>ROUND($L$482*$K$482,2)</f>
        <v>0</v>
      </c>
      <c r="O482" s="195"/>
      <c r="P482" s="195"/>
      <c r="Q482" s="195"/>
      <c r="R482" s="23"/>
      <c r="T482" s="126"/>
      <c r="U482" s="29" t="s">
        <v>42</v>
      </c>
      <c r="V482" s="127">
        <v>0</v>
      </c>
      <c r="W482" s="127">
        <f>$V$482*$K$482</f>
        <v>0</v>
      </c>
      <c r="X482" s="127">
        <v>0</v>
      </c>
      <c r="Y482" s="127">
        <f>$X$482*$K$482</f>
        <v>0</v>
      </c>
      <c r="Z482" s="127">
        <v>0</v>
      </c>
      <c r="AA482" s="128">
        <f>$Z$482*$K$482</f>
        <v>0</v>
      </c>
      <c r="AR482" s="6" t="s">
        <v>162</v>
      </c>
      <c r="AT482" s="6" t="s">
        <v>158</v>
      </c>
      <c r="AU482" s="6" t="s">
        <v>21</v>
      </c>
      <c r="AY482" s="6" t="s">
        <v>156</v>
      </c>
      <c r="BE482" s="82">
        <f>IF($U$482="základní",$N$482,0)</f>
        <v>0</v>
      </c>
      <c r="BF482" s="82">
        <f>IF($U$482="snížená",$N$482,0)</f>
        <v>0</v>
      </c>
      <c r="BG482" s="82">
        <f>IF($U$482="zákl. přenesená",$N$482,0)</f>
        <v>0</v>
      </c>
      <c r="BH482" s="82">
        <f>IF($U$482="sníž. přenesená",$N$482,0)</f>
        <v>0</v>
      </c>
      <c r="BI482" s="82">
        <f>IF($U$482="nulová",$N$482,0)</f>
        <v>0</v>
      </c>
      <c r="BJ482" s="6" t="s">
        <v>21</v>
      </c>
      <c r="BK482" s="82">
        <f>ROUND($L$482*$K$482,2)</f>
        <v>0</v>
      </c>
      <c r="BL482" s="6" t="s">
        <v>162</v>
      </c>
    </row>
    <row r="483" spans="2:64" s="6" customFormat="1" ht="39" customHeight="1">
      <c r="B483" s="22"/>
      <c r="C483" s="122" t="s">
        <v>750</v>
      </c>
      <c r="D483" s="122" t="s">
        <v>158</v>
      </c>
      <c r="E483" s="123" t="s">
        <v>748</v>
      </c>
      <c r="F483" s="194" t="s">
        <v>749</v>
      </c>
      <c r="G483" s="195"/>
      <c r="H483" s="195"/>
      <c r="I483" s="195"/>
      <c r="J483" s="124" t="s">
        <v>186</v>
      </c>
      <c r="K483" s="125">
        <v>31</v>
      </c>
      <c r="L483" s="196">
        <v>0</v>
      </c>
      <c r="M483" s="195"/>
      <c r="N483" s="197">
        <f>ROUND($L$483*$K$483,2)</f>
        <v>0</v>
      </c>
      <c r="O483" s="195"/>
      <c r="P483" s="195"/>
      <c r="Q483" s="195"/>
      <c r="R483" s="23"/>
      <c r="T483" s="126"/>
      <c r="U483" s="29" t="s">
        <v>42</v>
      </c>
      <c r="V483" s="127">
        <v>0</v>
      </c>
      <c r="W483" s="127">
        <f>$V$483*$K$483</f>
        <v>0</v>
      </c>
      <c r="X483" s="127">
        <v>0</v>
      </c>
      <c r="Y483" s="127">
        <f>$X$483*$K$483</f>
        <v>0</v>
      </c>
      <c r="Z483" s="127">
        <v>0</v>
      </c>
      <c r="AA483" s="128">
        <f>$Z$483*$K$483</f>
        <v>0</v>
      </c>
      <c r="AR483" s="6" t="s">
        <v>162</v>
      </c>
      <c r="AT483" s="6" t="s">
        <v>158</v>
      </c>
      <c r="AU483" s="6" t="s">
        <v>21</v>
      </c>
      <c r="AY483" s="6" t="s">
        <v>156</v>
      </c>
      <c r="BE483" s="82">
        <f>IF($U$483="základní",$N$483,0)</f>
        <v>0</v>
      </c>
      <c r="BF483" s="82">
        <f>IF($U$483="snížená",$N$483,0)</f>
        <v>0</v>
      </c>
      <c r="BG483" s="82">
        <f>IF($U$483="zákl. přenesená",$N$483,0)</f>
        <v>0</v>
      </c>
      <c r="BH483" s="82">
        <f>IF($U$483="sníž. přenesená",$N$483,0)</f>
        <v>0</v>
      </c>
      <c r="BI483" s="82">
        <f>IF($U$483="nulová",$N$483,0)</f>
        <v>0</v>
      </c>
      <c r="BJ483" s="6" t="s">
        <v>21</v>
      </c>
      <c r="BK483" s="82">
        <f>ROUND($L$483*$K$483,2)</f>
        <v>0</v>
      </c>
      <c r="BL483" s="6" t="s">
        <v>162</v>
      </c>
    </row>
    <row r="484" spans="2:64" s="6" customFormat="1" ht="39" customHeight="1">
      <c r="B484" s="22"/>
      <c r="C484" s="122" t="s">
        <v>751</v>
      </c>
      <c r="D484" s="122" t="s">
        <v>158</v>
      </c>
      <c r="E484" s="123" t="s">
        <v>752</v>
      </c>
      <c r="F484" s="194" t="s">
        <v>749</v>
      </c>
      <c r="G484" s="195"/>
      <c r="H484" s="195"/>
      <c r="I484" s="195"/>
      <c r="J484" s="124" t="s">
        <v>186</v>
      </c>
      <c r="K484" s="125">
        <v>31</v>
      </c>
      <c r="L484" s="196">
        <v>0</v>
      </c>
      <c r="M484" s="195"/>
      <c r="N484" s="197">
        <f>ROUND($L$484*$K$484,2)</f>
        <v>0</v>
      </c>
      <c r="O484" s="195"/>
      <c r="P484" s="195"/>
      <c r="Q484" s="195"/>
      <c r="R484" s="23"/>
      <c r="T484" s="126"/>
      <c r="U484" s="29" t="s">
        <v>42</v>
      </c>
      <c r="V484" s="127">
        <v>0</v>
      </c>
      <c r="W484" s="127">
        <f>$V$484*$K$484</f>
        <v>0</v>
      </c>
      <c r="X484" s="127">
        <v>0</v>
      </c>
      <c r="Y484" s="127">
        <f>$X$484*$K$484</f>
        <v>0</v>
      </c>
      <c r="Z484" s="127">
        <v>0</v>
      </c>
      <c r="AA484" s="128">
        <f>$Z$484*$K$484</f>
        <v>0</v>
      </c>
      <c r="AR484" s="6" t="s">
        <v>162</v>
      </c>
      <c r="AT484" s="6" t="s">
        <v>158</v>
      </c>
      <c r="AU484" s="6" t="s">
        <v>21</v>
      </c>
      <c r="AY484" s="6" t="s">
        <v>156</v>
      </c>
      <c r="BE484" s="82">
        <f>IF($U$484="základní",$N$484,0)</f>
        <v>0</v>
      </c>
      <c r="BF484" s="82">
        <f>IF($U$484="snížená",$N$484,0)</f>
        <v>0</v>
      </c>
      <c r="BG484" s="82">
        <f>IF($U$484="zákl. přenesená",$N$484,0)</f>
        <v>0</v>
      </c>
      <c r="BH484" s="82">
        <f>IF($U$484="sníž. přenesená",$N$484,0)</f>
        <v>0</v>
      </c>
      <c r="BI484" s="82">
        <f>IF($U$484="nulová",$N$484,0)</f>
        <v>0</v>
      </c>
      <c r="BJ484" s="6" t="s">
        <v>21</v>
      </c>
      <c r="BK484" s="82">
        <f>ROUND($L$484*$K$484,2)</f>
        <v>0</v>
      </c>
      <c r="BL484" s="6" t="s">
        <v>162</v>
      </c>
    </row>
    <row r="485" spans="2:64" s="6" customFormat="1" ht="39" customHeight="1">
      <c r="B485" s="22"/>
      <c r="C485" s="122" t="s">
        <v>753</v>
      </c>
      <c r="D485" s="122" t="s">
        <v>158</v>
      </c>
      <c r="E485" s="123" t="s">
        <v>754</v>
      </c>
      <c r="F485" s="194" t="s">
        <v>755</v>
      </c>
      <c r="G485" s="195"/>
      <c r="H485" s="195"/>
      <c r="I485" s="195"/>
      <c r="J485" s="124" t="s">
        <v>186</v>
      </c>
      <c r="K485" s="125">
        <v>6</v>
      </c>
      <c r="L485" s="196">
        <v>0</v>
      </c>
      <c r="M485" s="195"/>
      <c r="N485" s="197">
        <f>ROUND($L$485*$K$485,2)</f>
        <v>0</v>
      </c>
      <c r="O485" s="195"/>
      <c r="P485" s="195"/>
      <c r="Q485" s="195"/>
      <c r="R485" s="23"/>
      <c r="T485" s="126"/>
      <c r="U485" s="29" t="s">
        <v>42</v>
      </c>
      <c r="V485" s="127">
        <v>0</v>
      </c>
      <c r="W485" s="127">
        <f>$V$485*$K$485</f>
        <v>0</v>
      </c>
      <c r="X485" s="127">
        <v>0</v>
      </c>
      <c r="Y485" s="127">
        <f>$X$485*$K$485</f>
        <v>0</v>
      </c>
      <c r="Z485" s="127">
        <v>0</v>
      </c>
      <c r="AA485" s="128">
        <f>$Z$485*$K$485</f>
        <v>0</v>
      </c>
      <c r="AR485" s="6" t="s">
        <v>162</v>
      </c>
      <c r="AT485" s="6" t="s">
        <v>158</v>
      </c>
      <c r="AU485" s="6" t="s">
        <v>21</v>
      </c>
      <c r="AY485" s="6" t="s">
        <v>156</v>
      </c>
      <c r="BE485" s="82">
        <f>IF($U$485="základní",$N$485,0)</f>
        <v>0</v>
      </c>
      <c r="BF485" s="82">
        <f>IF($U$485="snížená",$N$485,0)</f>
        <v>0</v>
      </c>
      <c r="BG485" s="82">
        <f>IF($U$485="zákl. přenesená",$N$485,0)</f>
        <v>0</v>
      </c>
      <c r="BH485" s="82">
        <f>IF($U$485="sníž. přenesená",$N$485,0)</f>
        <v>0</v>
      </c>
      <c r="BI485" s="82">
        <f>IF($U$485="nulová",$N$485,0)</f>
        <v>0</v>
      </c>
      <c r="BJ485" s="6" t="s">
        <v>21</v>
      </c>
      <c r="BK485" s="82">
        <f>ROUND($L$485*$K$485,2)</f>
        <v>0</v>
      </c>
      <c r="BL485" s="6" t="s">
        <v>162</v>
      </c>
    </row>
    <row r="486" spans="2:64" s="6" customFormat="1" ht="39" customHeight="1">
      <c r="B486" s="22"/>
      <c r="C486" s="122" t="s">
        <v>756</v>
      </c>
      <c r="D486" s="122" t="s">
        <v>158</v>
      </c>
      <c r="E486" s="123" t="s">
        <v>754</v>
      </c>
      <c r="F486" s="194" t="s">
        <v>755</v>
      </c>
      <c r="G486" s="195"/>
      <c r="H486" s="195"/>
      <c r="I486" s="195"/>
      <c r="J486" s="124" t="s">
        <v>186</v>
      </c>
      <c r="K486" s="125">
        <v>6</v>
      </c>
      <c r="L486" s="196">
        <v>0</v>
      </c>
      <c r="M486" s="195"/>
      <c r="N486" s="197">
        <f>ROUND($L$486*$K$486,2)</f>
        <v>0</v>
      </c>
      <c r="O486" s="195"/>
      <c r="P486" s="195"/>
      <c r="Q486" s="195"/>
      <c r="R486" s="23"/>
      <c r="T486" s="126"/>
      <c r="U486" s="29" t="s">
        <v>42</v>
      </c>
      <c r="V486" s="127">
        <v>0</v>
      </c>
      <c r="W486" s="127">
        <f>$V$486*$K$486</f>
        <v>0</v>
      </c>
      <c r="X486" s="127">
        <v>0</v>
      </c>
      <c r="Y486" s="127">
        <f>$X$486*$K$486</f>
        <v>0</v>
      </c>
      <c r="Z486" s="127">
        <v>0</v>
      </c>
      <c r="AA486" s="128">
        <f>$Z$486*$K$486</f>
        <v>0</v>
      </c>
      <c r="AR486" s="6" t="s">
        <v>162</v>
      </c>
      <c r="AT486" s="6" t="s">
        <v>158</v>
      </c>
      <c r="AU486" s="6" t="s">
        <v>21</v>
      </c>
      <c r="AY486" s="6" t="s">
        <v>156</v>
      </c>
      <c r="BE486" s="82">
        <f>IF($U$486="základní",$N$486,0)</f>
        <v>0</v>
      </c>
      <c r="BF486" s="82">
        <f>IF($U$486="snížená",$N$486,0)</f>
        <v>0</v>
      </c>
      <c r="BG486" s="82">
        <f>IF($U$486="zákl. přenesená",$N$486,0)</f>
        <v>0</v>
      </c>
      <c r="BH486" s="82">
        <f>IF($U$486="sníž. přenesená",$N$486,0)</f>
        <v>0</v>
      </c>
      <c r="BI486" s="82">
        <f>IF($U$486="nulová",$N$486,0)</f>
        <v>0</v>
      </c>
      <c r="BJ486" s="6" t="s">
        <v>21</v>
      </c>
      <c r="BK486" s="82">
        <f>ROUND($L$486*$K$486,2)</f>
        <v>0</v>
      </c>
      <c r="BL486" s="6" t="s">
        <v>162</v>
      </c>
    </row>
    <row r="487" spans="2:64" s="6" customFormat="1" ht="39" customHeight="1">
      <c r="B487" s="22"/>
      <c r="C487" s="122" t="s">
        <v>757</v>
      </c>
      <c r="D487" s="122" t="s">
        <v>158</v>
      </c>
      <c r="E487" s="123" t="s">
        <v>758</v>
      </c>
      <c r="F487" s="194" t="s">
        <v>755</v>
      </c>
      <c r="G487" s="195"/>
      <c r="H487" s="195"/>
      <c r="I487" s="195"/>
      <c r="J487" s="124" t="s">
        <v>186</v>
      </c>
      <c r="K487" s="125">
        <v>6</v>
      </c>
      <c r="L487" s="196">
        <v>0</v>
      </c>
      <c r="M487" s="195"/>
      <c r="N487" s="197">
        <f>ROUND($L$487*$K$487,2)</f>
        <v>0</v>
      </c>
      <c r="O487" s="195"/>
      <c r="P487" s="195"/>
      <c r="Q487" s="195"/>
      <c r="R487" s="23"/>
      <c r="T487" s="126"/>
      <c r="U487" s="29" t="s">
        <v>42</v>
      </c>
      <c r="V487" s="127">
        <v>0</v>
      </c>
      <c r="W487" s="127">
        <f>$V$487*$K$487</f>
        <v>0</v>
      </c>
      <c r="X487" s="127">
        <v>0</v>
      </c>
      <c r="Y487" s="127">
        <f>$X$487*$K$487</f>
        <v>0</v>
      </c>
      <c r="Z487" s="127">
        <v>0</v>
      </c>
      <c r="AA487" s="128">
        <f>$Z$487*$K$487</f>
        <v>0</v>
      </c>
      <c r="AR487" s="6" t="s">
        <v>162</v>
      </c>
      <c r="AT487" s="6" t="s">
        <v>158</v>
      </c>
      <c r="AU487" s="6" t="s">
        <v>21</v>
      </c>
      <c r="AY487" s="6" t="s">
        <v>156</v>
      </c>
      <c r="BE487" s="82">
        <f>IF($U$487="základní",$N$487,0)</f>
        <v>0</v>
      </c>
      <c r="BF487" s="82">
        <f>IF($U$487="snížená",$N$487,0)</f>
        <v>0</v>
      </c>
      <c r="BG487" s="82">
        <f>IF($U$487="zákl. přenesená",$N$487,0)</f>
        <v>0</v>
      </c>
      <c r="BH487" s="82">
        <f>IF($U$487="sníž. přenesená",$N$487,0)</f>
        <v>0</v>
      </c>
      <c r="BI487" s="82">
        <f>IF($U$487="nulová",$N$487,0)</f>
        <v>0</v>
      </c>
      <c r="BJ487" s="6" t="s">
        <v>21</v>
      </c>
      <c r="BK487" s="82">
        <f>ROUND($L$487*$K$487,2)</f>
        <v>0</v>
      </c>
      <c r="BL487" s="6" t="s">
        <v>162</v>
      </c>
    </row>
    <row r="488" spans="2:64" s="6" customFormat="1" ht="15.75" customHeight="1">
      <c r="B488" s="22"/>
      <c r="C488" s="122" t="s">
        <v>759</v>
      </c>
      <c r="D488" s="122" t="s">
        <v>158</v>
      </c>
      <c r="E488" s="123" t="s">
        <v>493</v>
      </c>
      <c r="F488" s="194" t="s">
        <v>760</v>
      </c>
      <c r="G488" s="195"/>
      <c r="H488" s="195"/>
      <c r="I488" s="195"/>
      <c r="J488" s="124" t="s">
        <v>705</v>
      </c>
      <c r="K488" s="125">
        <v>1</v>
      </c>
      <c r="L488" s="196">
        <v>0</v>
      </c>
      <c r="M488" s="195"/>
      <c r="N488" s="197">
        <f>ROUND($L$488*$K$488,2)</f>
        <v>0</v>
      </c>
      <c r="O488" s="195"/>
      <c r="P488" s="195"/>
      <c r="Q488" s="195"/>
      <c r="R488" s="23"/>
      <c r="T488" s="126"/>
      <c r="U488" s="29" t="s">
        <v>42</v>
      </c>
      <c r="V488" s="127">
        <v>0</v>
      </c>
      <c r="W488" s="127">
        <f>$V$488*$K$488</f>
        <v>0</v>
      </c>
      <c r="X488" s="127">
        <v>0</v>
      </c>
      <c r="Y488" s="127">
        <f>$X$488*$K$488</f>
        <v>0</v>
      </c>
      <c r="Z488" s="127">
        <v>0</v>
      </c>
      <c r="AA488" s="128">
        <f>$Z$488*$K$488</f>
        <v>0</v>
      </c>
      <c r="AR488" s="6" t="s">
        <v>162</v>
      </c>
      <c r="AT488" s="6" t="s">
        <v>158</v>
      </c>
      <c r="AU488" s="6" t="s">
        <v>21</v>
      </c>
      <c r="AY488" s="6" t="s">
        <v>156</v>
      </c>
      <c r="BE488" s="82">
        <f>IF($U$488="základní",$N$488,0)</f>
        <v>0</v>
      </c>
      <c r="BF488" s="82">
        <f>IF($U$488="snížená",$N$488,0)</f>
        <v>0</v>
      </c>
      <c r="BG488" s="82">
        <f>IF($U$488="zákl. přenesená",$N$488,0)</f>
        <v>0</v>
      </c>
      <c r="BH488" s="82">
        <f>IF($U$488="sníž. přenesená",$N$488,0)</f>
        <v>0</v>
      </c>
      <c r="BI488" s="82">
        <f>IF($U$488="nulová",$N$488,0)</f>
        <v>0</v>
      </c>
      <c r="BJ488" s="6" t="s">
        <v>21</v>
      </c>
      <c r="BK488" s="82">
        <f>ROUND($L$488*$K$488,2)</f>
        <v>0</v>
      </c>
      <c r="BL488" s="6" t="s">
        <v>162</v>
      </c>
    </row>
    <row r="489" spans="2:64" s="6" customFormat="1" ht="15.75" customHeight="1">
      <c r="B489" s="22"/>
      <c r="C489" s="122" t="s">
        <v>761</v>
      </c>
      <c r="D489" s="122" t="s">
        <v>158</v>
      </c>
      <c r="E489" s="123" t="s">
        <v>493</v>
      </c>
      <c r="F489" s="194" t="s">
        <v>760</v>
      </c>
      <c r="G489" s="195"/>
      <c r="H489" s="195"/>
      <c r="I489" s="195"/>
      <c r="J489" s="124" t="s">
        <v>705</v>
      </c>
      <c r="K489" s="125">
        <v>1</v>
      </c>
      <c r="L489" s="196">
        <v>0</v>
      </c>
      <c r="M489" s="195"/>
      <c r="N489" s="197">
        <f>ROUND($L$489*$K$489,2)</f>
        <v>0</v>
      </c>
      <c r="O489" s="195"/>
      <c r="P489" s="195"/>
      <c r="Q489" s="195"/>
      <c r="R489" s="23"/>
      <c r="T489" s="126"/>
      <c r="U489" s="29" t="s">
        <v>42</v>
      </c>
      <c r="V489" s="127">
        <v>0</v>
      </c>
      <c r="W489" s="127">
        <f>$V$489*$K$489</f>
        <v>0</v>
      </c>
      <c r="X489" s="127">
        <v>0</v>
      </c>
      <c r="Y489" s="127">
        <f>$X$489*$K$489</f>
        <v>0</v>
      </c>
      <c r="Z489" s="127">
        <v>0</v>
      </c>
      <c r="AA489" s="128">
        <f>$Z$489*$K$489</f>
        <v>0</v>
      </c>
      <c r="AR489" s="6" t="s">
        <v>162</v>
      </c>
      <c r="AT489" s="6" t="s">
        <v>158</v>
      </c>
      <c r="AU489" s="6" t="s">
        <v>21</v>
      </c>
      <c r="AY489" s="6" t="s">
        <v>156</v>
      </c>
      <c r="BE489" s="82">
        <f>IF($U$489="základní",$N$489,0)</f>
        <v>0</v>
      </c>
      <c r="BF489" s="82">
        <f>IF($U$489="snížená",$N$489,0)</f>
        <v>0</v>
      </c>
      <c r="BG489" s="82">
        <f>IF($U$489="zákl. přenesená",$N$489,0)</f>
        <v>0</v>
      </c>
      <c r="BH489" s="82">
        <f>IF($U$489="sníž. přenesená",$N$489,0)</f>
        <v>0</v>
      </c>
      <c r="BI489" s="82">
        <f>IF($U$489="nulová",$N$489,0)</f>
        <v>0</v>
      </c>
      <c r="BJ489" s="6" t="s">
        <v>21</v>
      </c>
      <c r="BK489" s="82">
        <f>ROUND($L$489*$K$489,2)</f>
        <v>0</v>
      </c>
      <c r="BL489" s="6" t="s">
        <v>162</v>
      </c>
    </row>
    <row r="490" spans="2:64" s="6" customFormat="1" ht="15.75" customHeight="1">
      <c r="B490" s="22"/>
      <c r="C490" s="122" t="s">
        <v>762</v>
      </c>
      <c r="D490" s="122" t="s">
        <v>158</v>
      </c>
      <c r="E490" s="123" t="s">
        <v>493</v>
      </c>
      <c r="F490" s="194" t="s">
        <v>760</v>
      </c>
      <c r="G490" s="195"/>
      <c r="H490" s="195"/>
      <c r="I490" s="195"/>
      <c r="J490" s="124" t="s">
        <v>705</v>
      </c>
      <c r="K490" s="125">
        <v>1</v>
      </c>
      <c r="L490" s="196">
        <v>0</v>
      </c>
      <c r="M490" s="195"/>
      <c r="N490" s="197">
        <f>ROUND($L$490*$K$490,2)</f>
        <v>0</v>
      </c>
      <c r="O490" s="195"/>
      <c r="P490" s="195"/>
      <c r="Q490" s="195"/>
      <c r="R490" s="23"/>
      <c r="T490" s="126"/>
      <c r="U490" s="29" t="s">
        <v>42</v>
      </c>
      <c r="V490" s="127">
        <v>0</v>
      </c>
      <c r="W490" s="127">
        <f>$V$490*$K$490</f>
        <v>0</v>
      </c>
      <c r="X490" s="127">
        <v>0</v>
      </c>
      <c r="Y490" s="127">
        <f>$X$490*$K$490</f>
        <v>0</v>
      </c>
      <c r="Z490" s="127">
        <v>0</v>
      </c>
      <c r="AA490" s="128">
        <f>$Z$490*$K$490</f>
        <v>0</v>
      </c>
      <c r="AR490" s="6" t="s">
        <v>162</v>
      </c>
      <c r="AT490" s="6" t="s">
        <v>158</v>
      </c>
      <c r="AU490" s="6" t="s">
        <v>21</v>
      </c>
      <c r="AY490" s="6" t="s">
        <v>156</v>
      </c>
      <c r="BE490" s="82">
        <f>IF($U$490="základní",$N$490,0)</f>
        <v>0</v>
      </c>
      <c r="BF490" s="82">
        <f>IF($U$490="snížená",$N$490,0)</f>
        <v>0</v>
      </c>
      <c r="BG490" s="82">
        <f>IF($U$490="zákl. přenesená",$N$490,0)</f>
        <v>0</v>
      </c>
      <c r="BH490" s="82">
        <f>IF($U$490="sníž. přenesená",$N$490,0)</f>
        <v>0</v>
      </c>
      <c r="BI490" s="82">
        <f>IF($U$490="nulová",$N$490,0)</f>
        <v>0</v>
      </c>
      <c r="BJ490" s="6" t="s">
        <v>21</v>
      </c>
      <c r="BK490" s="82">
        <f>ROUND($L$490*$K$490,2)</f>
        <v>0</v>
      </c>
      <c r="BL490" s="6" t="s">
        <v>162</v>
      </c>
    </row>
    <row r="491" spans="2:64" s="6" customFormat="1" ht="27" customHeight="1">
      <c r="B491" s="22"/>
      <c r="C491" s="122" t="s">
        <v>763</v>
      </c>
      <c r="D491" s="122" t="s">
        <v>158</v>
      </c>
      <c r="E491" s="123" t="s">
        <v>463</v>
      </c>
      <c r="F491" s="194" t="s">
        <v>764</v>
      </c>
      <c r="G491" s="195"/>
      <c r="H491" s="195"/>
      <c r="I491" s="195"/>
      <c r="J491" s="124" t="s">
        <v>705</v>
      </c>
      <c r="K491" s="125">
        <v>2</v>
      </c>
      <c r="L491" s="196">
        <v>0</v>
      </c>
      <c r="M491" s="195"/>
      <c r="N491" s="197">
        <f>ROUND($L$491*$K$491,2)</f>
        <v>0</v>
      </c>
      <c r="O491" s="195"/>
      <c r="P491" s="195"/>
      <c r="Q491" s="195"/>
      <c r="R491" s="23"/>
      <c r="T491" s="126"/>
      <c r="U491" s="29" t="s">
        <v>42</v>
      </c>
      <c r="V491" s="127">
        <v>0</v>
      </c>
      <c r="W491" s="127">
        <f>$V$491*$K$491</f>
        <v>0</v>
      </c>
      <c r="X491" s="127">
        <v>0</v>
      </c>
      <c r="Y491" s="127">
        <f>$X$491*$K$491</f>
        <v>0</v>
      </c>
      <c r="Z491" s="127">
        <v>0</v>
      </c>
      <c r="AA491" s="128">
        <f>$Z$491*$K$491</f>
        <v>0</v>
      </c>
      <c r="AR491" s="6" t="s">
        <v>162</v>
      </c>
      <c r="AT491" s="6" t="s">
        <v>158</v>
      </c>
      <c r="AU491" s="6" t="s">
        <v>21</v>
      </c>
      <c r="AY491" s="6" t="s">
        <v>156</v>
      </c>
      <c r="BE491" s="82">
        <f>IF($U$491="základní",$N$491,0)</f>
        <v>0</v>
      </c>
      <c r="BF491" s="82">
        <f>IF($U$491="snížená",$N$491,0)</f>
        <v>0</v>
      </c>
      <c r="BG491" s="82">
        <f>IF($U$491="zákl. přenesená",$N$491,0)</f>
        <v>0</v>
      </c>
      <c r="BH491" s="82">
        <f>IF($U$491="sníž. přenesená",$N$491,0)</f>
        <v>0</v>
      </c>
      <c r="BI491" s="82">
        <f>IF($U$491="nulová",$N$491,0)</f>
        <v>0</v>
      </c>
      <c r="BJ491" s="6" t="s">
        <v>21</v>
      </c>
      <c r="BK491" s="82">
        <f>ROUND($L$491*$K$491,2)</f>
        <v>0</v>
      </c>
      <c r="BL491" s="6" t="s">
        <v>162</v>
      </c>
    </row>
    <row r="492" spans="2:64" s="6" customFormat="1" ht="27" customHeight="1">
      <c r="B492" s="22"/>
      <c r="C492" s="122" t="s">
        <v>765</v>
      </c>
      <c r="D492" s="122" t="s">
        <v>158</v>
      </c>
      <c r="E492" s="123" t="s">
        <v>463</v>
      </c>
      <c r="F492" s="194" t="s">
        <v>764</v>
      </c>
      <c r="G492" s="195"/>
      <c r="H492" s="195"/>
      <c r="I492" s="195"/>
      <c r="J492" s="124" t="s">
        <v>705</v>
      </c>
      <c r="K492" s="125">
        <v>2</v>
      </c>
      <c r="L492" s="196">
        <v>0</v>
      </c>
      <c r="M492" s="195"/>
      <c r="N492" s="197">
        <f>ROUND($L$492*$K$492,2)</f>
        <v>0</v>
      </c>
      <c r="O492" s="195"/>
      <c r="P492" s="195"/>
      <c r="Q492" s="195"/>
      <c r="R492" s="23"/>
      <c r="T492" s="126"/>
      <c r="U492" s="29" t="s">
        <v>42</v>
      </c>
      <c r="V492" s="127">
        <v>0</v>
      </c>
      <c r="W492" s="127">
        <f>$V$492*$K$492</f>
        <v>0</v>
      </c>
      <c r="X492" s="127">
        <v>0</v>
      </c>
      <c r="Y492" s="127">
        <f>$X$492*$K$492</f>
        <v>0</v>
      </c>
      <c r="Z492" s="127">
        <v>0</v>
      </c>
      <c r="AA492" s="128">
        <f>$Z$492*$K$492</f>
        <v>0</v>
      </c>
      <c r="AR492" s="6" t="s">
        <v>162</v>
      </c>
      <c r="AT492" s="6" t="s">
        <v>158</v>
      </c>
      <c r="AU492" s="6" t="s">
        <v>21</v>
      </c>
      <c r="AY492" s="6" t="s">
        <v>156</v>
      </c>
      <c r="BE492" s="82">
        <f>IF($U$492="základní",$N$492,0)</f>
        <v>0</v>
      </c>
      <c r="BF492" s="82">
        <f>IF($U$492="snížená",$N$492,0)</f>
        <v>0</v>
      </c>
      <c r="BG492" s="82">
        <f>IF($U$492="zákl. přenesená",$N$492,0)</f>
        <v>0</v>
      </c>
      <c r="BH492" s="82">
        <f>IF($U$492="sníž. přenesená",$N$492,0)</f>
        <v>0</v>
      </c>
      <c r="BI492" s="82">
        <f>IF($U$492="nulová",$N$492,0)</f>
        <v>0</v>
      </c>
      <c r="BJ492" s="6" t="s">
        <v>21</v>
      </c>
      <c r="BK492" s="82">
        <f>ROUND($L$492*$K$492,2)</f>
        <v>0</v>
      </c>
      <c r="BL492" s="6" t="s">
        <v>162</v>
      </c>
    </row>
    <row r="493" spans="2:64" s="6" customFormat="1" ht="27" customHeight="1">
      <c r="B493" s="22"/>
      <c r="C493" s="122" t="s">
        <v>766</v>
      </c>
      <c r="D493" s="122" t="s">
        <v>158</v>
      </c>
      <c r="E493" s="123" t="s">
        <v>463</v>
      </c>
      <c r="F493" s="194" t="s">
        <v>764</v>
      </c>
      <c r="G493" s="195"/>
      <c r="H493" s="195"/>
      <c r="I493" s="195"/>
      <c r="J493" s="124" t="s">
        <v>705</v>
      </c>
      <c r="K493" s="125">
        <v>3</v>
      </c>
      <c r="L493" s="196">
        <v>0</v>
      </c>
      <c r="M493" s="195"/>
      <c r="N493" s="197">
        <f>ROUND($L$493*$K$493,2)</f>
        <v>0</v>
      </c>
      <c r="O493" s="195"/>
      <c r="P493" s="195"/>
      <c r="Q493" s="195"/>
      <c r="R493" s="23"/>
      <c r="T493" s="126"/>
      <c r="U493" s="29" t="s">
        <v>42</v>
      </c>
      <c r="V493" s="127">
        <v>0</v>
      </c>
      <c r="W493" s="127">
        <f>$V$493*$K$493</f>
        <v>0</v>
      </c>
      <c r="X493" s="127">
        <v>0</v>
      </c>
      <c r="Y493" s="127">
        <f>$X$493*$K$493</f>
        <v>0</v>
      </c>
      <c r="Z493" s="127">
        <v>0</v>
      </c>
      <c r="AA493" s="128">
        <f>$Z$493*$K$493</f>
        <v>0</v>
      </c>
      <c r="AR493" s="6" t="s">
        <v>162</v>
      </c>
      <c r="AT493" s="6" t="s">
        <v>158</v>
      </c>
      <c r="AU493" s="6" t="s">
        <v>21</v>
      </c>
      <c r="AY493" s="6" t="s">
        <v>156</v>
      </c>
      <c r="BE493" s="82">
        <f>IF($U$493="základní",$N$493,0)</f>
        <v>0</v>
      </c>
      <c r="BF493" s="82">
        <f>IF($U$493="snížená",$N$493,0)</f>
        <v>0</v>
      </c>
      <c r="BG493" s="82">
        <f>IF($U$493="zákl. přenesená",$N$493,0)</f>
        <v>0</v>
      </c>
      <c r="BH493" s="82">
        <f>IF($U$493="sníž. přenesená",$N$493,0)</f>
        <v>0</v>
      </c>
      <c r="BI493" s="82">
        <f>IF($U$493="nulová",$N$493,0)</f>
        <v>0</v>
      </c>
      <c r="BJ493" s="6" t="s">
        <v>21</v>
      </c>
      <c r="BK493" s="82">
        <f>ROUND($L$493*$K$493,2)</f>
        <v>0</v>
      </c>
      <c r="BL493" s="6" t="s">
        <v>162</v>
      </c>
    </row>
    <row r="494" spans="2:64" s="6" customFormat="1" ht="15.75" customHeight="1">
      <c r="B494" s="22"/>
      <c r="C494" s="122" t="s">
        <v>767</v>
      </c>
      <c r="D494" s="122" t="s">
        <v>158</v>
      </c>
      <c r="E494" s="123" t="s">
        <v>667</v>
      </c>
      <c r="F494" s="194" t="s">
        <v>768</v>
      </c>
      <c r="G494" s="195"/>
      <c r="H494" s="195"/>
      <c r="I494" s="195"/>
      <c r="J494" s="124" t="s">
        <v>186</v>
      </c>
      <c r="K494" s="125">
        <v>31</v>
      </c>
      <c r="L494" s="196">
        <v>0</v>
      </c>
      <c r="M494" s="195"/>
      <c r="N494" s="197">
        <f>ROUND($L$494*$K$494,2)</f>
        <v>0</v>
      </c>
      <c r="O494" s="195"/>
      <c r="P494" s="195"/>
      <c r="Q494" s="195"/>
      <c r="R494" s="23"/>
      <c r="T494" s="126"/>
      <c r="U494" s="29" t="s">
        <v>42</v>
      </c>
      <c r="V494" s="127">
        <v>0</v>
      </c>
      <c r="W494" s="127">
        <f>$V$494*$K$494</f>
        <v>0</v>
      </c>
      <c r="X494" s="127">
        <v>0</v>
      </c>
      <c r="Y494" s="127">
        <f>$X$494*$K$494</f>
        <v>0</v>
      </c>
      <c r="Z494" s="127">
        <v>0</v>
      </c>
      <c r="AA494" s="128">
        <f>$Z$494*$K$494</f>
        <v>0</v>
      </c>
      <c r="AR494" s="6" t="s">
        <v>162</v>
      </c>
      <c r="AT494" s="6" t="s">
        <v>158</v>
      </c>
      <c r="AU494" s="6" t="s">
        <v>21</v>
      </c>
      <c r="AY494" s="6" t="s">
        <v>156</v>
      </c>
      <c r="BE494" s="82">
        <f>IF($U$494="základní",$N$494,0)</f>
        <v>0</v>
      </c>
      <c r="BF494" s="82">
        <f>IF($U$494="snížená",$N$494,0)</f>
        <v>0</v>
      </c>
      <c r="BG494" s="82">
        <f>IF($U$494="zákl. přenesená",$N$494,0)</f>
        <v>0</v>
      </c>
      <c r="BH494" s="82">
        <f>IF($U$494="sníž. přenesená",$N$494,0)</f>
        <v>0</v>
      </c>
      <c r="BI494" s="82">
        <f>IF($U$494="nulová",$N$494,0)</f>
        <v>0</v>
      </c>
      <c r="BJ494" s="6" t="s">
        <v>21</v>
      </c>
      <c r="BK494" s="82">
        <f>ROUND($L$494*$K$494,2)</f>
        <v>0</v>
      </c>
      <c r="BL494" s="6" t="s">
        <v>162</v>
      </c>
    </row>
    <row r="495" spans="2:64" s="6" customFormat="1" ht="15.75" customHeight="1">
      <c r="B495" s="22"/>
      <c r="C495" s="122" t="s">
        <v>769</v>
      </c>
      <c r="D495" s="122" t="s">
        <v>158</v>
      </c>
      <c r="E495" s="123" t="s">
        <v>667</v>
      </c>
      <c r="F495" s="194" t="s">
        <v>768</v>
      </c>
      <c r="G495" s="195"/>
      <c r="H495" s="195"/>
      <c r="I495" s="195"/>
      <c r="J495" s="124" t="s">
        <v>186</v>
      </c>
      <c r="K495" s="125">
        <v>31</v>
      </c>
      <c r="L495" s="196">
        <v>0</v>
      </c>
      <c r="M495" s="195"/>
      <c r="N495" s="197">
        <f>ROUND($L$495*$K$495,2)</f>
        <v>0</v>
      </c>
      <c r="O495" s="195"/>
      <c r="P495" s="195"/>
      <c r="Q495" s="195"/>
      <c r="R495" s="23"/>
      <c r="T495" s="126"/>
      <c r="U495" s="29" t="s">
        <v>42</v>
      </c>
      <c r="V495" s="127">
        <v>0</v>
      </c>
      <c r="W495" s="127">
        <f>$V$495*$K$495</f>
        <v>0</v>
      </c>
      <c r="X495" s="127">
        <v>0</v>
      </c>
      <c r="Y495" s="127">
        <f>$X$495*$K$495</f>
        <v>0</v>
      </c>
      <c r="Z495" s="127">
        <v>0</v>
      </c>
      <c r="AA495" s="128">
        <f>$Z$495*$K$495</f>
        <v>0</v>
      </c>
      <c r="AR495" s="6" t="s">
        <v>162</v>
      </c>
      <c r="AT495" s="6" t="s">
        <v>158</v>
      </c>
      <c r="AU495" s="6" t="s">
        <v>21</v>
      </c>
      <c r="AY495" s="6" t="s">
        <v>156</v>
      </c>
      <c r="BE495" s="82">
        <f>IF($U$495="základní",$N$495,0)</f>
        <v>0</v>
      </c>
      <c r="BF495" s="82">
        <f>IF($U$495="snížená",$N$495,0)</f>
        <v>0</v>
      </c>
      <c r="BG495" s="82">
        <f>IF($U$495="zákl. přenesená",$N$495,0)</f>
        <v>0</v>
      </c>
      <c r="BH495" s="82">
        <f>IF($U$495="sníž. přenesená",$N$495,0)</f>
        <v>0</v>
      </c>
      <c r="BI495" s="82">
        <f>IF($U$495="nulová",$N$495,0)</f>
        <v>0</v>
      </c>
      <c r="BJ495" s="6" t="s">
        <v>21</v>
      </c>
      <c r="BK495" s="82">
        <f>ROUND($L$495*$K$495,2)</f>
        <v>0</v>
      </c>
      <c r="BL495" s="6" t="s">
        <v>162</v>
      </c>
    </row>
    <row r="496" spans="2:64" s="6" customFormat="1" ht="15.75" customHeight="1">
      <c r="B496" s="22"/>
      <c r="C496" s="122" t="s">
        <v>770</v>
      </c>
      <c r="D496" s="122" t="s">
        <v>158</v>
      </c>
      <c r="E496" s="123" t="s">
        <v>667</v>
      </c>
      <c r="F496" s="194" t="s">
        <v>768</v>
      </c>
      <c r="G496" s="195"/>
      <c r="H496" s="195"/>
      <c r="I496" s="195"/>
      <c r="J496" s="124" t="s">
        <v>186</v>
      </c>
      <c r="K496" s="125">
        <v>31</v>
      </c>
      <c r="L496" s="196">
        <v>0</v>
      </c>
      <c r="M496" s="195"/>
      <c r="N496" s="197">
        <f>ROUND($L$496*$K$496,2)</f>
        <v>0</v>
      </c>
      <c r="O496" s="195"/>
      <c r="P496" s="195"/>
      <c r="Q496" s="195"/>
      <c r="R496" s="23"/>
      <c r="T496" s="126"/>
      <c r="U496" s="29" t="s">
        <v>42</v>
      </c>
      <c r="V496" s="127">
        <v>0</v>
      </c>
      <c r="W496" s="127">
        <f>$V$496*$K$496</f>
        <v>0</v>
      </c>
      <c r="X496" s="127">
        <v>0</v>
      </c>
      <c r="Y496" s="127">
        <f>$X$496*$K$496</f>
        <v>0</v>
      </c>
      <c r="Z496" s="127">
        <v>0</v>
      </c>
      <c r="AA496" s="128">
        <f>$Z$496*$K$496</f>
        <v>0</v>
      </c>
      <c r="AR496" s="6" t="s">
        <v>162</v>
      </c>
      <c r="AT496" s="6" t="s">
        <v>158</v>
      </c>
      <c r="AU496" s="6" t="s">
        <v>21</v>
      </c>
      <c r="AY496" s="6" t="s">
        <v>156</v>
      </c>
      <c r="BE496" s="82">
        <f>IF($U$496="základní",$N$496,0)</f>
        <v>0</v>
      </c>
      <c r="BF496" s="82">
        <f>IF($U$496="snížená",$N$496,0)</f>
        <v>0</v>
      </c>
      <c r="BG496" s="82">
        <f>IF($U$496="zákl. přenesená",$N$496,0)</f>
        <v>0</v>
      </c>
      <c r="BH496" s="82">
        <f>IF($U$496="sníž. přenesená",$N$496,0)</f>
        <v>0</v>
      </c>
      <c r="BI496" s="82">
        <f>IF($U$496="nulová",$N$496,0)</f>
        <v>0</v>
      </c>
      <c r="BJ496" s="6" t="s">
        <v>21</v>
      </c>
      <c r="BK496" s="82">
        <f>ROUND($L$496*$K$496,2)</f>
        <v>0</v>
      </c>
      <c r="BL496" s="6" t="s">
        <v>162</v>
      </c>
    </row>
    <row r="497" spans="2:64" s="6" customFormat="1" ht="15.75" customHeight="1">
      <c r="B497" s="22"/>
      <c r="C497" s="122" t="s">
        <v>771</v>
      </c>
      <c r="D497" s="122" t="s">
        <v>158</v>
      </c>
      <c r="E497" s="123" t="s">
        <v>526</v>
      </c>
      <c r="F497" s="194" t="s">
        <v>772</v>
      </c>
      <c r="G497" s="195"/>
      <c r="H497" s="195"/>
      <c r="I497" s="195"/>
      <c r="J497" s="124" t="s">
        <v>705</v>
      </c>
      <c r="K497" s="125">
        <v>1</v>
      </c>
      <c r="L497" s="196">
        <v>0</v>
      </c>
      <c r="M497" s="195"/>
      <c r="N497" s="197">
        <f>ROUND($L$497*$K$497,2)</f>
        <v>0</v>
      </c>
      <c r="O497" s="195"/>
      <c r="P497" s="195"/>
      <c r="Q497" s="195"/>
      <c r="R497" s="23"/>
      <c r="T497" s="126"/>
      <c r="U497" s="29" t="s">
        <v>42</v>
      </c>
      <c r="V497" s="127">
        <v>0</v>
      </c>
      <c r="W497" s="127">
        <f>$V$497*$K$497</f>
        <v>0</v>
      </c>
      <c r="X497" s="127">
        <v>0</v>
      </c>
      <c r="Y497" s="127">
        <f>$X$497*$K$497</f>
        <v>0</v>
      </c>
      <c r="Z497" s="127">
        <v>0</v>
      </c>
      <c r="AA497" s="128">
        <f>$Z$497*$K$497</f>
        <v>0</v>
      </c>
      <c r="AR497" s="6" t="s">
        <v>162</v>
      </c>
      <c r="AT497" s="6" t="s">
        <v>158</v>
      </c>
      <c r="AU497" s="6" t="s">
        <v>21</v>
      </c>
      <c r="AY497" s="6" t="s">
        <v>156</v>
      </c>
      <c r="BE497" s="82">
        <f>IF($U$497="základní",$N$497,0)</f>
        <v>0</v>
      </c>
      <c r="BF497" s="82">
        <f>IF($U$497="snížená",$N$497,0)</f>
        <v>0</v>
      </c>
      <c r="BG497" s="82">
        <f>IF($U$497="zákl. přenesená",$N$497,0)</f>
        <v>0</v>
      </c>
      <c r="BH497" s="82">
        <f>IF($U$497="sníž. přenesená",$N$497,0)</f>
        <v>0</v>
      </c>
      <c r="BI497" s="82">
        <f>IF($U$497="nulová",$N$497,0)</f>
        <v>0</v>
      </c>
      <c r="BJ497" s="6" t="s">
        <v>21</v>
      </c>
      <c r="BK497" s="82">
        <f>ROUND($L$497*$K$497,2)</f>
        <v>0</v>
      </c>
      <c r="BL497" s="6" t="s">
        <v>162</v>
      </c>
    </row>
    <row r="498" spans="2:64" s="6" customFormat="1" ht="15.75" customHeight="1">
      <c r="B498" s="22"/>
      <c r="C498" s="122" t="s">
        <v>773</v>
      </c>
      <c r="D498" s="122" t="s">
        <v>158</v>
      </c>
      <c r="E498" s="123" t="s">
        <v>526</v>
      </c>
      <c r="F498" s="194" t="s">
        <v>772</v>
      </c>
      <c r="G498" s="195"/>
      <c r="H498" s="195"/>
      <c r="I498" s="195"/>
      <c r="J498" s="124" t="s">
        <v>705</v>
      </c>
      <c r="K498" s="125">
        <v>1</v>
      </c>
      <c r="L498" s="196">
        <v>0</v>
      </c>
      <c r="M498" s="195"/>
      <c r="N498" s="197">
        <f>ROUND($L$498*$K$498,2)</f>
        <v>0</v>
      </c>
      <c r="O498" s="195"/>
      <c r="P498" s="195"/>
      <c r="Q498" s="195"/>
      <c r="R498" s="23"/>
      <c r="T498" s="126"/>
      <c r="U498" s="29" t="s">
        <v>42</v>
      </c>
      <c r="V498" s="127">
        <v>0</v>
      </c>
      <c r="W498" s="127">
        <f>$V$498*$K$498</f>
        <v>0</v>
      </c>
      <c r="X498" s="127">
        <v>0</v>
      </c>
      <c r="Y498" s="127">
        <f>$X$498*$K$498</f>
        <v>0</v>
      </c>
      <c r="Z498" s="127">
        <v>0</v>
      </c>
      <c r="AA498" s="128">
        <f>$Z$498*$K$498</f>
        <v>0</v>
      </c>
      <c r="AR498" s="6" t="s">
        <v>162</v>
      </c>
      <c r="AT498" s="6" t="s">
        <v>158</v>
      </c>
      <c r="AU498" s="6" t="s">
        <v>21</v>
      </c>
      <c r="AY498" s="6" t="s">
        <v>156</v>
      </c>
      <c r="BE498" s="82">
        <f>IF($U$498="základní",$N$498,0)</f>
        <v>0</v>
      </c>
      <c r="BF498" s="82">
        <f>IF($U$498="snížená",$N$498,0)</f>
        <v>0</v>
      </c>
      <c r="BG498" s="82">
        <f>IF($U$498="zákl. přenesená",$N$498,0)</f>
        <v>0</v>
      </c>
      <c r="BH498" s="82">
        <f>IF($U$498="sníž. přenesená",$N$498,0)</f>
        <v>0</v>
      </c>
      <c r="BI498" s="82">
        <f>IF($U$498="nulová",$N$498,0)</f>
        <v>0</v>
      </c>
      <c r="BJ498" s="6" t="s">
        <v>21</v>
      </c>
      <c r="BK498" s="82">
        <f>ROUND($L$498*$K$498,2)</f>
        <v>0</v>
      </c>
      <c r="BL498" s="6" t="s">
        <v>162</v>
      </c>
    </row>
    <row r="499" spans="2:64" s="6" customFormat="1" ht="15.75" customHeight="1">
      <c r="B499" s="22"/>
      <c r="C499" s="122" t="s">
        <v>774</v>
      </c>
      <c r="D499" s="122" t="s">
        <v>158</v>
      </c>
      <c r="E499" s="123" t="s">
        <v>526</v>
      </c>
      <c r="F499" s="194" t="s">
        <v>772</v>
      </c>
      <c r="G499" s="195"/>
      <c r="H499" s="195"/>
      <c r="I499" s="195"/>
      <c r="J499" s="124" t="s">
        <v>705</v>
      </c>
      <c r="K499" s="125">
        <v>2</v>
      </c>
      <c r="L499" s="196">
        <v>0</v>
      </c>
      <c r="M499" s="195"/>
      <c r="N499" s="197">
        <f>ROUND($L$499*$K$499,2)</f>
        <v>0</v>
      </c>
      <c r="O499" s="195"/>
      <c r="P499" s="195"/>
      <c r="Q499" s="195"/>
      <c r="R499" s="23"/>
      <c r="T499" s="126"/>
      <c r="U499" s="29" t="s">
        <v>42</v>
      </c>
      <c r="V499" s="127">
        <v>0</v>
      </c>
      <c r="W499" s="127">
        <f>$V$499*$K$499</f>
        <v>0</v>
      </c>
      <c r="X499" s="127">
        <v>0</v>
      </c>
      <c r="Y499" s="127">
        <f>$X$499*$K$499</f>
        <v>0</v>
      </c>
      <c r="Z499" s="127">
        <v>0</v>
      </c>
      <c r="AA499" s="128">
        <f>$Z$499*$K$499</f>
        <v>0</v>
      </c>
      <c r="AR499" s="6" t="s">
        <v>162</v>
      </c>
      <c r="AT499" s="6" t="s">
        <v>158</v>
      </c>
      <c r="AU499" s="6" t="s">
        <v>21</v>
      </c>
      <c r="AY499" s="6" t="s">
        <v>156</v>
      </c>
      <c r="BE499" s="82">
        <f>IF($U$499="základní",$N$499,0)</f>
        <v>0</v>
      </c>
      <c r="BF499" s="82">
        <f>IF($U$499="snížená",$N$499,0)</f>
        <v>0</v>
      </c>
      <c r="BG499" s="82">
        <f>IF($U$499="zákl. přenesená",$N$499,0)</f>
        <v>0</v>
      </c>
      <c r="BH499" s="82">
        <f>IF($U$499="sníž. přenesená",$N$499,0)</f>
        <v>0</v>
      </c>
      <c r="BI499" s="82">
        <f>IF($U$499="nulová",$N$499,0)</f>
        <v>0</v>
      </c>
      <c r="BJ499" s="6" t="s">
        <v>21</v>
      </c>
      <c r="BK499" s="82">
        <f>ROUND($L$499*$K$499,2)</f>
        <v>0</v>
      </c>
      <c r="BL499" s="6" t="s">
        <v>162</v>
      </c>
    </row>
    <row r="500" spans="2:64" s="6" customFormat="1" ht="15.75" customHeight="1">
      <c r="B500" s="22"/>
      <c r="C500" s="122" t="s">
        <v>775</v>
      </c>
      <c r="D500" s="122" t="s">
        <v>158</v>
      </c>
      <c r="E500" s="123" t="s">
        <v>776</v>
      </c>
      <c r="F500" s="194" t="s">
        <v>777</v>
      </c>
      <c r="G500" s="195"/>
      <c r="H500" s="195"/>
      <c r="I500" s="195"/>
      <c r="J500" s="124" t="s">
        <v>705</v>
      </c>
      <c r="K500" s="125">
        <v>2</v>
      </c>
      <c r="L500" s="196">
        <v>0</v>
      </c>
      <c r="M500" s="195"/>
      <c r="N500" s="197">
        <f>ROUND($L$500*$K$500,2)</f>
        <v>0</v>
      </c>
      <c r="O500" s="195"/>
      <c r="P500" s="195"/>
      <c r="Q500" s="195"/>
      <c r="R500" s="23"/>
      <c r="T500" s="126"/>
      <c r="U500" s="29" t="s">
        <v>42</v>
      </c>
      <c r="V500" s="127">
        <v>0</v>
      </c>
      <c r="W500" s="127">
        <f>$V$500*$K$500</f>
        <v>0</v>
      </c>
      <c r="X500" s="127">
        <v>0</v>
      </c>
      <c r="Y500" s="127">
        <f>$X$500*$K$500</f>
        <v>0</v>
      </c>
      <c r="Z500" s="127">
        <v>0</v>
      </c>
      <c r="AA500" s="128">
        <f>$Z$500*$K$500</f>
        <v>0</v>
      </c>
      <c r="AR500" s="6" t="s">
        <v>162</v>
      </c>
      <c r="AT500" s="6" t="s">
        <v>158</v>
      </c>
      <c r="AU500" s="6" t="s">
        <v>21</v>
      </c>
      <c r="AY500" s="6" t="s">
        <v>156</v>
      </c>
      <c r="BE500" s="82">
        <f>IF($U$500="základní",$N$500,0)</f>
        <v>0</v>
      </c>
      <c r="BF500" s="82">
        <f>IF($U$500="snížená",$N$500,0)</f>
        <v>0</v>
      </c>
      <c r="BG500" s="82">
        <f>IF($U$500="zákl. přenesená",$N$500,0)</f>
        <v>0</v>
      </c>
      <c r="BH500" s="82">
        <f>IF($U$500="sníž. přenesená",$N$500,0)</f>
        <v>0</v>
      </c>
      <c r="BI500" s="82">
        <f>IF($U$500="nulová",$N$500,0)</f>
        <v>0</v>
      </c>
      <c r="BJ500" s="6" t="s">
        <v>21</v>
      </c>
      <c r="BK500" s="82">
        <f>ROUND($L$500*$K$500,2)</f>
        <v>0</v>
      </c>
      <c r="BL500" s="6" t="s">
        <v>162</v>
      </c>
    </row>
    <row r="501" spans="2:64" s="6" customFormat="1" ht="15.75" customHeight="1">
      <c r="B501" s="22"/>
      <c r="C501" s="122" t="s">
        <v>778</v>
      </c>
      <c r="D501" s="122" t="s">
        <v>158</v>
      </c>
      <c r="E501" s="123" t="s">
        <v>776</v>
      </c>
      <c r="F501" s="194" t="s">
        <v>777</v>
      </c>
      <c r="G501" s="195"/>
      <c r="H501" s="195"/>
      <c r="I501" s="195"/>
      <c r="J501" s="124" t="s">
        <v>705</v>
      </c>
      <c r="K501" s="125">
        <v>2</v>
      </c>
      <c r="L501" s="196">
        <v>0</v>
      </c>
      <c r="M501" s="195"/>
      <c r="N501" s="197">
        <f>ROUND($L$501*$K$501,2)</f>
        <v>0</v>
      </c>
      <c r="O501" s="195"/>
      <c r="P501" s="195"/>
      <c r="Q501" s="195"/>
      <c r="R501" s="23"/>
      <c r="T501" s="126"/>
      <c r="U501" s="29" t="s">
        <v>42</v>
      </c>
      <c r="V501" s="127">
        <v>0</v>
      </c>
      <c r="W501" s="127">
        <f>$V$501*$K$501</f>
        <v>0</v>
      </c>
      <c r="X501" s="127">
        <v>0</v>
      </c>
      <c r="Y501" s="127">
        <f>$X$501*$K$501</f>
        <v>0</v>
      </c>
      <c r="Z501" s="127">
        <v>0</v>
      </c>
      <c r="AA501" s="128">
        <f>$Z$501*$K$501</f>
        <v>0</v>
      </c>
      <c r="AR501" s="6" t="s">
        <v>162</v>
      </c>
      <c r="AT501" s="6" t="s">
        <v>158</v>
      </c>
      <c r="AU501" s="6" t="s">
        <v>21</v>
      </c>
      <c r="AY501" s="6" t="s">
        <v>156</v>
      </c>
      <c r="BE501" s="82">
        <f>IF($U$501="základní",$N$501,0)</f>
        <v>0</v>
      </c>
      <c r="BF501" s="82">
        <f>IF($U$501="snížená",$N$501,0)</f>
        <v>0</v>
      </c>
      <c r="BG501" s="82">
        <f>IF($U$501="zákl. přenesená",$N$501,0)</f>
        <v>0</v>
      </c>
      <c r="BH501" s="82">
        <f>IF($U$501="sníž. přenesená",$N$501,0)</f>
        <v>0</v>
      </c>
      <c r="BI501" s="82">
        <f>IF($U$501="nulová",$N$501,0)</f>
        <v>0</v>
      </c>
      <c r="BJ501" s="6" t="s">
        <v>21</v>
      </c>
      <c r="BK501" s="82">
        <f>ROUND($L$501*$K$501,2)</f>
        <v>0</v>
      </c>
      <c r="BL501" s="6" t="s">
        <v>162</v>
      </c>
    </row>
    <row r="502" spans="2:64" s="6" customFormat="1" ht="15.75" customHeight="1">
      <c r="B502" s="22"/>
      <c r="C502" s="122" t="s">
        <v>779</v>
      </c>
      <c r="D502" s="122" t="s">
        <v>158</v>
      </c>
      <c r="E502" s="123" t="s">
        <v>776</v>
      </c>
      <c r="F502" s="194" t="s">
        <v>777</v>
      </c>
      <c r="G502" s="195"/>
      <c r="H502" s="195"/>
      <c r="I502" s="195"/>
      <c r="J502" s="124" t="s">
        <v>705</v>
      </c>
      <c r="K502" s="125">
        <v>3</v>
      </c>
      <c r="L502" s="196">
        <v>0</v>
      </c>
      <c r="M502" s="195"/>
      <c r="N502" s="197">
        <f>ROUND($L$502*$K$502,2)</f>
        <v>0</v>
      </c>
      <c r="O502" s="195"/>
      <c r="P502" s="195"/>
      <c r="Q502" s="195"/>
      <c r="R502" s="23"/>
      <c r="T502" s="126"/>
      <c r="U502" s="29" t="s">
        <v>42</v>
      </c>
      <c r="V502" s="127">
        <v>0</v>
      </c>
      <c r="W502" s="127">
        <f>$V$502*$K$502</f>
        <v>0</v>
      </c>
      <c r="X502" s="127">
        <v>0</v>
      </c>
      <c r="Y502" s="127">
        <f>$X$502*$K$502</f>
        <v>0</v>
      </c>
      <c r="Z502" s="127">
        <v>0</v>
      </c>
      <c r="AA502" s="128">
        <f>$Z$502*$K$502</f>
        <v>0</v>
      </c>
      <c r="AR502" s="6" t="s">
        <v>162</v>
      </c>
      <c r="AT502" s="6" t="s">
        <v>158</v>
      </c>
      <c r="AU502" s="6" t="s">
        <v>21</v>
      </c>
      <c r="AY502" s="6" t="s">
        <v>156</v>
      </c>
      <c r="BE502" s="82">
        <f>IF($U$502="základní",$N$502,0)</f>
        <v>0</v>
      </c>
      <c r="BF502" s="82">
        <f>IF($U$502="snížená",$N$502,0)</f>
        <v>0</v>
      </c>
      <c r="BG502" s="82">
        <f>IF($U$502="zákl. přenesená",$N$502,0)</f>
        <v>0</v>
      </c>
      <c r="BH502" s="82">
        <f>IF($U$502="sníž. přenesená",$N$502,0)</f>
        <v>0</v>
      </c>
      <c r="BI502" s="82">
        <f>IF($U$502="nulová",$N$502,0)</f>
        <v>0</v>
      </c>
      <c r="BJ502" s="6" t="s">
        <v>21</v>
      </c>
      <c r="BK502" s="82">
        <f>ROUND($L$502*$K$502,2)</f>
        <v>0</v>
      </c>
      <c r="BL502" s="6" t="s">
        <v>162</v>
      </c>
    </row>
    <row r="503" spans="2:64" s="6" customFormat="1" ht="15.75" customHeight="1">
      <c r="B503" s="22"/>
      <c r="C503" s="122" t="s">
        <v>780</v>
      </c>
      <c r="D503" s="122" t="s">
        <v>158</v>
      </c>
      <c r="E503" s="123" t="s">
        <v>781</v>
      </c>
      <c r="F503" s="194" t="s">
        <v>782</v>
      </c>
      <c r="G503" s="195"/>
      <c r="H503" s="195"/>
      <c r="I503" s="195"/>
      <c r="J503" s="124" t="s">
        <v>705</v>
      </c>
      <c r="K503" s="125">
        <v>3</v>
      </c>
      <c r="L503" s="196">
        <v>0</v>
      </c>
      <c r="M503" s="195"/>
      <c r="N503" s="197">
        <f>ROUND($L$503*$K$503,2)</f>
        <v>0</v>
      </c>
      <c r="O503" s="195"/>
      <c r="P503" s="195"/>
      <c r="Q503" s="195"/>
      <c r="R503" s="23"/>
      <c r="T503" s="126"/>
      <c r="U503" s="29" t="s">
        <v>42</v>
      </c>
      <c r="V503" s="127">
        <v>0</v>
      </c>
      <c r="W503" s="127">
        <f>$V$503*$K$503</f>
        <v>0</v>
      </c>
      <c r="X503" s="127">
        <v>0</v>
      </c>
      <c r="Y503" s="127">
        <f>$X$503*$K$503</f>
        <v>0</v>
      </c>
      <c r="Z503" s="127">
        <v>0</v>
      </c>
      <c r="AA503" s="128">
        <f>$Z$503*$K$503</f>
        <v>0</v>
      </c>
      <c r="AR503" s="6" t="s">
        <v>162</v>
      </c>
      <c r="AT503" s="6" t="s">
        <v>158</v>
      </c>
      <c r="AU503" s="6" t="s">
        <v>21</v>
      </c>
      <c r="AY503" s="6" t="s">
        <v>156</v>
      </c>
      <c r="BE503" s="82">
        <f>IF($U$503="základní",$N$503,0)</f>
        <v>0</v>
      </c>
      <c r="BF503" s="82">
        <f>IF($U$503="snížená",$N$503,0)</f>
        <v>0</v>
      </c>
      <c r="BG503" s="82">
        <f>IF($U$503="zákl. přenesená",$N$503,0)</f>
        <v>0</v>
      </c>
      <c r="BH503" s="82">
        <f>IF($U$503="sníž. přenesená",$N$503,0)</f>
        <v>0</v>
      </c>
      <c r="BI503" s="82">
        <f>IF($U$503="nulová",$N$503,0)</f>
        <v>0</v>
      </c>
      <c r="BJ503" s="6" t="s">
        <v>21</v>
      </c>
      <c r="BK503" s="82">
        <f>ROUND($L$503*$K$503,2)</f>
        <v>0</v>
      </c>
      <c r="BL503" s="6" t="s">
        <v>162</v>
      </c>
    </row>
    <row r="504" spans="2:64" s="6" customFormat="1" ht="15.75" customHeight="1">
      <c r="B504" s="22"/>
      <c r="C504" s="122" t="s">
        <v>783</v>
      </c>
      <c r="D504" s="122" t="s">
        <v>158</v>
      </c>
      <c r="E504" s="123" t="s">
        <v>781</v>
      </c>
      <c r="F504" s="194" t="s">
        <v>782</v>
      </c>
      <c r="G504" s="195"/>
      <c r="H504" s="195"/>
      <c r="I504" s="195"/>
      <c r="J504" s="124" t="s">
        <v>705</v>
      </c>
      <c r="K504" s="125">
        <v>3</v>
      </c>
      <c r="L504" s="196">
        <v>0</v>
      </c>
      <c r="M504" s="195"/>
      <c r="N504" s="197">
        <f>ROUND($L$504*$K$504,2)</f>
        <v>0</v>
      </c>
      <c r="O504" s="195"/>
      <c r="P504" s="195"/>
      <c r="Q504" s="195"/>
      <c r="R504" s="23"/>
      <c r="T504" s="126"/>
      <c r="U504" s="29" t="s">
        <v>42</v>
      </c>
      <c r="V504" s="127">
        <v>0</v>
      </c>
      <c r="W504" s="127">
        <f>$V$504*$K$504</f>
        <v>0</v>
      </c>
      <c r="X504" s="127">
        <v>0</v>
      </c>
      <c r="Y504" s="127">
        <f>$X$504*$K$504</f>
        <v>0</v>
      </c>
      <c r="Z504" s="127">
        <v>0</v>
      </c>
      <c r="AA504" s="128">
        <f>$Z$504*$K$504</f>
        <v>0</v>
      </c>
      <c r="AR504" s="6" t="s">
        <v>162</v>
      </c>
      <c r="AT504" s="6" t="s">
        <v>158</v>
      </c>
      <c r="AU504" s="6" t="s">
        <v>21</v>
      </c>
      <c r="AY504" s="6" t="s">
        <v>156</v>
      </c>
      <c r="BE504" s="82">
        <f>IF($U$504="základní",$N$504,0)</f>
        <v>0</v>
      </c>
      <c r="BF504" s="82">
        <f>IF($U$504="snížená",$N$504,0)</f>
        <v>0</v>
      </c>
      <c r="BG504" s="82">
        <f>IF($U$504="zákl. přenesená",$N$504,0)</f>
        <v>0</v>
      </c>
      <c r="BH504" s="82">
        <f>IF($U$504="sníž. přenesená",$N$504,0)</f>
        <v>0</v>
      </c>
      <c r="BI504" s="82">
        <f>IF($U$504="nulová",$N$504,0)</f>
        <v>0</v>
      </c>
      <c r="BJ504" s="6" t="s">
        <v>21</v>
      </c>
      <c r="BK504" s="82">
        <f>ROUND($L$504*$K$504,2)</f>
        <v>0</v>
      </c>
      <c r="BL504" s="6" t="s">
        <v>162</v>
      </c>
    </row>
    <row r="505" spans="2:64" s="6" customFormat="1" ht="15.75" customHeight="1">
      <c r="B505" s="22"/>
      <c r="C505" s="122" t="s">
        <v>784</v>
      </c>
      <c r="D505" s="122" t="s">
        <v>158</v>
      </c>
      <c r="E505" s="123" t="s">
        <v>785</v>
      </c>
      <c r="F505" s="194" t="s">
        <v>782</v>
      </c>
      <c r="G505" s="195"/>
      <c r="H505" s="195"/>
      <c r="I505" s="195"/>
      <c r="J505" s="124" t="s">
        <v>705</v>
      </c>
      <c r="K505" s="125">
        <v>3</v>
      </c>
      <c r="L505" s="196">
        <v>0</v>
      </c>
      <c r="M505" s="195"/>
      <c r="N505" s="197">
        <f>ROUND($L$505*$K$505,2)</f>
        <v>0</v>
      </c>
      <c r="O505" s="195"/>
      <c r="P505" s="195"/>
      <c r="Q505" s="195"/>
      <c r="R505" s="23"/>
      <c r="T505" s="126"/>
      <c r="U505" s="29" t="s">
        <v>42</v>
      </c>
      <c r="V505" s="127">
        <v>0</v>
      </c>
      <c r="W505" s="127">
        <f>$V$505*$K$505</f>
        <v>0</v>
      </c>
      <c r="X505" s="127">
        <v>0</v>
      </c>
      <c r="Y505" s="127">
        <f>$X$505*$K$505</f>
        <v>0</v>
      </c>
      <c r="Z505" s="127">
        <v>0</v>
      </c>
      <c r="AA505" s="128">
        <f>$Z$505*$K$505</f>
        <v>0</v>
      </c>
      <c r="AR505" s="6" t="s">
        <v>162</v>
      </c>
      <c r="AT505" s="6" t="s">
        <v>158</v>
      </c>
      <c r="AU505" s="6" t="s">
        <v>21</v>
      </c>
      <c r="AY505" s="6" t="s">
        <v>156</v>
      </c>
      <c r="BE505" s="82">
        <f>IF($U$505="základní",$N$505,0)</f>
        <v>0</v>
      </c>
      <c r="BF505" s="82">
        <f>IF($U$505="snížená",$N$505,0)</f>
        <v>0</v>
      </c>
      <c r="BG505" s="82">
        <f>IF($U$505="zákl. přenesená",$N$505,0)</f>
        <v>0</v>
      </c>
      <c r="BH505" s="82">
        <f>IF($U$505="sníž. přenesená",$N$505,0)</f>
        <v>0</v>
      </c>
      <c r="BI505" s="82">
        <f>IF($U$505="nulová",$N$505,0)</f>
        <v>0</v>
      </c>
      <c r="BJ505" s="6" t="s">
        <v>21</v>
      </c>
      <c r="BK505" s="82">
        <f>ROUND($L$505*$K$505,2)</f>
        <v>0</v>
      </c>
      <c r="BL505" s="6" t="s">
        <v>162</v>
      </c>
    </row>
    <row r="506" spans="2:64" s="6" customFormat="1" ht="15.75" customHeight="1">
      <c r="B506" s="22"/>
      <c r="C506" s="122" t="s">
        <v>786</v>
      </c>
      <c r="D506" s="122" t="s">
        <v>158</v>
      </c>
      <c r="E506" s="123" t="s">
        <v>787</v>
      </c>
      <c r="F506" s="194" t="s">
        <v>788</v>
      </c>
      <c r="G506" s="195"/>
      <c r="H506" s="195"/>
      <c r="I506" s="195"/>
      <c r="J506" s="124" t="s">
        <v>705</v>
      </c>
      <c r="K506" s="125">
        <v>3</v>
      </c>
      <c r="L506" s="196">
        <v>0</v>
      </c>
      <c r="M506" s="195"/>
      <c r="N506" s="197">
        <f>ROUND($L$506*$K$506,2)</f>
        <v>0</v>
      </c>
      <c r="O506" s="195"/>
      <c r="P506" s="195"/>
      <c r="Q506" s="195"/>
      <c r="R506" s="23"/>
      <c r="T506" s="126"/>
      <c r="U506" s="29" t="s">
        <v>42</v>
      </c>
      <c r="V506" s="127">
        <v>0</v>
      </c>
      <c r="W506" s="127">
        <f>$V$506*$K$506</f>
        <v>0</v>
      </c>
      <c r="X506" s="127">
        <v>0</v>
      </c>
      <c r="Y506" s="127">
        <f>$X$506*$K$506</f>
        <v>0</v>
      </c>
      <c r="Z506" s="127">
        <v>0</v>
      </c>
      <c r="AA506" s="128">
        <f>$Z$506*$K$506</f>
        <v>0</v>
      </c>
      <c r="AR506" s="6" t="s">
        <v>162</v>
      </c>
      <c r="AT506" s="6" t="s">
        <v>158</v>
      </c>
      <c r="AU506" s="6" t="s">
        <v>21</v>
      </c>
      <c r="AY506" s="6" t="s">
        <v>156</v>
      </c>
      <c r="BE506" s="82">
        <f>IF($U$506="základní",$N$506,0)</f>
        <v>0</v>
      </c>
      <c r="BF506" s="82">
        <f>IF($U$506="snížená",$N$506,0)</f>
        <v>0</v>
      </c>
      <c r="BG506" s="82">
        <f>IF($U$506="zákl. přenesená",$N$506,0)</f>
        <v>0</v>
      </c>
      <c r="BH506" s="82">
        <f>IF($U$506="sníž. přenesená",$N$506,0)</f>
        <v>0</v>
      </c>
      <c r="BI506" s="82">
        <f>IF($U$506="nulová",$N$506,0)</f>
        <v>0</v>
      </c>
      <c r="BJ506" s="6" t="s">
        <v>21</v>
      </c>
      <c r="BK506" s="82">
        <f>ROUND($L$506*$K$506,2)</f>
        <v>0</v>
      </c>
      <c r="BL506" s="6" t="s">
        <v>162</v>
      </c>
    </row>
    <row r="507" spans="2:64" s="6" customFormat="1" ht="15.75" customHeight="1">
      <c r="B507" s="22"/>
      <c r="C507" s="122" t="s">
        <v>789</v>
      </c>
      <c r="D507" s="122" t="s">
        <v>158</v>
      </c>
      <c r="E507" s="123" t="s">
        <v>790</v>
      </c>
      <c r="F507" s="194" t="s">
        <v>788</v>
      </c>
      <c r="G507" s="195"/>
      <c r="H507" s="195"/>
      <c r="I507" s="195"/>
      <c r="J507" s="124" t="s">
        <v>705</v>
      </c>
      <c r="K507" s="125">
        <v>3</v>
      </c>
      <c r="L507" s="196">
        <v>0</v>
      </c>
      <c r="M507" s="195"/>
      <c r="N507" s="197">
        <f>ROUND($L$507*$K$507,2)</f>
        <v>0</v>
      </c>
      <c r="O507" s="195"/>
      <c r="P507" s="195"/>
      <c r="Q507" s="195"/>
      <c r="R507" s="23"/>
      <c r="T507" s="126"/>
      <c r="U507" s="29" t="s">
        <v>42</v>
      </c>
      <c r="V507" s="127">
        <v>0</v>
      </c>
      <c r="W507" s="127">
        <f>$V$507*$K$507</f>
        <v>0</v>
      </c>
      <c r="X507" s="127">
        <v>0</v>
      </c>
      <c r="Y507" s="127">
        <f>$X$507*$K$507</f>
        <v>0</v>
      </c>
      <c r="Z507" s="127">
        <v>0</v>
      </c>
      <c r="AA507" s="128">
        <f>$Z$507*$K$507</f>
        <v>0</v>
      </c>
      <c r="AR507" s="6" t="s">
        <v>162</v>
      </c>
      <c r="AT507" s="6" t="s">
        <v>158</v>
      </c>
      <c r="AU507" s="6" t="s">
        <v>21</v>
      </c>
      <c r="AY507" s="6" t="s">
        <v>156</v>
      </c>
      <c r="BE507" s="82">
        <f>IF($U$507="základní",$N$507,0)</f>
        <v>0</v>
      </c>
      <c r="BF507" s="82">
        <f>IF($U$507="snížená",$N$507,0)</f>
        <v>0</v>
      </c>
      <c r="BG507" s="82">
        <f>IF($U$507="zákl. přenesená",$N$507,0)</f>
        <v>0</v>
      </c>
      <c r="BH507" s="82">
        <f>IF($U$507="sníž. přenesená",$N$507,0)</f>
        <v>0</v>
      </c>
      <c r="BI507" s="82">
        <f>IF($U$507="nulová",$N$507,0)</f>
        <v>0</v>
      </c>
      <c r="BJ507" s="6" t="s">
        <v>21</v>
      </c>
      <c r="BK507" s="82">
        <f>ROUND($L$507*$K$507,2)</f>
        <v>0</v>
      </c>
      <c r="BL507" s="6" t="s">
        <v>162</v>
      </c>
    </row>
    <row r="508" spans="2:64" s="6" customFormat="1" ht="15.75" customHeight="1">
      <c r="B508" s="22"/>
      <c r="C508" s="122" t="s">
        <v>791</v>
      </c>
      <c r="D508" s="122" t="s">
        <v>158</v>
      </c>
      <c r="E508" s="123" t="s">
        <v>792</v>
      </c>
      <c r="F508" s="194" t="s">
        <v>788</v>
      </c>
      <c r="G508" s="195"/>
      <c r="H508" s="195"/>
      <c r="I508" s="195"/>
      <c r="J508" s="124" t="s">
        <v>705</v>
      </c>
      <c r="K508" s="125">
        <v>3</v>
      </c>
      <c r="L508" s="196">
        <v>0</v>
      </c>
      <c r="M508" s="195"/>
      <c r="N508" s="197">
        <f>ROUND($L$508*$K$508,2)</f>
        <v>0</v>
      </c>
      <c r="O508" s="195"/>
      <c r="P508" s="195"/>
      <c r="Q508" s="195"/>
      <c r="R508" s="23"/>
      <c r="T508" s="126"/>
      <c r="U508" s="29" t="s">
        <v>42</v>
      </c>
      <c r="V508" s="127">
        <v>0</v>
      </c>
      <c r="W508" s="127">
        <f>$V$508*$K$508</f>
        <v>0</v>
      </c>
      <c r="X508" s="127">
        <v>0</v>
      </c>
      <c r="Y508" s="127">
        <f>$X$508*$K$508</f>
        <v>0</v>
      </c>
      <c r="Z508" s="127">
        <v>0</v>
      </c>
      <c r="AA508" s="128">
        <f>$Z$508*$K$508</f>
        <v>0</v>
      </c>
      <c r="AR508" s="6" t="s">
        <v>162</v>
      </c>
      <c r="AT508" s="6" t="s">
        <v>158</v>
      </c>
      <c r="AU508" s="6" t="s">
        <v>21</v>
      </c>
      <c r="AY508" s="6" t="s">
        <v>156</v>
      </c>
      <c r="BE508" s="82">
        <f>IF($U$508="základní",$N$508,0)</f>
        <v>0</v>
      </c>
      <c r="BF508" s="82">
        <f>IF($U$508="snížená",$N$508,0)</f>
        <v>0</v>
      </c>
      <c r="BG508" s="82">
        <f>IF($U$508="zákl. přenesená",$N$508,0)</f>
        <v>0</v>
      </c>
      <c r="BH508" s="82">
        <f>IF($U$508="sníž. přenesená",$N$508,0)</f>
        <v>0</v>
      </c>
      <c r="BI508" s="82">
        <f>IF($U$508="nulová",$N$508,0)</f>
        <v>0</v>
      </c>
      <c r="BJ508" s="6" t="s">
        <v>21</v>
      </c>
      <c r="BK508" s="82">
        <f>ROUND($L$508*$K$508,2)</f>
        <v>0</v>
      </c>
      <c r="BL508" s="6" t="s">
        <v>162</v>
      </c>
    </row>
    <row r="509" spans="2:64" s="6" customFormat="1" ht="15.75" customHeight="1">
      <c r="B509" s="22"/>
      <c r="C509" s="122" t="s">
        <v>793</v>
      </c>
      <c r="D509" s="122" t="s">
        <v>158</v>
      </c>
      <c r="E509" s="123" t="s">
        <v>794</v>
      </c>
      <c r="F509" s="194" t="s">
        <v>795</v>
      </c>
      <c r="G509" s="195"/>
      <c r="H509" s="195"/>
      <c r="I509" s="195"/>
      <c r="J509" s="124" t="s">
        <v>705</v>
      </c>
      <c r="K509" s="125">
        <v>1</v>
      </c>
      <c r="L509" s="196">
        <v>0</v>
      </c>
      <c r="M509" s="195"/>
      <c r="N509" s="197">
        <f>ROUND($L$509*$K$509,2)</f>
        <v>0</v>
      </c>
      <c r="O509" s="195"/>
      <c r="P509" s="195"/>
      <c r="Q509" s="195"/>
      <c r="R509" s="23"/>
      <c r="T509" s="126"/>
      <c r="U509" s="29" t="s">
        <v>42</v>
      </c>
      <c r="V509" s="127">
        <v>0</v>
      </c>
      <c r="W509" s="127">
        <f>$V$509*$K$509</f>
        <v>0</v>
      </c>
      <c r="X509" s="127">
        <v>0</v>
      </c>
      <c r="Y509" s="127">
        <f>$X$509*$K$509</f>
        <v>0</v>
      </c>
      <c r="Z509" s="127">
        <v>0</v>
      </c>
      <c r="AA509" s="128">
        <f>$Z$509*$K$509</f>
        <v>0</v>
      </c>
      <c r="AR509" s="6" t="s">
        <v>162</v>
      </c>
      <c r="AT509" s="6" t="s">
        <v>158</v>
      </c>
      <c r="AU509" s="6" t="s">
        <v>21</v>
      </c>
      <c r="AY509" s="6" t="s">
        <v>156</v>
      </c>
      <c r="BE509" s="82">
        <f>IF($U$509="základní",$N$509,0)</f>
        <v>0</v>
      </c>
      <c r="BF509" s="82">
        <f>IF($U$509="snížená",$N$509,0)</f>
        <v>0</v>
      </c>
      <c r="BG509" s="82">
        <f>IF($U$509="zákl. přenesená",$N$509,0)</f>
        <v>0</v>
      </c>
      <c r="BH509" s="82">
        <f>IF($U$509="sníž. přenesená",$N$509,0)</f>
        <v>0</v>
      </c>
      <c r="BI509" s="82">
        <f>IF($U$509="nulová",$N$509,0)</f>
        <v>0</v>
      </c>
      <c r="BJ509" s="6" t="s">
        <v>21</v>
      </c>
      <c r="BK509" s="82">
        <f>ROUND($L$509*$K$509,2)</f>
        <v>0</v>
      </c>
      <c r="BL509" s="6" t="s">
        <v>162</v>
      </c>
    </row>
    <row r="510" spans="2:64" s="6" customFormat="1" ht="15.75" customHeight="1">
      <c r="B510" s="22"/>
      <c r="C510" s="122" t="s">
        <v>796</v>
      </c>
      <c r="D510" s="122" t="s">
        <v>158</v>
      </c>
      <c r="E510" s="123" t="s">
        <v>794</v>
      </c>
      <c r="F510" s="194" t="s">
        <v>795</v>
      </c>
      <c r="G510" s="195"/>
      <c r="H510" s="195"/>
      <c r="I510" s="195"/>
      <c r="J510" s="124" t="s">
        <v>705</v>
      </c>
      <c r="K510" s="125">
        <v>1</v>
      </c>
      <c r="L510" s="196">
        <v>0</v>
      </c>
      <c r="M510" s="195"/>
      <c r="N510" s="197">
        <f>ROUND($L$510*$K$510,2)</f>
        <v>0</v>
      </c>
      <c r="O510" s="195"/>
      <c r="P510" s="195"/>
      <c r="Q510" s="195"/>
      <c r="R510" s="23"/>
      <c r="T510" s="126"/>
      <c r="U510" s="29" t="s">
        <v>42</v>
      </c>
      <c r="V510" s="127">
        <v>0</v>
      </c>
      <c r="W510" s="127">
        <f>$V$510*$K$510</f>
        <v>0</v>
      </c>
      <c r="X510" s="127">
        <v>0</v>
      </c>
      <c r="Y510" s="127">
        <f>$X$510*$K$510</f>
        <v>0</v>
      </c>
      <c r="Z510" s="127">
        <v>0</v>
      </c>
      <c r="AA510" s="128">
        <f>$Z$510*$K$510</f>
        <v>0</v>
      </c>
      <c r="AR510" s="6" t="s">
        <v>162</v>
      </c>
      <c r="AT510" s="6" t="s">
        <v>158</v>
      </c>
      <c r="AU510" s="6" t="s">
        <v>21</v>
      </c>
      <c r="AY510" s="6" t="s">
        <v>156</v>
      </c>
      <c r="BE510" s="82">
        <f>IF($U$510="základní",$N$510,0)</f>
        <v>0</v>
      </c>
      <c r="BF510" s="82">
        <f>IF($U$510="snížená",$N$510,0)</f>
        <v>0</v>
      </c>
      <c r="BG510" s="82">
        <f>IF($U$510="zákl. přenesená",$N$510,0)</f>
        <v>0</v>
      </c>
      <c r="BH510" s="82">
        <f>IF($U$510="sníž. přenesená",$N$510,0)</f>
        <v>0</v>
      </c>
      <c r="BI510" s="82">
        <f>IF($U$510="nulová",$N$510,0)</f>
        <v>0</v>
      </c>
      <c r="BJ510" s="6" t="s">
        <v>21</v>
      </c>
      <c r="BK510" s="82">
        <f>ROUND($L$510*$K$510,2)</f>
        <v>0</v>
      </c>
      <c r="BL510" s="6" t="s">
        <v>162</v>
      </c>
    </row>
    <row r="511" spans="2:64" s="6" customFormat="1" ht="15.75" customHeight="1">
      <c r="B511" s="22"/>
      <c r="C511" s="122" t="s">
        <v>797</v>
      </c>
      <c r="D511" s="122" t="s">
        <v>158</v>
      </c>
      <c r="E511" s="123" t="s">
        <v>794</v>
      </c>
      <c r="F511" s="194" t="s">
        <v>795</v>
      </c>
      <c r="G511" s="195"/>
      <c r="H511" s="195"/>
      <c r="I511" s="195"/>
      <c r="J511" s="124" t="s">
        <v>705</v>
      </c>
      <c r="K511" s="125">
        <v>1</v>
      </c>
      <c r="L511" s="196">
        <v>0</v>
      </c>
      <c r="M511" s="195"/>
      <c r="N511" s="197">
        <f>ROUND($L$511*$K$511,2)</f>
        <v>0</v>
      </c>
      <c r="O511" s="195"/>
      <c r="P511" s="195"/>
      <c r="Q511" s="195"/>
      <c r="R511" s="23"/>
      <c r="T511" s="126"/>
      <c r="U511" s="29" t="s">
        <v>42</v>
      </c>
      <c r="V511" s="127">
        <v>0</v>
      </c>
      <c r="W511" s="127">
        <f>$V$511*$K$511</f>
        <v>0</v>
      </c>
      <c r="X511" s="127">
        <v>0</v>
      </c>
      <c r="Y511" s="127">
        <f>$X$511*$K$511</f>
        <v>0</v>
      </c>
      <c r="Z511" s="127">
        <v>0</v>
      </c>
      <c r="AA511" s="128">
        <f>$Z$511*$K$511</f>
        <v>0</v>
      </c>
      <c r="AR511" s="6" t="s">
        <v>162</v>
      </c>
      <c r="AT511" s="6" t="s">
        <v>158</v>
      </c>
      <c r="AU511" s="6" t="s">
        <v>21</v>
      </c>
      <c r="AY511" s="6" t="s">
        <v>156</v>
      </c>
      <c r="BE511" s="82">
        <f>IF($U$511="základní",$N$511,0)</f>
        <v>0</v>
      </c>
      <c r="BF511" s="82">
        <f>IF($U$511="snížená",$N$511,0)</f>
        <v>0</v>
      </c>
      <c r="BG511" s="82">
        <f>IF($U$511="zákl. přenesená",$N$511,0)</f>
        <v>0</v>
      </c>
      <c r="BH511" s="82">
        <f>IF($U$511="sníž. přenesená",$N$511,0)</f>
        <v>0</v>
      </c>
      <c r="BI511" s="82">
        <f>IF($U$511="nulová",$N$511,0)</f>
        <v>0</v>
      </c>
      <c r="BJ511" s="6" t="s">
        <v>21</v>
      </c>
      <c r="BK511" s="82">
        <f>ROUND($L$511*$K$511,2)</f>
        <v>0</v>
      </c>
      <c r="BL511" s="6" t="s">
        <v>162</v>
      </c>
    </row>
    <row r="512" spans="2:64" s="6" customFormat="1" ht="15.75" customHeight="1">
      <c r="B512" s="22"/>
      <c r="C512" s="122" t="s">
        <v>798</v>
      </c>
      <c r="D512" s="122" t="s">
        <v>158</v>
      </c>
      <c r="E512" s="123" t="s">
        <v>684</v>
      </c>
      <c r="F512" s="194" t="s">
        <v>799</v>
      </c>
      <c r="G512" s="195"/>
      <c r="H512" s="195"/>
      <c r="I512" s="195"/>
      <c r="J512" s="124" t="s">
        <v>186</v>
      </c>
      <c r="K512" s="125">
        <v>6</v>
      </c>
      <c r="L512" s="196">
        <v>0</v>
      </c>
      <c r="M512" s="195"/>
      <c r="N512" s="197">
        <f>ROUND($L$512*$K$512,2)</f>
        <v>0</v>
      </c>
      <c r="O512" s="195"/>
      <c r="P512" s="195"/>
      <c r="Q512" s="195"/>
      <c r="R512" s="23"/>
      <c r="T512" s="126"/>
      <c r="U512" s="29" t="s">
        <v>42</v>
      </c>
      <c r="V512" s="127">
        <v>0</v>
      </c>
      <c r="W512" s="127">
        <f>$V$512*$K$512</f>
        <v>0</v>
      </c>
      <c r="X512" s="127">
        <v>0</v>
      </c>
      <c r="Y512" s="127">
        <f>$X$512*$K$512</f>
        <v>0</v>
      </c>
      <c r="Z512" s="127">
        <v>0</v>
      </c>
      <c r="AA512" s="128">
        <f>$Z$512*$K$512</f>
        <v>0</v>
      </c>
      <c r="AR512" s="6" t="s">
        <v>162</v>
      </c>
      <c r="AT512" s="6" t="s">
        <v>158</v>
      </c>
      <c r="AU512" s="6" t="s">
        <v>21</v>
      </c>
      <c r="AY512" s="6" t="s">
        <v>156</v>
      </c>
      <c r="BE512" s="82">
        <f>IF($U$512="základní",$N$512,0)</f>
        <v>0</v>
      </c>
      <c r="BF512" s="82">
        <f>IF($U$512="snížená",$N$512,0)</f>
        <v>0</v>
      </c>
      <c r="BG512" s="82">
        <f>IF($U$512="zákl. přenesená",$N$512,0)</f>
        <v>0</v>
      </c>
      <c r="BH512" s="82">
        <f>IF($U$512="sníž. přenesená",$N$512,0)</f>
        <v>0</v>
      </c>
      <c r="BI512" s="82">
        <f>IF($U$512="nulová",$N$512,0)</f>
        <v>0</v>
      </c>
      <c r="BJ512" s="6" t="s">
        <v>21</v>
      </c>
      <c r="BK512" s="82">
        <f>ROUND($L$512*$K$512,2)</f>
        <v>0</v>
      </c>
      <c r="BL512" s="6" t="s">
        <v>162</v>
      </c>
    </row>
    <row r="513" spans="2:64" s="6" customFormat="1" ht="15.75" customHeight="1">
      <c r="B513" s="22"/>
      <c r="C513" s="122" t="s">
        <v>800</v>
      </c>
      <c r="D513" s="122" t="s">
        <v>158</v>
      </c>
      <c r="E513" s="123" t="s">
        <v>684</v>
      </c>
      <c r="F513" s="194" t="s">
        <v>799</v>
      </c>
      <c r="G513" s="195"/>
      <c r="H513" s="195"/>
      <c r="I513" s="195"/>
      <c r="J513" s="124" t="s">
        <v>186</v>
      </c>
      <c r="K513" s="125">
        <v>6</v>
      </c>
      <c r="L513" s="196">
        <v>0</v>
      </c>
      <c r="M513" s="195"/>
      <c r="N513" s="197">
        <f>ROUND($L$513*$K$513,2)</f>
        <v>0</v>
      </c>
      <c r="O513" s="195"/>
      <c r="P513" s="195"/>
      <c r="Q513" s="195"/>
      <c r="R513" s="23"/>
      <c r="T513" s="126"/>
      <c r="U513" s="29" t="s">
        <v>42</v>
      </c>
      <c r="V513" s="127">
        <v>0</v>
      </c>
      <c r="W513" s="127">
        <f>$V$513*$K$513</f>
        <v>0</v>
      </c>
      <c r="X513" s="127">
        <v>0</v>
      </c>
      <c r="Y513" s="127">
        <f>$X$513*$K$513</f>
        <v>0</v>
      </c>
      <c r="Z513" s="127">
        <v>0</v>
      </c>
      <c r="AA513" s="128">
        <f>$Z$513*$K$513</f>
        <v>0</v>
      </c>
      <c r="AR513" s="6" t="s">
        <v>162</v>
      </c>
      <c r="AT513" s="6" t="s">
        <v>158</v>
      </c>
      <c r="AU513" s="6" t="s">
        <v>21</v>
      </c>
      <c r="AY513" s="6" t="s">
        <v>156</v>
      </c>
      <c r="BE513" s="82">
        <f>IF($U$513="základní",$N$513,0)</f>
        <v>0</v>
      </c>
      <c r="BF513" s="82">
        <f>IF($U$513="snížená",$N$513,0)</f>
        <v>0</v>
      </c>
      <c r="BG513" s="82">
        <f>IF($U$513="zákl. přenesená",$N$513,0)</f>
        <v>0</v>
      </c>
      <c r="BH513" s="82">
        <f>IF($U$513="sníž. přenesená",$N$513,0)</f>
        <v>0</v>
      </c>
      <c r="BI513" s="82">
        <f>IF($U$513="nulová",$N$513,0)</f>
        <v>0</v>
      </c>
      <c r="BJ513" s="6" t="s">
        <v>21</v>
      </c>
      <c r="BK513" s="82">
        <f>ROUND($L$513*$K$513,2)</f>
        <v>0</v>
      </c>
      <c r="BL513" s="6" t="s">
        <v>162</v>
      </c>
    </row>
    <row r="514" spans="2:64" s="6" customFormat="1" ht="15.75" customHeight="1">
      <c r="B514" s="22"/>
      <c r="C514" s="122" t="s">
        <v>801</v>
      </c>
      <c r="D514" s="122" t="s">
        <v>158</v>
      </c>
      <c r="E514" s="123" t="s">
        <v>684</v>
      </c>
      <c r="F514" s="194" t="s">
        <v>799</v>
      </c>
      <c r="G514" s="195"/>
      <c r="H514" s="195"/>
      <c r="I514" s="195"/>
      <c r="J514" s="124" t="s">
        <v>186</v>
      </c>
      <c r="K514" s="125">
        <v>6</v>
      </c>
      <c r="L514" s="196">
        <v>0</v>
      </c>
      <c r="M514" s="195"/>
      <c r="N514" s="197">
        <f>ROUND($L$514*$K$514,2)</f>
        <v>0</v>
      </c>
      <c r="O514" s="195"/>
      <c r="P514" s="195"/>
      <c r="Q514" s="195"/>
      <c r="R514" s="23"/>
      <c r="T514" s="126"/>
      <c r="U514" s="29" t="s">
        <v>42</v>
      </c>
      <c r="V514" s="127">
        <v>0</v>
      </c>
      <c r="W514" s="127">
        <f>$V$514*$K$514</f>
        <v>0</v>
      </c>
      <c r="X514" s="127">
        <v>0</v>
      </c>
      <c r="Y514" s="127">
        <f>$X$514*$K$514</f>
        <v>0</v>
      </c>
      <c r="Z514" s="127">
        <v>0</v>
      </c>
      <c r="AA514" s="128">
        <f>$Z$514*$K$514</f>
        <v>0</v>
      </c>
      <c r="AR514" s="6" t="s">
        <v>162</v>
      </c>
      <c r="AT514" s="6" t="s">
        <v>158</v>
      </c>
      <c r="AU514" s="6" t="s">
        <v>21</v>
      </c>
      <c r="AY514" s="6" t="s">
        <v>156</v>
      </c>
      <c r="BE514" s="82">
        <f>IF($U$514="základní",$N$514,0)</f>
        <v>0</v>
      </c>
      <c r="BF514" s="82">
        <f>IF($U$514="snížená",$N$514,0)</f>
        <v>0</v>
      </c>
      <c r="BG514" s="82">
        <f>IF($U$514="zákl. přenesená",$N$514,0)</f>
        <v>0</v>
      </c>
      <c r="BH514" s="82">
        <f>IF($U$514="sníž. přenesená",$N$514,0)</f>
        <v>0</v>
      </c>
      <c r="BI514" s="82">
        <f>IF($U$514="nulová",$N$514,0)</f>
        <v>0</v>
      </c>
      <c r="BJ514" s="6" t="s">
        <v>21</v>
      </c>
      <c r="BK514" s="82">
        <f>ROUND($L$514*$K$514,2)</f>
        <v>0</v>
      </c>
      <c r="BL514" s="6" t="s">
        <v>162</v>
      </c>
    </row>
    <row r="515" spans="2:63" s="113" customFormat="1" ht="37.5" customHeight="1">
      <c r="B515" s="114"/>
      <c r="D515" s="115" t="s">
        <v>125</v>
      </c>
      <c r="E515" s="115"/>
      <c r="F515" s="115"/>
      <c r="G515" s="115"/>
      <c r="H515" s="115"/>
      <c r="I515" s="115"/>
      <c r="J515" s="115"/>
      <c r="K515" s="115"/>
      <c r="L515" s="115"/>
      <c r="M515" s="115"/>
      <c r="N515" s="190">
        <f>$BK$515</f>
        <v>0</v>
      </c>
      <c r="O515" s="198"/>
      <c r="P515" s="198"/>
      <c r="Q515" s="198"/>
      <c r="R515" s="117"/>
      <c r="T515" s="118"/>
      <c r="W515" s="119">
        <f>SUM($W$516:$W$518)</f>
        <v>0</v>
      </c>
      <c r="Y515" s="119">
        <f>SUM($Y$516:$Y$518)</f>
        <v>0</v>
      </c>
      <c r="AA515" s="120">
        <f>SUM($AA$516:$AA$518)</f>
        <v>0</v>
      </c>
      <c r="AR515" s="116" t="s">
        <v>94</v>
      </c>
      <c r="AT515" s="116" t="s">
        <v>76</v>
      </c>
      <c r="AU515" s="116" t="s">
        <v>77</v>
      </c>
      <c r="AY515" s="116" t="s">
        <v>156</v>
      </c>
      <c r="BK515" s="121">
        <f>SUM($BK$516:$BK$518)</f>
        <v>0</v>
      </c>
    </row>
    <row r="516" spans="2:64" s="6" customFormat="1" ht="15.75" customHeight="1">
      <c r="B516" s="22"/>
      <c r="C516" s="122" t="s">
        <v>802</v>
      </c>
      <c r="D516" s="122" t="s">
        <v>158</v>
      </c>
      <c r="E516" s="123" t="s">
        <v>803</v>
      </c>
      <c r="F516" s="194" t="s">
        <v>137</v>
      </c>
      <c r="G516" s="195"/>
      <c r="H516" s="195"/>
      <c r="I516" s="195"/>
      <c r="J516" s="124" t="s">
        <v>204</v>
      </c>
      <c r="K516" s="129">
        <v>0</v>
      </c>
      <c r="L516" s="196">
        <v>0</v>
      </c>
      <c r="M516" s="195"/>
      <c r="N516" s="197">
        <f>ROUND($L$516*$K$516,2)</f>
        <v>0</v>
      </c>
      <c r="O516" s="195"/>
      <c r="P516" s="195"/>
      <c r="Q516" s="195"/>
      <c r="R516" s="23"/>
      <c r="T516" s="126"/>
      <c r="U516" s="29" t="s">
        <v>42</v>
      </c>
      <c r="V516" s="127">
        <v>0</v>
      </c>
      <c r="W516" s="127">
        <f>$V$516*$K$516</f>
        <v>0</v>
      </c>
      <c r="X516" s="127">
        <v>0</v>
      </c>
      <c r="Y516" s="127">
        <f>$X$516*$K$516</f>
        <v>0</v>
      </c>
      <c r="Z516" s="127">
        <v>0</v>
      </c>
      <c r="AA516" s="128">
        <f>$Z$516*$K$516</f>
        <v>0</v>
      </c>
      <c r="AR516" s="6" t="s">
        <v>162</v>
      </c>
      <c r="AT516" s="6" t="s">
        <v>158</v>
      </c>
      <c r="AU516" s="6" t="s">
        <v>21</v>
      </c>
      <c r="AY516" s="6" t="s">
        <v>156</v>
      </c>
      <c r="BE516" s="82">
        <f>IF($U$516="základní",$N$516,0)</f>
        <v>0</v>
      </c>
      <c r="BF516" s="82">
        <f>IF($U$516="snížená",$N$516,0)</f>
        <v>0</v>
      </c>
      <c r="BG516" s="82">
        <f>IF($U$516="zákl. přenesená",$N$516,0)</f>
        <v>0</v>
      </c>
      <c r="BH516" s="82">
        <f>IF($U$516="sníž. přenesená",$N$516,0)</f>
        <v>0</v>
      </c>
      <c r="BI516" s="82">
        <f>IF($U$516="nulová",$N$516,0)</f>
        <v>0</v>
      </c>
      <c r="BJ516" s="6" t="s">
        <v>21</v>
      </c>
      <c r="BK516" s="82">
        <f>ROUND($L$516*$K$516,2)</f>
        <v>0</v>
      </c>
      <c r="BL516" s="6" t="s">
        <v>162</v>
      </c>
    </row>
    <row r="517" spans="2:64" s="6" customFormat="1" ht="15.75" customHeight="1">
      <c r="B517" s="22"/>
      <c r="C517" s="122" t="s">
        <v>804</v>
      </c>
      <c r="D517" s="122" t="s">
        <v>158</v>
      </c>
      <c r="E517" s="123" t="s">
        <v>805</v>
      </c>
      <c r="F517" s="194" t="s">
        <v>137</v>
      </c>
      <c r="G517" s="195"/>
      <c r="H517" s="195"/>
      <c r="I517" s="195"/>
      <c r="J517" s="124" t="s">
        <v>204</v>
      </c>
      <c r="K517" s="129">
        <v>0</v>
      </c>
      <c r="L517" s="196">
        <v>0</v>
      </c>
      <c r="M517" s="195"/>
      <c r="N517" s="197">
        <f>ROUND($L$517*$K$517,2)</f>
        <v>0</v>
      </c>
      <c r="O517" s="195"/>
      <c r="P517" s="195"/>
      <c r="Q517" s="195"/>
      <c r="R517" s="23"/>
      <c r="T517" s="126"/>
      <c r="U517" s="29" t="s">
        <v>42</v>
      </c>
      <c r="V517" s="127">
        <v>0</v>
      </c>
      <c r="W517" s="127">
        <f>$V$517*$K$517</f>
        <v>0</v>
      </c>
      <c r="X517" s="127">
        <v>0</v>
      </c>
      <c r="Y517" s="127">
        <f>$X$517*$K$517</f>
        <v>0</v>
      </c>
      <c r="Z517" s="127">
        <v>0</v>
      </c>
      <c r="AA517" s="128">
        <f>$Z$517*$K$517</f>
        <v>0</v>
      </c>
      <c r="AR517" s="6" t="s">
        <v>162</v>
      </c>
      <c r="AT517" s="6" t="s">
        <v>158</v>
      </c>
      <c r="AU517" s="6" t="s">
        <v>21</v>
      </c>
      <c r="AY517" s="6" t="s">
        <v>156</v>
      </c>
      <c r="BE517" s="82">
        <f>IF($U$517="základní",$N$517,0)</f>
        <v>0</v>
      </c>
      <c r="BF517" s="82">
        <f>IF($U$517="snížená",$N$517,0)</f>
        <v>0</v>
      </c>
      <c r="BG517" s="82">
        <f>IF($U$517="zákl. přenesená",$N$517,0)</f>
        <v>0</v>
      </c>
      <c r="BH517" s="82">
        <f>IF($U$517="sníž. přenesená",$N$517,0)</f>
        <v>0</v>
      </c>
      <c r="BI517" s="82">
        <f>IF($U$517="nulová",$N$517,0)</f>
        <v>0</v>
      </c>
      <c r="BJ517" s="6" t="s">
        <v>21</v>
      </c>
      <c r="BK517" s="82">
        <f>ROUND($L$517*$K$517,2)</f>
        <v>0</v>
      </c>
      <c r="BL517" s="6" t="s">
        <v>162</v>
      </c>
    </row>
    <row r="518" spans="2:64" s="6" customFormat="1" ht="15.75" customHeight="1">
      <c r="B518" s="22"/>
      <c r="C518" s="122" t="s">
        <v>806</v>
      </c>
      <c r="D518" s="122" t="s">
        <v>158</v>
      </c>
      <c r="E518" s="123" t="s">
        <v>807</v>
      </c>
      <c r="F518" s="194" t="s">
        <v>137</v>
      </c>
      <c r="G518" s="195"/>
      <c r="H518" s="195"/>
      <c r="I518" s="195"/>
      <c r="J518" s="124" t="s">
        <v>204</v>
      </c>
      <c r="K518" s="129">
        <v>0</v>
      </c>
      <c r="L518" s="196">
        <v>0</v>
      </c>
      <c r="M518" s="195"/>
      <c r="N518" s="197">
        <f>ROUND($L$518*$K$518,2)</f>
        <v>0</v>
      </c>
      <c r="O518" s="195"/>
      <c r="P518" s="195"/>
      <c r="Q518" s="195"/>
      <c r="R518" s="23"/>
      <c r="T518" s="126"/>
      <c r="U518" s="29" t="s">
        <v>42</v>
      </c>
      <c r="V518" s="127">
        <v>0</v>
      </c>
      <c r="W518" s="127">
        <f>$V$518*$K$518</f>
        <v>0</v>
      </c>
      <c r="X518" s="127">
        <v>0</v>
      </c>
      <c r="Y518" s="127">
        <f>$X$518*$K$518</f>
        <v>0</v>
      </c>
      <c r="Z518" s="127">
        <v>0</v>
      </c>
      <c r="AA518" s="128">
        <f>$Z$518*$K$518</f>
        <v>0</v>
      </c>
      <c r="AR518" s="6" t="s">
        <v>676</v>
      </c>
      <c r="AT518" s="6" t="s">
        <v>158</v>
      </c>
      <c r="AU518" s="6" t="s">
        <v>21</v>
      </c>
      <c r="AY518" s="6" t="s">
        <v>156</v>
      </c>
      <c r="BE518" s="82">
        <f>IF($U$518="základní",$N$518,0)</f>
        <v>0</v>
      </c>
      <c r="BF518" s="82">
        <f>IF($U$518="snížená",$N$518,0)</f>
        <v>0</v>
      </c>
      <c r="BG518" s="82">
        <f>IF($U$518="zákl. přenesená",$N$518,0)</f>
        <v>0</v>
      </c>
      <c r="BH518" s="82">
        <f>IF($U$518="sníž. přenesená",$N$518,0)</f>
        <v>0</v>
      </c>
      <c r="BI518" s="82">
        <f>IF($U$518="nulová",$N$518,0)</f>
        <v>0</v>
      </c>
      <c r="BJ518" s="6" t="s">
        <v>21</v>
      </c>
      <c r="BK518" s="82">
        <f>ROUND($L$518*$K$518,2)</f>
        <v>0</v>
      </c>
      <c r="BL518" s="6" t="s">
        <v>676</v>
      </c>
    </row>
    <row r="519" spans="2:63" s="113" customFormat="1" ht="37.5" customHeight="1">
      <c r="B519" s="114"/>
      <c r="D519" s="115" t="s">
        <v>126</v>
      </c>
      <c r="E519" s="115"/>
      <c r="F519" s="115"/>
      <c r="G519" s="115"/>
      <c r="H519" s="115"/>
      <c r="I519" s="115"/>
      <c r="J519" s="115"/>
      <c r="K519" s="115"/>
      <c r="L519" s="115"/>
      <c r="M519" s="115"/>
      <c r="N519" s="190">
        <f>$BK$519</f>
        <v>0</v>
      </c>
      <c r="O519" s="198"/>
      <c r="P519" s="198"/>
      <c r="Q519" s="198"/>
      <c r="R519" s="117"/>
      <c r="T519" s="118"/>
      <c r="W519" s="119">
        <f>$W$520+SUM($W$521:$W$547)+$W$550</f>
        <v>5.404400000000001</v>
      </c>
      <c r="Y519" s="119">
        <f>$Y$520+SUM($Y$521:$Y$547)+$Y$550</f>
        <v>0.06903000000000001</v>
      </c>
      <c r="AA519" s="120">
        <f>$AA$520+SUM($AA$521:$AA$547)+$AA$550</f>
        <v>0</v>
      </c>
      <c r="AR519" s="116" t="s">
        <v>94</v>
      </c>
      <c r="AT519" s="116" t="s">
        <v>76</v>
      </c>
      <c r="AU519" s="116" t="s">
        <v>77</v>
      </c>
      <c r="AY519" s="116" t="s">
        <v>156</v>
      </c>
      <c r="BK519" s="121">
        <f>$BK$520+SUM($BK$521:$BK$547)+$BK$550</f>
        <v>0</v>
      </c>
    </row>
    <row r="520" spans="2:64" s="6" customFormat="1" ht="15.75" customHeight="1">
      <c r="B520" s="22"/>
      <c r="C520" s="122" t="s">
        <v>781</v>
      </c>
      <c r="D520" s="122" t="s">
        <v>158</v>
      </c>
      <c r="E520" s="123" t="s">
        <v>808</v>
      </c>
      <c r="F520" s="194" t="s">
        <v>809</v>
      </c>
      <c r="G520" s="195"/>
      <c r="H520" s="195"/>
      <c r="I520" s="195"/>
      <c r="J520" s="124" t="s">
        <v>810</v>
      </c>
      <c r="K520" s="125">
        <v>2.292</v>
      </c>
      <c r="L520" s="196">
        <v>0</v>
      </c>
      <c r="M520" s="195"/>
      <c r="N520" s="197">
        <f>ROUND($L$520*$K$520,2)</f>
        <v>0</v>
      </c>
      <c r="O520" s="195"/>
      <c r="P520" s="195"/>
      <c r="Q520" s="195"/>
      <c r="R520" s="23"/>
      <c r="T520" s="126"/>
      <c r="U520" s="29" t="s">
        <v>42</v>
      </c>
      <c r="V520" s="127">
        <v>0</v>
      </c>
      <c r="W520" s="127">
        <f>$V$520*$K$520</f>
        <v>0</v>
      </c>
      <c r="X520" s="127">
        <v>0</v>
      </c>
      <c r="Y520" s="127">
        <f>$X$520*$K$520</f>
        <v>0</v>
      </c>
      <c r="Z520" s="127">
        <v>0</v>
      </c>
      <c r="AA520" s="128">
        <f>$Z$520*$K$520</f>
        <v>0</v>
      </c>
      <c r="AR520" s="6" t="s">
        <v>162</v>
      </c>
      <c r="AT520" s="6" t="s">
        <v>158</v>
      </c>
      <c r="AU520" s="6" t="s">
        <v>21</v>
      </c>
      <c r="AY520" s="6" t="s">
        <v>156</v>
      </c>
      <c r="BE520" s="82">
        <f>IF($U$520="základní",$N$520,0)</f>
        <v>0</v>
      </c>
      <c r="BF520" s="82">
        <f>IF($U$520="snížená",$N$520,0)</f>
        <v>0</v>
      </c>
      <c r="BG520" s="82">
        <f>IF($U$520="zákl. přenesená",$N$520,0)</f>
        <v>0</v>
      </c>
      <c r="BH520" s="82">
        <f>IF($U$520="sníž. přenesená",$N$520,0)</f>
        <v>0</v>
      </c>
      <c r="BI520" s="82">
        <f>IF($U$520="nulová",$N$520,0)</f>
        <v>0</v>
      </c>
      <c r="BJ520" s="6" t="s">
        <v>21</v>
      </c>
      <c r="BK520" s="82">
        <f>ROUND($L$520*$K$520,2)</f>
        <v>0</v>
      </c>
      <c r="BL520" s="6" t="s">
        <v>162</v>
      </c>
    </row>
    <row r="521" spans="2:64" s="6" customFormat="1" ht="15.75" customHeight="1">
      <c r="B521" s="22"/>
      <c r="C521" s="122" t="s">
        <v>811</v>
      </c>
      <c r="D521" s="122" t="s">
        <v>158</v>
      </c>
      <c r="E521" s="123" t="s">
        <v>808</v>
      </c>
      <c r="F521" s="194" t="s">
        <v>809</v>
      </c>
      <c r="G521" s="195"/>
      <c r="H521" s="195"/>
      <c r="I521" s="195"/>
      <c r="J521" s="124" t="s">
        <v>810</v>
      </c>
      <c r="K521" s="125">
        <v>0.493</v>
      </c>
      <c r="L521" s="196">
        <v>0</v>
      </c>
      <c r="M521" s="195"/>
      <c r="N521" s="197">
        <f>ROUND($L$521*$K$521,2)</f>
        <v>0</v>
      </c>
      <c r="O521" s="195"/>
      <c r="P521" s="195"/>
      <c r="Q521" s="195"/>
      <c r="R521" s="23"/>
      <c r="T521" s="126"/>
      <c r="U521" s="29" t="s">
        <v>42</v>
      </c>
      <c r="V521" s="127">
        <v>0</v>
      </c>
      <c r="W521" s="127">
        <f>$V$521*$K$521</f>
        <v>0</v>
      </c>
      <c r="X521" s="127">
        <v>0</v>
      </c>
      <c r="Y521" s="127">
        <f>$X$521*$K$521</f>
        <v>0</v>
      </c>
      <c r="Z521" s="127">
        <v>0</v>
      </c>
      <c r="AA521" s="128">
        <f>$Z$521*$K$521</f>
        <v>0</v>
      </c>
      <c r="AR521" s="6" t="s">
        <v>162</v>
      </c>
      <c r="AT521" s="6" t="s">
        <v>158</v>
      </c>
      <c r="AU521" s="6" t="s">
        <v>21</v>
      </c>
      <c r="AY521" s="6" t="s">
        <v>156</v>
      </c>
      <c r="BE521" s="82">
        <f>IF($U$521="základní",$N$521,0)</f>
        <v>0</v>
      </c>
      <c r="BF521" s="82">
        <f>IF($U$521="snížená",$N$521,0)</f>
        <v>0</v>
      </c>
      <c r="BG521" s="82">
        <f>IF($U$521="zákl. přenesená",$N$521,0)</f>
        <v>0</v>
      </c>
      <c r="BH521" s="82">
        <f>IF($U$521="sníž. přenesená",$N$521,0)</f>
        <v>0</v>
      </c>
      <c r="BI521" s="82">
        <f>IF($U$521="nulová",$N$521,0)</f>
        <v>0</v>
      </c>
      <c r="BJ521" s="6" t="s">
        <v>21</v>
      </c>
      <c r="BK521" s="82">
        <f>ROUND($L$521*$K$521,2)</f>
        <v>0</v>
      </c>
      <c r="BL521" s="6" t="s">
        <v>162</v>
      </c>
    </row>
    <row r="522" spans="2:64" s="6" customFormat="1" ht="15.75" customHeight="1">
      <c r="B522" s="22"/>
      <c r="C522" s="122" t="s">
        <v>812</v>
      </c>
      <c r="D522" s="122" t="s">
        <v>158</v>
      </c>
      <c r="E522" s="123" t="s">
        <v>808</v>
      </c>
      <c r="F522" s="194" t="s">
        <v>809</v>
      </c>
      <c r="G522" s="195"/>
      <c r="H522" s="195"/>
      <c r="I522" s="195"/>
      <c r="J522" s="124" t="s">
        <v>810</v>
      </c>
      <c r="K522" s="125">
        <v>2.508</v>
      </c>
      <c r="L522" s="196">
        <v>0</v>
      </c>
      <c r="M522" s="195"/>
      <c r="N522" s="197">
        <f>ROUND($L$522*$K$522,2)</f>
        <v>0</v>
      </c>
      <c r="O522" s="195"/>
      <c r="P522" s="195"/>
      <c r="Q522" s="195"/>
      <c r="R522" s="23"/>
      <c r="T522" s="126"/>
      <c r="U522" s="29" t="s">
        <v>42</v>
      </c>
      <c r="V522" s="127">
        <v>0</v>
      </c>
      <c r="W522" s="127">
        <f>$V$522*$K$522</f>
        <v>0</v>
      </c>
      <c r="X522" s="127">
        <v>0</v>
      </c>
      <c r="Y522" s="127">
        <f>$X$522*$K$522</f>
        <v>0</v>
      </c>
      <c r="Z522" s="127">
        <v>0</v>
      </c>
      <c r="AA522" s="128">
        <f>$Z$522*$K$522</f>
        <v>0</v>
      </c>
      <c r="AR522" s="6" t="s">
        <v>162</v>
      </c>
      <c r="AT522" s="6" t="s">
        <v>158</v>
      </c>
      <c r="AU522" s="6" t="s">
        <v>21</v>
      </c>
      <c r="AY522" s="6" t="s">
        <v>156</v>
      </c>
      <c r="BE522" s="82">
        <f>IF($U$522="základní",$N$522,0)</f>
        <v>0</v>
      </c>
      <c r="BF522" s="82">
        <f>IF($U$522="snížená",$N$522,0)</f>
        <v>0</v>
      </c>
      <c r="BG522" s="82">
        <f>IF($U$522="zákl. přenesená",$N$522,0)</f>
        <v>0</v>
      </c>
      <c r="BH522" s="82">
        <f>IF($U$522="sníž. přenesená",$N$522,0)</f>
        <v>0</v>
      </c>
      <c r="BI522" s="82">
        <f>IF($U$522="nulová",$N$522,0)</f>
        <v>0</v>
      </c>
      <c r="BJ522" s="6" t="s">
        <v>21</v>
      </c>
      <c r="BK522" s="82">
        <f>ROUND($L$522*$K$522,2)</f>
        <v>0</v>
      </c>
      <c r="BL522" s="6" t="s">
        <v>162</v>
      </c>
    </row>
    <row r="523" spans="2:64" s="6" customFormat="1" ht="27" customHeight="1">
      <c r="B523" s="22"/>
      <c r="C523" s="122" t="s">
        <v>813</v>
      </c>
      <c r="D523" s="122" t="s">
        <v>158</v>
      </c>
      <c r="E523" s="123" t="s">
        <v>814</v>
      </c>
      <c r="F523" s="194" t="s">
        <v>815</v>
      </c>
      <c r="G523" s="195"/>
      <c r="H523" s="195"/>
      <c r="I523" s="195"/>
      <c r="J523" s="124" t="s">
        <v>211</v>
      </c>
      <c r="K523" s="125">
        <v>11.577</v>
      </c>
      <c r="L523" s="196">
        <v>0</v>
      </c>
      <c r="M523" s="195"/>
      <c r="N523" s="197">
        <f>ROUND($L$523*$K$523,2)</f>
        <v>0</v>
      </c>
      <c r="O523" s="195"/>
      <c r="P523" s="195"/>
      <c r="Q523" s="195"/>
      <c r="R523" s="23"/>
      <c r="T523" s="126"/>
      <c r="U523" s="29" t="s">
        <v>42</v>
      </c>
      <c r="V523" s="127">
        <v>0</v>
      </c>
      <c r="W523" s="127">
        <f>$V$523*$K$523</f>
        <v>0</v>
      </c>
      <c r="X523" s="127">
        <v>0</v>
      </c>
      <c r="Y523" s="127">
        <f>$X$523*$K$523</f>
        <v>0</v>
      </c>
      <c r="Z523" s="127">
        <v>0</v>
      </c>
      <c r="AA523" s="128">
        <f>$Z$523*$K$523</f>
        <v>0</v>
      </c>
      <c r="AR523" s="6" t="s">
        <v>162</v>
      </c>
      <c r="AT523" s="6" t="s">
        <v>158</v>
      </c>
      <c r="AU523" s="6" t="s">
        <v>21</v>
      </c>
      <c r="AY523" s="6" t="s">
        <v>156</v>
      </c>
      <c r="BE523" s="82">
        <f>IF($U$523="základní",$N$523,0)</f>
        <v>0</v>
      </c>
      <c r="BF523" s="82">
        <f>IF($U$523="snížená",$N$523,0)</f>
        <v>0</v>
      </c>
      <c r="BG523" s="82">
        <f>IF($U$523="zákl. přenesená",$N$523,0)</f>
        <v>0</v>
      </c>
      <c r="BH523" s="82">
        <f>IF($U$523="sníž. přenesená",$N$523,0)</f>
        <v>0</v>
      </c>
      <c r="BI523" s="82">
        <f>IF($U$523="nulová",$N$523,0)</f>
        <v>0</v>
      </c>
      <c r="BJ523" s="6" t="s">
        <v>21</v>
      </c>
      <c r="BK523" s="82">
        <f>ROUND($L$523*$K$523,2)</f>
        <v>0</v>
      </c>
      <c r="BL523" s="6" t="s">
        <v>162</v>
      </c>
    </row>
    <row r="524" spans="2:64" s="6" customFormat="1" ht="27" customHeight="1">
      <c r="B524" s="22"/>
      <c r="C524" s="122" t="s">
        <v>816</v>
      </c>
      <c r="D524" s="122" t="s">
        <v>158</v>
      </c>
      <c r="E524" s="123" t="s">
        <v>814</v>
      </c>
      <c r="F524" s="194" t="s">
        <v>815</v>
      </c>
      <c r="G524" s="195"/>
      <c r="H524" s="195"/>
      <c r="I524" s="195"/>
      <c r="J524" s="124" t="s">
        <v>211</v>
      </c>
      <c r="K524" s="125">
        <v>2.491</v>
      </c>
      <c r="L524" s="196">
        <v>0</v>
      </c>
      <c r="M524" s="195"/>
      <c r="N524" s="197">
        <f>ROUND($L$524*$K$524,2)</f>
        <v>0</v>
      </c>
      <c r="O524" s="195"/>
      <c r="P524" s="195"/>
      <c r="Q524" s="195"/>
      <c r="R524" s="23"/>
      <c r="T524" s="126"/>
      <c r="U524" s="29" t="s">
        <v>42</v>
      </c>
      <c r="V524" s="127">
        <v>0</v>
      </c>
      <c r="W524" s="127">
        <f>$V$524*$K$524</f>
        <v>0</v>
      </c>
      <c r="X524" s="127">
        <v>0</v>
      </c>
      <c r="Y524" s="127">
        <f>$X$524*$K$524</f>
        <v>0</v>
      </c>
      <c r="Z524" s="127">
        <v>0</v>
      </c>
      <c r="AA524" s="128">
        <f>$Z$524*$K$524</f>
        <v>0</v>
      </c>
      <c r="AR524" s="6" t="s">
        <v>162</v>
      </c>
      <c r="AT524" s="6" t="s">
        <v>158</v>
      </c>
      <c r="AU524" s="6" t="s">
        <v>21</v>
      </c>
      <c r="AY524" s="6" t="s">
        <v>156</v>
      </c>
      <c r="BE524" s="82">
        <f>IF($U$524="základní",$N$524,0)</f>
        <v>0</v>
      </c>
      <c r="BF524" s="82">
        <f>IF($U$524="snížená",$N$524,0)</f>
        <v>0</v>
      </c>
      <c r="BG524" s="82">
        <f>IF($U$524="zákl. přenesená",$N$524,0)</f>
        <v>0</v>
      </c>
      <c r="BH524" s="82">
        <f>IF($U$524="sníž. přenesená",$N$524,0)</f>
        <v>0</v>
      </c>
      <c r="BI524" s="82">
        <f>IF($U$524="nulová",$N$524,0)</f>
        <v>0</v>
      </c>
      <c r="BJ524" s="6" t="s">
        <v>21</v>
      </c>
      <c r="BK524" s="82">
        <f>ROUND($L$524*$K$524,2)</f>
        <v>0</v>
      </c>
      <c r="BL524" s="6" t="s">
        <v>162</v>
      </c>
    </row>
    <row r="525" spans="2:64" s="6" customFormat="1" ht="27" customHeight="1">
      <c r="B525" s="22"/>
      <c r="C525" s="122" t="s">
        <v>817</v>
      </c>
      <c r="D525" s="122" t="s">
        <v>158</v>
      </c>
      <c r="E525" s="123" t="s">
        <v>814</v>
      </c>
      <c r="F525" s="194" t="s">
        <v>815</v>
      </c>
      <c r="G525" s="195"/>
      <c r="H525" s="195"/>
      <c r="I525" s="195"/>
      <c r="J525" s="124" t="s">
        <v>211</v>
      </c>
      <c r="K525" s="125">
        <v>12.664</v>
      </c>
      <c r="L525" s="196">
        <v>0</v>
      </c>
      <c r="M525" s="195"/>
      <c r="N525" s="197">
        <f>ROUND($L$525*$K$525,2)</f>
        <v>0</v>
      </c>
      <c r="O525" s="195"/>
      <c r="P525" s="195"/>
      <c r="Q525" s="195"/>
      <c r="R525" s="23"/>
      <c r="T525" s="126"/>
      <c r="U525" s="29" t="s">
        <v>42</v>
      </c>
      <c r="V525" s="127">
        <v>0</v>
      </c>
      <c r="W525" s="127">
        <f>$V$525*$K$525</f>
        <v>0</v>
      </c>
      <c r="X525" s="127">
        <v>0</v>
      </c>
      <c r="Y525" s="127">
        <f>$X$525*$K$525</f>
        <v>0</v>
      </c>
      <c r="Z525" s="127">
        <v>0</v>
      </c>
      <c r="AA525" s="128">
        <f>$Z$525*$K$525</f>
        <v>0</v>
      </c>
      <c r="AR525" s="6" t="s">
        <v>162</v>
      </c>
      <c r="AT525" s="6" t="s">
        <v>158</v>
      </c>
      <c r="AU525" s="6" t="s">
        <v>21</v>
      </c>
      <c r="AY525" s="6" t="s">
        <v>156</v>
      </c>
      <c r="BE525" s="82">
        <f>IF($U$525="základní",$N$525,0)</f>
        <v>0</v>
      </c>
      <c r="BF525" s="82">
        <f>IF($U$525="snížená",$N$525,0)</f>
        <v>0</v>
      </c>
      <c r="BG525" s="82">
        <f>IF($U$525="zákl. přenesená",$N$525,0)</f>
        <v>0</v>
      </c>
      <c r="BH525" s="82">
        <f>IF($U$525="sníž. přenesená",$N$525,0)</f>
        <v>0</v>
      </c>
      <c r="BI525" s="82">
        <f>IF($U$525="nulová",$N$525,0)</f>
        <v>0</v>
      </c>
      <c r="BJ525" s="6" t="s">
        <v>21</v>
      </c>
      <c r="BK525" s="82">
        <f>ROUND($L$525*$K$525,2)</f>
        <v>0</v>
      </c>
      <c r="BL525" s="6" t="s">
        <v>162</v>
      </c>
    </row>
    <row r="526" spans="2:64" s="6" customFormat="1" ht="27" customHeight="1">
      <c r="B526" s="22"/>
      <c r="C526" s="122" t="s">
        <v>818</v>
      </c>
      <c r="D526" s="122" t="s">
        <v>158</v>
      </c>
      <c r="E526" s="123" t="s">
        <v>819</v>
      </c>
      <c r="F526" s="194" t="s">
        <v>820</v>
      </c>
      <c r="G526" s="195"/>
      <c r="H526" s="195"/>
      <c r="I526" s="195"/>
      <c r="J526" s="124" t="s">
        <v>211</v>
      </c>
      <c r="K526" s="125">
        <v>13.754</v>
      </c>
      <c r="L526" s="196">
        <v>0</v>
      </c>
      <c r="M526" s="195"/>
      <c r="N526" s="197">
        <f>ROUND($L$526*$K$526,2)</f>
        <v>0</v>
      </c>
      <c r="O526" s="195"/>
      <c r="P526" s="195"/>
      <c r="Q526" s="195"/>
      <c r="R526" s="23"/>
      <c r="T526" s="126"/>
      <c r="U526" s="29" t="s">
        <v>42</v>
      </c>
      <c r="V526" s="127">
        <v>0</v>
      </c>
      <c r="W526" s="127">
        <f>$V$526*$K$526</f>
        <v>0</v>
      </c>
      <c r="X526" s="127">
        <v>0</v>
      </c>
      <c r="Y526" s="127">
        <f>$X$526*$K$526</f>
        <v>0</v>
      </c>
      <c r="Z526" s="127">
        <v>0</v>
      </c>
      <c r="AA526" s="128">
        <f>$Z$526*$K$526</f>
        <v>0</v>
      </c>
      <c r="AR526" s="6" t="s">
        <v>162</v>
      </c>
      <c r="AT526" s="6" t="s">
        <v>158</v>
      </c>
      <c r="AU526" s="6" t="s">
        <v>21</v>
      </c>
      <c r="AY526" s="6" t="s">
        <v>156</v>
      </c>
      <c r="BE526" s="82">
        <f>IF($U$526="základní",$N$526,0)</f>
        <v>0</v>
      </c>
      <c r="BF526" s="82">
        <f>IF($U$526="snížená",$N$526,0)</f>
        <v>0</v>
      </c>
      <c r="BG526" s="82">
        <f>IF($U$526="zákl. přenesená",$N$526,0)</f>
        <v>0</v>
      </c>
      <c r="BH526" s="82">
        <f>IF($U$526="sníž. přenesená",$N$526,0)</f>
        <v>0</v>
      </c>
      <c r="BI526" s="82">
        <f>IF($U$526="nulová",$N$526,0)</f>
        <v>0</v>
      </c>
      <c r="BJ526" s="6" t="s">
        <v>21</v>
      </c>
      <c r="BK526" s="82">
        <f>ROUND($L$526*$K$526,2)</f>
        <v>0</v>
      </c>
      <c r="BL526" s="6" t="s">
        <v>162</v>
      </c>
    </row>
    <row r="527" spans="2:64" s="6" customFormat="1" ht="27" customHeight="1">
      <c r="B527" s="22"/>
      <c r="C527" s="122" t="s">
        <v>821</v>
      </c>
      <c r="D527" s="122" t="s">
        <v>158</v>
      </c>
      <c r="E527" s="123" t="s">
        <v>819</v>
      </c>
      <c r="F527" s="194" t="s">
        <v>820</v>
      </c>
      <c r="G527" s="195"/>
      <c r="H527" s="195"/>
      <c r="I527" s="195"/>
      <c r="J527" s="124" t="s">
        <v>211</v>
      </c>
      <c r="K527" s="125">
        <v>2.959</v>
      </c>
      <c r="L527" s="196">
        <v>0</v>
      </c>
      <c r="M527" s="195"/>
      <c r="N527" s="197">
        <f>ROUND($L$527*$K$527,2)</f>
        <v>0</v>
      </c>
      <c r="O527" s="195"/>
      <c r="P527" s="195"/>
      <c r="Q527" s="195"/>
      <c r="R527" s="23"/>
      <c r="T527" s="126"/>
      <c r="U527" s="29" t="s">
        <v>42</v>
      </c>
      <c r="V527" s="127">
        <v>0</v>
      </c>
      <c r="W527" s="127">
        <f>$V$527*$K$527</f>
        <v>0</v>
      </c>
      <c r="X527" s="127">
        <v>0</v>
      </c>
      <c r="Y527" s="127">
        <f>$X$527*$K$527</f>
        <v>0</v>
      </c>
      <c r="Z527" s="127">
        <v>0</v>
      </c>
      <c r="AA527" s="128">
        <f>$Z$527*$K$527</f>
        <v>0</v>
      </c>
      <c r="AR527" s="6" t="s">
        <v>162</v>
      </c>
      <c r="AT527" s="6" t="s">
        <v>158</v>
      </c>
      <c r="AU527" s="6" t="s">
        <v>21</v>
      </c>
      <c r="AY527" s="6" t="s">
        <v>156</v>
      </c>
      <c r="BE527" s="82">
        <f>IF($U$527="základní",$N$527,0)</f>
        <v>0</v>
      </c>
      <c r="BF527" s="82">
        <f>IF($U$527="snížená",$N$527,0)</f>
        <v>0</v>
      </c>
      <c r="BG527" s="82">
        <f>IF($U$527="zákl. přenesená",$N$527,0)</f>
        <v>0</v>
      </c>
      <c r="BH527" s="82">
        <f>IF($U$527="sníž. přenesená",$N$527,0)</f>
        <v>0</v>
      </c>
      <c r="BI527" s="82">
        <f>IF($U$527="nulová",$N$527,0)</f>
        <v>0</v>
      </c>
      <c r="BJ527" s="6" t="s">
        <v>21</v>
      </c>
      <c r="BK527" s="82">
        <f>ROUND($L$527*$K$527,2)</f>
        <v>0</v>
      </c>
      <c r="BL527" s="6" t="s">
        <v>162</v>
      </c>
    </row>
    <row r="528" spans="2:64" s="6" customFormat="1" ht="27" customHeight="1">
      <c r="B528" s="22"/>
      <c r="C528" s="122" t="s">
        <v>822</v>
      </c>
      <c r="D528" s="122" t="s">
        <v>158</v>
      </c>
      <c r="E528" s="123" t="s">
        <v>819</v>
      </c>
      <c r="F528" s="194" t="s">
        <v>820</v>
      </c>
      <c r="G528" s="195"/>
      <c r="H528" s="195"/>
      <c r="I528" s="195"/>
      <c r="J528" s="124" t="s">
        <v>211</v>
      </c>
      <c r="K528" s="125">
        <v>15.047</v>
      </c>
      <c r="L528" s="196">
        <v>0</v>
      </c>
      <c r="M528" s="195"/>
      <c r="N528" s="197">
        <f>ROUND($L$528*$K$528,2)</f>
        <v>0</v>
      </c>
      <c r="O528" s="195"/>
      <c r="P528" s="195"/>
      <c r="Q528" s="195"/>
      <c r="R528" s="23"/>
      <c r="T528" s="126"/>
      <c r="U528" s="29" t="s">
        <v>42</v>
      </c>
      <c r="V528" s="127">
        <v>0</v>
      </c>
      <c r="W528" s="127">
        <f>$V$528*$K$528</f>
        <v>0</v>
      </c>
      <c r="X528" s="127">
        <v>0</v>
      </c>
      <c r="Y528" s="127">
        <f>$X$528*$K$528</f>
        <v>0</v>
      </c>
      <c r="Z528" s="127">
        <v>0</v>
      </c>
      <c r="AA528" s="128">
        <f>$Z$528*$K$528</f>
        <v>0</v>
      </c>
      <c r="AR528" s="6" t="s">
        <v>162</v>
      </c>
      <c r="AT528" s="6" t="s">
        <v>158</v>
      </c>
      <c r="AU528" s="6" t="s">
        <v>21</v>
      </c>
      <c r="AY528" s="6" t="s">
        <v>156</v>
      </c>
      <c r="BE528" s="82">
        <f>IF($U$528="základní",$N$528,0)</f>
        <v>0</v>
      </c>
      <c r="BF528" s="82">
        <f>IF($U$528="snížená",$N$528,0)</f>
        <v>0</v>
      </c>
      <c r="BG528" s="82">
        <f>IF($U$528="zákl. přenesená",$N$528,0)</f>
        <v>0</v>
      </c>
      <c r="BH528" s="82">
        <f>IF($U$528="sníž. přenesená",$N$528,0)</f>
        <v>0</v>
      </c>
      <c r="BI528" s="82">
        <f>IF($U$528="nulová",$N$528,0)</f>
        <v>0</v>
      </c>
      <c r="BJ528" s="6" t="s">
        <v>21</v>
      </c>
      <c r="BK528" s="82">
        <f>ROUND($L$528*$K$528,2)</f>
        <v>0</v>
      </c>
      <c r="BL528" s="6" t="s">
        <v>162</v>
      </c>
    </row>
    <row r="529" spans="2:64" s="6" customFormat="1" ht="15.75" customHeight="1">
      <c r="B529" s="22"/>
      <c r="C529" s="122" t="s">
        <v>823</v>
      </c>
      <c r="D529" s="122" t="s">
        <v>158</v>
      </c>
      <c r="E529" s="123" t="s">
        <v>824</v>
      </c>
      <c r="F529" s="194" t="s">
        <v>825</v>
      </c>
      <c r="G529" s="195"/>
      <c r="H529" s="195"/>
      <c r="I529" s="195"/>
      <c r="J529" s="124" t="s">
        <v>826</v>
      </c>
      <c r="K529" s="125">
        <v>13.754</v>
      </c>
      <c r="L529" s="196">
        <v>0</v>
      </c>
      <c r="M529" s="195"/>
      <c r="N529" s="197">
        <f>ROUND($L$529*$K$529,2)</f>
        <v>0</v>
      </c>
      <c r="O529" s="195"/>
      <c r="P529" s="195"/>
      <c r="Q529" s="195"/>
      <c r="R529" s="23"/>
      <c r="T529" s="126"/>
      <c r="U529" s="29" t="s">
        <v>42</v>
      </c>
      <c r="V529" s="127">
        <v>0</v>
      </c>
      <c r="W529" s="127">
        <f>$V$529*$K$529</f>
        <v>0</v>
      </c>
      <c r="X529" s="127">
        <v>0</v>
      </c>
      <c r="Y529" s="127">
        <f>$X$529*$K$529</f>
        <v>0</v>
      </c>
      <c r="Z529" s="127">
        <v>0</v>
      </c>
      <c r="AA529" s="128">
        <f>$Z$529*$K$529</f>
        <v>0</v>
      </c>
      <c r="AR529" s="6" t="s">
        <v>162</v>
      </c>
      <c r="AT529" s="6" t="s">
        <v>158</v>
      </c>
      <c r="AU529" s="6" t="s">
        <v>21</v>
      </c>
      <c r="AY529" s="6" t="s">
        <v>156</v>
      </c>
      <c r="BE529" s="82">
        <f>IF($U$529="základní",$N$529,0)</f>
        <v>0</v>
      </c>
      <c r="BF529" s="82">
        <f>IF($U$529="snížená",$N$529,0)</f>
        <v>0</v>
      </c>
      <c r="BG529" s="82">
        <f>IF($U$529="zákl. přenesená",$N$529,0)</f>
        <v>0</v>
      </c>
      <c r="BH529" s="82">
        <f>IF($U$529="sníž. přenesená",$N$529,0)</f>
        <v>0</v>
      </c>
      <c r="BI529" s="82">
        <f>IF($U$529="nulová",$N$529,0)</f>
        <v>0</v>
      </c>
      <c r="BJ529" s="6" t="s">
        <v>21</v>
      </c>
      <c r="BK529" s="82">
        <f>ROUND($L$529*$K$529,2)</f>
        <v>0</v>
      </c>
      <c r="BL529" s="6" t="s">
        <v>162</v>
      </c>
    </row>
    <row r="530" spans="2:64" s="6" customFormat="1" ht="15.75" customHeight="1">
      <c r="B530" s="22"/>
      <c r="C530" s="122" t="s">
        <v>827</v>
      </c>
      <c r="D530" s="122" t="s">
        <v>158</v>
      </c>
      <c r="E530" s="123" t="s">
        <v>824</v>
      </c>
      <c r="F530" s="194" t="s">
        <v>825</v>
      </c>
      <c r="G530" s="195"/>
      <c r="H530" s="195"/>
      <c r="I530" s="195"/>
      <c r="J530" s="124" t="s">
        <v>826</v>
      </c>
      <c r="K530" s="125">
        <v>2.959</v>
      </c>
      <c r="L530" s="196">
        <v>0</v>
      </c>
      <c r="M530" s="195"/>
      <c r="N530" s="197">
        <f>ROUND($L$530*$K$530,2)</f>
        <v>0</v>
      </c>
      <c r="O530" s="195"/>
      <c r="P530" s="195"/>
      <c r="Q530" s="195"/>
      <c r="R530" s="23"/>
      <c r="T530" s="126"/>
      <c r="U530" s="29" t="s">
        <v>42</v>
      </c>
      <c r="V530" s="127">
        <v>0</v>
      </c>
      <c r="W530" s="127">
        <f>$V$530*$K$530</f>
        <v>0</v>
      </c>
      <c r="X530" s="127">
        <v>0</v>
      </c>
      <c r="Y530" s="127">
        <f>$X$530*$K$530</f>
        <v>0</v>
      </c>
      <c r="Z530" s="127">
        <v>0</v>
      </c>
      <c r="AA530" s="128">
        <f>$Z$530*$K$530</f>
        <v>0</v>
      </c>
      <c r="AR530" s="6" t="s">
        <v>162</v>
      </c>
      <c r="AT530" s="6" t="s">
        <v>158</v>
      </c>
      <c r="AU530" s="6" t="s">
        <v>21</v>
      </c>
      <c r="AY530" s="6" t="s">
        <v>156</v>
      </c>
      <c r="BE530" s="82">
        <f>IF($U$530="základní",$N$530,0)</f>
        <v>0</v>
      </c>
      <c r="BF530" s="82">
        <f>IF($U$530="snížená",$N$530,0)</f>
        <v>0</v>
      </c>
      <c r="BG530" s="82">
        <f>IF($U$530="zákl. přenesená",$N$530,0)</f>
        <v>0</v>
      </c>
      <c r="BH530" s="82">
        <f>IF($U$530="sníž. přenesená",$N$530,0)</f>
        <v>0</v>
      </c>
      <c r="BI530" s="82">
        <f>IF($U$530="nulová",$N$530,0)</f>
        <v>0</v>
      </c>
      <c r="BJ530" s="6" t="s">
        <v>21</v>
      </c>
      <c r="BK530" s="82">
        <f>ROUND($L$530*$K$530,2)</f>
        <v>0</v>
      </c>
      <c r="BL530" s="6" t="s">
        <v>162</v>
      </c>
    </row>
    <row r="531" spans="2:64" s="6" customFormat="1" ht="15.75" customHeight="1">
      <c r="B531" s="22"/>
      <c r="C531" s="122" t="s">
        <v>828</v>
      </c>
      <c r="D531" s="122" t="s">
        <v>158</v>
      </c>
      <c r="E531" s="123" t="s">
        <v>824</v>
      </c>
      <c r="F531" s="194" t="s">
        <v>825</v>
      </c>
      <c r="G531" s="195"/>
      <c r="H531" s="195"/>
      <c r="I531" s="195"/>
      <c r="J531" s="124" t="s">
        <v>826</v>
      </c>
      <c r="K531" s="125">
        <v>15.047</v>
      </c>
      <c r="L531" s="196">
        <v>0</v>
      </c>
      <c r="M531" s="195"/>
      <c r="N531" s="197">
        <f>ROUND($L$531*$K$531,2)</f>
        <v>0</v>
      </c>
      <c r="O531" s="195"/>
      <c r="P531" s="195"/>
      <c r="Q531" s="195"/>
      <c r="R531" s="23"/>
      <c r="T531" s="126"/>
      <c r="U531" s="29" t="s">
        <v>42</v>
      </c>
      <c r="V531" s="127">
        <v>0</v>
      </c>
      <c r="W531" s="127">
        <f>$V$531*$K$531</f>
        <v>0</v>
      </c>
      <c r="X531" s="127">
        <v>0</v>
      </c>
      <c r="Y531" s="127">
        <f>$X$531*$K$531</f>
        <v>0</v>
      </c>
      <c r="Z531" s="127">
        <v>0</v>
      </c>
      <c r="AA531" s="128">
        <f>$Z$531*$K$531</f>
        <v>0</v>
      </c>
      <c r="AR531" s="6" t="s">
        <v>162</v>
      </c>
      <c r="AT531" s="6" t="s">
        <v>158</v>
      </c>
      <c r="AU531" s="6" t="s">
        <v>21</v>
      </c>
      <c r="AY531" s="6" t="s">
        <v>156</v>
      </c>
      <c r="BE531" s="82">
        <f>IF($U$531="základní",$N$531,0)</f>
        <v>0</v>
      </c>
      <c r="BF531" s="82">
        <f>IF($U$531="snížená",$N$531,0)</f>
        <v>0</v>
      </c>
      <c r="BG531" s="82">
        <f>IF($U$531="zákl. přenesená",$N$531,0)</f>
        <v>0</v>
      </c>
      <c r="BH531" s="82">
        <f>IF($U$531="sníž. přenesená",$N$531,0)</f>
        <v>0</v>
      </c>
      <c r="BI531" s="82">
        <f>IF($U$531="nulová",$N$531,0)</f>
        <v>0</v>
      </c>
      <c r="BJ531" s="6" t="s">
        <v>21</v>
      </c>
      <c r="BK531" s="82">
        <f>ROUND($L$531*$K$531,2)</f>
        <v>0</v>
      </c>
      <c r="BL531" s="6" t="s">
        <v>162</v>
      </c>
    </row>
    <row r="532" spans="2:64" s="6" customFormat="1" ht="27" customHeight="1">
      <c r="B532" s="22"/>
      <c r="C532" s="122" t="s">
        <v>829</v>
      </c>
      <c r="D532" s="122" t="s">
        <v>158</v>
      </c>
      <c r="E532" s="123" t="s">
        <v>830</v>
      </c>
      <c r="F532" s="194" t="s">
        <v>831</v>
      </c>
      <c r="G532" s="195"/>
      <c r="H532" s="195"/>
      <c r="I532" s="195"/>
      <c r="J532" s="124" t="s">
        <v>211</v>
      </c>
      <c r="K532" s="125">
        <v>11.462</v>
      </c>
      <c r="L532" s="196">
        <v>0</v>
      </c>
      <c r="M532" s="195"/>
      <c r="N532" s="197">
        <f>ROUND($L$532*$K$532,2)</f>
        <v>0</v>
      </c>
      <c r="O532" s="195"/>
      <c r="P532" s="195"/>
      <c r="Q532" s="195"/>
      <c r="R532" s="23"/>
      <c r="T532" s="126"/>
      <c r="U532" s="29" t="s">
        <v>42</v>
      </c>
      <c r="V532" s="127">
        <v>0</v>
      </c>
      <c r="W532" s="127">
        <f>$V$532*$K$532</f>
        <v>0</v>
      </c>
      <c r="X532" s="127">
        <v>0</v>
      </c>
      <c r="Y532" s="127">
        <f>$X$532*$K$532</f>
        <v>0</v>
      </c>
      <c r="Z532" s="127">
        <v>0</v>
      </c>
      <c r="AA532" s="128">
        <f>$Z$532*$K$532</f>
        <v>0</v>
      </c>
      <c r="AR532" s="6" t="s">
        <v>162</v>
      </c>
      <c r="AT532" s="6" t="s">
        <v>158</v>
      </c>
      <c r="AU532" s="6" t="s">
        <v>21</v>
      </c>
      <c r="AY532" s="6" t="s">
        <v>156</v>
      </c>
      <c r="BE532" s="82">
        <f>IF($U$532="základní",$N$532,0)</f>
        <v>0</v>
      </c>
      <c r="BF532" s="82">
        <f>IF($U$532="snížená",$N$532,0)</f>
        <v>0</v>
      </c>
      <c r="BG532" s="82">
        <f>IF($U$532="zákl. přenesená",$N$532,0)</f>
        <v>0</v>
      </c>
      <c r="BH532" s="82">
        <f>IF($U$532="sníž. přenesená",$N$532,0)</f>
        <v>0</v>
      </c>
      <c r="BI532" s="82">
        <f>IF($U$532="nulová",$N$532,0)</f>
        <v>0</v>
      </c>
      <c r="BJ532" s="6" t="s">
        <v>21</v>
      </c>
      <c r="BK532" s="82">
        <f>ROUND($L$532*$K$532,2)</f>
        <v>0</v>
      </c>
      <c r="BL532" s="6" t="s">
        <v>162</v>
      </c>
    </row>
    <row r="533" spans="2:64" s="6" customFormat="1" ht="27" customHeight="1">
      <c r="B533" s="22"/>
      <c r="C533" s="122" t="s">
        <v>832</v>
      </c>
      <c r="D533" s="122" t="s">
        <v>158</v>
      </c>
      <c r="E533" s="123" t="s">
        <v>830</v>
      </c>
      <c r="F533" s="194" t="s">
        <v>831</v>
      </c>
      <c r="G533" s="195"/>
      <c r="H533" s="195"/>
      <c r="I533" s="195"/>
      <c r="J533" s="124" t="s">
        <v>211</v>
      </c>
      <c r="K533" s="125">
        <v>2.466</v>
      </c>
      <c r="L533" s="196">
        <v>0</v>
      </c>
      <c r="M533" s="195"/>
      <c r="N533" s="197">
        <f>ROUND($L$533*$K$533,2)</f>
        <v>0</v>
      </c>
      <c r="O533" s="195"/>
      <c r="P533" s="195"/>
      <c r="Q533" s="195"/>
      <c r="R533" s="23"/>
      <c r="T533" s="126"/>
      <c r="U533" s="29" t="s">
        <v>42</v>
      </c>
      <c r="V533" s="127">
        <v>0</v>
      </c>
      <c r="W533" s="127">
        <f>$V$533*$K$533</f>
        <v>0</v>
      </c>
      <c r="X533" s="127">
        <v>0</v>
      </c>
      <c r="Y533" s="127">
        <f>$X$533*$K$533</f>
        <v>0</v>
      </c>
      <c r="Z533" s="127">
        <v>0</v>
      </c>
      <c r="AA533" s="128">
        <f>$Z$533*$K$533</f>
        <v>0</v>
      </c>
      <c r="AR533" s="6" t="s">
        <v>162</v>
      </c>
      <c r="AT533" s="6" t="s">
        <v>158</v>
      </c>
      <c r="AU533" s="6" t="s">
        <v>21</v>
      </c>
      <c r="AY533" s="6" t="s">
        <v>156</v>
      </c>
      <c r="BE533" s="82">
        <f>IF($U$533="základní",$N$533,0)</f>
        <v>0</v>
      </c>
      <c r="BF533" s="82">
        <f>IF($U$533="snížená",$N$533,0)</f>
        <v>0</v>
      </c>
      <c r="BG533" s="82">
        <f>IF($U$533="zákl. přenesená",$N$533,0)</f>
        <v>0</v>
      </c>
      <c r="BH533" s="82">
        <f>IF($U$533="sníž. přenesená",$N$533,0)</f>
        <v>0</v>
      </c>
      <c r="BI533" s="82">
        <f>IF($U$533="nulová",$N$533,0)</f>
        <v>0</v>
      </c>
      <c r="BJ533" s="6" t="s">
        <v>21</v>
      </c>
      <c r="BK533" s="82">
        <f>ROUND($L$533*$K$533,2)</f>
        <v>0</v>
      </c>
      <c r="BL533" s="6" t="s">
        <v>162</v>
      </c>
    </row>
    <row r="534" spans="2:64" s="6" customFormat="1" ht="27" customHeight="1">
      <c r="B534" s="22"/>
      <c r="C534" s="122" t="s">
        <v>833</v>
      </c>
      <c r="D534" s="122" t="s">
        <v>158</v>
      </c>
      <c r="E534" s="123" t="s">
        <v>830</v>
      </c>
      <c r="F534" s="194" t="s">
        <v>831</v>
      </c>
      <c r="G534" s="195"/>
      <c r="H534" s="195"/>
      <c r="I534" s="195"/>
      <c r="J534" s="124" t="s">
        <v>211</v>
      </c>
      <c r="K534" s="125">
        <v>12.539</v>
      </c>
      <c r="L534" s="196">
        <v>0</v>
      </c>
      <c r="M534" s="195"/>
      <c r="N534" s="197">
        <f>ROUND($L$534*$K$534,2)</f>
        <v>0</v>
      </c>
      <c r="O534" s="195"/>
      <c r="P534" s="195"/>
      <c r="Q534" s="195"/>
      <c r="R534" s="23"/>
      <c r="T534" s="126"/>
      <c r="U534" s="29" t="s">
        <v>42</v>
      </c>
      <c r="V534" s="127">
        <v>0</v>
      </c>
      <c r="W534" s="127">
        <f>$V$534*$K$534</f>
        <v>0</v>
      </c>
      <c r="X534" s="127">
        <v>0</v>
      </c>
      <c r="Y534" s="127">
        <f>$X$534*$K$534</f>
        <v>0</v>
      </c>
      <c r="Z534" s="127">
        <v>0</v>
      </c>
      <c r="AA534" s="128">
        <f>$Z$534*$K$534</f>
        <v>0</v>
      </c>
      <c r="AR534" s="6" t="s">
        <v>162</v>
      </c>
      <c r="AT534" s="6" t="s">
        <v>158</v>
      </c>
      <c r="AU534" s="6" t="s">
        <v>21</v>
      </c>
      <c r="AY534" s="6" t="s">
        <v>156</v>
      </c>
      <c r="BE534" s="82">
        <f>IF($U$534="základní",$N$534,0)</f>
        <v>0</v>
      </c>
      <c r="BF534" s="82">
        <f>IF($U$534="snížená",$N$534,0)</f>
        <v>0</v>
      </c>
      <c r="BG534" s="82">
        <f>IF($U$534="zákl. přenesená",$N$534,0)</f>
        <v>0</v>
      </c>
      <c r="BH534" s="82">
        <f>IF($U$534="sníž. přenesená",$N$534,0)</f>
        <v>0</v>
      </c>
      <c r="BI534" s="82">
        <f>IF($U$534="nulová",$N$534,0)</f>
        <v>0</v>
      </c>
      <c r="BJ534" s="6" t="s">
        <v>21</v>
      </c>
      <c r="BK534" s="82">
        <f>ROUND($L$534*$K$534,2)</f>
        <v>0</v>
      </c>
      <c r="BL534" s="6" t="s">
        <v>162</v>
      </c>
    </row>
    <row r="535" spans="2:64" s="6" customFormat="1" ht="27" customHeight="1">
      <c r="B535" s="22"/>
      <c r="C535" s="122" t="s">
        <v>834</v>
      </c>
      <c r="D535" s="122" t="s">
        <v>158</v>
      </c>
      <c r="E535" s="123" t="s">
        <v>835</v>
      </c>
      <c r="F535" s="194" t="s">
        <v>836</v>
      </c>
      <c r="G535" s="195"/>
      <c r="H535" s="195"/>
      <c r="I535" s="195"/>
      <c r="J535" s="124" t="s">
        <v>211</v>
      </c>
      <c r="K535" s="125">
        <v>11.462</v>
      </c>
      <c r="L535" s="196">
        <v>0</v>
      </c>
      <c r="M535" s="195"/>
      <c r="N535" s="197">
        <f>ROUND($L$535*$K$535,2)</f>
        <v>0</v>
      </c>
      <c r="O535" s="195"/>
      <c r="P535" s="195"/>
      <c r="Q535" s="195"/>
      <c r="R535" s="23"/>
      <c r="T535" s="126"/>
      <c r="U535" s="29" t="s">
        <v>42</v>
      </c>
      <c r="V535" s="127">
        <v>0</v>
      </c>
      <c r="W535" s="127">
        <f>$V$535*$K$535</f>
        <v>0</v>
      </c>
      <c r="X535" s="127">
        <v>0</v>
      </c>
      <c r="Y535" s="127">
        <f>$X$535*$K$535</f>
        <v>0</v>
      </c>
      <c r="Z535" s="127">
        <v>0</v>
      </c>
      <c r="AA535" s="128">
        <f>$Z$535*$K$535</f>
        <v>0</v>
      </c>
      <c r="AR535" s="6" t="s">
        <v>162</v>
      </c>
      <c r="AT535" s="6" t="s">
        <v>158</v>
      </c>
      <c r="AU535" s="6" t="s">
        <v>21</v>
      </c>
      <c r="AY535" s="6" t="s">
        <v>156</v>
      </c>
      <c r="BE535" s="82">
        <f>IF($U$535="základní",$N$535,0)</f>
        <v>0</v>
      </c>
      <c r="BF535" s="82">
        <f>IF($U$535="snížená",$N$535,0)</f>
        <v>0</v>
      </c>
      <c r="BG535" s="82">
        <f>IF($U$535="zákl. přenesená",$N$535,0)</f>
        <v>0</v>
      </c>
      <c r="BH535" s="82">
        <f>IF($U$535="sníž. přenesená",$N$535,0)</f>
        <v>0</v>
      </c>
      <c r="BI535" s="82">
        <f>IF($U$535="nulová",$N$535,0)</f>
        <v>0</v>
      </c>
      <c r="BJ535" s="6" t="s">
        <v>21</v>
      </c>
      <c r="BK535" s="82">
        <f>ROUND($L$535*$K$535,2)</f>
        <v>0</v>
      </c>
      <c r="BL535" s="6" t="s">
        <v>162</v>
      </c>
    </row>
    <row r="536" spans="2:64" s="6" customFormat="1" ht="27" customHeight="1">
      <c r="B536" s="22"/>
      <c r="C536" s="122" t="s">
        <v>787</v>
      </c>
      <c r="D536" s="122" t="s">
        <v>158</v>
      </c>
      <c r="E536" s="123" t="s">
        <v>835</v>
      </c>
      <c r="F536" s="194" t="s">
        <v>836</v>
      </c>
      <c r="G536" s="195"/>
      <c r="H536" s="195"/>
      <c r="I536" s="195"/>
      <c r="J536" s="124" t="s">
        <v>211</v>
      </c>
      <c r="K536" s="125">
        <v>11.462</v>
      </c>
      <c r="L536" s="196">
        <v>0</v>
      </c>
      <c r="M536" s="195"/>
      <c r="N536" s="197">
        <f>ROUND($L$536*$K$536,2)</f>
        <v>0</v>
      </c>
      <c r="O536" s="195"/>
      <c r="P536" s="195"/>
      <c r="Q536" s="195"/>
      <c r="R536" s="23"/>
      <c r="T536" s="126"/>
      <c r="U536" s="29" t="s">
        <v>42</v>
      </c>
      <c r="V536" s="127">
        <v>0</v>
      </c>
      <c r="W536" s="127">
        <f>$V$536*$K$536</f>
        <v>0</v>
      </c>
      <c r="X536" s="127">
        <v>0</v>
      </c>
      <c r="Y536" s="127">
        <f>$X$536*$K$536</f>
        <v>0</v>
      </c>
      <c r="Z536" s="127">
        <v>0</v>
      </c>
      <c r="AA536" s="128">
        <f>$Z$536*$K$536</f>
        <v>0</v>
      </c>
      <c r="AR536" s="6" t="s">
        <v>162</v>
      </c>
      <c r="AT536" s="6" t="s">
        <v>158</v>
      </c>
      <c r="AU536" s="6" t="s">
        <v>21</v>
      </c>
      <c r="AY536" s="6" t="s">
        <v>156</v>
      </c>
      <c r="BE536" s="82">
        <f>IF($U$536="základní",$N$536,0)</f>
        <v>0</v>
      </c>
      <c r="BF536" s="82">
        <f>IF($U$536="snížená",$N$536,0)</f>
        <v>0</v>
      </c>
      <c r="BG536" s="82">
        <f>IF($U$536="zákl. přenesená",$N$536,0)</f>
        <v>0</v>
      </c>
      <c r="BH536" s="82">
        <f>IF($U$536="sníž. přenesená",$N$536,0)</f>
        <v>0</v>
      </c>
      <c r="BI536" s="82">
        <f>IF($U$536="nulová",$N$536,0)</f>
        <v>0</v>
      </c>
      <c r="BJ536" s="6" t="s">
        <v>21</v>
      </c>
      <c r="BK536" s="82">
        <f>ROUND($L$536*$K$536,2)</f>
        <v>0</v>
      </c>
      <c r="BL536" s="6" t="s">
        <v>162</v>
      </c>
    </row>
    <row r="537" spans="2:64" s="6" customFormat="1" ht="27" customHeight="1">
      <c r="B537" s="22"/>
      <c r="C537" s="122" t="s">
        <v>837</v>
      </c>
      <c r="D537" s="122" t="s">
        <v>158</v>
      </c>
      <c r="E537" s="123" t="s">
        <v>835</v>
      </c>
      <c r="F537" s="194" t="s">
        <v>836</v>
      </c>
      <c r="G537" s="195"/>
      <c r="H537" s="195"/>
      <c r="I537" s="195"/>
      <c r="J537" s="124" t="s">
        <v>211</v>
      </c>
      <c r="K537" s="125">
        <v>2.466</v>
      </c>
      <c r="L537" s="196">
        <v>0</v>
      </c>
      <c r="M537" s="195"/>
      <c r="N537" s="197">
        <f>ROUND($L$537*$K$537,2)</f>
        <v>0</v>
      </c>
      <c r="O537" s="195"/>
      <c r="P537" s="195"/>
      <c r="Q537" s="195"/>
      <c r="R537" s="23"/>
      <c r="T537" s="126"/>
      <c r="U537" s="29" t="s">
        <v>42</v>
      </c>
      <c r="V537" s="127">
        <v>0</v>
      </c>
      <c r="W537" s="127">
        <f>$V$537*$K$537</f>
        <v>0</v>
      </c>
      <c r="X537" s="127">
        <v>0</v>
      </c>
      <c r="Y537" s="127">
        <f>$X$537*$K$537</f>
        <v>0</v>
      </c>
      <c r="Z537" s="127">
        <v>0</v>
      </c>
      <c r="AA537" s="128">
        <f>$Z$537*$K$537</f>
        <v>0</v>
      </c>
      <c r="AR537" s="6" t="s">
        <v>162</v>
      </c>
      <c r="AT537" s="6" t="s">
        <v>158</v>
      </c>
      <c r="AU537" s="6" t="s">
        <v>21</v>
      </c>
      <c r="AY537" s="6" t="s">
        <v>156</v>
      </c>
      <c r="BE537" s="82">
        <f>IF($U$537="základní",$N$537,0)</f>
        <v>0</v>
      </c>
      <c r="BF537" s="82">
        <f>IF($U$537="snížená",$N$537,0)</f>
        <v>0</v>
      </c>
      <c r="BG537" s="82">
        <f>IF($U$537="zákl. přenesená",$N$537,0)</f>
        <v>0</v>
      </c>
      <c r="BH537" s="82">
        <f>IF($U$537="sníž. přenesená",$N$537,0)</f>
        <v>0</v>
      </c>
      <c r="BI537" s="82">
        <f>IF($U$537="nulová",$N$537,0)</f>
        <v>0</v>
      </c>
      <c r="BJ537" s="6" t="s">
        <v>21</v>
      </c>
      <c r="BK537" s="82">
        <f>ROUND($L$537*$K$537,2)</f>
        <v>0</v>
      </c>
      <c r="BL537" s="6" t="s">
        <v>162</v>
      </c>
    </row>
    <row r="538" spans="2:64" s="6" customFormat="1" ht="27" customHeight="1">
      <c r="B538" s="22"/>
      <c r="C538" s="122" t="s">
        <v>838</v>
      </c>
      <c r="D538" s="122" t="s">
        <v>158</v>
      </c>
      <c r="E538" s="123" t="s">
        <v>835</v>
      </c>
      <c r="F538" s="194" t="s">
        <v>836</v>
      </c>
      <c r="G538" s="195"/>
      <c r="H538" s="195"/>
      <c r="I538" s="195"/>
      <c r="J538" s="124" t="s">
        <v>211</v>
      </c>
      <c r="K538" s="125">
        <v>2.466</v>
      </c>
      <c r="L538" s="196">
        <v>0</v>
      </c>
      <c r="M538" s="195"/>
      <c r="N538" s="197">
        <f>ROUND($L$538*$K$538,2)</f>
        <v>0</v>
      </c>
      <c r="O538" s="195"/>
      <c r="P538" s="195"/>
      <c r="Q538" s="195"/>
      <c r="R538" s="23"/>
      <c r="T538" s="126"/>
      <c r="U538" s="29" t="s">
        <v>42</v>
      </c>
      <c r="V538" s="127">
        <v>0</v>
      </c>
      <c r="W538" s="127">
        <f>$V$538*$K$538</f>
        <v>0</v>
      </c>
      <c r="X538" s="127">
        <v>0</v>
      </c>
      <c r="Y538" s="127">
        <f>$X$538*$K$538</f>
        <v>0</v>
      </c>
      <c r="Z538" s="127">
        <v>0</v>
      </c>
      <c r="AA538" s="128">
        <f>$Z$538*$K$538</f>
        <v>0</v>
      </c>
      <c r="AR538" s="6" t="s">
        <v>162</v>
      </c>
      <c r="AT538" s="6" t="s">
        <v>158</v>
      </c>
      <c r="AU538" s="6" t="s">
        <v>21</v>
      </c>
      <c r="AY538" s="6" t="s">
        <v>156</v>
      </c>
      <c r="BE538" s="82">
        <f>IF($U$538="základní",$N$538,0)</f>
        <v>0</v>
      </c>
      <c r="BF538" s="82">
        <f>IF($U$538="snížená",$N$538,0)</f>
        <v>0</v>
      </c>
      <c r="BG538" s="82">
        <f>IF($U$538="zákl. přenesená",$N$538,0)</f>
        <v>0</v>
      </c>
      <c r="BH538" s="82">
        <f>IF($U$538="sníž. přenesená",$N$538,0)</f>
        <v>0</v>
      </c>
      <c r="BI538" s="82">
        <f>IF($U$538="nulová",$N$538,0)</f>
        <v>0</v>
      </c>
      <c r="BJ538" s="6" t="s">
        <v>21</v>
      </c>
      <c r="BK538" s="82">
        <f>ROUND($L$538*$K$538,2)</f>
        <v>0</v>
      </c>
      <c r="BL538" s="6" t="s">
        <v>162</v>
      </c>
    </row>
    <row r="539" spans="2:64" s="6" customFormat="1" ht="27" customHeight="1">
      <c r="B539" s="22"/>
      <c r="C539" s="122" t="s">
        <v>839</v>
      </c>
      <c r="D539" s="122" t="s">
        <v>158</v>
      </c>
      <c r="E539" s="123" t="s">
        <v>835</v>
      </c>
      <c r="F539" s="194" t="s">
        <v>836</v>
      </c>
      <c r="G539" s="195"/>
      <c r="H539" s="195"/>
      <c r="I539" s="195"/>
      <c r="J539" s="124" t="s">
        <v>211</v>
      </c>
      <c r="K539" s="125">
        <v>12.539</v>
      </c>
      <c r="L539" s="196">
        <v>0</v>
      </c>
      <c r="M539" s="195"/>
      <c r="N539" s="197">
        <f>ROUND($L$539*$K$539,2)</f>
        <v>0</v>
      </c>
      <c r="O539" s="195"/>
      <c r="P539" s="195"/>
      <c r="Q539" s="195"/>
      <c r="R539" s="23"/>
      <c r="T539" s="126"/>
      <c r="U539" s="29" t="s">
        <v>42</v>
      </c>
      <c r="V539" s="127">
        <v>0</v>
      </c>
      <c r="W539" s="127">
        <f>$V$539*$K$539</f>
        <v>0</v>
      </c>
      <c r="X539" s="127">
        <v>0</v>
      </c>
      <c r="Y539" s="127">
        <f>$X$539*$K$539</f>
        <v>0</v>
      </c>
      <c r="Z539" s="127">
        <v>0</v>
      </c>
      <c r="AA539" s="128">
        <f>$Z$539*$K$539</f>
        <v>0</v>
      </c>
      <c r="AR539" s="6" t="s">
        <v>162</v>
      </c>
      <c r="AT539" s="6" t="s">
        <v>158</v>
      </c>
      <c r="AU539" s="6" t="s">
        <v>21</v>
      </c>
      <c r="AY539" s="6" t="s">
        <v>156</v>
      </c>
      <c r="BE539" s="82">
        <f>IF($U$539="základní",$N$539,0)</f>
        <v>0</v>
      </c>
      <c r="BF539" s="82">
        <f>IF($U$539="snížená",$N$539,0)</f>
        <v>0</v>
      </c>
      <c r="BG539" s="82">
        <f>IF($U$539="zákl. přenesená",$N$539,0)</f>
        <v>0</v>
      </c>
      <c r="BH539" s="82">
        <f>IF($U$539="sníž. přenesená",$N$539,0)</f>
        <v>0</v>
      </c>
      <c r="BI539" s="82">
        <f>IF($U$539="nulová",$N$539,0)</f>
        <v>0</v>
      </c>
      <c r="BJ539" s="6" t="s">
        <v>21</v>
      </c>
      <c r="BK539" s="82">
        <f>ROUND($L$539*$K$539,2)</f>
        <v>0</v>
      </c>
      <c r="BL539" s="6" t="s">
        <v>162</v>
      </c>
    </row>
    <row r="540" spans="2:64" s="6" customFormat="1" ht="27" customHeight="1">
      <c r="B540" s="22"/>
      <c r="C540" s="122" t="s">
        <v>840</v>
      </c>
      <c r="D540" s="122" t="s">
        <v>158</v>
      </c>
      <c r="E540" s="123" t="s">
        <v>835</v>
      </c>
      <c r="F540" s="194" t="s">
        <v>836</v>
      </c>
      <c r="G540" s="195"/>
      <c r="H540" s="195"/>
      <c r="I540" s="195"/>
      <c r="J540" s="124" t="s">
        <v>211</v>
      </c>
      <c r="K540" s="125">
        <v>12.539</v>
      </c>
      <c r="L540" s="196">
        <v>0</v>
      </c>
      <c r="M540" s="195"/>
      <c r="N540" s="197">
        <f>ROUND($L$540*$K$540,2)</f>
        <v>0</v>
      </c>
      <c r="O540" s="195"/>
      <c r="P540" s="195"/>
      <c r="Q540" s="195"/>
      <c r="R540" s="23"/>
      <c r="T540" s="126"/>
      <c r="U540" s="29" t="s">
        <v>42</v>
      </c>
      <c r="V540" s="127">
        <v>0</v>
      </c>
      <c r="W540" s="127">
        <f>$V$540*$K$540</f>
        <v>0</v>
      </c>
      <c r="X540" s="127">
        <v>0</v>
      </c>
      <c r="Y540" s="127">
        <f>$X$540*$K$540</f>
        <v>0</v>
      </c>
      <c r="Z540" s="127">
        <v>0</v>
      </c>
      <c r="AA540" s="128">
        <f>$Z$540*$K$540</f>
        <v>0</v>
      </c>
      <c r="AR540" s="6" t="s">
        <v>162</v>
      </c>
      <c r="AT540" s="6" t="s">
        <v>158</v>
      </c>
      <c r="AU540" s="6" t="s">
        <v>21</v>
      </c>
      <c r="AY540" s="6" t="s">
        <v>156</v>
      </c>
      <c r="BE540" s="82">
        <f>IF($U$540="základní",$N$540,0)</f>
        <v>0</v>
      </c>
      <c r="BF540" s="82">
        <f>IF($U$540="snížená",$N$540,0)</f>
        <v>0</v>
      </c>
      <c r="BG540" s="82">
        <f>IF($U$540="zákl. přenesená",$N$540,0)</f>
        <v>0</v>
      </c>
      <c r="BH540" s="82">
        <f>IF($U$540="sníž. přenesená",$N$540,0)</f>
        <v>0</v>
      </c>
      <c r="BI540" s="82">
        <f>IF($U$540="nulová",$N$540,0)</f>
        <v>0</v>
      </c>
      <c r="BJ540" s="6" t="s">
        <v>21</v>
      </c>
      <c r="BK540" s="82">
        <f>ROUND($L$540*$K$540,2)</f>
        <v>0</v>
      </c>
      <c r="BL540" s="6" t="s">
        <v>162</v>
      </c>
    </row>
    <row r="541" spans="2:64" s="6" customFormat="1" ht="27" customHeight="1">
      <c r="B541" s="22"/>
      <c r="C541" s="122" t="s">
        <v>776</v>
      </c>
      <c r="D541" s="122" t="s">
        <v>158</v>
      </c>
      <c r="E541" s="123" t="s">
        <v>841</v>
      </c>
      <c r="F541" s="194" t="s">
        <v>842</v>
      </c>
      <c r="G541" s="195"/>
      <c r="H541" s="195"/>
      <c r="I541" s="195"/>
      <c r="J541" s="124" t="s">
        <v>211</v>
      </c>
      <c r="K541" s="125">
        <v>11.462</v>
      </c>
      <c r="L541" s="196">
        <v>0</v>
      </c>
      <c r="M541" s="195"/>
      <c r="N541" s="197">
        <f>ROUND($L$541*$K$541,2)</f>
        <v>0</v>
      </c>
      <c r="O541" s="195"/>
      <c r="P541" s="195"/>
      <c r="Q541" s="195"/>
      <c r="R541" s="23"/>
      <c r="T541" s="126"/>
      <c r="U541" s="29" t="s">
        <v>42</v>
      </c>
      <c r="V541" s="127">
        <v>0</v>
      </c>
      <c r="W541" s="127">
        <f>$V$541*$K$541</f>
        <v>0</v>
      </c>
      <c r="X541" s="127">
        <v>0</v>
      </c>
      <c r="Y541" s="127">
        <f>$X$541*$K$541</f>
        <v>0</v>
      </c>
      <c r="Z541" s="127">
        <v>0</v>
      </c>
      <c r="AA541" s="128">
        <f>$Z$541*$K$541</f>
        <v>0</v>
      </c>
      <c r="AR541" s="6" t="s">
        <v>162</v>
      </c>
      <c r="AT541" s="6" t="s">
        <v>158</v>
      </c>
      <c r="AU541" s="6" t="s">
        <v>21</v>
      </c>
      <c r="AY541" s="6" t="s">
        <v>156</v>
      </c>
      <c r="BE541" s="82">
        <f>IF($U$541="základní",$N$541,0)</f>
        <v>0</v>
      </c>
      <c r="BF541" s="82">
        <f>IF($U$541="snížená",$N$541,0)</f>
        <v>0</v>
      </c>
      <c r="BG541" s="82">
        <f>IF($U$541="zákl. přenesená",$N$541,0)</f>
        <v>0</v>
      </c>
      <c r="BH541" s="82">
        <f>IF($U$541="sníž. přenesená",$N$541,0)</f>
        <v>0</v>
      </c>
      <c r="BI541" s="82">
        <f>IF($U$541="nulová",$N$541,0)</f>
        <v>0</v>
      </c>
      <c r="BJ541" s="6" t="s">
        <v>21</v>
      </c>
      <c r="BK541" s="82">
        <f>ROUND($L$541*$K$541,2)</f>
        <v>0</v>
      </c>
      <c r="BL541" s="6" t="s">
        <v>162</v>
      </c>
    </row>
    <row r="542" spans="2:64" s="6" customFormat="1" ht="27" customHeight="1">
      <c r="B542" s="22"/>
      <c r="C542" s="122" t="s">
        <v>843</v>
      </c>
      <c r="D542" s="122" t="s">
        <v>158</v>
      </c>
      <c r="E542" s="123" t="s">
        <v>841</v>
      </c>
      <c r="F542" s="194" t="s">
        <v>842</v>
      </c>
      <c r="G542" s="195"/>
      <c r="H542" s="195"/>
      <c r="I542" s="195"/>
      <c r="J542" s="124" t="s">
        <v>211</v>
      </c>
      <c r="K542" s="125">
        <v>2.466</v>
      </c>
      <c r="L542" s="196">
        <v>0</v>
      </c>
      <c r="M542" s="195"/>
      <c r="N542" s="197">
        <f>ROUND($L$542*$K$542,2)</f>
        <v>0</v>
      </c>
      <c r="O542" s="195"/>
      <c r="P542" s="195"/>
      <c r="Q542" s="195"/>
      <c r="R542" s="23"/>
      <c r="T542" s="126"/>
      <c r="U542" s="29" t="s">
        <v>42</v>
      </c>
      <c r="V542" s="127">
        <v>0</v>
      </c>
      <c r="W542" s="127">
        <f>$V$542*$K$542</f>
        <v>0</v>
      </c>
      <c r="X542" s="127">
        <v>0</v>
      </c>
      <c r="Y542" s="127">
        <f>$X$542*$K$542</f>
        <v>0</v>
      </c>
      <c r="Z542" s="127">
        <v>0</v>
      </c>
      <c r="AA542" s="128">
        <f>$Z$542*$K$542</f>
        <v>0</v>
      </c>
      <c r="AR542" s="6" t="s">
        <v>162</v>
      </c>
      <c r="AT542" s="6" t="s">
        <v>158</v>
      </c>
      <c r="AU542" s="6" t="s">
        <v>21</v>
      </c>
      <c r="AY542" s="6" t="s">
        <v>156</v>
      </c>
      <c r="BE542" s="82">
        <f>IF($U$542="základní",$N$542,0)</f>
        <v>0</v>
      </c>
      <c r="BF542" s="82">
        <f>IF($U$542="snížená",$N$542,0)</f>
        <v>0</v>
      </c>
      <c r="BG542" s="82">
        <f>IF($U$542="zákl. přenesená",$N$542,0)</f>
        <v>0</v>
      </c>
      <c r="BH542" s="82">
        <f>IF($U$542="sníž. přenesená",$N$542,0)</f>
        <v>0</v>
      </c>
      <c r="BI542" s="82">
        <f>IF($U$542="nulová",$N$542,0)</f>
        <v>0</v>
      </c>
      <c r="BJ542" s="6" t="s">
        <v>21</v>
      </c>
      <c r="BK542" s="82">
        <f>ROUND($L$542*$K$542,2)</f>
        <v>0</v>
      </c>
      <c r="BL542" s="6" t="s">
        <v>162</v>
      </c>
    </row>
    <row r="543" spans="2:64" s="6" customFormat="1" ht="27" customHeight="1">
      <c r="B543" s="22"/>
      <c r="C543" s="122" t="s">
        <v>844</v>
      </c>
      <c r="D543" s="122" t="s">
        <v>158</v>
      </c>
      <c r="E543" s="123" t="s">
        <v>841</v>
      </c>
      <c r="F543" s="194" t="s">
        <v>842</v>
      </c>
      <c r="G543" s="195"/>
      <c r="H543" s="195"/>
      <c r="I543" s="195"/>
      <c r="J543" s="124" t="s">
        <v>211</v>
      </c>
      <c r="K543" s="125">
        <v>12.539</v>
      </c>
      <c r="L543" s="196">
        <v>0</v>
      </c>
      <c r="M543" s="195"/>
      <c r="N543" s="197">
        <f>ROUND($L$543*$K$543,2)</f>
        <v>0</v>
      </c>
      <c r="O543" s="195"/>
      <c r="P543" s="195"/>
      <c r="Q543" s="195"/>
      <c r="R543" s="23"/>
      <c r="T543" s="126"/>
      <c r="U543" s="29" t="s">
        <v>42</v>
      </c>
      <c r="V543" s="127">
        <v>0</v>
      </c>
      <c r="W543" s="127">
        <f>$V$543*$K$543</f>
        <v>0</v>
      </c>
      <c r="X543" s="127">
        <v>0</v>
      </c>
      <c r="Y543" s="127">
        <f>$X$543*$K$543</f>
        <v>0</v>
      </c>
      <c r="Z543" s="127">
        <v>0</v>
      </c>
      <c r="AA543" s="128">
        <f>$Z$543*$K$543</f>
        <v>0</v>
      </c>
      <c r="AR543" s="6" t="s">
        <v>162</v>
      </c>
      <c r="AT543" s="6" t="s">
        <v>158</v>
      </c>
      <c r="AU543" s="6" t="s">
        <v>21</v>
      </c>
      <c r="AY543" s="6" t="s">
        <v>156</v>
      </c>
      <c r="BE543" s="82">
        <f>IF($U$543="základní",$N$543,0)</f>
        <v>0</v>
      </c>
      <c r="BF543" s="82">
        <f>IF($U$543="snížená",$N$543,0)</f>
        <v>0</v>
      </c>
      <c r="BG543" s="82">
        <f>IF($U$543="zákl. přenesená",$N$543,0)</f>
        <v>0</v>
      </c>
      <c r="BH543" s="82">
        <f>IF($U$543="sníž. přenesená",$N$543,0)</f>
        <v>0</v>
      </c>
      <c r="BI543" s="82">
        <f>IF($U$543="nulová",$N$543,0)</f>
        <v>0</v>
      </c>
      <c r="BJ543" s="6" t="s">
        <v>21</v>
      </c>
      <c r="BK543" s="82">
        <f>ROUND($L$543*$K$543,2)</f>
        <v>0</v>
      </c>
      <c r="BL543" s="6" t="s">
        <v>162</v>
      </c>
    </row>
    <row r="544" spans="2:64" s="6" customFormat="1" ht="27" customHeight="1">
      <c r="B544" s="22"/>
      <c r="C544" s="122" t="s">
        <v>794</v>
      </c>
      <c r="D544" s="122" t="s">
        <v>158</v>
      </c>
      <c r="E544" s="123" t="s">
        <v>845</v>
      </c>
      <c r="F544" s="194" t="s">
        <v>846</v>
      </c>
      <c r="G544" s="195"/>
      <c r="H544" s="195"/>
      <c r="I544" s="195"/>
      <c r="J544" s="124" t="s">
        <v>204</v>
      </c>
      <c r="K544" s="129">
        <v>0</v>
      </c>
      <c r="L544" s="196">
        <v>0</v>
      </c>
      <c r="M544" s="195"/>
      <c r="N544" s="197">
        <f>ROUND($L$544*$K$544,2)</f>
        <v>0</v>
      </c>
      <c r="O544" s="195"/>
      <c r="P544" s="195"/>
      <c r="Q544" s="195"/>
      <c r="R544" s="23"/>
      <c r="T544" s="126"/>
      <c r="U544" s="29" t="s">
        <v>42</v>
      </c>
      <c r="V544" s="127">
        <v>0</v>
      </c>
      <c r="W544" s="127">
        <f>$V$544*$K$544</f>
        <v>0</v>
      </c>
      <c r="X544" s="127">
        <v>0</v>
      </c>
      <c r="Y544" s="127">
        <f>$X$544*$K$544</f>
        <v>0</v>
      </c>
      <c r="Z544" s="127">
        <v>0</v>
      </c>
      <c r="AA544" s="128">
        <f>$Z$544*$K$544</f>
        <v>0</v>
      </c>
      <c r="AR544" s="6" t="s">
        <v>162</v>
      </c>
      <c r="AT544" s="6" t="s">
        <v>158</v>
      </c>
      <c r="AU544" s="6" t="s">
        <v>21</v>
      </c>
      <c r="AY544" s="6" t="s">
        <v>156</v>
      </c>
      <c r="BE544" s="82">
        <f>IF($U$544="základní",$N$544,0)</f>
        <v>0</v>
      </c>
      <c r="BF544" s="82">
        <f>IF($U$544="snížená",$N$544,0)</f>
        <v>0</v>
      </c>
      <c r="BG544" s="82">
        <f>IF($U$544="zákl. přenesená",$N$544,0)</f>
        <v>0</v>
      </c>
      <c r="BH544" s="82">
        <f>IF($U$544="sníž. přenesená",$N$544,0)</f>
        <v>0</v>
      </c>
      <c r="BI544" s="82">
        <f>IF($U$544="nulová",$N$544,0)</f>
        <v>0</v>
      </c>
      <c r="BJ544" s="6" t="s">
        <v>21</v>
      </c>
      <c r="BK544" s="82">
        <f>ROUND($L$544*$K$544,2)</f>
        <v>0</v>
      </c>
      <c r="BL544" s="6" t="s">
        <v>162</v>
      </c>
    </row>
    <row r="545" spans="2:64" s="6" customFormat="1" ht="27" customHeight="1">
      <c r="B545" s="22"/>
      <c r="C545" s="122" t="s">
        <v>847</v>
      </c>
      <c r="D545" s="122" t="s">
        <v>158</v>
      </c>
      <c r="E545" s="123" t="s">
        <v>845</v>
      </c>
      <c r="F545" s="194" t="s">
        <v>846</v>
      </c>
      <c r="G545" s="195"/>
      <c r="H545" s="195"/>
      <c r="I545" s="195"/>
      <c r="J545" s="124" t="s">
        <v>204</v>
      </c>
      <c r="K545" s="129">
        <v>0</v>
      </c>
      <c r="L545" s="196">
        <v>0</v>
      </c>
      <c r="M545" s="195"/>
      <c r="N545" s="197">
        <f>ROUND($L$545*$K$545,2)</f>
        <v>0</v>
      </c>
      <c r="O545" s="195"/>
      <c r="P545" s="195"/>
      <c r="Q545" s="195"/>
      <c r="R545" s="23"/>
      <c r="T545" s="126"/>
      <c r="U545" s="29" t="s">
        <v>42</v>
      </c>
      <c r="V545" s="127">
        <v>0</v>
      </c>
      <c r="W545" s="127">
        <f>$V$545*$K$545</f>
        <v>0</v>
      </c>
      <c r="X545" s="127">
        <v>0</v>
      </c>
      <c r="Y545" s="127">
        <f>$X$545*$K$545</f>
        <v>0</v>
      </c>
      <c r="Z545" s="127">
        <v>0</v>
      </c>
      <c r="AA545" s="128">
        <f>$Z$545*$K$545</f>
        <v>0</v>
      </c>
      <c r="AR545" s="6" t="s">
        <v>162</v>
      </c>
      <c r="AT545" s="6" t="s">
        <v>158</v>
      </c>
      <c r="AU545" s="6" t="s">
        <v>21</v>
      </c>
      <c r="AY545" s="6" t="s">
        <v>156</v>
      </c>
      <c r="BE545" s="82">
        <f>IF($U$545="základní",$N$545,0)</f>
        <v>0</v>
      </c>
      <c r="BF545" s="82">
        <f>IF($U$545="snížená",$N$545,0)</f>
        <v>0</v>
      </c>
      <c r="BG545" s="82">
        <f>IF($U$545="zákl. přenesená",$N$545,0)</f>
        <v>0</v>
      </c>
      <c r="BH545" s="82">
        <f>IF($U$545="sníž. přenesená",$N$545,0)</f>
        <v>0</v>
      </c>
      <c r="BI545" s="82">
        <f>IF($U$545="nulová",$N$545,0)</f>
        <v>0</v>
      </c>
      <c r="BJ545" s="6" t="s">
        <v>21</v>
      </c>
      <c r="BK545" s="82">
        <f>ROUND($L$545*$K$545,2)</f>
        <v>0</v>
      </c>
      <c r="BL545" s="6" t="s">
        <v>162</v>
      </c>
    </row>
    <row r="546" spans="2:64" s="6" customFormat="1" ht="27" customHeight="1">
      <c r="B546" s="22"/>
      <c r="C546" s="122" t="s">
        <v>848</v>
      </c>
      <c r="D546" s="122" t="s">
        <v>158</v>
      </c>
      <c r="E546" s="123" t="s">
        <v>845</v>
      </c>
      <c r="F546" s="194" t="s">
        <v>846</v>
      </c>
      <c r="G546" s="195"/>
      <c r="H546" s="195"/>
      <c r="I546" s="195"/>
      <c r="J546" s="124" t="s">
        <v>204</v>
      </c>
      <c r="K546" s="129">
        <v>0</v>
      </c>
      <c r="L546" s="196">
        <v>0</v>
      </c>
      <c r="M546" s="195"/>
      <c r="N546" s="197">
        <f>ROUND($L$546*$K$546,2)</f>
        <v>0</v>
      </c>
      <c r="O546" s="195"/>
      <c r="P546" s="195"/>
      <c r="Q546" s="195"/>
      <c r="R546" s="23"/>
      <c r="T546" s="126"/>
      <c r="U546" s="29" t="s">
        <v>42</v>
      </c>
      <c r="V546" s="127">
        <v>0</v>
      </c>
      <c r="W546" s="127">
        <f>$V$546*$K$546</f>
        <v>0</v>
      </c>
      <c r="X546" s="127">
        <v>0</v>
      </c>
      <c r="Y546" s="127">
        <f>$X$546*$K$546</f>
        <v>0</v>
      </c>
      <c r="Z546" s="127">
        <v>0</v>
      </c>
      <c r="AA546" s="128">
        <f>$Z$546*$K$546</f>
        <v>0</v>
      </c>
      <c r="AR546" s="6" t="s">
        <v>162</v>
      </c>
      <c r="AT546" s="6" t="s">
        <v>158</v>
      </c>
      <c r="AU546" s="6" t="s">
        <v>21</v>
      </c>
      <c r="AY546" s="6" t="s">
        <v>156</v>
      </c>
      <c r="BE546" s="82">
        <f>IF($U$546="základní",$N$546,0)</f>
        <v>0</v>
      </c>
      <c r="BF546" s="82">
        <f>IF($U$546="snížená",$N$546,0)</f>
        <v>0</v>
      </c>
      <c r="BG546" s="82">
        <f>IF($U$546="zákl. přenesená",$N$546,0)</f>
        <v>0</v>
      </c>
      <c r="BH546" s="82">
        <f>IF($U$546="sníž. přenesená",$N$546,0)</f>
        <v>0</v>
      </c>
      <c r="BI546" s="82">
        <f>IF($U$546="nulová",$N$546,0)</f>
        <v>0</v>
      </c>
      <c r="BJ546" s="6" t="s">
        <v>21</v>
      </c>
      <c r="BK546" s="82">
        <f>ROUND($L$546*$K$546,2)</f>
        <v>0</v>
      </c>
      <c r="BL546" s="6" t="s">
        <v>162</v>
      </c>
    </row>
    <row r="547" spans="2:63" s="113" customFormat="1" ht="30.75" customHeight="1">
      <c r="B547" s="114"/>
      <c r="D547" s="130" t="s">
        <v>127</v>
      </c>
      <c r="E547" s="130"/>
      <c r="F547" s="130"/>
      <c r="G547" s="130"/>
      <c r="H547" s="130"/>
      <c r="I547" s="130"/>
      <c r="J547" s="130"/>
      <c r="K547" s="130"/>
      <c r="L547" s="130"/>
      <c r="M547" s="130"/>
      <c r="N547" s="203">
        <f>$BK$547</f>
        <v>0</v>
      </c>
      <c r="O547" s="198"/>
      <c r="P547" s="198"/>
      <c r="Q547" s="198"/>
      <c r="R547" s="117"/>
      <c r="T547" s="118"/>
      <c r="W547" s="119">
        <f>SUM($W$548:$W$549)</f>
        <v>2.688</v>
      </c>
      <c r="Y547" s="119">
        <f>SUM($Y$548:$Y$549)</f>
        <v>0.06903000000000001</v>
      </c>
      <c r="AA547" s="120">
        <f>SUM($AA$548:$AA$549)</f>
        <v>0</v>
      </c>
      <c r="AR547" s="116" t="s">
        <v>94</v>
      </c>
      <c r="AT547" s="116" t="s">
        <v>76</v>
      </c>
      <c r="AU547" s="116" t="s">
        <v>21</v>
      </c>
      <c r="AY547" s="116" t="s">
        <v>156</v>
      </c>
      <c r="BK547" s="121">
        <f>SUM($BK$548:$BK$549)</f>
        <v>0</v>
      </c>
    </row>
    <row r="548" spans="2:64" s="6" customFormat="1" ht="27" customHeight="1">
      <c r="B548" s="22"/>
      <c r="C548" s="122" t="s">
        <v>849</v>
      </c>
      <c r="D548" s="122" t="s">
        <v>158</v>
      </c>
      <c r="E548" s="123" t="s">
        <v>850</v>
      </c>
      <c r="F548" s="194" t="s">
        <v>851</v>
      </c>
      <c r="G548" s="195"/>
      <c r="H548" s="195"/>
      <c r="I548" s="195"/>
      <c r="J548" s="124" t="s">
        <v>415</v>
      </c>
      <c r="K548" s="125">
        <v>1</v>
      </c>
      <c r="L548" s="196">
        <v>0</v>
      </c>
      <c r="M548" s="195"/>
      <c r="N548" s="197">
        <f>ROUND($L$548*$K$548,2)</f>
        <v>0</v>
      </c>
      <c r="O548" s="195"/>
      <c r="P548" s="195"/>
      <c r="Q548" s="195"/>
      <c r="R548" s="23"/>
      <c r="T548" s="126"/>
      <c r="U548" s="29" t="s">
        <v>42</v>
      </c>
      <c r="V548" s="127">
        <v>2.688</v>
      </c>
      <c r="W548" s="127">
        <f>$V$548*$K$548</f>
        <v>2.688</v>
      </c>
      <c r="X548" s="127">
        <v>0.00503</v>
      </c>
      <c r="Y548" s="127">
        <f>$X$548*$K$548</f>
        <v>0.00503</v>
      </c>
      <c r="Z548" s="127">
        <v>0</v>
      </c>
      <c r="AA548" s="128">
        <f>$Z$548*$K$548</f>
        <v>0</v>
      </c>
      <c r="AR548" s="6" t="s">
        <v>162</v>
      </c>
      <c r="AT548" s="6" t="s">
        <v>158</v>
      </c>
      <c r="AU548" s="6" t="s">
        <v>94</v>
      </c>
      <c r="AY548" s="6" t="s">
        <v>156</v>
      </c>
      <c r="BE548" s="82">
        <f>IF($U$548="základní",$N$548,0)</f>
        <v>0</v>
      </c>
      <c r="BF548" s="82">
        <f>IF($U$548="snížená",$N$548,0)</f>
        <v>0</v>
      </c>
      <c r="BG548" s="82">
        <f>IF($U$548="zákl. přenesená",$N$548,0)</f>
        <v>0</v>
      </c>
      <c r="BH548" s="82">
        <f>IF($U$548="sníž. přenesená",$N$548,0)</f>
        <v>0</v>
      </c>
      <c r="BI548" s="82">
        <f>IF($U$548="nulová",$N$548,0)</f>
        <v>0</v>
      </c>
      <c r="BJ548" s="6" t="s">
        <v>21</v>
      </c>
      <c r="BK548" s="82">
        <f>ROUND($L$548*$K$548,2)</f>
        <v>0</v>
      </c>
      <c r="BL548" s="6" t="s">
        <v>162</v>
      </c>
    </row>
    <row r="549" spans="2:64" s="6" customFormat="1" ht="27" customHeight="1">
      <c r="B549" s="22"/>
      <c r="C549" s="131" t="s">
        <v>852</v>
      </c>
      <c r="D549" s="131" t="s">
        <v>274</v>
      </c>
      <c r="E549" s="132" t="s">
        <v>853</v>
      </c>
      <c r="F549" s="199" t="s">
        <v>854</v>
      </c>
      <c r="G549" s="200"/>
      <c r="H549" s="200"/>
      <c r="I549" s="200"/>
      <c r="J549" s="133" t="s">
        <v>193</v>
      </c>
      <c r="K549" s="134">
        <v>1</v>
      </c>
      <c r="L549" s="201">
        <v>0</v>
      </c>
      <c r="M549" s="200"/>
      <c r="N549" s="202">
        <f>ROUND($L$549*$K$549,2)</f>
        <v>0</v>
      </c>
      <c r="O549" s="195"/>
      <c r="P549" s="195"/>
      <c r="Q549" s="195"/>
      <c r="R549" s="23"/>
      <c r="T549" s="126"/>
      <c r="U549" s="29" t="s">
        <v>42</v>
      </c>
      <c r="V549" s="127">
        <v>0</v>
      </c>
      <c r="W549" s="127">
        <f>$V$549*$K$549</f>
        <v>0</v>
      </c>
      <c r="X549" s="127">
        <v>0.064</v>
      </c>
      <c r="Y549" s="127">
        <f>$X$549*$K$549</f>
        <v>0.064</v>
      </c>
      <c r="Z549" s="127">
        <v>0</v>
      </c>
      <c r="AA549" s="128">
        <f>$Z$549*$K$549</f>
        <v>0</v>
      </c>
      <c r="AR549" s="6" t="s">
        <v>776</v>
      </c>
      <c r="AT549" s="6" t="s">
        <v>274</v>
      </c>
      <c r="AU549" s="6" t="s">
        <v>94</v>
      </c>
      <c r="AY549" s="6" t="s">
        <v>156</v>
      </c>
      <c r="BE549" s="82">
        <f>IF($U$549="základní",$N$549,0)</f>
        <v>0</v>
      </c>
      <c r="BF549" s="82">
        <f>IF($U$549="snížená",$N$549,0)</f>
        <v>0</v>
      </c>
      <c r="BG549" s="82">
        <f>IF($U$549="zákl. přenesená",$N$549,0)</f>
        <v>0</v>
      </c>
      <c r="BH549" s="82">
        <f>IF($U$549="sníž. přenesená",$N$549,0)</f>
        <v>0</v>
      </c>
      <c r="BI549" s="82">
        <f>IF($U$549="nulová",$N$549,0)</f>
        <v>0</v>
      </c>
      <c r="BJ549" s="6" t="s">
        <v>21</v>
      </c>
      <c r="BK549" s="82">
        <f>ROUND($L$549*$K$549,2)</f>
        <v>0</v>
      </c>
      <c r="BL549" s="6" t="s">
        <v>162</v>
      </c>
    </row>
    <row r="550" spans="2:63" s="113" customFormat="1" ht="30.75" customHeight="1">
      <c r="B550" s="114"/>
      <c r="D550" s="130" t="s">
        <v>128</v>
      </c>
      <c r="E550" s="130"/>
      <c r="F550" s="130"/>
      <c r="G550" s="130"/>
      <c r="H550" s="130"/>
      <c r="I550" s="130"/>
      <c r="J550" s="130"/>
      <c r="K550" s="130"/>
      <c r="L550" s="130"/>
      <c r="M550" s="130"/>
      <c r="N550" s="203">
        <f>$BK$550</f>
        <v>0</v>
      </c>
      <c r="O550" s="198"/>
      <c r="P550" s="198"/>
      <c r="Q550" s="198"/>
      <c r="R550" s="117"/>
      <c r="T550" s="118"/>
      <c r="W550" s="119">
        <f>SUM($W$551:$W$554)</f>
        <v>2.7164</v>
      </c>
      <c r="Y550" s="119">
        <f>SUM($Y$551:$Y$554)</f>
        <v>0</v>
      </c>
      <c r="AA550" s="120">
        <f>SUM($AA$551:$AA$554)</f>
        <v>0</v>
      </c>
      <c r="AR550" s="116" t="s">
        <v>94</v>
      </c>
      <c r="AT550" s="116" t="s">
        <v>76</v>
      </c>
      <c r="AU550" s="116" t="s">
        <v>21</v>
      </c>
      <c r="AY550" s="116" t="s">
        <v>156</v>
      </c>
      <c r="BK550" s="121">
        <f>SUM($BK$551:$BK$554)</f>
        <v>0</v>
      </c>
    </row>
    <row r="551" spans="2:64" s="6" customFormat="1" ht="27" customHeight="1">
      <c r="B551" s="22"/>
      <c r="C551" s="122" t="s">
        <v>855</v>
      </c>
      <c r="D551" s="122" t="s">
        <v>158</v>
      </c>
      <c r="E551" s="123" t="s">
        <v>856</v>
      </c>
      <c r="F551" s="194" t="s">
        <v>857</v>
      </c>
      <c r="G551" s="195"/>
      <c r="H551" s="195"/>
      <c r="I551" s="195"/>
      <c r="J551" s="124" t="s">
        <v>193</v>
      </c>
      <c r="K551" s="125">
        <v>1</v>
      </c>
      <c r="L551" s="196">
        <v>0</v>
      </c>
      <c r="M551" s="195"/>
      <c r="N551" s="197">
        <f>ROUND($L$551*$K$551,2)</f>
        <v>0</v>
      </c>
      <c r="O551" s="195"/>
      <c r="P551" s="195"/>
      <c r="Q551" s="195"/>
      <c r="R551" s="23"/>
      <c r="T551" s="126"/>
      <c r="U551" s="29" t="s">
        <v>42</v>
      </c>
      <c r="V551" s="127">
        <v>0.413</v>
      </c>
      <c r="W551" s="127">
        <f>$V$551*$K$551</f>
        <v>0.413</v>
      </c>
      <c r="X551" s="127">
        <v>0</v>
      </c>
      <c r="Y551" s="127">
        <f>$X$551*$K$551</f>
        <v>0</v>
      </c>
      <c r="Z551" s="127">
        <v>0</v>
      </c>
      <c r="AA551" s="128">
        <f>$Z$551*$K$551</f>
        <v>0</v>
      </c>
      <c r="AR551" s="6" t="s">
        <v>162</v>
      </c>
      <c r="AT551" s="6" t="s">
        <v>158</v>
      </c>
      <c r="AU551" s="6" t="s">
        <v>94</v>
      </c>
      <c r="AY551" s="6" t="s">
        <v>156</v>
      </c>
      <c r="BE551" s="82">
        <f>IF($U$551="základní",$N$551,0)</f>
        <v>0</v>
      </c>
      <c r="BF551" s="82">
        <f>IF($U$551="snížená",$N$551,0)</f>
        <v>0</v>
      </c>
      <c r="BG551" s="82">
        <f>IF($U$551="zákl. přenesená",$N$551,0)</f>
        <v>0</v>
      </c>
      <c r="BH551" s="82">
        <f>IF($U$551="sníž. přenesená",$N$551,0)</f>
        <v>0</v>
      </c>
      <c r="BI551" s="82">
        <f>IF($U$551="nulová",$N$551,0)</f>
        <v>0</v>
      </c>
      <c r="BJ551" s="6" t="s">
        <v>21</v>
      </c>
      <c r="BK551" s="82">
        <f>ROUND($L$551*$K$551,2)</f>
        <v>0</v>
      </c>
      <c r="BL551" s="6" t="s">
        <v>162</v>
      </c>
    </row>
    <row r="552" spans="2:64" s="6" customFormat="1" ht="15.75" customHeight="1">
      <c r="B552" s="22"/>
      <c r="C552" s="131" t="s">
        <v>858</v>
      </c>
      <c r="D552" s="131" t="s">
        <v>274</v>
      </c>
      <c r="E552" s="132" t="s">
        <v>859</v>
      </c>
      <c r="F552" s="199" t="s">
        <v>860</v>
      </c>
      <c r="G552" s="200"/>
      <c r="H552" s="200"/>
      <c r="I552" s="200"/>
      <c r="J552" s="133"/>
      <c r="K552" s="134">
        <v>1</v>
      </c>
      <c r="L552" s="201">
        <v>0</v>
      </c>
      <c r="M552" s="200"/>
      <c r="N552" s="202">
        <f>ROUND($L$552*$K$552,2)</f>
        <v>0</v>
      </c>
      <c r="O552" s="195"/>
      <c r="P552" s="195"/>
      <c r="Q552" s="195"/>
      <c r="R552" s="23"/>
      <c r="T552" s="126"/>
      <c r="U552" s="29" t="s">
        <v>42</v>
      </c>
      <c r="V552" s="127">
        <v>0</v>
      </c>
      <c r="W552" s="127">
        <f>$V$552*$K$552</f>
        <v>0</v>
      </c>
      <c r="X552" s="127">
        <v>0</v>
      </c>
      <c r="Y552" s="127">
        <f>$X$552*$K$552</f>
        <v>0</v>
      </c>
      <c r="Z552" s="127">
        <v>0</v>
      </c>
      <c r="AA552" s="128">
        <f>$Z$552*$K$552</f>
        <v>0</v>
      </c>
      <c r="AR552" s="6" t="s">
        <v>776</v>
      </c>
      <c r="AT552" s="6" t="s">
        <v>274</v>
      </c>
      <c r="AU552" s="6" t="s">
        <v>94</v>
      </c>
      <c r="AY552" s="6" t="s">
        <v>156</v>
      </c>
      <c r="BE552" s="82">
        <f>IF($U$552="základní",$N$552,0)</f>
        <v>0</v>
      </c>
      <c r="BF552" s="82">
        <f>IF($U$552="snížená",$N$552,0)</f>
        <v>0</v>
      </c>
      <c r="BG552" s="82">
        <f>IF($U$552="zákl. přenesená",$N$552,0)</f>
        <v>0</v>
      </c>
      <c r="BH552" s="82">
        <f>IF($U$552="sníž. přenesená",$N$552,0)</f>
        <v>0</v>
      </c>
      <c r="BI552" s="82">
        <f>IF($U$552="nulová",$N$552,0)</f>
        <v>0</v>
      </c>
      <c r="BJ552" s="6" t="s">
        <v>21</v>
      </c>
      <c r="BK552" s="82">
        <f>ROUND($L$552*$K$552,2)</f>
        <v>0</v>
      </c>
      <c r="BL552" s="6" t="s">
        <v>162</v>
      </c>
    </row>
    <row r="553" spans="2:64" s="6" customFormat="1" ht="15.75" customHeight="1">
      <c r="B553" s="22"/>
      <c r="C553" s="122" t="s">
        <v>861</v>
      </c>
      <c r="D553" s="122" t="s">
        <v>158</v>
      </c>
      <c r="E553" s="123" t="s">
        <v>862</v>
      </c>
      <c r="F553" s="194" t="s">
        <v>863</v>
      </c>
      <c r="G553" s="195"/>
      <c r="H553" s="195"/>
      <c r="I553" s="195"/>
      <c r="J553" s="124" t="s">
        <v>193</v>
      </c>
      <c r="K553" s="125">
        <v>1</v>
      </c>
      <c r="L553" s="196">
        <v>0</v>
      </c>
      <c r="M553" s="195"/>
      <c r="N553" s="197">
        <f>ROUND($L$553*$K$553,2)</f>
        <v>0</v>
      </c>
      <c r="O553" s="195"/>
      <c r="P553" s="195"/>
      <c r="Q553" s="195"/>
      <c r="R553" s="23"/>
      <c r="T553" s="126"/>
      <c r="U553" s="29" t="s">
        <v>42</v>
      </c>
      <c r="V553" s="127">
        <v>0.677</v>
      </c>
      <c r="W553" s="127">
        <f>$V$553*$K$553</f>
        <v>0.677</v>
      </c>
      <c r="X553" s="127">
        <v>0</v>
      </c>
      <c r="Y553" s="127">
        <f>$X$553*$K$553</f>
        <v>0</v>
      </c>
      <c r="Z553" s="127">
        <v>0</v>
      </c>
      <c r="AA553" s="128">
        <f>$Z$553*$K$553</f>
        <v>0</v>
      </c>
      <c r="AR553" s="6" t="s">
        <v>162</v>
      </c>
      <c r="AT553" s="6" t="s">
        <v>158</v>
      </c>
      <c r="AU553" s="6" t="s">
        <v>94</v>
      </c>
      <c r="AY553" s="6" t="s">
        <v>156</v>
      </c>
      <c r="BE553" s="82">
        <f>IF($U$553="základní",$N$553,0)</f>
        <v>0</v>
      </c>
      <c r="BF553" s="82">
        <f>IF($U$553="snížená",$N$553,0)</f>
        <v>0</v>
      </c>
      <c r="BG553" s="82">
        <f>IF($U$553="zákl. přenesená",$N$553,0)</f>
        <v>0</v>
      </c>
      <c r="BH553" s="82">
        <f>IF($U$553="sníž. přenesená",$N$553,0)</f>
        <v>0</v>
      </c>
      <c r="BI553" s="82">
        <f>IF($U$553="nulová",$N$553,0)</f>
        <v>0</v>
      </c>
      <c r="BJ553" s="6" t="s">
        <v>21</v>
      </c>
      <c r="BK553" s="82">
        <f>ROUND($L$553*$K$553,2)</f>
        <v>0</v>
      </c>
      <c r="BL553" s="6" t="s">
        <v>162</v>
      </c>
    </row>
    <row r="554" spans="2:64" s="6" customFormat="1" ht="15.75" customHeight="1">
      <c r="B554" s="22"/>
      <c r="C554" s="122" t="s">
        <v>864</v>
      </c>
      <c r="D554" s="122" t="s">
        <v>158</v>
      </c>
      <c r="E554" s="123" t="s">
        <v>865</v>
      </c>
      <c r="F554" s="194" t="s">
        <v>866</v>
      </c>
      <c r="G554" s="195"/>
      <c r="H554" s="195"/>
      <c r="I554" s="195"/>
      <c r="J554" s="124" t="s">
        <v>186</v>
      </c>
      <c r="K554" s="125">
        <v>3.8</v>
      </c>
      <c r="L554" s="196">
        <v>0</v>
      </c>
      <c r="M554" s="195"/>
      <c r="N554" s="197">
        <f>ROUND($L$554*$K$554,2)</f>
        <v>0</v>
      </c>
      <c r="O554" s="195"/>
      <c r="P554" s="195"/>
      <c r="Q554" s="195"/>
      <c r="R554" s="23"/>
      <c r="T554" s="126"/>
      <c r="U554" s="29" t="s">
        <v>42</v>
      </c>
      <c r="V554" s="127">
        <v>0.428</v>
      </c>
      <c r="W554" s="127">
        <f>$V$554*$K$554</f>
        <v>1.6263999999999998</v>
      </c>
      <c r="X554" s="127">
        <v>0</v>
      </c>
      <c r="Y554" s="127">
        <f>$X$554*$K$554</f>
        <v>0</v>
      </c>
      <c r="Z554" s="127">
        <v>0</v>
      </c>
      <c r="AA554" s="128">
        <f>$Z$554*$K$554</f>
        <v>0</v>
      </c>
      <c r="AR554" s="6" t="s">
        <v>162</v>
      </c>
      <c r="AT554" s="6" t="s">
        <v>158</v>
      </c>
      <c r="AU554" s="6" t="s">
        <v>94</v>
      </c>
      <c r="AY554" s="6" t="s">
        <v>156</v>
      </c>
      <c r="BE554" s="82">
        <f>IF($U$554="základní",$N$554,0)</f>
        <v>0</v>
      </c>
      <c r="BF554" s="82">
        <f>IF($U$554="snížená",$N$554,0)</f>
        <v>0</v>
      </c>
      <c r="BG554" s="82">
        <f>IF($U$554="zákl. přenesená",$N$554,0)</f>
        <v>0</v>
      </c>
      <c r="BH554" s="82">
        <f>IF($U$554="sníž. přenesená",$N$554,0)</f>
        <v>0</v>
      </c>
      <c r="BI554" s="82">
        <f>IF($U$554="nulová",$N$554,0)</f>
        <v>0</v>
      </c>
      <c r="BJ554" s="6" t="s">
        <v>21</v>
      </c>
      <c r="BK554" s="82">
        <f>ROUND($L$554*$K$554,2)</f>
        <v>0</v>
      </c>
      <c r="BL554" s="6" t="s">
        <v>162</v>
      </c>
    </row>
    <row r="555" spans="2:63" s="113" customFormat="1" ht="37.5" customHeight="1">
      <c r="B555" s="114"/>
      <c r="D555" s="115" t="s">
        <v>129</v>
      </c>
      <c r="E555" s="115"/>
      <c r="F555" s="115"/>
      <c r="G555" s="115"/>
      <c r="H555" s="115"/>
      <c r="I555" s="115"/>
      <c r="J555" s="115"/>
      <c r="K555" s="115"/>
      <c r="L555" s="115"/>
      <c r="M555" s="115"/>
      <c r="N555" s="190">
        <f>$BK$555</f>
        <v>0</v>
      </c>
      <c r="O555" s="198"/>
      <c r="P555" s="198"/>
      <c r="Q555" s="198"/>
      <c r="R555" s="117"/>
      <c r="T555" s="118"/>
      <c r="W555" s="119">
        <f>$W$556</f>
        <v>0</v>
      </c>
      <c r="Y555" s="119">
        <f>$Y$556</f>
        <v>0</v>
      </c>
      <c r="AA555" s="120">
        <f>$AA$556</f>
        <v>0</v>
      </c>
      <c r="AR555" s="116" t="s">
        <v>689</v>
      </c>
      <c r="AT555" s="116" t="s">
        <v>76</v>
      </c>
      <c r="AU555" s="116" t="s">
        <v>77</v>
      </c>
      <c r="AY555" s="116" t="s">
        <v>156</v>
      </c>
      <c r="BK555" s="121">
        <f>$BK$556</f>
        <v>0</v>
      </c>
    </row>
    <row r="556" spans="2:63" s="113" customFormat="1" ht="21" customHeight="1">
      <c r="B556" s="114"/>
      <c r="D556" s="130" t="s">
        <v>130</v>
      </c>
      <c r="E556" s="130"/>
      <c r="F556" s="130"/>
      <c r="G556" s="130"/>
      <c r="H556" s="130"/>
      <c r="I556" s="130"/>
      <c r="J556" s="130"/>
      <c r="K556" s="130"/>
      <c r="L556" s="130"/>
      <c r="M556" s="130"/>
      <c r="N556" s="203">
        <f>$BK$556</f>
        <v>0</v>
      </c>
      <c r="O556" s="198"/>
      <c r="P556" s="198"/>
      <c r="Q556" s="198"/>
      <c r="R556" s="117"/>
      <c r="T556" s="118"/>
      <c r="W556" s="119">
        <f>$W$557</f>
        <v>0</v>
      </c>
      <c r="Y556" s="119">
        <f>$Y$557</f>
        <v>0</v>
      </c>
      <c r="AA556" s="120">
        <f>$AA$557</f>
        <v>0</v>
      </c>
      <c r="AR556" s="116" t="s">
        <v>689</v>
      </c>
      <c r="AT556" s="116" t="s">
        <v>76</v>
      </c>
      <c r="AU556" s="116" t="s">
        <v>21</v>
      </c>
      <c r="AY556" s="116" t="s">
        <v>156</v>
      </c>
      <c r="BK556" s="121">
        <f>$BK$557</f>
        <v>0</v>
      </c>
    </row>
    <row r="557" spans="2:64" s="6" customFormat="1" ht="15.75" customHeight="1">
      <c r="B557" s="22"/>
      <c r="C557" s="122" t="s">
        <v>21</v>
      </c>
      <c r="D557" s="122" t="s">
        <v>158</v>
      </c>
      <c r="E557" s="123" t="s">
        <v>867</v>
      </c>
      <c r="F557" s="194" t="s">
        <v>137</v>
      </c>
      <c r="G557" s="195"/>
      <c r="H557" s="195"/>
      <c r="I557" s="195"/>
      <c r="J557" s="124" t="s">
        <v>868</v>
      </c>
      <c r="K557" s="125">
        <v>1</v>
      </c>
      <c r="L557" s="196">
        <v>0</v>
      </c>
      <c r="M557" s="195"/>
      <c r="N557" s="197">
        <f>ROUND($L$557*$K$557,2)</f>
        <v>0</v>
      </c>
      <c r="O557" s="195"/>
      <c r="P557" s="195"/>
      <c r="Q557" s="195"/>
      <c r="R557" s="23"/>
      <c r="T557" s="126"/>
      <c r="U557" s="29" t="s">
        <v>42</v>
      </c>
      <c r="V557" s="127">
        <v>0</v>
      </c>
      <c r="W557" s="127">
        <f>$V$557*$K$557</f>
        <v>0</v>
      </c>
      <c r="X557" s="127">
        <v>0</v>
      </c>
      <c r="Y557" s="127">
        <f>$X$557*$K$557</f>
        <v>0</v>
      </c>
      <c r="Z557" s="127">
        <v>0</v>
      </c>
      <c r="AA557" s="128">
        <f>$Z$557*$K$557</f>
        <v>0</v>
      </c>
      <c r="AR557" s="6" t="s">
        <v>869</v>
      </c>
      <c r="AT557" s="6" t="s">
        <v>158</v>
      </c>
      <c r="AU557" s="6" t="s">
        <v>94</v>
      </c>
      <c r="AY557" s="6" t="s">
        <v>156</v>
      </c>
      <c r="BE557" s="82">
        <f>IF($U$557="základní",$N$557,0)</f>
        <v>0</v>
      </c>
      <c r="BF557" s="82">
        <f>IF($U$557="snížená",$N$557,0)</f>
        <v>0</v>
      </c>
      <c r="BG557" s="82">
        <f>IF($U$557="zákl. přenesená",$N$557,0)</f>
        <v>0</v>
      </c>
      <c r="BH557" s="82">
        <f>IF($U$557="sníž. přenesená",$N$557,0)</f>
        <v>0</v>
      </c>
      <c r="BI557" s="82">
        <f>IF($U$557="nulová",$N$557,0)</f>
        <v>0</v>
      </c>
      <c r="BJ557" s="6" t="s">
        <v>21</v>
      </c>
      <c r="BK557" s="82">
        <f>ROUND($L$557*$K$557,2)</f>
        <v>0</v>
      </c>
      <c r="BL557" s="6" t="s">
        <v>869</v>
      </c>
    </row>
    <row r="558" spans="2:63" s="6" customFormat="1" ht="51" customHeight="1">
      <c r="B558" s="22"/>
      <c r="D558" s="115"/>
      <c r="N558" s="190"/>
      <c r="O558" s="149"/>
      <c r="P558" s="149"/>
      <c r="Q558" s="149"/>
      <c r="R558" s="23"/>
      <c r="T558" s="57"/>
      <c r="AA558" s="58"/>
      <c r="AT558" s="6" t="s">
        <v>76</v>
      </c>
      <c r="AU558" s="6" t="s">
        <v>77</v>
      </c>
      <c r="AY558" s="6" t="s">
        <v>870</v>
      </c>
      <c r="BK558" s="82">
        <f>SUM($BK$559:$BK$563)</f>
        <v>0</v>
      </c>
    </row>
    <row r="559" spans="2:63" s="6" customFormat="1" ht="23.25" customHeight="1">
      <c r="B559" s="22"/>
      <c r="C559" s="135"/>
      <c r="D559" s="135"/>
      <c r="E559" s="136"/>
      <c r="F559" s="204"/>
      <c r="G559" s="205"/>
      <c r="H559" s="205"/>
      <c r="I559" s="205"/>
      <c r="J559" s="137"/>
      <c r="K559" s="129"/>
      <c r="L559" s="196"/>
      <c r="M559" s="195"/>
      <c r="N559" s="197"/>
      <c r="O559" s="195"/>
      <c r="P559" s="195"/>
      <c r="Q559" s="195"/>
      <c r="R559" s="23"/>
      <c r="T559" s="126"/>
      <c r="U559" s="138" t="s">
        <v>42</v>
      </c>
      <c r="AA559" s="58"/>
      <c r="AT559" s="6" t="s">
        <v>870</v>
      </c>
      <c r="AU559" s="6" t="s">
        <v>21</v>
      </c>
      <c r="AY559" s="6" t="s">
        <v>870</v>
      </c>
      <c r="BE559" s="82">
        <f>IF($U$559="základní",$N$559,0)</f>
        <v>0</v>
      </c>
      <c r="BF559" s="82">
        <f>IF($U$559="snížená",$N$559,0)</f>
        <v>0</v>
      </c>
      <c r="BG559" s="82">
        <f>IF($U$559="zákl. přenesená",$N$559,0)</f>
        <v>0</v>
      </c>
      <c r="BH559" s="82">
        <f>IF($U$559="sníž. přenesená",$N$559,0)</f>
        <v>0</v>
      </c>
      <c r="BI559" s="82">
        <f>IF($U$559="nulová",$N$559,0)</f>
        <v>0</v>
      </c>
      <c r="BJ559" s="6" t="s">
        <v>21</v>
      </c>
      <c r="BK559" s="82">
        <f>$L$559*$K$559</f>
        <v>0</v>
      </c>
    </row>
    <row r="560" spans="2:63" s="6" customFormat="1" ht="23.25" customHeight="1">
      <c r="B560" s="22"/>
      <c r="C560" s="135"/>
      <c r="D560" s="135"/>
      <c r="E560" s="136"/>
      <c r="F560" s="204"/>
      <c r="G560" s="205"/>
      <c r="H560" s="205"/>
      <c r="I560" s="205"/>
      <c r="J560" s="137"/>
      <c r="K560" s="129"/>
      <c r="L560" s="196"/>
      <c r="M560" s="195"/>
      <c r="N560" s="197"/>
      <c r="O560" s="195"/>
      <c r="P560" s="195"/>
      <c r="Q560" s="195"/>
      <c r="R560" s="23"/>
      <c r="T560" s="126"/>
      <c r="U560" s="138" t="s">
        <v>42</v>
      </c>
      <c r="AA560" s="58"/>
      <c r="AT560" s="6" t="s">
        <v>870</v>
      </c>
      <c r="AU560" s="6" t="s">
        <v>21</v>
      </c>
      <c r="AY560" s="6" t="s">
        <v>870</v>
      </c>
      <c r="BE560" s="82">
        <f>IF($U$560="základní",$N$560,0)</f>
        <v>0</v>
      </c>
      <c r="BF560" s="82">
        <f>IF($U$560="snížená",$N$560,0)</f>
        <v>0</v>
      </c>
      <c r="BG560" s="82">
        <f>IF($U$560="zákl. přenesená",$N$560,0)</f>
        <v>0</v>
      </c>
      <c r="BH560" s="82">
        <f>IF($U$560="sníž. přenesená",$N$560,0)</f>
        <v>0</v>
      </c>
      <c r="BI560" s="82">
        <f>IF($U$560="nulová",$N$560,0)</f>
        <v>0</v>
      </c>
      <c r="BJ560" s="6" t="s">
        <v>21</v>
      </c>
      <c r="BK560" s="82">
        <f>$L$560*$K$560</f>
        <v>0</v>
      </c>
    </row>
    <row r="561" spans="2:63" s="6" customFormat="1" ht="23.25" customHeight="1">
      <c r="B561" s="22"/>
      <c r="C561" s="135"/>
      <c r="D561" s="135"/>
      <c r="E561" s="136"/>
      <c r="F561" s="204"/>
      <c r="G561" s="205"/>
      <c r="H561" s="205"/>
      <c r="I561" s="205"/>
      <c r="J561" s="137"/>
      <c r="K561" s="129"/>
      <c r="L561" s="196"/>
      <c r="M561" s="195"/>
      <c r="N561" s="197"/>
      <c r="O561" s="195"/>
      <c r="P561" s="195"/>
      <c r="Q561" s="195"/>
      <c r="R561" s="23"/>
      <c r="T561" s="126"/>
      <c r="U561" s="138" t="s">
        <v>42</v>
      </c>
      <c r="AA561" s="58"/>
      <c r="AT561" s="6" t="s">
        <v>870</v>
      </c>
      <c r="AU561" s="6" t="s">
        <v>21</v>
      </c>
      <c r="AY561" s="6" t="s">
        <v>870</v>
      </c>
      <c r="BE561" s="82">
        <f>IF($U$561="základní",$N$561,0)</f>
        <v>0</v>
      </c>
      <c r="BF561" s="82">
        <f>IF($U$561="snížená",$N$561,0)</f>
        <v>0</v>
      </c>
      <c r="BG561" s="82">
        <f>IF($U$561="zákl. přenesená",$N$561,0)</f>
        <v>0</v>
      </c>
      <c r="BH561" s="82">
        <f>IF($U$561="sníž. přenesená",$N$561,0)</f>
        <v>0</v>
      </c>
      <c r="BI561" s="82">
        <f>IF($U$561="nulová",$N$561,0)</f>
        <v>0</v>
      </c>
      <c r="BJ561" s="6" t="s">
        <v>21</v>
      </c>
      <c r="BK561" s="82">
        <f>$L$561*$K$561</f>
        <v>0</v>
      </c>
    </row>
    <row r="562" spans="2:63" s="6" customFormat="1" ht="23.25" customHeight="1">
      <c r="B562" s="22"/>
      <c r="C562" s="135"/>
      <c r="D562" s="135"/>
      <c r="E562" s="136"/>
      <c r="F562" s="204"/>
      <c r="G562" s="205"/>
      <c r="H562" s="205"/>
      <c r="I562" s="205"/>
      <c r="J562" s="137"/>
      <c r="K562" s="129"/>
      <c r="L562" s="196"/>
      <c r="M562" s="195"/>
      <c r="N562" s="197"/>
      <c r="O562" s="195"/>
      <c r="P562" s="195"/>
      <c r="Q562" s="195"/>
      <c r="R562" s="23"/>
      <c r="T562" s="126"/>
      <c r="U562" s="138" t="s">
        <v>42</v>
      </c>
      <c r="AA562" s="58"/>
      <c r="AT562" s="6" t="s">
        <v>870</v>
      </c>
      <c r="AU562" s="6" t="s">
        <v>21</v>
      </c>
      <c r="AY562" s="6" t="s">
        <v>870</v>
      </c>
      <c r="BE562" s="82">
        <f>IF($U$562="základní",$N$562,0)</f>
        <v>0</v>
      </c>
      <c r="BF562" s="82">
        <f>IF($U$562="snížená",$N$562,0)</f>
        <v>0</v>
      </c>
      <c r="BG562" s="82">
        <f>IF($U$562="zákl. přenesená",$N$562,0)</f>
        <v>0</v>
      </c>
      <c r="BH562" s="82">
        <f>IF($U$562="sníž. přenesená",$N$562,0)</f>
        <v>0</v>
      </c>
      <c r="BI562" s="82">
        <f>IF($U$562="nulová",$N$562,0)</f>
        <v>0</v>
      </c>
      <c r="BJ562" s="6" t="s">
        <v>21</v>
      </c>
      <c r="BK562" s="82">
        <f>$L$562*$K$562</f>
        <v>0</v>
      </c>
    </row>
    <row r="563" spans="2:63" s="6" customFormat="1" ht="23.25" customHeight="1">
      <c r="B563" s="22"/>
      <c r="C563" s="135"/>
      <c r="D563" s="135"/>
      <c r="E563" s="136"/>
      <c r="F563" s="204"/>
      <c r="G563" s="205"/>
      <c r="H563" s="205"/>
      <c r="I563" s="205"/>
      <c r="J563" s="137"/>
      <c r="K563" s="129"/>
      <c r="L563" s="196"/>
      <c r="M563" s="195"/>
      <c r="N563" s="197"/>
      <c r="O563" s="195"/>
      <c r="P563" s="195"/>
      <c r="Q563" s="195"/>
      <c r="R563" s="23"/>
      <c r="T563" s="126"/>
      <c r="U563" s="138" t="s">
        <v>42</v>
      </c>
      <c r="V563" s="41"/>
      <c r="W563" s="41"/>
      <c r="X563" s="41"/>
      <c r="Y563" s="41"/>
      <c r="Z563" s="41"/>
      <c r="AA563" s="43"/>
      <c r="AT563" s="6" t="s">
        <v>870</v>
      </c>
      <c r="AU563" s="6" t="s">
        <v>21</v>
      </c>
      <c r="AY563" s="6" t="s">
        <v>870</v>
      </c>
      <c r="BE563" s="82">
        <f>IF($U$563="základní",$N$563,0)</f>
        <v>0</v>
      </c>
      <c r="BF563" s="82">
        <f>IF($U$563="snížená",$N$563,0)</f>
        <v>0</v>
      </c>
      <c r="BG563" s="82">
        <f>IF($U$563="zákl. přenesená",$N$563,0)</f>
        <v>0</v>
      </c>
      <c r="BH563" s="82">
        <f>IF($U$563="sníž. přenesená",$N$563,0)</f>
        <v>0</v>
      </c>
      <c r="BI563" s="82">
        <f>IF($U$563="nulová",$N$563,0)</f>
        <v>0</v>
      </c>
      <c r="BJ563" s="6" t="s">
        <v>21</v>
      </c>
      <c r="BK563" s="82">
        <f>$L$563*$K$563</f>
        <v>0</v>
      </c>
    </row>
    <row r="564" spans="2:46" s="6" customFormat="1" ht="7.5" customHeight="1">
      <c r="B564" s="44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6"/>
      <c r="AT564" s="2"/>
    </row>
  </sheetData>
  <sheetProtection/>
  <mergeCells count="1290">
    <mergeCell ref="N558:Q558"/>
    <mergeCell ref="H1:K1"/>
    <mergeCell ref="S2:AC2"/>
    <mergeCell ref="N403:Q403"/>
    <mergeCell ref="N435:Q435"/>
    <mergeCell ref="N452:Q452"/>
    <mergeCell ref="N515:Q515"/>
    <mergeCell ref="N519:Q519"/>
    <mergeCell ref="N547:Q547"/>
    <mergeCell ref="N288:Q288"/>
    <mergeCell ref="N291:Q291"/>
    <mergeCell ref="N295:Q295"/>
    <mergeCell ref="N299:Q299"/>
    <mergeCell ref="N352:Q352"/>
    <mergeCell ref="N356:Q356"/>
    <mergeCell ref="N238:Q238"/>
    <mergeCell ref="N260:Q260"/>
    <mergeCell ref="N270:Q270"/>
    <mergeCell ref="N274:Q274"/>
    <mergeCell ref="N278:Q278"/>
    <mergeCell ref="N281:Q281"/>
    <mergeCell ref="F563:I563"/>
    <mergeCell ref="L563:M563"/>
    <mergeCell ref="N563:Q563"/>
    <mergeCell ref="N144:Q144"/>
    <mergeCell ref="N145:Q145"/>
    <mergeCell ref="N155:Q155"/>
    <mergeCell ref="N165:Q165"/>
    <mergeCell ref="N175:Q175"/>
    <mergeCell ref="N185:Q185"/>
    <mergeCell ref="N215:Q215"/>
    <mergeCell ref="F561:I561"/>
    <mergeCell ref="L561:M561"/>
    <mergeCell ref="N561:Q561"/>
    <mergeCell ref="F562:I562"/>
    <mergeCell ref="L562:M562"/>
    <mergeCell ref="N562:Q562"/>
    <mergeCell ref="F559:I559"/>
    <mergeCell ref="L559:M559"/>
    <mergeCell ref="N559:Q559"/>
    <mergeCell ref="F560:I560"/>
    <mergeCell ref="L560:M560"/>
    <mergeCell ref="N560:Q560"/>
    <mergeCell ref="F554:I554"/>
    <mergeCell ref="L554:M554"/>
    <mergeCell ref="N554:Q554"/>
    <mergeCell ref="F557:I557"/>
    <mergeCell ref="L557:M557"/>
    <mergeCell ref="N557:Q557"/>
    <mergeCell ref="N555:Q555"/>
    <mergeCell ref="N556:Q556"/>
    <mergeCell ref="F552:I552"/>
    <mergeCell ref="L552:M552"/>
    <mergeCell ref="N552:Q552"/>
    <mergeCell ref="F553:I553"/>
    <mergeCell ref="L553:M553"/>
    <mergeCell ref="N553:Q553"/>
    <mergeCell ref="F549:I549"/>
    <mergeCell ref="L549:M549"/>
    <mergeCell ref="N549:Q549"/>
    <mergeCell ref="F551:I551"/>
    <mergeCell ref="L551:M551"/>
    <mergeCell ref="N551:Q551"/>
    <mergeCell ref="N550:Q550"/>
    <mergeCell ref="F546:I546"/>
    <mergeCell ref="L546:M546"/>
    <mergeCell ref="N546:Q546"/>
    <mergeCell ref="F548:I548"/>
    <mergeCell ref="L548:M548"/>
    <mergeCell ref="N548:Q548"/>
    <mergeCell ref="F544:I544"/>
    <mergeCell ref="L544:M544"/>
    <mergeCell ref="N544:Q544"/>
    <mergeCell ref="F545:I545"/>
    <mergeCell ref="L545:M545"/>
    <mergeCell ref="N545:Q545"/>
    <mergeCell ref="F542:I542"/>
    <mergeCell ref="L542:M542"/>
    <mergeCell ref="N542:Q542"/>
    <mergeCell ref="F543:I543"/>
    <mergeCell ref="L543:M543"/>
    <mergeCell ref="N543:Q543"/>
    <mergeCell ref="F540:I540"/>
    <mergeCell ref="L540:M540"/>
    <mergeCell ref="N540:Q540"/>
    <mergeCell ref="F541:I541"/>
    <mergeCell ref="L541:M541"/>
    <mergeCell ref="N541:Q541"/>
    <mergeCell ref="F538:I538"/>
    <mergeCell ref="L538:M538"/>
    <mergeCell ref="N538:Q538"/>
    <mergeCell ref="F539:I539"/>
    <mergeCell ref="L539:M539"/>
    <mergeCell ref="N539:Q539"/>
    <mergeCell ref="F536:I536"/>
    <mergeCell ref="L536:M536"/>
    <mergeCell ref="N536:Q536"/>
    <mergeCell ref="F537:I537"/>
    <mergeCell ref="L537:M537"/>
    <mergeCell ref="N537:Q537"/>
    <mergeCell ref="F534:I534"/>
    <mergeCell ref="L534:M534"/>
    <mergeCell ref="N534:Q534"/>
    <mergeCell ref="F535:I535"/>
    <mergeCell ref="L535:M535"/>
    <mergeCell ref="N535:Q535"/>
    <mergeCell ref="F532:I532"/>
    <mergeCell ref="L532:M532"/>
    <mergeCell ref="N532:Q532"/>
    <mergeCell ref="F533:I533"/>
    <mergeCell ref="L533:M533"/>
    <mergeCell ref="N533:Q533"/>
    <mergeCell ref="F530:I530"/>
    <mergeCell ref="L530:M530"/>
    <mergeCell ref="N530:Q530"/>
    <mergeCell ref="F531:I531"/>
    <mergeCell ref="L531:M531"/>
    <mergeCell ref="N531:Q531"/>
    <mergeCell ref="F528:I528"/>
    <mergeCell ref="L528:M528"/>
    <mergeCell ref="N528:Q528"/>
    <mergeCell ref="F529:I529"/>
    <mergeCell ref="L529:M529"/>
    <mergeCell ref="N529:Q529"/>
    <mergeCell ref="F526:I526"/>
    <mergeCell ref="L526:M526"/>
    <mergeCell ref="N526:Q526"/>
    <mergeCell ref="F527:I527"/>
    <mergeCell ref="L527:M527"/>
    <mergeCell ref="N527:Q527"/>
    <mergeCell ref="F524:I524"/>
    <mergeCell ref="L524:M524"/>
    <mergeCell ref="N524:Q524"/>
    <mergeCell ref="F525:I525"/>
    <mergeCell ref="L525:M525"/>
    <mergeCell ref="N525:Q525"/>
    <mergeCell ref="F522:I522"/>
    <mergeCell ref="L522:M522"/>
    <mergeCell ref="N522:Q522"/>
    <mergeCell ref="F523:I523"/>
    <mergeCell ref="L523:M523"/>
    <mergeCell ref="N523:Q523"/>
    <mergeCell ref="F520:I520"/>
    <mergeCell ref="L520:M520"/>
    <mergeCell ref="N520:Q520"/>
    <mergeCell ref="F521:I521"/>
    <mergeCell ref="L521:M521"/>
    <mergeCell ref="N521:Q521"/>
    <mergeCell ref="F517:I517"/>
    <mergeCell ref="L517:M517"/>
    <mergeCell ref="N517:Q517"/>
    <mergeCell ref="F518:I518"/>
    <mergeCell ref="L518:M518"/>
    <mergeCell ref="N518:Q518"/>
    <mergeCell ref="F514:I514"/>
    <mergeCell ref="L514:M514"/>
    <mergeCell ref="N514:Q514"/>
    <mergeCell ref="F516:I516"/>
    <mergeCell ref="L516:M516"/>
    <mergeCell ref="N516:Q516"/>
    <mergeCell ref="F512:I512"/>
    <mergeCell ref="L512:M512"/>
    <mergeCell ref="N512:Q512"/>
    <mergeCell ref="F513:I513"/>
    <mergeCell ref="L513:M513"/>
    <mergeCell ref="N513:Q513"/>
    <mergeCell ref="F510:I510"/>
    <mergeCell ref="L510:M510"/>
    <mergeCell ref="N510:Q510"/>
    <mergeCell ref="F511:I511"/>
    <mergeCell ref="L511:M511"/>
    <mergeCell ref="N511:Q511"/>
    <mergeCell ref="F508:I508"/>
    <mergeCell ref="L508:M508"/>
    <mergeCell ref="N508:Q508"/>
    <mergeCell ref="F509:I509"/>
    <mergeCell ref="L509:M509"/>
    <mergeCell ref="N509:Q509"/>
    <mergeCell ref="F506:I506"/>
    <mergeCell ref="L506:M506"/>
    <mergeCell ref="N506:Q506"/>
    <mergeCell ref="F507:I507"/>
    <mergeCell ref="L507:M507"/>
    <mergeCell ref="N507:Q507"/>
    <mergeCell ref="F504:I504"/>
    <mergeCell ref="L504:M504"/>
    <mergeCell ref="N504:Q504"/>
    <mergeCell ref="F505:I505"/>
    <mergeCell ref="L505:M505"/>
    <mergeCell ref="N505:Q505"/>
    <mergeCell ref="F502:I502"/>
    <mergeCell ref="L502:M502"/>
    <mergeCell ref="N502:Q502"/>
    <mergeCell ref="F503:I503"/>
    <mergeCell ref="L503:M503"/>
    <mergeCell ref="N503:Q503"/>
    <mergeCell ref="F500:I500"/>
    <mergeCell ref="L500:M500"/>
    <mergeCell ref="N500:Q500"/>
    <mergeCell ref="F501:I501"/>
    <mergeCell ref="L501:M501"/>
    <mergeCell ref="N501:Q501"/>
    <mergeCell ref="F498:I498"/>
    <mergeCell ref="L498:M498"/>
    <mergeCell ref="N498:Q498"/>
    <mergeCell ref="F499:I499"/>
    <mergeCell ref="L499:M499"/>
    <mergeCell ref="N499:Q499"/>
    <mergeCell ref="F496:I496"/>
    <mergeCell ref="L496:M496"/>
    <mergeCell ref="N496:Q496"/>
    <mergeCell ref="F497:I497"/>
    <mergeCell ref="L497:M497"/>
    <mergeCell ref="N497:Q497"/>
    <mergeCell ref="F494:I494"/>
    <mergeCell ref="L494:M494"/>
    <mergeCell ref="N494:Q494"/>
    <mergeCell ref="F495:I495"/>
    <mergeCell ref="L495:M495"/>
    <mergeCell ref="N495:Q495"/>
    <mergeCell ref="F492:I492"/>
    <mergeCell ref="L492:M492"/>
    <mergeCell ref="N492:Q492"/>
    <mergeCell ref="F493:I493"/>
    <mergeCell ref="L493:M493"/>
    <mergeCell ref="N493:Q493"/>
    <mergeCell ref="F490:I490"/>
    <mergeCell ref="L490:M490"/>
    <mergeCell ref="N490:Q490"/>
    <mergeCell ref="F491:I491"/>
    <mergeCell ref="L491:M491"/>
    <mergeCell ref="N491:Q491"/>
    <mergeCell ref="F488:I488"/>
    <mergeCell ref="L488:M488"/>
    <mergeCell ref="N488:Q488"/>
    <mergeCell ref="F489:I489"/>
    <mergeCell ref="L489:M489"/>
    <mergeCell ref="N489:Q489"/>
    <mergeCell ref="F486:I486"/>
    <mergeCell ref="L486:M486"/>
    <mergeCell ref="N486:Q486"/>
    <mergeCell ref="F487:I487"/>
    <mergeCell ref="L487:M487"/>
    <mergeCell ref="N487:Q487"/>
    <mergeCell ref="F484:I484"/>
    <mergeCell ref="L484:M484"/>
    <mergeCell ref="N484:Q484"/>
    <mergeCell ref="F485:I485"/>
    <mergeCell ref="L485:M485"/>
    <mergeCell ref="N485:Q485"/>
    <mergeCell ref="F482:I482"/>
    <mergeCell ref="L482:M482"/>
    <mergeCell ref="N482:Q482"/>
    <mergeCell ref="F483:I483"/>
    <mergeCell ref="L483:M483"/>
    <mergeCell ref="N483:Q483"/>
    <mergeCell ref="F480:I480"/>
    <mergeCell ref="L480:M480"/>
    <mergeCell ref="N480:Q480"/>
    <mergeCell ref="F481:I481"/>
    <mergeCell ref="L481:M481"/>
    <mergeCell ref="N481:Q481"/>
    <mergeCell ref="F478:I478"/>
    <mergeCell ref="L478:M478"/>
    <mergeCell ref="N478:Q478"/>
    <mergeCell ref="F479:I479"/>
    <mergeCell ref="L479:M479"/>
    <mergeCell ref="N479:Q479"/>
    <mergeCell ref="F476:I476"/>
    <mergeCell ref="L476:M476"/>
    <mergeCell ref="N476:Q476"/>
    <mergeCell ref="F477:I477"/>
    <mergeCell ref="L477:M477"/>
    <mergeCell ref="N477:Q477"/>
    <mergeCell ref="F474:I474"/>
    <mergeCell ref="L474:M474"/>
    <mergeCell ref="N474:Q474"/>
    <mergeCell ref="F475:I475"/>
    <mergeCell ref="L475:M475"/>
    <mergeCell ref="N475:Q475"/>
    <mergeCell ref="F472:I472"/>
    <mergeCell ref="L472:M472"/>
    <mergeCell ref="N472:Q472"/>
    <mergeCell ref="F473:I473"/>
    <mergeCell ref="L473:M473"/>
    <mergeCell ref="N473:Q473"/>
    <mergeCell ref="F470:I470"/>
    <mergeCell ref="L470:M470"/>
    <mergeCell ref="N470:Q470"/>
    <mergeCell ref="F471:I471"/>
    <mergeCell ref="L471:M471"/>
    <mergeCell ref="N471:Q471"/>
    <mergeCell ref="F468:I468"/>
    <mergeCell ref="L468:M468"/>
    <mergeCell ref="N468:Q468"/>
    <mergeCell ref="F469:I469"/>
    <mergeCell ref="L469:M469"/>
    <mergeCell ref="N469:Q469"/>
    <mergeCell ref="F466:I466"/>
    <mergeCell ref="L466:M466"/>
    <mergeCell ref="N466:Q466"/>
    <mergeCell ref="F467:I467"/>
    <mergeCell ref="L467:M467"/>
    <mergeCell ref="N467:Q467"/>
    <mergeCell ref="F464:I464"/>
    <mergeCell ref="L464:M464"/>
    <mergeCell ref="N464:Q464"/>
    <mergeCell ref="F465:I465"/>
    <mergeCell ref="L465:M465"/>
    <mergeCell ref="N465:Q465"/>
    <mergeCell ref="F462:I462"/>
    <mergeCell ref="L462:M462"/>
    <mergeCell ref="N462:Q462"/>
    <mergeCell ref="F463:I463"/>
    <mergeCell ref="L463:M463"/>
    <mergeCell ref="N463:Q463"/>
    <mergeCell ref="F460:I460"/>
    <mergeCell ref="L460:M460"/>
    <mergeCell ref="N460:Q460"/>
    <mergeCell ref="F461:I461"/>
    <mergeCell ref="L461:M461"/>
    <mergeCell ref="N461:Q461"/>
    <mergeCell ref="F458:I458"/>
    <mergeCell ref="L458:M458"/>
    <mergeCell ref="N458:Q458"/>
    <mergeCell ref="F459:I459"/>
    <mergeCell ref="L459:M459"/>
    <mergeCell ref="N459:Q459"/>
    <mergeCell ref="F456:I456"/>
    <mergeCell ref="L456:M456"/>
    <mergeCell ref="N456:Q456"/>
    <mergeCell ref="F457:I457"/>
    <mergeCell ref="L457:M457"/>
    <mergeCell ref="N457:Q457"/>
    <mergeCell ref="F454:I454"/>
    <mergeCell ref="L454:M454"/>
    <mergeCell ref="N454:Q454"/>
    <mergeCell ref="F455:I455"/>
    <mergeCell ref="L455:M455"/>
    <mergeCell ref="N455:Q455"/>
    <mergeCell ref="F451:I451"/>
    <mergeCell ref="L451:M451"/>
    <mergeCell ref="N451:Q451"/>
    <mergeCell ref="F453:I453"/>
    <mergeCell ref="L453:M453"/>
    <mergeCell ref="N453:Q453"/>
    <mergeCell ref="F449:I449"/>
    <mergeCell ref="L449:M449"/>
    <mergeCell ref="N449:Q449"/>
    <mergeCell ref="F450:I450"/>
    <mergeCell ref="L450:M450"/>
    <mergeCell ref="N450:Q450"/>
    <mergeCell ref="F447:I447"/>
    <mergeCell ref="L447:M447"/>
    <mergeCell ref="N447:Q447"/>
    <mergeCell ref="F448:I448"/>
    <mergeCell ref="L448:M448"/>
    <mergeCell ref="N448:Q448"/>
    <mergeCell ref="F445:I445"/>
    <mergeCell ref="L445:M445"/>
    <mergeCell ref="N445:Q445"/>
    <mergeCell ref="F446:I446"/>
    <mergeCell ref="L446:M446"/>
    <mergeCell ref="N446:Q446"/>
    <mergeCell ref="F443:I443"/>
    <mergeCell ref="L443:M443"/>
    <mergeCell ref="N443:Q443"/>
    <mergeCell ref="F444:I444"/>
    <mergeCell ref="L444:M444"/>
    <mergeCell ref="N444:Q444"/>
    <mergeCell ref="F441:I441"/>
    <mergeCell ref="L441:M441"/>
    <mergeCell ref="N441:Q441"/>
    <mergeCell ref="F442:I442"/>
    <mergeCell ref="L442:M442"/>
    <mergeCell ref="N442:Q442"/>
    <mergeCell ref="F439:I439"/>
    <mergeCell ref="L439:M439"/>
    <mergeCell ref="N439:Q439"/>
    <mergeCell ref="F440:I440"/>
    <mergeCell ref="L440:M440"/>
    <mergeCell ref="N440:Q440"/>
    <mergeCell ref="F437:I437"/>
    <mergeCell ref="L437:M437"/>
    <mergeCell ref="N437:Q437"/>
    <mergeCell ref="F438:I438"/>
    <mergeCell ref="L438:M438"/>
    <mergeCell ref="N438:Q438"/>
    <mergeCell ref="F434:I434"/>
    <mergeCell ref="L434:M434"/>
    <mergeCell ref="N434:Q434"/>
    <mergeCell ref="F436:I436"/>
    <mergeCell ref="L436:M436"/>
    <mergeCell ref="N436:Q436"/>
    <mergeCell ref="F432:I432"/>
    <mergeCell ref="L432:M432"/>
    <mergeCell ref="N432:Q432"/>
    <mergeCell ref="F433:I433"/>
    <mergeCell ref="L433:M433"/>
    <mergeCell ref="N433:Q433"/>
    <mergeCell ref="F430:I430"/>
    <mergeCell ref="L430:M430"/>
    <mergeCell ref="N430:Q430"/>
    <mergeCell ref="F431:I431"/>
    <mergeCell ref="L431:M431"/>
    <mergeCell ref="N431:Q431"/>
    <mergeCell ref="F428:I428"/>
    <mergeCell ref="L428:M428"/>
    <mergeCell ref="N428:Q428"/>
    <mergeCell ref="F429:I429"/>
    <mergeCell ref="L429:M429"/>
    <mergeCell ref="N429:Q429"/>
    <mergeCell ref="F426:I426"/>
    <mergeCell ref="L426:M426"/>
    <mergeCell ref="N426:Q426"/>
    <mergeCell ref="F427:I427"/>
    <mergeCell ref="L427:M427"/>
    <mergeCell ref="N427:Q427"/>
    <mergeCell ref="F424:I424"/>
    <mergeCell ref="L424:M424"/>
    <mergeCell ref="N424:Q424"/>
    <mergeCell ref="F425:I425"/>
    <mergeCell ref="L425:M425"/>
    <mergeCell ref="N425:Q425"/>
    <mergeCell ref="F422:I422"/>
    <mergeCell ref="L422:M422"/>
    <mergeCell ref="N422:Q422"/>
    <mergeCell ref="F423:I423"/>
    <mergeCell ref="L423:M423"/>
    <mergeCell ref="N423:Q423"/>
    <mergeCell ref="F420:I420"/>
    <mergeCell ref="L420:M420"/>
    <mergeCell ref="N420:Q420"/>
    <mergeCell ref="F421:I421"/>
    <mergeCell ref="L421:M421"/>
    <mergeCell ref="N421:Q421"/>
    <mergeCell ref="F418:I418"/>
    <mergeCell ref="L418:M418"/>
    <mergeCell ref="N418:Q418"/>
    <mergeCell ref="F419:I419"/>
    <mergeCell ref="L419:M419"/>
    <mergeCell ref="N419:Q419"/>
    <mergeCell ref="F416:I416"/>
    <mergeCell ref="L416:M416"/>
    <mergeCell ref="N416:Q416"/>
    <mergeCell ref="F417:I417"/>
    <mergeCell ref="L417:M417"/>
    <mergeCell ref="N417:Q417"/>
    <mergeCell ref="F414:I414"/>
    <mergeCell ref="L414:M414"/>
    <mergeCell ref="N414:Q414"/>
    <mergeCell ref="F415:I415"/>
    <mergeCell ref="L415:M415"/>
    <mergeCell ref="N415:Q415"/>
    <mergeCell ref="F412:I412"/>
    <mergeCell ref="L412:M412"/>
    <mergeCell ref="N412:Q412"/>
    <mergeCell ref="F413:I413"/>
    <mergeCell ref="L413:M413"/>
    <mergeCell ref="N413:Q413"/>
    <mergeCell ref="F410:I410"/>
    <mergeCell ref="L410:M410"/>
    <mergeCell ref="N410:Q410"/>
    <mergeCell ref="F411:I411"/>
    <mergeCell ref="L411:M411"/>
    <mergeCell ref="N411:Q411"/>
    <mergeCell ref="F408:I408"/>
    <mergeCell ref="L408:M408"/>
    <mergeCell ref="N408:Q408"/>
    <mergeCell ref="F409:I409"/>
    <mergeCell ref="L409:M409"/>
    <mergeCell ref="N409:Q409"/>
    <mergeCell ref="F406:I406"/>
    <mergeCell ref="L406:M406"/>
    <mergeCell ref="N406:Q406"/>
    <mergeCell ref="F407:I407"/>
    <mergeCell ref="L407:M407"/>
    <mergeCell ref="N407:Q407"/>
    <mergeCell ref="F404:I404"/>
    <mergeCell ref="L404:M404"/>
    <mergeCell ref="N404:Q404"/>
    <mergeCell ref="F405:I405"/>
    <mergeCell ref="L405:M405"/>
    <mergeCell ref="N405:Q405"/>
    <mergeCell ref="F401:I401"/>
    <mergeCell ref="L401:M401"/>
    <mergeCell ref="N401:Q401"/>
    <mergeCell ref="F402:I402"/>
    <mergeCell ref="L402:M402"/>
    <mergeCell ref="N402:Q402"/>
    <mergeCell ref="F399:I399"/>
    <mergeCell ref="L399:M399"/>
    <mergeCell ref="N399:Q399"/>
    <mergeCell ref="F400:I400"/>
    <mergeCell ref="L400:M400"/>
    <mergeCell ref="N400:Q400"/>
    <mergeCell ref="F397:I397"/>
    <mergeCell ref="L397:M397"/>
    <mergeCell ref="N397:Q397"/>
    <mergeCell ref="F398:I398"/>
    <mergeCell ref="L398:M398"/>
    <mergeCell ref="N398:Q398"/>
    <mergeCell ref="F395:I395"/>
    <mergeCell ref="L395:M395"/>
    <mergeCell ref="N395:Q395"/>
    <mergeCell ref="F396:I396"/>
    <mergeCell ref="L396:M396"/>
    <mergeCell ref="N396:Q396"/>
    <mergeCell ref="F393:I393"/>
    <mergeCell ref="L393:M393"/>
    <mergeCell ref="N393:Q393"/>
    <mergeCell ref="F394:I394"/>
    <mergeCell ref="L394:M394"/>
    <mergeCell ref="N394:Q394"/>
    <mergeCell ref="F391:I391"/>
    <mergeCell ref="L391:M391"/>
    <mergeCell ref="N391:Q391"/>
    <mergeCell ref="F392:I392"/>
    <mergeCell ref="L392:M392"/>
    <mergeCell ref="N392:Q392"/>
    <mergeCell ref="F389:I389"/>
    <mergeCell ref="L389:M389"/>
    <mergeCell ref="N389:Q389"/>
    <mergeCell ref="F390:I390"/>
    <mergeCell ref="L390:M390"/>
    <mergeCell ref="N390:Q390"/>
    <mergeCell ref="F387:I387"/>
    <mergeCell ref="L387:M387"/>
    <mergeCell ref="N387:Q387"/>
    <mergeCell ref="F388:I388"/>
    <mergeCell ref="L388:M388"/>
    <mergeCell ref="N388:Q388"/>
    <mergeCell ref="F385:I385"/>
    <mergeCell ref="L385:M385"/>
    <mergeCell ref="N385:Q385"/>
    <mergeCell ref="F386:I386"/>
    <mergeCell ref="L386:M386"/>
    <mergeCell ref="N386:Q386"/>
    <mergeCell ref="F383:I383"/>
    <mergeCell ref="L383:M383"/>
    <mergeCell ref="N383:Q383"/>
    <mergeCell ref="F384:I384"/>
    <mergeCell ref="L384:M384"/>
    <mergeCell ref="N384:Q384"/>
    <mergeCell ref="F381:I381"/>
    <mergeCell ref="L381:M381"/>
    <mergeCell ref="N381:Q381"/>
    <mergeCell ref="F382:I382"/>
    <mergeCell ref="L382:M382"/>
    <mergeCell ref="N382:Q382"/>
    <mergeCell ref="F379:I379"/>
    <mergeCell ref="L379:M379"/>
    <mergeCell ref="N379:Q379"/>
    <mergeCell ref="F380:I380"/>
    <mergeCell ref="L380:M380"/>
    <mergeCell ref="N380:Q380"/>
    <mergeCell ref="F376:I376"/>
    <mergeCell ref="L376:M376"/>
    <mergeCell ref="N376:Q376"/>
    <mergeCell ref="F378:I378"/>
    <mergeCell ref="L378:M378"/>
    <mergeCell ref="N378:Q378"/>
    <mergeCell ref="N377:Q377"/>
    <mergeCell ref="F374:I374"/>
    <mergeCell ref="L374:M374"/>
    <mergeCell ref="N374:Q374"/>
    <mergeCell ref="F375:I375"/>
    <mergeCell ref="L375:M375"/>
    <mergeCell ref="N375:Q375"/>
    <mergeCell ref="F372:I372"/>
    <mergeCell ref="L372:M372"/>
    <mergeCell ref="N372:Q372"/>
    <mergeCell ref="F373:I373"/>
    <mergeCell ref="L373:M373"/>
    <mergeCell ref="N373:Q373"/>
    <mergeCell ref="F370:I370"/>
    <mergeCell ref="L370:M370"/>
    <mergeCell ref="N370:Q370"/>
    <mergeCell ref="F371:I371"/>
    <mergeCell ref="L371:M371"/>
    <mergeCell ref="N371:Q371"/>
    <mergeCell ref="F368:I368"/>
    <mergeCell ref="L368:M368"/>
    <mergeCell ref="N368:Q368"/>
    <mergeCell ref="F369:I369"/>
    <mergeCell ref="L369:M369"/>
    <mergeCell ref="N369:Q369"/>
    <mergeCell ref="F366:I366"/>
    <mergeCell ref="L366:M366"/>
    <mergeCell ref="N366:Q366"/>
    <mergeCell ref="F367:I367"/>
    <mergeCell ref="L367:M367"/>
    <mergeCell ref="N367:Q367"/>
    <mergeCell ref="F364:I364"/>
    <mergeCell ref="L364:M364"/>
    <mergeCell ref="N364:Q364"/>
    <mergeCell ref="F365:I365"/>
    <mergeCell ref="L365:M365"/>
    <mergeCell ref="N365:Q365"/>
    <mergeCell ref="F362:I362"/>
    <mergeCell ref="L362:M362"/>
    <mergeCell ref="N362:Q362"/>
    <mergeCell ref="F363:I363"/>
    <mergeCell ref="L363:M363"/>
    <mergeCell ref="N363:Q363"/>
    <mergeCell ref="F360:I360"/>
    <mergeCell ref="L360:M360"/>
    <mergeCell ref="N360:Q360"/>
    <mergeCell ref="F361:I361"/>
    <mergeCell ref="L361:M361"/>
    <mergeCell ref="N361:Q361"/>
    <mergeCell ref="F358:I358"/>
    <mergeCell ref="L358:M358"/>
    <mergeCell ref="N358:Q358"/>
    <mergeCell ref="F359:I359"/>
    <mergeCell ref="L359:M359"/>
    <mergeCell ref="N359:Q359"/>
    <mergeCell ref="F355:I355"/>
    <mergeCell ref="L355:M355"/>
    <mergeCell ref="N355:Q355"/>
    <mergeCell ref="F357:I357"/>
    <mergeCell ref="L357:M357"/>
    <mergeCell ref="N357:Q357"/>
    <mergeCell ref="F353:I353"/>
    <mergeCell ref="L353:M353"/>
    <mergeCell ref="N353:Q353"/>
    <mergeCell ref="F354:I354"/>
    <mergeCell ref="L354:M354"/>
    <mergeCell ref="N354:Q354"/>
    <mergeCell ref="F350:I350"/>
    <mergeCell ref="L350:M350"/>
    <mergeCell ref="N350:Q350"/>
    <mergeCell ref="F351:I351"/>
    <mergeCell ref="L351:M351"/>
    <mergeCell ref="N351:Q351"/>
    <mergeCell ref="F348:I348"/>
    <mergeCell ref="L348:M348"/>
    <mergeCell ref="N348:Q348"/>
    <mergeCell ref="F349:I349"/>
    <mergeCell ref="L349:M349"/>
    <mergeCell ref="N349:Q349"/>
    <mergeCell ref="F346:I346"/>
    <mergeCell ref="L346:M346"/>
    <mergeCell ref="N346:Q346"/>
    <mergeCell ref="F347:I347"/>
    <mergeCell ref="L347:M347"/>
    <mergeCell ref="N347:Q347"/>
    <mergeCell ref="F344:I344"/>
    <mergeCell ref="L344:M344"/>
    <mergeCell ref="N344:Q344"/>
    <mergeCell ref="F345:I345"/>
    <mergeCell ref="L345:M345"/>
    <mergeCell ref="N345:Q345"/>
    <mergeCell ref="F342:I342"/>
    <mergeCell ref="L342:M342"/>
    <mergeCell ref="N342:Q342"/>
    <mergeCell ref="F343:I343"/>
    <mergeCell ref="L343:M343"/>
    <mergeCell ref="N343:Q343"/>
    <mergeCell ref="F340:I340"/>
    <mergeCell ref="L340:M340"/>
    <mergeCell ref="N340:Q340"/>
    <mergeCell ref="F341:I341"/>
    <mergeCell ref="L341:M341"/>
    <mergeCell ref="N341:Q341"/>
    <mergeCell ref="F338:I338"/>
    <mergeCell ref="L338:M338"/>
    <mergeCell ref="N338:Q338"/>
    <mergeCell ref="F339:I339"/>
    <mergeCell ref="L339:M339"/>
    <mergeCell ref="N339:Q339"/>
    <mergeCell ref="F336:I336"/>
    <mergeCell ref="L336:M336"/>
    <mergeCell ref="N336:Q336"/>
    <mergeCell ref="F337:I337"/>
    <mergeCell ref="L337:M337"/>
    <mergeCell ref="N337:Q337"/>
    <mergeCell ref="F334:I334"/>
    <mergeCell ref="L334:M334"/>
    <mergeCell ref="N334:Q334"/>
    <mergeCell ref="F335:I335"/>
    <mergeCell ref="L335:M335"/>
    <mergeCell ref="N335:Q335"/>
    <mergeCell ref="F332:I332"/>
    <mergeCell ref="L332:M332"/>
    <mergeCell ref="N332:Q332"/>
    <mergeCell ref="F333:I333"/>
    <mergeCell ref="L333:M333"/>
    <mergeCell ref="N333:Q333"/>
    <mergeCell ref="F330:I330"/>
    <mergeCell ref="L330:M330"/>
    <mergeCell ref="N330:Q330"/>
    <mergeCell ref="F331:I331"/>
    <mergeCell ref="L331:M331"/>
    <mergeCell ref="N331:Q331"/>
    <mergeCell ref="F328:I328"/>
    <mergeCell ref="L328:M328"/>
    <mergeCell ref="N328:Q328"/>
    <mergeCell ref="F329:I329"/>
    <mergeCell ref="L329:M329"/>
    <mergeCell ref="N329:Q329"/>
    <mergeCell ref="F326:I326"/>
    <mergeCell ref="L326:M326"/>
    <mergeCell ref="N326:Q326"/>
    <mergeCell ref="F327:I327"/>
    <mergeCell ref="L327:M327"/>
    <mergeCell ref="N327:Q327"/>
    <mergeCell ref="F324:I324"/>
    <mergeCell ref="L324:M324"/>
    <mergeCell ref="N324:Q324"/>
    <mergeCell ref="F325:I325"/>
    <mergeCell ref="L325:M325"/>
    <mergeCell ref="N325:Q325"/>
    <mergeCell ref="F322:I322"/>
    <mergeCell ref="L322:M322"/>
    <mergeCell ref="N322:Q322"/>
    <mergeCell ref="F323:I323"/>
    <mergeCell ref="L323:M323"/>
    <mergeCell ref="N323:Q323"/>
    <mergeCell ref="F320:I320"/>
    <mergeCell ref="L320:M320"/>
    <mergeCell ref="N320:Q320"/>
    <mergeCell ref="F321:I321"/>
    <mergeCell ref="L321:M321"/>
    <mergeCell ref="N321:Q321"/>
    <mergeCell ref="F318:I318"/>
    <mergeCell ref="L318:M318"/>
    <mergeCell ref="N318:Q318"/>
    <mergeCell ref="F319:I319"/>
    <mergeCell ref="L319:M319"/>
    <mergeCell ref="N319:Q319"/>
    <mergeCell ref="F316:I316"/>
    <mergeCell ref="L316:M316"/>
    <mergeCell ref="N316:Q316"/>
    <mergeCell ref="F317:I317"/>
    <mergeCell ref="L317:M317"/>
    <mergeCell ref="N317:Q317"/>
    <mergeCell ref="F314:I314"/>
    <mergeCell ref="L314:M314"/>
    <mergeCell ref="N314:Q314"/>
    <mergeCell ref="F315:I315"/>
    <mergeCell ref="L315:M315"/>
    <mergeCell ref="N315:Q315"/>
    <mergeCell ref="F312:I312"/>
    <mergeCell ref="L312:M312"/>
    <mergeCell ref="N312:Q312"/>
    <mergeCell ref="F313:I313"/>
    <mergeCell ref="L313:M313"/>
    <mergeCell ref="N313:Q313"/>
    <mergeCell ref="F310:I310"/>
    <mergeCell ref="L310:M310"/>
    <mergeCell ref="N310:Q310"/>
    <mergeCell ref="F311:I311"/>
    <mergeCell ref="L311:M311"/>
    <mergeCell ref="N311:Q311"/>
    <mergeCell ref="F308:I308"/>
    <mergeCell ref="L308:M308"/>
    <mergeCell ref="N308:Q308"/>
    <mergeCell ref="F309:I309"/>
    <mergeCell ref="L309:M309"/>
    <mergeCell ref="N309:Q309"/>
    <mergeCell ref="F306:I306"/>
    <mergeCell ref="L306:M306"/>
    <mergeCell ref="N306:Q306"/>
    <mergeCell ref="F307:I307"/>
    <mergeCell ref="L307:M307"/>
    <mergeCell ref="N307:Q307"/>
    <mergeCell ref="F304:I304"/>
    <mergeCell ref="L304:M304"/>
    <mergeCell ref="N304:Q304"/>
    <mergeCell ref="F305:I305"/>
    <mergeCell ref="L305:M305"/>
    <mergeCell ref="N305:Q305"/>
    <mergeCell ref="F302:I302"/>
    <mergeCell ref="L302:M302"/>
    <mergeCell ref="N302:Q302"/>
    <mergeCell ref="F303:I303"/>
    <mergeCell ref="L303:M303"/>
    <mergeCell ref="N303:Q303"/>
    <mergeCell ref="F300:I300"/>
    <mergeCell ref="L300:M300"/>
    <mergeCell ref="N300:Q300"/>
    <mergeCell ref="F301:I301"/>
    <mergeCell ref="L301:M301"/>
    <mergeCell ref="N301:Q301"/>
    <mergeCell ref="F297:I297"/>
    <mergeCell ref="L297:M297"/>
    <mergeCell ref="N297:Q297"/>
    <mergeCell ref="F298:I298"/>
    <mergeCell ref="L298:M298"/>
    <mergeCell ref="N298:Q298"/>
    <mergeCell ref="F294:I294"/>
    <mergeCell ref="L294:M294"/>
    <mergeCell ref="N294:Q294"/>
    <mergeCell ref="F296:I296"/>
    <mergeCell ref="L296:M296"/>
    <mergeCell ref="N296:Q296"/>
    <mergeCell ref="F292:I292"/>
    <mergeCell ref="L292:M292"/>
    <mergeCell ref="N292:Q292"/>
    <mergeCell ref="F293:I293"/>
    <mergeCell ref="L293:M293"/>
    <mergeCell ref="N293:Q293"/>
    <mergeCell ref="F289:I289"/>
    <mergeCell ref="L289:M289"/>
    <mergeCell ref="N289:Q289"/>
    <mergeCell ref="F290:I290"/>
    <mergeCell ref="L290:M290"/>
    <mergeCell ref="N290:Q290"/>
    <mergeCell ref="F286:I286"/>
    <mergeCell ref="L286:M286"/>
    <mergeCell ref="N286:Q286"/>
    <mergeCell ref="F287:I287"/>
    <mergeCell ref="L287:M287"/>
    <mergeCell ref="N287:Q287"/>
    <mergeCell ref="F284:I284"/>
    <mergeCell ref="L284:M284"/>
    <mergeCell ref="N284:Q284"/>
    <mergeCell ref="F285:I285"/>
    <mergeCell ref="L285:M285"/>
    <mergeCell ref="N285:Q285"/>
    <mergeCell ref="F282:I282"/>
    <mergeCell ref="L282:M282"/>
    <mergeCell ref="N282:Q282"/>
    <mergeCell ref="F283:I283"/>
    <mergeCell ref="L283:M283"/>
    <mergeCell ref="N283:Q283"/>
    <mergeCell ref="F279:I279"/>
    <mergeCell ref="L279:M279"/>
    <mergeCell ref="N279:Q279"/>
    <mergeCell ref="F280:I280"/>
    <mergeCell ref="L280:M280"/>
    <mergeCell ref="N280:Q280"/>
    <mergeCell ref="F276:I276"/>
    <mergeCell ref="L276:M276"/>
    <mergeCell ref="N276:Q276"/>
    <mergeCell ref="F277:I277"/>
    <mergeCell ref="L277:M277"/>
    <mergeCell ref="N277:Q277"/>
    <mergeCell ref="F273:I273"/>
    <mergeCell ref="L273:M273"/>
    <mergeCell ref="N273:Q273"/>
    <mergeCell ref="F275:I275"/>
    <mergeCell ref="L275:M275"/>
    <mergeCell ref="N275:Q275"/>
    <mergeCell ref="F271:I271"/>
    <mergeCell ref="L271:M271"/>
    <mergeCell ref="N271:Q271"/>
    <mergeCell ref="F272:I272"/>
    <mergeCell ref="L272:M272"/>
    <mergeCell ref="N272:Q272"/>
    <mergeCell ref="F268:I268"/>
    <mergeCell ref="L268:M268"/>
    <mergeCell ref="N268:Q268"/>
    <mergeCell ref="F269:I269"/>
    <mergeCell ref="L269:M269"/>
    <mergeCell ref="N269:Q269"/>
    <mergeCell ref="F266:I266"/>
    <mergeCell ref="L266:M266"/>
    <mergeCell ref="N266:Q266"/>
    <mergeCell ref="F267:I267"/>
    <mergeCell ref="L267:M267"/>
    <mergeCell ref="N267:Q267"/>
    <mergeCell ref="F264:I264"/>
    <mergeCell ref="L264:M264"/>
    <mergeCell ref="N264:Q264"/>
    <mergeCell ref="F265:I265"/>
    <mergeCell ref="L265:M265"/>
    <mergeCell ref="N265:Q265"/>
    <mergeCell ref="F262:I262"/>
    <mergeCell ref="L262:M262"/>
    <mergeCell ref="N262:Q262"/>
    <mergeCell ref="F263:I263"/>
    <mergeCell ref="L263:M263"/>
    <mergeCell ref="N263:Q263"/>
    <mergeCell ref="F259:I259"/>
    <mergeCell ref="L259:M259"/>
    <mergeCell ref="N259:Q259"/>
    <mergeCell ref="F261:I261"/>
    <mergeCell ref="L261:M261"/>
    <mergeCell ref="N261:Q261"/>
    <mergeCell ref="F257:I257"/>
    <mergeCell ref="L257:M257"/>
    <mergeCell ref="N257:Q257"/>
    <mergeCell ref="F258:I258"/>
    <mergeCell ref="L258:M258"/>
    <mergeCell ref="N258:Q258"/>
    <mergeCell ref="F255:I255"/>
    <mergeCell ref="L255:M255"/>
    <mergeCell ref="N255:Q255"/>
    <mergeCell ref="F256:I256"/>
    <mergeCell ref="L256:M256"/>
    <mergeCell ref="N256:Q256"/>
    <mergeCell ref="F253:I253"/>
    <mergeCell ref="L253:M253"/>
    <mergeCell ref="N253:Q253"/>
    <mergeCell ref="F254:I254"/>
    <mergeCell ref="L254:M254"/>
    <mergeCell ref="N254:Q254"/>
    <mergeCell ref="F251:I251"/>
    <mergeCell ref="L251:M251"/>
    <mergeCell ref="N251:Q251"/>
    <mergeCell ref="F252:I252"/>
    <mergeCell ref="L252:M252"/>
    <mergeCell ref="N252:Q252"/>
    <mergeCell ref="F249:I249"/>
    <mergeCell ref="L249:M249"/>
    <mergeCell ref="N249:Q249"/>
    <mergeCell ref="F250:I250"/>
    <mergeCell ref="L250:M250"/>
    <mergeCell ref="N250:Q250"/>
    <mergeCell ref="F247:I247"/>
    <mergeCell ref="L247:M247"/>
    <mergeCell ref="N247:Q247"/>
    <mergeCell ref="F248:I248"/>
    <mergeCell ref="L248:M248"/>
    <mergeCell ref="N248:Q248"/>
    <mergeCell ref="F245:I245"/>
    <mergeCell ref="L245:M245"/>
    <mergeCell ref="N245:Q245"/>
    <mergeCell ref="F246:I246"/>
    <mergeCell ref="L246:M246"/>
    <mergeCell ref="N246:Q246"/>
    <mergeCell ref="F243:I243"/>
    <mergeCell ref="L243:M243"/>
    <mergeCell ref="N243:Q243"/>
    <mergeCell ref="F244:I244"/>
    <mergeCell ref="L244:M244"/>
    <mergeCell ref="N244:Q244"/>
    <mergeCell ref="F241:I241"/>
    <mergeCell ref="L241:M241"/>
    <mergeCell ref="N241:Q241"/>
    <mergeCell ref="F242:I242"/>
    <mergeCell ref="L242:M242"/>
    <mergeCell ref="N242:Q242"/>
    <mergeCell ref="F239:I239"/>
    <mergeCell ref="L239:M239"/>
    <mergeCell ref="N239:Q239"/>
    <mergeCell ref="F240:I240"/>
    <mergeCell ref="L240:M240"/>
    <mergeCell ref="N240:Q240"/>
    <mergeCell ref="F236:I236"/>
    <mergeCell ref="L236:M236"/>
    <mergeCell ref="N236:Q236"/>
    <mergeCell ref="F237:I237"/>
    <mergeCell ref="L237:M237"/>
    <mergeCell ref="N237:Q237"/>
    <mergeCell ref="F234:I234"/>
    <mergeCell ref="L234:M234"/>
    <mergeCell ref="N234:Q234"/>
    <mergeCell ref="F235:I235"/>
    <mergeCell ref="L235:M235"/>
    <mergeCell ref="N235:Q235"/>
    <mergeCell ref="F232:I232"/>
    <mergeCell ref="L232:M232"/>
    <mergeCell ref="N232:Q232"/>
    <mergeCell ref="F233:I233"/>
    <mergeCell ref="L233:M233"/>
    <mergeCell ref="N233:Q233"/>
    <mergeCell ref="F230:I230"/>
    <mergeCell ref="L230:M230"/>
    <mergeCell ref="N230:Q230"/>
    <mergeCell ref="F231:I231"/>
    <mergeCell ref="L231:M231"/>
    <mergeCell ref="N231:Q231"/>
    <mergeCell ref="F228:I228"/>
    <mergeCell ref="L228:M228"/>
    <mergeCell ref="N228:Q228"/>
    <mergeCell ref="F229:I229"/>
    <mergeCell ref="L229:M229"/>
    <mergeCell ref="N229:Q229"/>
    <mergeCell ref="F226:I226"/>
    <mergeCell ref="L226:M226"/>
    <mergeCell ref="N226:Q226"/>
    <mergeCell ref="F227:I227"/>
    <mergeCell ref="L227:M227"/>
    <mergeCell ref="N227:Q227"/>
    <mergeCell ref="F224:I224"/>
    <mergeCell ref="L224:M224"/>
    <mergeCell ref="N224:Q224"/>
    <mergeCell ref="F225:I225"/>
    <mergeCell ref="L225:M225"/>
    <mergeCell ref="N225:Q225"/>
    <mergeCell ref="F222:I222"/>
    <mergeCell ref="L222:M222"/>
    <mergeCell ref="N222:Q222"/>
    <mergeCell ref="F223:I223"/>
    <mergeCell ref="L223:M223"/>
    <mergeCell ref="N223:Q223"/>
    <mergeCell ref="F220:I220"/>
    <mergeCell ref="L220:M220"/>
    <mergeCell ref="N220:Q220"/>
    <mergeCell ref="F221:I221"/>
    <mergeCell ref="L221:M221"/>
    <mergeCell ref="N221:Q221"/>
    <mergeCell ref="F218:I218"/>
    <mergeCell ref="L218:M218"/>
    <mergeCell ref="N218:Q218"/>
    <mergeCell ref="F219:I219"/>
    <mergeCell ref="L219:M219"/>
    <mergeCell ref="N219:Q219"/>
    <mergeCell ref="F216:I216"/>
    <mergeCell ref="L216:M216"/>
    <mergeCell ref="N216:Q216"/>
    <mergeCell ref="F217:I217"/>
    <mergeCell ref="L217:M217"/>
    <mergeCell ref="N217:Q217"/>
    <mergeCell ref="F213:I213"/>
    <mergeCell ref="L213:M213"/>
    <mergeCell ref="N213:Q213"/>
    <mergeCell ref="F214:I214"/>
    <mergeCell ref="L214:M214"/>
    <mergeCell ref="N214:Q214"/>
    <mergeCell ref="F211:I211"/>
    <mergeCell ref="L211:M211"/>
    <mergeCell ref="N211:Q211"/>
    <mergeCell ref="F212:I212"/>
    <mergeCell ref="L212:M212"/>
    <mergeCell ref="N212:Q212"/>
    <mergeCell ref="F209:I209"/>
    <mergeCell ref="L209:M209"/>
    <mergeCell ref="N209:Q209"/>
    <mergeCell ref="F210:I210"/>
    <mergeCell ref="L210:M210"/>
    <mergeCell ref="N210:Q210"/>
    <mergeCell ref="F207:I207"/>
    <mergeCell ref="L207:M207"/>
    <mergeCell ref="N207:Q207"/>
    <mergeCell ref="F208:I208"/>
    <mergeCell ref="L208:M208"/>
    <mergeCell ref="N208:Q208"/>
    <mergeCell ref="F205:I205"/>
    <mergeCell ref="L205:M205"/>
    <mergeCell ref="N205:Q205"/>
    <mergeCell ref="F206:I206"/>
    <mergeCell ref="L206:M206"/>
    <mergeCell ref="N206:Q206"/>
    <mergeCell ref="F203:I203"/>
    <mergeCell ref="L203:M203"/>
    <mergeCell ref="N203:Q203"/>
    <mergeCell ref="F204:I204"/>
    <mergeCell ref="L204:M204"/>
    <mergeCell ref="N204:Q204"/>
    <mergeCell ref="F201:I201"/>
    <mergeCell ref="L201:M201"/>
    <mergeCell ref="N201:Q201"/>
    <mergeCell ref="F202:I202"/>
    <mergeCell ref="L202:M202"/>
    <mergeCell ref="N202:Q202"/>
    <mergeCell ref="F199:I199"/>
    <mergeCell ref="L199:M199"/>
    <mergeCell ref="N199:Q199"/>
    <mergeCell ref="F200:I200"/>
    <mergeCell ref="L200:M200"/>
    <mergeCell ref="N200:Q200"/>
    <mergeCell ref="F197:I197"/>
    <mergeCell ref="L197:M197"/>
    <mergeCell ref="N197:Q197"/>
    <mergeCell ref="F198:I198"/>
    <mergeCell ref="L198:M198"/>
    <mergeCell ref="N198:Q198"/>
    <mergeCell ref="F195:I195"/>
    <mergeCell ref="L195:M195"/>
    <mergeCell ref="N195:Q195"/>
    <mergeCell ref="F196:I196"/>
    <mergeCell ref="L196:M196"/>
    <mergeCell ref="N196:Q196"/>
    <mergeCell ref="F193:I193"/>
    <mergeCell ref="L193:M193"/>
    <mergeCell ref="N193:Q193"/>
    <mergeCell ref="F194:I194"/>
    <mergeCell ref="L194:M194"/>
    <mergeCell ref="N194:Q194"/>
    <mergeCell ref="F191:I191"/>
    <mergeCell ref="L191:M191"/>
    <mergeCell ref="N191:Q191"/>
    <mergeCell ref="F192:I192"/>
    <mergeCell ref="L192:M192"/>
    <mergeCell ref="N192:Q192"/>
    <mergeCell ref="F189:I189"/>
    <mergeCell ref="L189:M189"/>
    <mergeCell ref="N189:Q189"/>
    <mergeCell ref="F190:I190"/>
    <mergeCell ref="L190:M190"/>
    <mergeCell ref="N190:Q190"/>
    <mergeCell ref="F187:I187"/>
    <mergeCell ref="L187:M187"/>
    <mergeCell ref="N187:Q187"/>
    <mergeCell ref="F188:I188"/>
    <mergeCell ref="L188:M188"/>
    <mergeCell ref="N188:Q188"/>
    <mergeCell ref="F184:I184"/>
    <mergeCell ref="L184:M184"/>
    <mergeCell ref="N184:Q184"/>
    <mergeCell ref="F186:I186"/>
    <mergeCell ref="L186:M186"/>
    <mergeCell ref="N186:Q186"/>
    <mergeCell ref="F182:I182"/>
    <mergeCell ref="L182:M182"/>
    <mergeCell ref="N182:Q182"/>
    <mergeCell ref="F183:I183"/>
    <mergeCell ref="L183:M183"/>
    <mergeCell ref="N183:Q183"/>
    <mergeCell ref="F180:I180"/>
    <mergeCell ref="L180:M180"/>
    <mergeCell ref="N180:Q180"/>
    <mergeCell ref="F181:I181"/>
    <mergeCell ref="L181:M181"/>
    <mergeCell ref="N181:Q181"/>
    <mergeCell ref="F178:I178"/>
    <mergeCell ref="L178:M178"/>
    <mergeCell ref="N178:Q178"/>
    <mergeCell ref="F179:I179"/>
    <mergeCell ref="L179:M179"/>
    <mergeCell ref="N179:Q179"/>
    <mergeCell ref="F176:I176"/>
    <mergeCell ref="L176:M176"/>
    <mergeCell ref="N176:Q176"/>
    <mergeCell ref="F177:I177"/>
    <mergeCell ref="L177:M177"/>
    <mergeCell ref="N177:Q177"/>
    <mergeCell ref="F173:I173"/>
    <mergeCell ref="L173:M173"/>
    <mergeCell ref="N173:Q173"/>
    <mergeCell ref="F174:I174"/>
    <mergeCell ref="L174:M174"/>
    <mergeCell ref="N174:Q174"/>
    <mergeCell ref="F171:I171"/>
    <mergeCell ref="L171:M171"/>
    <mergeCell ref="N171:Q171"/>
    <mergeCell ref="F172:I172"/>
    <mergeCell ref="L172:M172"/>
    <mergeCell ref="N172:Q172"/>
    <mergeCell ref="F169:I169"/>
    <mergeCell ref="L169:M169"/>
    <mergeCell ref="N169:Q169"/>
    <mergeCell ref="F170:I170"/>
    <mergeCell ref="L170:M170"/>
    <mergeCell ref="N170:Q170"/>
    <mergeCell ref="F167:I167"/>
    <mergeCell ref="L167:M167"/>
    <mergeCell ref="N167:Q167"/>
    <mergeCell ref="F168:I168"/>
    <mergeCell ref="L168:M168"/>
    <mergeCell ref="N168:Q168"/>
    <mergeCell ref="F164:I164"/>
    <mergeCell ref="L164:M164"/>
    <mergeCell ref="N164:Q164"/>
    <mergeCell ref="F166:I166"/>
    <mergeCell ref="L166:M166"/>
    <mergeCell ref="N166:Q166"/>
    <mergeCell ref="F162:I162"/>
    <mergeCell ref="L162:M162"/>
    <mergeCell ref="N162:Q162"/>
    <mergeCell ref="F163:I163"/>
    <mergeCell ref="L163:M163"/>
    <mergeCell ref="N163:Q163"/>
    <mergeCell ref="F160:I160"/>
    <mergeCell ref="L160:M160"/>
    <mergeCell ref="N160:Q160"/>
    <mergeCell ref="F161:I161"/>
    <mergeCell ref="L161:M161"/>
    <mergeCell ref="N161:Q161"/>
    <mergeCell ref="F158:I158"/>
    <mergeCell ref="L158:M158"/>
    <mergeCell ref="N158:Q158"/>
    <mergeCell ref="F159:I159"/>
    <mergeCell ref="L159:M159"/>
    <mergeCell ref="N159:Q159"/>
    <mergeCell ref="F156:I156"/>
    <mergeCell ref="L156:M156"/>
    <mergeCell ref="N156:Q156"/>
    <mergeCell ref="F157:I157"/>
    <mergeCell ref="L157:M157"/>
    <mergeCell ref="N157:Q157"/>
    <mergeCell ref="F153:I153"/>
    <mergeCell ref="L153:M153"/>
    <mergeCell ref="N153:Q153"/>
    <mergeCell ref="F154:I154"/>
    <mergeCell ref="L154:M154"/>
    <mergeCell ref="N154:Q154"/>
    <mergeCell ref="F151:I151"/>
    <mergeCell ref="L151:M151"/>
    <mergeCell ref="N151:Q151"/>
    <mergeCell ref="F152:I152"/>
    <mergeCell ref="L152:M152"/>
    <mergeCell ref="N152:Q152"/>
    <mergeCell ref="F149:I149"/>
    <mergeCell ref="L149:M149"/>
    <mergeCell ref="N149:Q149"/>
    <mergeCell ref="F150:I150"/>
    <mergeCell ref="L150:M150"/>
    <mergeCell ref="N150:Q150"/>
    <mergeCell ref="F147:I147"/>
    <mergeCell ref="L147:M147"/>
    <mergeCell ref="N147:Q147"/>
    <mergeCell ref="F148:I148"/>
    <mergeCell ref="L148:M148"/>
    <mergeCell ref="N148:Q148"/>
    <mergeCell ref="F143:I143"/>
    <mergeCell ref="L143:M143"/>
    <mergeCell ref="N143:Q143"/>
    <mergeCell ref="F146:I146"/>
    <mergeCell ref="L146:M146"/>
    <mergeCell ref="N146:Q146"/>
    <mergeCell ref="C133:Q133"/>
    <mergeCell ref="F135:P135"/>
    <mergeCell ref="F136:P136"/>
    <mergeCell ref="M138:P138"/>
    <mergeCell ref="M140:Q140"/>
    <mergeCell ref="M141:Q141"/>
    <mergeCell ref="D123:H123"/>
    <mergeCell ref="N123:Q123"/>
    <mergeCell ref="D124:H124"/>
    <mergeCell ref="N124:Q124"/>
    <mergeCell ref="N125:Q125"/>
    <mergeCell ref="L127:Q127"/>
    <mergeCell ref="D120:H120"/>
    <mergeCell ref="N120:Q120"/>
    <mergeCell ref="D121:H121"/>
    <mergeCell ref="N121:Q121"/>
    <mergeCell ref="D122:H122"/>
    <mergeCell ref="N122:Q122"/>
    <mergeCell ref="N113:Q113"/>
    <mergeCell ref="N114:Q114"/>
    <mergeCell ref="N115:Q115"/>
    <mergeCell ref="N116:Q116"/>
    <mergeCell ref="N117:Q117"/>
    <mergeCell ref="N119:Q119"/>
    <mergeCell ref="N107:Q107"/>
    <mergeCell ref="N108:Q108"/>
    <mergeCell ref="N109:Q109"/>
    <mergeCell ref="N110:Q110"/>
    <mergeCell ref="N111:Q111"/>
    <mergeCell ref="N112:Q112"/>
    <mergeCell ref="N101:Q101"/>
    <mergeCell ref="N102:Q102"/>
    <mergeCell ref="N103:Q103"/>
    <mergeCell ref="N104:Q104"/>
    <mergeCell ref="N105:Q105"/>
    <mergeCell ref="N106:Q106"/>
    <mergeCell ref="N95:Q95"/>
    <mergeCell ref="N96:Q96"/>
    <mergeCell ref="N97:Q97"/>
    <mergeCell ref="N98:Q98"/>
    <mergeCell ref="N99:Q99"/>
    <mergeCell ref="N100:Q100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3:J33"/>
    <mergeCell ref="M33:P33"/>
    <mergeCell ref="L35:P35"/>
    <mergeCell ref="C76:Q76"/>
    <mergeCell ref="F78:P78"/>
    <mergeCell ref="F79:P79"/>
    <mergeCell ref="H30:J30"/>
    <mergeCell ref="M30:P30"/>
    <mergeCell ref="H31:J31"/>
    <mergeCell ref="M31:P31"/>
    <mergeCell ref="H32:J32"/>
    <mergeCell ref="M32:P32"/>
    <mergeCell ref="O20:P20"/>
    <mergeCell ref="O21:P21"/>
    <mergeCell ref="M24:P24"/>
    <mergeCell ref="M25:P25"/>
    <mergeCell ref="M27:P27"/>
    <mergeCell ref="H29:J29"/>
    <mergeCell ref="M29:P29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y jsou hodnoty K a M." sqref="D559:D564">
      <formula1>"K,M"</formula1>
    </dataValidation>
    <dataValidation type="list" allowBlank="1" showInputMessage="1" showErrorMessage="1" error="Povoleny jsou hodnoty základní, snížená, zákl. přenesená, sníž. přenesená, nulová." sqref="U559:U564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43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Vendula Dankovičová</cp:lastModifiedBy>
  <dcterms:created xsi:type="dcterms:W3CDTF">2019-05-05T16:41:23Z</dcterms:created>
  <dcterms:modified xsi:type="dcterms:W3CDTF">2020-06-18T08:59:20Z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