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\2022\05_11309-003-000 - OPRAVA ČÁSTI SEKUN. ROZVODU TEPLA A TEPLÉ VODY (SRT) Z PŘEDSTANICE PS10\Rozpočet\"/>
    </mc:Choice>
  </mc:AlternateContent>
  <xr:revisionPtr revIDLastSave="0" documentId="13_ncr:1_{C6B5D871-8D77-414C-A091-C01C343D909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rozpočet" sheetId="12" r:id="rId3"/>
  </sheets>
  <externalReferences>
    <externalReference r:id="rId4"/>
  </externalReferences>
  <definedNames>
    <definedName name="CelkemDPHVypocet" localSheetId="0">Stavba!$H$39</definedName>
    <definedName name="CenaCelkem">Stavba!$G$26</definedName>
    <definedName name="CenaCelkemBezDPH">Stavba!$G$25</definedName>
    <definedName name="CenaCelkemVypocet" localSheetId="0">Stavba!$I$39</definedName>
    <definedName name="cisloobjektu">Stavba!#REF!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Stavba!#REF!</definedName>
    <definedName name="dadresa">Stavba!$D$9:$G$9</definedName>
    <definedName name="DIČ" localSheetId="0">Stavba!$I$9</definedName>
    <definedName name="dmisto">Stavba!$E$10:$G$10</definedName>
    <definedName name="DPHSni">Stavba!$G$21</definedName>
    <definedName name="DPHZakl">Stavba!$G$23</definedName>
    <definedName name="dpsc" localSheetId="0">Stavba!$D$10</definedName>
    <definedName name="IČO" localSheetId="0">Stavba!$I$8</definedName>
    <definedName name="Mena">Stavba!$J$26</definedName>
    <definedName name="MistoStavby">Stavba!#REF!</definedName>
    <definedName name="nazevobjektu">Stavba!$D$3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Stavba!$D$4</definedName>
    <definedName name="_xlnm.Print_Titles" localSheetId="2">rozpočet!$1:$7</definedName>
    <definedName name="oadresa">Stavba!$D$6</definedName>
    <definedName name="Objednatel" localSheetId="0">Stavba!$D$5</definedName>
    <definedName name="Objekt" localSheetId="0">Stavba!$B$35</definedName>
    <definedName name="_xlnm.Print_Area" localSheetId="2">rozpočet!$A$1:$W$194</definedName>
    <definedName name="_xlnm.Print_Area" localSheetId="0">Stavba!$A$1:$J$60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Stavba!#REF!</definedName>
    <definedName name="pdic">Stavba!#REF!</definedName>
    <definedName name="pico">Stavba!#REF!</definedName>
    <definedName name="pmisto">Stavba!#REF!</definedName>
    <definedName name="PocetMJ">#REF!</definedName>
    <definedName name="PoptavkaID">Stavba!$A$1</definedName>
    <definedName name="pPSC">Stavba!#REF!</definedName>
    <definedName name="Projektant">Stavba!#REF!</definedName>
    <definedName name="SazbaDPH1" localSheetId="0">Stavba!$E$20</definedName>
    <definedName name="SazbaDPH1">'[1]Krycí list'!$C$30</definedName>
    <definedName name="SazbaDPH2" localSheetId="0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Stavba!$D$11</definedName>
    <definedName name="Z_B7E7C763_C459_487D_8ABA_5CFDDFBD5A84_.wvu.Cols" localSheetId="0" hidden="1">Stavba!$A:$A</definedName>
    <definedName name="Z_B7E7C763_C459_487D_8ABA_5CFDDFBD5A84_.wvu.PrintArea" localSheetId="0" hidden="1">Stavba!$B$1:$J$33</definedName>
    <definedName name="ZakladDPHSni">Stavba!$G$20</definedName>
    <definedName name="ZakladDPHSniVypocet" localSheetId="0">Stavba!$F$39</definedName>
    <definedName name="ZakladDPHZakl">Stavba!$G$22</definedName>
    <definedName name="ZakladDPHZaklVypocet" localSheetId="0">Stavba!$G$39</definedName>
    <definedName name="ZaObjednatele">Stavba!$G$31</definedName>
    <definedName name="Zaokrouhleni">Stavba!$G$24</definedName>
    <definedName name="ZaZhotovitele">Stavba!$D$31</definedName>
    <definedName name="Zhotovitel">Stavba!$D$8:$G$8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108" i="12" l="1"/>
  <c r="AY101" i="12"/>
  <c r="AY87" i="12"/>
  <c r="AY80" i="12"/>
  <c r="AY63" i="12"/>
  <c r="AY56" i="12"/>
  <c r="AY39" i="12"/>
  <c r="AY31" i="12"/>
  <c r="G9" i="12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K19" i="12"/>
  <c r="V19" i="12"/>
  <c r="G20" i="12"/>
  <c r="G19" i="12" s="1"/>
  <c r="I47" i="1" s="1"/>
  <c r="I20" i="12"/>
  <c r="I19" i="12" s="1"/>
  <c r="K20" i="12"/>
  <c r="M20" i="12"/>
  <c r="M19" i="12" s="1"/>
  <c r="O20" i="12"/>
  <c r="O19" i="12" s="1"/>
  <c r="Q20" i="12"/>
  <c r="Q19" i="12" s="1"/>
  <c r="V20" i="12"/>
  <c r="G21" i="12"/>
  <c r="I48" i="1" s="1"/>
  <c r="G22" i="12"/>
  <c r="M22" i="12" s="1"/>
  <c r="I22" i="12"/>
  <c r="K22" i="12"/>
  <c r="O22" i="12"/>
  <c r="O21" i="12" s="1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O25" i="12"/>
  <c r="G26" i="12"/>
  <c r="M26" i="12" s="1"/>
  <c r="M25" i="12" s="1"/>
  <c r="I26" i="12"/>
  <c r="I25" i="12" s="1"/>
  <c r="K26" i="12"/>
  <c r="K25" i="12" s="1"/>
  <c r="O26" i="12"/>
  <c r="Q26" i="12"/>
  <c r="Q25" i="12" s="1"/>
  <c r="V26" i="12"/>
  <c r="V25" i="12" s="1"/>
  <c r="G30" i="12"/>
  <c r="M30" i="12" s="1"/>
  <c r="I30" i="12"/>
  <c r="K30" i="12"/>
  <c r="O30" i="12"/>
  <c r="Q30" i="12"/>
  <c r="V30" i="12"/>
  <c r="G38" i="12"/>
  <c r="G29" i="12" s="1"/>
  <c r="I50" i="1" s="1"/>
  <c r="I38" i="12"/>
  <c r="K38" i="12"/>
  <c r="O38" i="12"/>
  <c r="Q38" i="12"/>
  <c r="V38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62" i="12"/>
  <c r="M62" i="12" s="1"/>
  <c r="I62" i="12"/>
  <c r="K62" i="12"/>
  <c r="O62" i="12"/>
  <c r="Q62" i="12"/>
  <c r="V62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6" i="12"/>
  <c r="I86" i="12"/>
  <c r="K86" i="12"/>
  <c r="M86" i="12"/>
  <c r="O86" i="12"/>
  <c r="Q86" i="12"/>
  <c r="V86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100" i="12"/>
  <c r="I100" i="12"/>
  <c r="K100" i="12"/>
  <c r="M100" i="12"/>
  <c r="O100" i="12"/>
  <c r="Q100" i="12"/>
  <c r="V100" i="12"/>
  <c r="G107" i="12"/>
  <c r="I107" i="12"/>
  <c r="K107" i="12"/>
  <c r="O107" i="12"/>
  <c r="Q107" i="12"/>
  <c r="V107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V99" i="12" s="1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I152" i="12"/>
  <c r="K152" i="12"/>
  <c r="M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1" i="12"/>
  <c r="M171" i="12" s="1"/>
  <c r="I171" i="12"/>
  <c r="K171" i="12"/>
  <c r="K170" i="12" s="1"/>
  <c r="O171" i="12"/>
  <c r="Q171" i="12"/>
  <c r="Q170" i="12" s="1"/>
  <c r="V171" i="12"/>
  <c r="G172" i="12"/>
  <c r="M172" i="12" s="1"/>
  <c r="I172" i="12"/>
  <c r="K172" i="12"/>
  <c r="O172" i="12"/>
  <c r="Q172" i="12"/>
  <c r="V172" i="12"/>
  <c r="G173" i="12"/>
  <c r="M173" i="12" s="1"/>
  <c r="I173" i="12"/>
  <c r="I170" i="12" s="1"/>
  <c r="K173" i="12"/>
  <c r="O173" i="12"/>
  <c r="Q173" i="12"/>
  <c r="V173" i="12"/>
  <c r="G175" i="12"/>
  <c r="M175" i="12" s="1"/>
  <c r="I175" i="12"/>
  <c r="I174" i="12" s="1"/>
  <c r="K175" i="12"/>
  <c r="O175" i="12"/>
  <c r="Q175" i="12"/>
  <c r="Q174" i="12" s="1"/>
  <c r="V175" i="12"/>
  <c r="V174" i="12" s="1"/>
  <c r="G176" i="12"/>
  <c r="M176" i="12" s="1"/>
  <c r="I176" i="12"/>
  <c r="K176" i="12"/>
  <c r="O176" i="12"/>
  <c r="Q176" i="12"/>
  <c r="V176" i="12"/>
  <c r="G177" i="12"/>
  <c r="I57" i="1" s="1"/>
  <c r="G178" i="12"/>
  <c r="M178" i="12" s="1"/>
  <c r="M177" i="12" s="1"/>
  <c r="I178" i="12"/>
  <c r="I177" i="12" s="1"/>
  <c r="K178" i="12"/>
  <c r="K177" i="12" s="1"/>
  <c r="O178" i="12"/>
  <c r="O177" i="12" s="1"/>
  <c r="Q178" i="12"/>
  <c r="Q177" i="12" s="1"/>
  <c r="V178" i="12"/>
  <c r="V177" i="12" s="1"/>
  <c r="K179" i="12"/>
  <c r="G180" i="12"/>
  <c r="M180" i="12" s="1"/>
  <c r="M179" i="12" s="1"/>
  <c r="I180" i="12"/>
  <c r="I179" i="12" s="1"/>
  <c r="K180" i="12"/>
  <c r="O180" i="12"/>
  <c r="O179" i="12" s="1"/>
  <c r="Q180" i="12"/>
  <c r="Q179" i="12" s="1"/>
  <c r="V180" i="12"/>
  <c r="V179" i="12" s="1"/>
  <c r="O181" i="12"/>
  <c r="G182" i="12"/>
  <c r="M182" i="12" s="1"/>
  <c r="M181" i="12" s="1"/>
  <c r="I182" i="12"/>
  <c r="I181" i="12" s="1"/>
  <c r="K182" i="12"/>
  <c r="K181" i="12" s="1"/>
  <c r="O182" i="12"/>
  <c r="Q182" i="12"/>
  <c r="Q181" i="12" s="1"/>
  <c r="V182" i="12"/>
  <c r="V181" i="12" s="1"/>
  <c r="AC184" i="12"/>
  <c r="F37" i="1" s="1"/>
  <c r="H39" i="1"/>
  <c r="J25" i="1"/>
  <c r="J23" i="1"/>
  <c r="G35" i="1"/>
  <c r="F35" i="1"/>
  <c r="J20" i="1"/>
  <c r="J21" i="1"/>
  <c r="J22" i="1"/>
  <c r="J24" i="1"/>
  <c r="E21" i="1"/>
  <c r="E23" i="1"/>
  <c r="G99" i="12" l="1"/>
  <c r="I53" i="1" s="1"/>
  <c r="F36" i="1"/>
  <c r="F39" i="1" s="1"/>
  <c r="G20" i="1" s="1"/>
  <c r="F38" i="1"/>
  <c r="I14" i="1"/>
  <c r="V121" i="12"/>
  <c r="K8" i="12"/>
  <c r="G179" i="12"/>
  <c r="I58" i="1" s="1"/>
  <c r="I16" i="1" s="1"/>
  <c r="M174" i="12"/>
  <c r="V170" i="12"/>
  <c r="O121" i="12"/>
  <c r="K99" i="12"/>
  <c r="O99" i="12"/>
  <c r="K78" i="12"/>
  <c r="V54" i="12"/>
  <c r="K29" i="12"/>
  <c r="O29" i="12"/>
  <c r="K21" i="12"/>
  <c r="Q21" i="12"/>
  <c r="I21" i="12"/>
  <c r="V8" i="12"/>
  <c r="I8" i="12"/>
  <c r="G181" i="12"/>
  <c r="I59" i="1" s="1"/>
  <c r="I17" i="1" s="1"/>
  <c r="O174" i="12"/>
  <c r="M170" i="12"/>
  <c r="Q99" i="12"/>
  <c r="I99" i="12"/>
  <c r="V78" i="12"/>
  <c r="Q54" i="12"/>
  <c r="I54" i="12"/>
  <c r="V29" i="12"/>
  <c r="Q29" i="12"/>
  <c r="I29" i="12"/>
  <c r="G25" i="12"/>
  <c r="I49" i="1" s="1"/>
  <c r="V21" i="12"/>
  <c r="Q8" i="12"/>
  <c r="G8" i="12"/>
  <c r="O78" i="12"/>
  <c r="K54" i="12"/>
  <c r="K174" i="12"/>
  <c r="O170" i="12"/>
  <c r="K121" i="12"/>
  <c r="Q121" i="12"/>
  <c r="I121" i="12"/>
  <c r="Q78" i="12"/>
  <c r="I78" i="12"/>
  <c r="O54" i="12"/>
  <c r="O8" i="12"/>
  <c r="M78" i="12"/>
  <c r="M21" i="12"/>
  <c r="M121" i="12"/>
  <c r="M54" i="12"/>
  <c r="G121" i="12"/>
  <c r="I54" i="1" s="1"/>
  <c r="AD184" i="12"/>
  <c r="G174" i="12"/>
  <c r="I56" i="1" s="1"/>
  <c r="G170" i="12"/>
  <c r="I55" i="1" s="1"/>
  <c r="M107" i="12"/>
  <c r="M99" i="12" s="1"/>
  <c r="G78" i="12"/>
  <c r="I52" i="1" s="1"/>
  <c r="G54" i="12"/>
  <c r="I51" i="1" s="1"/>
  <c r="M38" i="12"/>
  <c r="M29" i="12" s="1"/>
  <c r="M9" i="12"/>
  <c r="M8" i="12" s="1"/>
  <c r="I15" i="1" l="1"/>
  <c r="G37" i="1"/>
  <c r="I37" i="1" s="1"/>
  <c r="G38" i="1"/>
  <c r="I38" i="1" s="1"/>
  <c r="G36" i="1"/>
  <c r="G184" i="12"/>
  <c r="I46" i="1"/>
  <c r="I13" i="1" l="1"/>
  <c r="I18" i="1" s="1"/>
  <c r="I60" i="1"/>
  <c r="G39" i="1"/>
  <c r="G22" i="1" s="1"/>
  <c r="A24" i="1" s="1"/>
  <c r="I36" i="1"/>
  <c r="I39" i="1" s="1"/>
  <c r="J36" i="1" l="1"/>
  <c r="J39" i="1" s="1"/>
  <c r="J38" i="1"/>
  <c r="J37" i="1"/>
  <c r="G25" i="1"/>
  <c r="G24" i="1" s="1"/>
  <c r="G26" i="1" s="1"/>
  <c r="A25" i="1"/>
  <c r="J59" i="1"/>
  <c r="J50" i="1"/>
  <c r="J52" i="1"/>
  <c r="J58" i="1"/>
  <c r="J57" i="1"/>
  <c r="J47" i="1"/>
  <c r="J46" i="1"/>
  <c r="J51" i="1"/>
  <c r="J48" i="1"/>
  <c r="J55" i="1"/>
  <c r="J54" i="1"/>
  <c r="J53" i="1"/>
  <c r="J49" i="1"/>
  <c r="J56" i="1"/>
  <c r="J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8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8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9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9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0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0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Barbora Kohotová</author>
  </authors>
  <commentList>
    <comment ref="S6" authorId="0" shapeId="0" xr:uid="{B1069986-30B7-437E-B8E8-6F829467628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3B2E143-CD2B-439B-BF3C-94E49341443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<sst xmlns="http://schemas.openxmlformats.org/spreadsheetml/2006/main" count="979" uniqueCount="333">
  <si>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</si>
  <si>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</si>
  <si>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</si>
  <si>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</si>
  <si>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</si>
  <si>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</si>
  <si>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</si>
  <si>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</si>
  <si>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</si>
  <si>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</si>
  <si>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</si>
  <si>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</si>
  <si>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</si>
  <si>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</si>
  <si>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</si>
  <si>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</si>
  <si>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</si>
  <si>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</si>
  <si>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</si>
  <si>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</si>
  <si>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</si>
  <si>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</si>
  <si>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</si>
  <si>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</si>
  <si>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</si>
  <si>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</si>
  <si>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</si>
  <si>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</si>
  <si>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</si>
  <si>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</si>
  <si>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</si>
  <si>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</si>
  <si>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</si>
  <si>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</si>
  <si>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</si>
  <si>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</si>
  <si>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</si>
  <si>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</si>
  <si>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</si>
  <si>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</si>
  <si>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OPRAVA ČÁSTI SEKUN. ROZVODU TEPLA A TEPLÉ VODY (SRT) Z PŘEDSTANICE PS10</t>
  </si>
  <si>
    <t>Objekt:</t>
  </si>
  <si>
    <t>Rozpočet:</t>
  </si>
  <si>
    <t xml:space="preserve"> </t>
  </si>
  <si>
    <t>11309-003-000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</si>
  <si>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</si>
  <si>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</si>
  <si>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</si>
  <si>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</si>
  <si>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</si>
  <si>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</si>
  <si>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</si>
  <si>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</si>
  <si>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</si>
  <si>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713</t>
  </si>
  <si>
    <t>Izolace tepelné</t>
  </si>
  <si>
    <t>783</t>
  </si>
  <si>
    <t>Nátěry</t>
  </si>
  <si>
    <t>M23-1</t>
  </si>
  <si>
    <t>Předizolované potrubí : ÚT - Přívod SRT</t>
  </si>
  <si>
    <t>M23-2</t>
  </si>
  <si>
    <t>Předizolované potrubí : ÚT - Zpátečka SRT</t>
  </si>
  <si>
    <t>M23-3</t>
  </si>
  <si>
    <t>Předizolované potrubí : Teplá voda</t>
  </si>
  <si>
    <t>M23-4</t>
  </si>
  <si>
    <t>Předizolované potrubí : Teplá voda - cirkulace</t>
  </si>
  <si>
    <t>M23-5</t>
  </si>
  <si>
    <t>Nepředizolované potrubí - vevnitř budov</t>
  </si>
  <si>
    <t>M23-D</t>
  </si>
  <si>
    <t>Demontáže</t>
  </si>
  <si>
    <t>O</t>
  </si>
  <si>
    <t xml:space="preserve">Ostatní 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</si>
  <si>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</si>
  <si>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</si>
  <si>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</si>
  <si>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</si>
  <si>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</si>
  <si>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</si>
  <si>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</si>
  <si>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</si>
  <si>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</si>
  <si>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</si>
  <si>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</si>
  <si>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</si>
  <si>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</si>
  <si>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</si>
  <si>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</si>
  <si>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</si>
  <si>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</si>
  <si>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</si>
  <si>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</si>
  <si>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</si>
  <si>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</si>
  <si>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</si>
  <si>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</si>
  <si>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</si>
  <si>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</si>
  <si>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</si>
  <si>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</si>
  <si>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</si>
  <si>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</si>
  <si>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</si>
  <si>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</si>
  <si>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OD_1</t>
  </si>
  <si>
    <t xml:space="preserve">Odstranění krycích desek kanálu a odvoz na skládku </t>
  </si>
  <si>
    <t>kpl</t>
  </si>
  <si>
    <t>Vlastní</t>
  </si>
  <si>
    <t>Indiv</t>
  </si>
  <si>
    <t>POL1_</t>
  </si>
  <si>
    <t>PD_1</t>
  </si>
  <si>
    <t>Proražení dna kanálu pro vsaky</t>
  </si>
  <si>
    <t>PD_3</t>
  </si>
  <si>
    <t>Podložení a zabezpečení podzemních vedení dřevěným trámkem nebo betonovým korýtkem vyčistění kanálů</t>
  </si>
  <si>
    <t>139601102</t>
  </si>
  <si>
    <t>Ruční výkop jam, rýh a šachet v hornině tř. 3</t>
  </si>
  <si>
    <t>m3</t>
  </si>
  <si>
    <t>RTS 23/ I</t>
  </si>
  <si>
    <t>RTS 22/ I</t>
  </si>
  <si>
    <t>161101101</t>
  </si>
  <si>
    <t>Svislé přemístění výkopku z hor.1-4 do 2,5 m</t>
  </si>
  <si>
    <t>162701105</t>
  </si>
  <si>
    <t>Vodorovné přemístění výkopku z hor.1-4 do 10000 m</t>
  </si>
  <si>
    <t>199000005R00T1</t>
  </si>
  <si>
    <t xml:space="preserve">Poplatek za skládku zeminy </t>
  </si>
  <si>
    <t>t</t>
  </si>
  <si>
    <t>113106231R00T2</t>
  </si>
  <si>
    <t>Rozebrání dlažeb ze zámkové dlažby  vč. naložení a odvozu na skládku</t>
  </si>
  <si>
    <t>m2</t>
  </si>
  <si>
    <t>174101102</t>
  </si>
  <si>
    <t xml:space="preserve">Zásyp ruční se zhutněním štěrkopískem a zeminou </t>
  </si>
  <si>
    <t>58337310RT1</t>
  </si>
  <si>
    <t>Štěrkopísek frakce 0-4 tř.B</t>
  </si>
  <si>
    <t>POL3_</t>
  </si>
  <si>
    <t>591100020</t>
  </si>
  <si>
    <t>Chodník z dlažby zámkové, podklad štěrkodrť dlažba přírodní tloušťka 6 cm</t>
  </si>
  <si>
    <t>POL2_</t>
  </si>
  <si>
    <t>Z__1</t>
  </si>
  <si>
    <t>D+M Izolace z minerální vlny pro potrubí DN150, tl. izolace 2 x 40 mm</t>
  </si>
  <si>
    <t>m</t>
  </si>
  <si>
    <t>Z__2</t>
  </si>
  <si>
    <t>D+M Izolace z minerální vlny pro TV DN50, tl. izolace 30 mm</t>
  </si>
  <si>
    <t>Z__3</t>
  </si>
  <si>
    <t>D+M Izolace z minerální vlny pro TV DN63, tl. izolace 40 mm</t>
  </si>
  <si>
    <t>B_1</t>
  </si>
  <si>
    <t xml:space="preserve">Barva, nátěr nepředizolovaného potrubí </t>
  </si>
  <si>
    <t>Před nátěrem bude provedeno odrezivění ocelovým kartáčem, oprášení a odmaštění.</t>
  </si>
  <si>
    <t>POP</t>
  </si>
  <si>
    <t>Nátěr potrubí horké vody pod izolací se doporučuje provést 2x silikonovým nátěrem K 2000.</t>
  </si>
  <si>
    <t>733256512T1MT</t>
  </si>
  <si>
    <t xml:space="preserve">Montáž předizolovaného potrubí DN114,3x3,6/225 </t>
  </si>
  <si>
    <t>Zakončení – těsnící kroužek do zdi, vnější průměr 225 mm........4 ks</t>
  </si>
  <si>
    <t>733256512T1T</t>
  </si>
  <si>
    <t>Potrubí DN114,3x3,6/225  materiál potrubí dle EN 10217-2, materiál potrubí P235GH</t>
  </si>
  <si>
    <t>z_1</t>
  </si>
  <si>
    <t>Kalkul</t>
  </si>
  <si>
    <t>899721112R00T1</t>
  </si>
  <si>
    <t>Signalizační fólie zelené barvy</t>
  </si>
  <si>
    <t>899721112R00T2</t>
  </si>
  <si>
    <t>Propojení signalizačních vodičů</t>
  </si>
  <si>
    <t>899721112R00T3T</t>
  </si>
  <si>
    <t>RTG kontrola svarů v rozsahu 2%, min.2svary</t>
  </si>
  <si>
    <t>899721112R00T4T</t>
  </si>
  <si>
    <t>Vyzkoušení potrubí, tlakové zkoušky 6 bar</t>
  </si>
  <si>
    <t>899721112R00T5</t>
  </si>
  <si>
    <t xml:space="preserve">Komplexní vyzkoušení </t>
  </si>
  <si>
    <t>230120071</t>
  </si>
  <si>
    <t>Značení potrubí smalt.štítkem, nerez. drátem 0,5 m</t>
  </si>
  <si>
    <t>kus</t>
  </si>
  <si>
    <t>42398506T2</t>
  </si>
  <si>
    <t>Štítek na potrubí dle ČSN 130072 ,,topná voda přívod"</t>
  </si>
  <si>
    <t xml:space="preserve">kus   </t>
  </si>
  <si>
    <t>733256512T1M</t>
  </si>
  <si>
    <t>Montáž předizolovaného potrubí DN114,3x3,6/200</t>
  </si>
  <si>
    <t>733256512T1</t>
  </si>
  <si>
    <t>Potrubí DN114,3x3,6/200 materiál potrubí dle EN 10217-2, materiál potrubí P235GH</t>
  </si>
  <si>
    <t>899721112R00T3TT</t>
  </si>
  <si>
    <t>RTG kontrola svarů v rozsahu 2%, min. 2 svary</t>
  </si>
  <si>
    <t>42398506T3</t>
  </si>
  <si>
    <t>Štítek na potrubí dle ČSN 130072 ,,topná voda zpátečka"</t>
  </si>
  <si>
    <t>vodic_1</t>
  </si>
  <si>
    <t xml:space="preserve">Vyvedení signalizačních vodičů do skřínky v objektu č.p. 71, umístění na zdi objektu </t>
  </si>
  <si>
    <t>733256512T2M</t>
  </si>
  <si>
    <t>Montáž potrubí PEX DN63x125</t>
  </si>
  <si>
    <t>Médiová trubka z PEX FLEXTRA, zesíťovaná, splňující požadavky EN/ISO 15875, izolace - polyuretanová pěna, vnější plášť LDPE</t>
  </si>
  <si>
    <t/>
  </si>
  <si>
    <t>Trubka DN63x125......................................................40 m</t>
  </si>
  <si>
    <t>Zakončení _ koncovka   DN63/125....................................4 ks</t>
  </si>
  <si>
    <t>Zakončení – těsnící kroužek do zdi, vnější průměr 125 mm........4 ks</t>
  </si>
  <si>
    <t>Elektro svařitelná spojka...............................................4 ks</t>
  </si>
  <si>
    <t>733256512T2</t>
  </si>
  <si>
    <t>Potrubí PEX DN63x125</t>
  </si>
  <si>
    <t>899721112R00T4</t>
  </si>
  <si>
    <t>Vyzkoušení potrubí, tlakové zkoušky</t>
  </si>
  <si>
    <t>42398506T4</t>
  </si>
  <si>
    <t>Štítek na potrubí dle ČSN 130072 ,,teplá voda"</t>
  </si>
  <si>
    <t>733256512T3M</t>
  </si>
  <si>
    <t>Montáž potrubí PEX DN50x110</t>
  </si>
  <si>
    <t>Trubka DN50x110......................................................40 m</t>
  </si>
  <si>
    <t>Zakončení _ koncovka   DN50/110....................................4 ks</t>
  </si>
  <si>
    <t>Zakončení – těsnící kroužek do zdi, vnější průměr 110 mm........4 ks</t>
  </si>
  <si>
    <t>733256512T3</t>
  </si>
  <si>
    <t>Potrubí PEX DN50x110</t>
  </si>
  <si>
    <t>chranicka_1</t>
  </si>
  <si>
    <t>D+M Plastové chráničky položené do výkopu DN50/40</t>
  </si>
  <si>
    <t>42398506T5</t>
  </si>
  <si>
    <t>Štítek na potrubí dle ČSN 130072 ,,teplá voda cirkulace"</t>
  </si>
  <si>
    <t>230011088R00T1M</t>
  </si>
  <si>
    <t xml:space="preserve">Montáž trubky ocelové 168,3 x 4 </t>
  </si>
  <si>
    <t>14470136RT1</t>
  </si>
  <si>
    <t>Trubka ocelová bezešvá 168,3 x 4  P235GH</t>
  </si>
  <si>
    <t>230011067R00T12</t>
  </si>
  <si>
    <t>Montáž trubky ocelové 114,3 x 4</t>
  </si>
  <si>
    <t>14470255RT2</t>
  </si>
  <si>
    <t>Trubka ocelová bezešvá 114,3 x 4  P235GH</t>
  </si>
  <si>
    <t>230010254</t>
  </si>
  <si>
    <t>Montáž trubky ocelové závitové DN 1/2"</t>
  </si>
  <si>
    <t>14143016</t>
  </si>
  <si>
    <t>Trubka bezešvá závitová 11353.0 1/2"  15 mm</t>
  </si>
  <si>
    <t>SPCM</t>
  </si>
  <si>
    <t>230010255</t>
  </si>
  <si>
    <t>Montáž trubky ocelové závitové DN 3/4"</t>
  </si>
  <si>
    <t>14143018</t>
  </si>
  <si>
    <t>Trubka bezešvá závitová 11353.0 3/4" 20 mm</t>
  </si>
  <si>
    <t>230022067R00T1</t>
  </si>
  <si>
    <t>Montáž trub.dílů přivař.do 3 kg tř.11-13, 108 x 4</t>
  </si>
  <si>
    <t>31690648T2</t>
  </si>
  <si>
    <t>Trubkový oblouk - typ A - tvar 3D, d114,3x4, ČSN EN 10253-2, DN150/100 (ČSN 13 2200), mat.1.0345 (P235GH)</t>
  </si>
  <si>
    <t>230022067R00T1T1</t>
  </si>
  <si>
    <t>Montáž trub.dílů přivař.do 3 kg tř.11-13, DN125/100</t>
  </si>
  <si>
    <t>31690528T1</t>
  </si>
  <si>
    <t>Redukce 168x4,5 - 114,3x3,6, P235GH, ČSN EN10253-2, DN125/100</t>
  </si>
  <si>
    <t>VL2011</t>
  </si>
  <si>
    <t>230020839R00T1</t>
  </si>
  <si>
    <t>Příplatek za zhotovení ohybu při montáži 1/2"</t>
  </si>
  <si>
    <t>230020841R00T2</t>
  </si>
  <si>
    <t>Příplatek za zhotovení ohybu při montáži 3/4"</t>
  </si>
  <si>
    <t>odvadec_1</t>
  </si>
  <si>
    <t xml:space="preserve">D+M Odváděč vzduchu ležatý </t>
  </si>
  <si>
    <t>734209117</t>
  </si>
  <si>
    <t>Montáž armatur závitových,se 2závity, G 6/4</t>
  </si>
  <si>
    <t>73421040</t>
  </si>
  <si>
    <t xml:space="preserve">Kulový kohout závitový s pákou - na topnou vodu, prac. Teplota do 120°, PN 25, DN 1 1/2“ </t>
  </si>
  <si>
    <t>734209118</t>
  </si>
  <si>
    <t>Montáž armatur závitových,se 2závity, G 2</t>
  </si>
  <si>
    <t>73421040T2</t>
  </si>
  <si>
    <t xml:space="preserve">Kulový kohout závitový s pákou - na topnou vodu, prac. Teplota do 120°, PN 25, DN 2“ </t>
  </si>
  <si>
    <t>734209113</t>
  </si>
  <si>
    <t>Montáž armatur závitových,se 2závity, G 1/2</t>
  </si>
  <si>
    <t>73421015</t>
  </si>
  <si>
    <t xml:space="preserve">Kulový kohout závitový s pákou - na topnou vodu, prac. Teplota do 120°, PN 25, DN 1/2“  </t>
  </si>
  <si>
    <t>734209114</t>
  </si>
  <si>
    <t>Montáž armatur závitových,se 2závity, G 3/4</t>
  </si>
  <si>
    <t>73421020T2</t>
  </si>
  <si>
    <t xml:space="preserve">Kulový kohout závitový s pákou - na topnou vodu, prac. Teplota do 120°, PN 25, DN 3/4“  </t>
  </si>
  <si>
    <t>230040008</t>
  </si>
  <si>
    <t>Montáž závitových dílů DN 1 1/2"</t>
  </si>
  <si>
    <t>31944468</t>
  </si>
  <si>
    <t>Šroubení přímé č. 331 DN   6/4" pozink</t>
  </si>
  <si>
    <t>230040009</t>
  </si>
  <si>
    <t>Montáž závitových dílů DN 2"</t>
  </si>
  <si>
    <t>31944469</t>
  </si>
  <si>
    <t>Šroubení přímé č. 331 DN       2" pozink</t>
  </si>
  <si>
    <t>spojka_1M</t>
  </si>
  <si>
    <t>Montáž spojky ISYFLO d50</t>
  </si>
  <si>
    <t>spojka_1</t>
  </si>
  <si>
    <t>Spojka ISYFLO d50</t>
  </si>
  <si>
    <t>spojka_2M</t>
  </si>
  <si>
    <t>Montáž spojky ISYFLO d63</t>
  </si>
  <si>
    <t>spojka_2</t>
  </si>
  <si>
    <t>Spojka ISYFLO d63</t>
  </si>
  <si>
    <t>230180070R00T2</t>
  </si>
  <si>
    <t>Montáž trubních dílů PE, PP, D 75</t>
  </si>
  <si>
    <t>28654215</t>
  </si>
  <si>
    <t>Redukce vnitřní/vnější PPR d 75x63 mm</t>
  </si>
  <si>
    <t>230180018</t>
  </si>
  <si>
    <t>Montáž trub z plastických hmot PE, PP, 50 x 4,5</t>
  </si>
  <si>
    <t>286151745</t>
  </si>
  <si>
    <t>Trubka EVO PP-RCT D 50 x 5,6 mm, délka 4 m, S 4</t>
  </si>
  <si>
    <t>230180022</t>
  </si>
  <si>
    <t>Montáž trub z plastických hmot PE, PP, 63 x 5,7</t>
  </si>
  <si>
    <t>286151746RT1</t>
  </si>
  <si>
    <t>Trubka EVO PP-RCT D 63 x 5,7 mm, délka 4 m, S 4</t>
  </si>
  <si>
    <t>230180068</t>
  </si>
  <si>
    <t>Montáž trubních dílů PE, PP, D 50</t>
  </si>
  <si>
    <t>28654010</t>
  </si>
  <si>
    <t>Koleno 90° PPR  D 50 mm</t>
  </si>
  <si>
    <t>230180069</t>
  </si>
  <si>
    <t>Montáž trubních dílů PE, PP, D 63</t>
  </si>
  <si>
    <t>28654012</t>
  </si>
  <si>
    <t>Koleno 90° PPR  D 63 mm</t>
  </si>
  <si>
    <t>230050002</t>
  </si>
  <si>
    <t>Montáž uložení přišroubováním do DN 50</t>
  </si>
  <si>
    <t>kg</t>
  </si>
  <si>
    <t>42395958</t>
  </si>
  <si>
    <t>Třmen z kruhové oceli, ČSN130725,   DN15</t>
  </si>
  <si>
    <t xml:space="preserve">kg    </t>
  </si>
  <si>
    <t>42395959</t>
  </si>
  <si>
    <t>Třmen z kruhové oceli, ČSN130725,   DN20</t>
  </si>
  <si>
    <t>72315085R00T1</t>
  </si>
  <si>
    <t xml:space="preserve">Demontáž potrubí ocel. DN150 vč. izolace, vč. uložení, odvozu na skládku, poplatku za skládku  vč. uložení </t>
  </si>
  <si>
    <t>72315085R00T2</t>
  </si>
  <si>
    <t xml:space="preserve">Demontáž potrubí ocel. DN75 vč. izolace, vč. uložení, odvozu na skládku, poplatku za skládku  vč. uložení </t>
  </si>
  <si>
    <t>72315085R00T3</t>
  </si>
  <si>
    <t xml:space="preserve">Demontáž potrubí plast. DN50 vč. izolace, vč. uložení, odvozu na skládku, poplatku za skládku  vč. uložení </t>
  </si>
  <si>
    <t>P_1</t>
  </si>
  <si>
    <t xml:space="preserve">Propojení stávajících potrubních rozvodů s novým plastovým i ocelovým potrubím </t>
  </si>
  <si>
    <t>O_1</t>
  </si>
  <si>
    <t>Odpojení od stávajících vnitřních domovních rozvodů</t>
  </si>
  <si>
    <t>979081121</t>
  </si>
  <si>
    <t>Příplatek k odvozu za každý další 1 km</t>
  </si>
  <si>
    <t>005121 RT11</t>
  </si>
  <si>
    <t>Zařízení+provoz+odstranění staveniště, provozní vlivy, provizoria a zabezpečení prostoru výstavby</t>
  </si>
  <si>
    <t>Soubor</t>
  </si>
  <si>
    <t>POL99_2</t>
  </si>
  <si>
    <t>005121 RT2</t>
  </si>
  <si>
    <t>Zaměření a vytýčení nového stavu, vytýčení stáv.sítí a rozvodů, koordinační a kompletační činnost zaměření, ,atd.</t>
  </si>
  <si>
    <t>SUM</t>
  </si>
  <si>
    <t>Poznámky uchazeče k zadání</t>
  </si>
  <si>
    <t>POPUZIV</t>
  </si>
  <si>
    <t>Izolace předizolovaného potrubí bude z tvrdé polyuretanové pěny, plášťová trubka z PEHD se dvěma měděnými vodiči</t>
  </si>
  <si>
    <t>Dilatační polštáře 2000x1000x40.....................................3 ks</t>
  </si>
  <si>
    <t>Trubka DN114,3x3,6/225..............................................40 m</t>
  </si>
  <si>
    <t>Ohyb 90°, DN100/225, horizontal....................................4 ks</t>
  </si>
  <si>
    <t>Elektro svařitelná spojka střední DN 100/225.......................8 ks</t>
  </si>
  <si>
    <t xml:space="preserve"> Zakončení _ koncovka   225 mm......................................4 ks</t>
  </si>
  <si>
    <t>Trubka DN114,3x3,6/200..............................................40 m</t>
  </si>
  <si>
    <t>Ohyb 90°, DN100/200, horizontal....................................4 ks</t>
  </si>
  <si>
    <t>END</t>
  </si>
  <si>
    <t>Investor:</t>
  </si>
  <si>
    <t>DISTEP a.s.</t>
  </si>
  <si>
    <t>Ostravská 961, Místek, 738 01 Frýdek-Místek</t>
  </si>
  <si>
    <t>CZ65138091</t>
  </si>
  <si>
    <t>Barbora Kohotová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</si>
</sst>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8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2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2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12" xfId="0" applyNumberFormat="1" applyFont="1" applyBorder="1" applyAlignment="1">
      <alignment vertical="center"/>
    </xf>
    <xf numFmtId="49" fontId="16" fillId="2" borderId="0" xfId="0" applyNumberFormat="1" applyFont="1" applyFill="1" applyAlignment="1">
      <alignment horizontal="left" vertical="center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16" fillId="2" borderId="0" xfId="0" applyNumberFormat="1" applyFont="1" applyFill="1" applyAlignment="1">
      <alignment horizontal="left" vertical="center"/>
    </xf>
    <xf numFmtId="49" fontId="16" fillId="2" borderId="2" xfId="0" applyNumberFormat="1" applyFont="1" applyFill="1" applyBorder="1" applyAlignment="1">
      <alignment horizontal="left" vertical="center"/>
    </xf>
    <xf numFmtId="49" fontId="16" fillId="2" borderId="6" xfId="0" applyNumberFormat="1" applyFont="1" applyFill="1" applyBorder="1" applyAlignment="1">
      <alignment horizontal="left" vertical="center"/>
    </xf>
    <xf numFmtId="49" fontId="16" fillId="2" borderId="8" xfId="0" applyNumberFormat="1" applyFont="1" applyFill="1" applyBorder="1" applyAlignment="1">
      <alignment horizontal="left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11" fillId="2" borderId="18" xfId="0" applyNumberFormat="1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wrapText="1"/>
    </xf>
    <xf numFmtId="0" fontId="13" fillId="2" borderId="19" xfId="0" applyFont="1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7" fillId="0" borderId="12" xfId="0" applyNumberFormat="1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49" fontId="7" fillId="2" borderId="12" xfId="0" applyNumberFormat="1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22" xfId="0" applyFont="1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view="pageBreakPreview" topLeftCell="B49" zoomScale="75" zoomScaleNormal="100" zoomScaleSheetLayoutView="75" workbookViewId="0">
      <selection activeCell="F11" sqref="F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9" customWidth="1"/>
    <col min="4" max="4" width="13" style="49" customWidth="1"/>
    <col min="5" max="5" width="9.7109375" style="49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36</v>
      </c>
      <c r="B1" s="197" t="s">
        <v>4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">
      <c r="A2" s="2"/>
      <c r="B2" s="73" t="s">
        <v>22</v>
      </c>
      <c r="C2" s="74"/>
      <c r="D2" s="186" t="s">
        <v>44</v>
      </c>
      <c r="E2" s="206" t="s">
        <v>40</v>
      </c>
      <c r="F2" s="207"/>
      <c r="G2" s="207"/>
      <c r="H2" s="207"/>
      <c r="I2" s="207"/>
      <c r="J2" s="208"/>
      <c r="O2" s="1"/>
    </row>
    <row r="3" spans="1:15" ht="27" customHeight="1" x14ac:dyDescent="0.2">
      <c r="A3" s="2"/>
      <c r="B3" s="75" t="s">
        <v>41</v>
      </c>
      <c r="C3" s="74"/>
      <c r="D3" s="189" t="s">
        <v>40</v>
      </c>
      <c r="E3" s="189"/>
      <c r="F3" s="189"/>
      <c r="G3" s="189"/>
      <c r="H3" s="189"/>
      <c r="I3" s="189"/>
      <c r="J3" s="190"/>
    </row>
    <row r="4" spans="1:15" ht="23.25" customHeight="1" x14ac:dyDescent="0.2">
      <c r="A4" s="72">
        <v>3451956</v>
      </c>
      <c r="B4" s="76" t="s">
        <v>42</v>
      </c>
      <c r="C4" s="77"/>
      <c r="D4" s="191" t="s">
        <v>40</v>
      </c>
      <c r="E4" s="191"/>
      <c r="F4" s="191"/>
      <c r="G4" s="191"/>
      <c r="H4" s="191"/>
      <c r="I4" s="191"/>
      <c r="J4" s="192"/>
    </row>
    <row r="5" spans="1:15" ht="24" customHeight="1" x14ac:dyDescent="0.2">
      <c r="A5" s="2"/>
      <c r="B5" s="30" t="s">
        <v>328</v>
      </c>
      <c r="D5" s="218" t="s">
        <v>329</v>
      </c>
      <c r="E5" s="219"/>
      <c r="F5" s="219"/>
      <c r="G5" s="219"/>
      <c r="H5" s="17" t="s">
        <v>38</v>
      </c>
      <c r="I5" s="21">
        <v>65138091</v>
      </c>
      <c r="J5" s="8"/>
    </row>
    <row r="6" spans="1:15" ht="15.75" customHeight="1" x14ac:dyDescent="0.2">
      <c r="A6" s="2"/>
      <c r="B6" s="27"/>
      <c r="C6" s="52"/>
      <c r="D6" s="220" t="s">
        <v>330</v>
      </c>
      <c r="E6" s="221"/>
      <c r="F6" s="221"/>
      <c r="G6" s="221"/>
      <c r="H6" s="17" t="s">
        <v>34</v>
      </c>
      <c r="I6" s="21" t="s">
        <v>331</v>
      </c>
      <c r="J6" s="8"/>
    </row>
    <row r="7" spans="1:15" ht="15.75" customHeight="1" x14ac:dyDescent="0.2">
      <c r="A7" s="2"/>
      <c r="B7" s="28"/>
      <c r="C7" s="53"/>
      <c r="D7" s="50"/>
      <c r="E7" s="222"/>
      <c r="F7" s="223"/>
      <c r="G7" s="223"/>
      <c r="H7" s="23"/>
      <c r="I7" s="22"/>
      <c r="J7" s="33"/>
    </row>
    <row r="8" spans="1:15" ht="24" customHeight="1" x14ac:dyDescent="0.2">
      <c r="A8" s="2"/>
      <c r="B8" s="30" t="s">
        <v>20</v>
      </c>
      <c r="D8" s="210"/>
      <c r="E8" s="210"/>
      <c r="F8" s="210"/>
      <c r="G8" s="210"/>
      <c r="H8" s="17" t="s">
        <v>38</v>
      </c>
      <c r="I8" s="79"/>
      <c r="J8" s="8"/>
    </row>
    <row r="9" spans="1:15" ht="15.75" customHeight="1" x14ac:dyDescent="0.2">
      <c r="A9" s="2"/>
      <c r="B9" s="27"/>
      <c r="C9" s="52"/>
      <c r="D9" s="215"/>
      <c r="E9" s="215"/>
      <c r="F9" s="215"/>
      <c r="G9" s="215"/>
      <c r="H9" s="17" t="s">
        <v>34</v>
      </c>
      <c r="I9" s="79"/>
      <c r="J9" s="8"/>
    </row>
    <row r="10" spans="1:15" ht="15.75" customHeight="1" x14ac:dyDescent="0.2">
      <c r="A10" s="2"/>
      <c r="B10" s="28"/>
      <c r="C10" s="53"/>
      <c r="D10" s="78"/>
      <c r="E10" s="216"/>
      <c r="F10" s="217"/>
      <c r="G10" s="217"/>
      <c r="H10" s="18"/>
      <c r="I10" s="22"/>
      <c r="J10" s="33"/>
    </row>
    <row r="11" spans="1:15" ht="24" customHeight="1" x14ac:dyDescent="0.2">
      <c r="A11" s="2"/>
      <c r="B11" s="41" t="s">
        <v>21</v>
      </c>
      <c r="C11" s="54"/>
      <c r="D11" s="55" t="s">
        <v>332</v>
      </c>
      <c r="E11" s="56"/>
      <c r="F11" s="42"/>
      <c r="G11" s="42"/>
      <c r="H11" s="43"/>
      <c r="I11" s="42"/>
      <c r="J11" s="44"/>
    </row>
    <row r="12" spans="1:15" ht="32.25" customHeight="1" x14ac:dyDescent="0.2">
      <c r="A12" s="2"/>
      <c r="B12" s="34" t="s">
        <v>32</v>
      </c>
      <c r="C12" s="57"/>
      <c r="D12" s="51"/>
      <c r="E12" s="209"/>
      <c r="F12" s="209"/>
      <c r="G12" s="211"/>
      <c r="H12" s="211"/>
      <c r="I12" s="211" t="s">
        <v>29</v>
      </c>
      <c r="J12" s="212"/>
    </row>
    <row r="13" spans="1:15" ht="23.25" customHeight="1" x14ac:dyDescent="0.2">
      <c r="A13" s="136" t="s">
        <v>24</v>
      </c>
      <c r="B13" s="36" t="s">
        <v>24</v>
      </c>
      <c r="C13" s="58"/>
      <c r="D13" s="59"/>
      <c r="E13" s="203"/>
      <c r="F13" s="204"/>
      <c r="G13" s="203"/>
      <c r="H13" s="204"/>
      <c r="I13" s="203">
        <f>SUMIF(F46:F59,A13,I46:I59)+SUMIF(F46:F59,"PSU",I46:I59)</f>
        <v>0</v>
      </c>
      <c r="J13" s="205"/>
    </row>
    <row r="14" spans="1:15" ht="23.25" customHeight="1" x14ac:dyDescent="0.2">
      <c r="A14" s="136" t="s">
        <v>25</v>
      </c>
      <c r="B14" s="36" t="s">
        <v>25</v>
      </c>
      <c r="C14" s="58"/>
      <c r="D14" s="59"/>
      <c r="E14" s="203"/>
      <c r="F14" s="204"/>
      <c r="G14" s="203"/>
      <c r="H14" s="204"/>
      <c r="I14" s="203">
        <f>SUMIF(F46:F59,A14,I46:I59)</f>
        <v>0</v>
      </c>
      <c r="J14" s="205"/>
    </row>
    <row r="15" spans="1:15" ht="23.25" customHeight="1" x14ac:dyDescent="0.2">
      <c r="A15" s="136" t="s">
        <v>26</v>
      </c>
      <c r="B15" s="36" t="s">
        <v>26</v>
      </c>
      <c r="C15" s="58"/>
      <c r="D15" s="59"/>
      <c r="E15" s="203"/>
      <c r="F15" s="204"/>
      <c r="G15" s="203"/>
      <c r="H15" s="204"/>
      <c r="I15" s="203">
        <f>SUMIF(F46:F59,A15,I46:I59)</f>
        <v>0</v>
      </c>
      <c r="J15" s="205"/>
    </row>
    <row r="16" spans="1:15" ht="23.25" customHeight="1" x14ac:dyDescent="0.2">
      <c r="A16" s="136" t="s">
        <v>75</v>
      </c>
      <c r="B16" s="36" t="s">
        <v>27</v>
      </c>
      <c r="C16" s="58"/>
      <c r="D16" s="59"/>
      <c r="E16" s="203"/>
      <c r="F16" s="204"/>
      <c r="G16" s="203"/>
      <c r="H16" s="204"/>
      <c r="I16" s="203">
        <f>SUMIF(F46:F59,A16,I46:I59)</f>
        <v>0</v>
      </c>
      <c r="J16" s="205"/>
    </row>
    <row r="17" spans="1:10" ht="23.25" customHeight="1" x14ac:dyDescent="0.2">
      <c r="A17" s="136" t="s">
        <v>76</v>
      </c>
      <c r="B17" s="36" t="s">
        <v>28</v>
      </c>
      <c r="C17" s="58"/>
      <c r="D17" s="59"/>
      <c r="E17" s="203"/>
      <c r="F17" s="204"/>
      <c r="G17" s="203"/>
      <c r="H17" s="204"/>
      <c r="I17" s="203">
        <f>SUMIF(F46:F59,A17,I46:I59)</f>
        <v>0</v>
      </c>
      <c r="J17" s="205"/>
    </row>
    <row r="18" spans="1:10" ht="23.25" customHeight="1" x14ac:dyDescent="0.2">
      <c r="A18" s="2"/>
      <c r="B18" s="46" t="s">
        <v>29</v>
      </c>
      <c r="C18" s="60"/>
      <c r="D18" s="61"/>
      <c r="E18" s="213"/>
      <c r="F18" s="214"/>
      <c r="G18" s="213"/>
      <c r="H18" s="214"/>
      <c r="I18" s="213">
        <f>SUM(I13:J17)</f>
        <v>0</v>
      </c>
      <c r="J18" s="229"/>
    </row>
    <row r="19" spans="1:10" ht="33" customHeight="1" x14ac:dyDescent="0.2">
      <c r="A19" s="2"/>
      <c r="B19" s="40" t="s">
        <v>33</v>
      </c>
      <c r="C19" s="58"/>
      <c r="D19" s="59"/>
      <c r="E19" s="62"/>
      <c r="F19" s="37"/>
      <c r="G19" s="32"/>
      <c r="H19" s="32"/>
      <c r="I19" s="32"/>
      <c r="J19" s="38"/>
    </row>
    <row r="20" spans="1:10" ht="23.25" customHeight="1" x14ac:dyDescent="0.2">
      <c r="A20" s="2"/>
      <c r="B20" s="36" t="s">
        <v>13</v>
      </c>
      <c r="C20" s="58"/>
      <c r="D20" s="59"/>
      <c r="E20" s="63">
        <v>15</v>
      </c>
      <c r="F20" s="37" t="s">
        <v>0</v>
      </c>
      <c r="G20" s="227">
        <f>ZakladDPHSniVypocet</f>
        <v>0</v>
      </c>
      <c r="H20" s="228"/>
      <c r="I20" s="228"/>
      <c r="J20" s="38" t="str">
        <f t="shared" ref="J20:J25" si="0">Mena</f>
        <v>CZK</v>
      </c>
    </row>
    <row r="21" spans="1:10" ht="23.25" hidden="1" customHeight="1" x14ac:dyDescent="0.2">
      <c r="A21" s="2"/>
      <c r="B21" s="36" t="s">
        <v>14</v>
      </c>
      <c r="C21" s="58"/>
      <c r="D21" s="59"/>
      <c r="E21" s="63">
        <f>SazbaDPH1</f>
        <v>15</v>
      </c>
      <c r="F21" s="37" t="s">
        <v>0</v>
      </c>
      <c r="G21" s="225">
        <v>0</v>
      </c>
      <c r="H21" s="226"/>
      <c r="I21" s="226"/>
      <c r="J21" s="38" t="str">
        <f t="shared" si="0"/>
        <v>CZK</v>
      </c>
    </row>
    <row r="22" spans="1:10" ht="23.25" customHeight="1" x14ac:dyDescent="0.2">
      <c r="A22" s="2"/>
      <c r="B22" s="36" t="s">
        <v>15</v>
      </c>
      <c r="C22" s="58"/>
      <c r="D22" s="59"/>
      <c r="E22" s="63">
        <v>21</v>
      </c>
      <c r="F22" s="37" t="s">
        <v>0</v>
      </c>
      <c r="G22" s="227">
        <f>ZakladDPHZaklVypocet</f>
        <v>0</v>
      </c>
      <c r="H22" s="228"/>
      <c r="I22" s="228"/>
      <c r="J22" s="38" t="str">
        <f t="shared" si="0"/>
        <v>CZK</v>
      </c>
    </row>
    <row r="23" spans="1:10" ht="23.25" hidden="1" customHeight="1" x14ac:dyDescent="0.2">
      <c r="A23" s="2"/>
      <c r="B23" s="31" t="s">
        <v>16</v>
      </c>
      <c r="C23" s="64"/>
      <c r="D23" s="51"/>
      <c r="E23" s="65">
        <f>SazbaDPH2</f>
        <v>21</v>
      </c>
      <c r="F23" s="29" t="s">
        <v>0</v>
      </c>
      <c r="G23" s="200">
        <v>222890.31</v>
      </c>
      <c r="H23" s="201"/>
      <c r="I23" s="201"/>
      <c r="J23" s="35" t="str">
        <f t="shared" si="0"/>
        <v>CZK</v>
      </c>
    </row>
    <row r="24" spans="1:10" ht="23.25" customHeight="1" thickBot="1" x14ac:dyDescent="0.25">
      <c r="A24" s="2">
        <f>ZakladDPHSni+ZakladDPHZakl</f>
        <v>0</v>
      </c>
      <c r="B24" s="30" t="s">
        <v>5</v>
      </c>
      <c r="C24" s="66"/>
      <c r="D24" s="67"/>
      <c r="E24" s="66"/>
      <c r="F24" s="15"/>
      <c r="G24" s="202">
        <f>CenaCelkemBezDPH-(ZakladDPHSni+ZakladDPHZakl)</f>
        <v>0</v>
      </c>
      <c r="H24" s="202"/>
      <c r="I24" s="202"/>
      <c r="J24" s="39" t="str">
        <f t="shared" si="0"/>
        <v>CZK</v>
      </c>
    </row>
    <row r="25" spans="1:10" ht="27.75" customHeight="1" thickBot="1" x14ac:dyDescent="0.25">
      <c r="A25" s="2">
        <f>(A24-INT(A24))*100</f>
        <v>0</v>
      </c>
      <c r="B25" s="109" t="s">
        <v>23</v>
      </c>
      <c r="C25" s="110"/>
      <c r="D25" s="110"/>
      <c r="E25" s="111"/>
      <c r="F25" s="112"/>
      <c r="G25" s="230">
        <f>A24</f>
        <v>0</v>
      </c>
      <c r="H25" s="231"/>
      <c r="I25" s="231"/>
      <c r="J25" s="113" t="str">
        <f t="shared" si="0"/>
        <v>CZK</v>
      </c>
    </row>
    <row r="26" spans="1:10" ht="27.75" hidden="1" customHeight="1" thickBot="1" x14ac:dyDescent="0.25">
      <c r="A26" s="2"/>
      <c r="B26" s="109" t="s">
        <v>35</v>
      </c>
      <c r="C26" s="114"/>
      <c r="D26" s="114"/>
      <c r="E26" s="114"/>
      <c r="F26" s="115"/>
      <c r="G26" s="230">
        <f>ZakladDPHSni+DPHSni+ZakladDPHZakl+DPHZakl+Zaokrouhleni</f>
        <v>222890.31</v>
      </c>
      <c r="H26" s="230"/>
      <c r="I26" s="230"/>
      <c r="J26" s="116" t="s">
        <v>47</v>
      </c>
    </row>
    <row r="27" spans="1:10" ht="12.75" customHeight="1" x14ac:dyDescent="0.2">
      <c r="A27" s="2"/>
      <c r="B27" s="2"/>
      <c r="J27" s="9"/>
    </row>
    <row r="28" spans="1:10" ht="30" customHeight="1" x14ac:dyDescent="0.2">
      <c r="A28" s="2"/>
      <c r="B28" s="2"/>
      <c r="J28" s="9"/>
    </row>
    <row r="29" spans="1:10" ht="18.75" customHeight="1" x14ac:dyDescent="0.2">
      <c r="A29" s="2"/>
      <c r="B29" s="16"/>
      <c r="C29" s="68" t="s">
        <v>12</v>
      </c>
      <c r="D29" s="69"/>
      <c r="E29" s="69"/>
      <c r="F29" s="14" t="s">
        <v>11</v>
      </c>
      <c r="G29" s="25"/>
      <c r="H29" s="26"/>
      <c r="I29" s="25"/>
      <c r="J29" s="9"/>
    </row>
    <row r="30" spans="1:10" ht="47.25" customHeight="1" x14ac:dyDescent="0.2">
      <c r="A30" s="2"/>
      <c r="B30" s="2"/>
      <c r="J30" s="9"/>
    </row>
    <row r="31" spans="1:10" s="20" customFormat="1" ht="18.75" customHeight="1" x14ac:dyDescent="0.2">
      <c r="A31" s="19"/>
      <c r="B31" s="19"/>
      <c r="C31" s="70"/>
      <c r="D31" s="232" t="s">
        <v>43</v>
      </c>
      <c r="E31" s="233"/>
      <c r="G31" s="234"/>
      <c r="H31" s="235"/>
      <c r="I31" s="235"/>
      <c r="J31" s="24"/>
    </row>
    <row r="32" spans="1:10" ht="12.75" customHeight="1" x14ac:dyDescent="0.2">
      <c r="A32" s="2"/>
      <c r="B32" s="2"/>
      <c r="D32" s="224" t="s">
        <v>2</v>
      </c>
      <c r="E32" s="224"/>
      <c r="H32" s="10" t="s">
        <v>3</v>
      </c>
      <c r="J32" s="9"/>
    </row>
    <row r="33" spans="1:10" ht="13.5" customHeight="1" thickBot="1" x14ac:dyDescent="0.25">
      <c r="A33" s="11"/>
      <c r="B33" s="11"/>
      <c r="C33" s="71"/>
      <c r="D33" s="71"/>
      <c r="E33" s="71"/>
      <c r="F33" s="12"/>
      <c r="G33" s="12"/>
      <c r="H33" s="12"/>
      <c r="I33" s="12"/>
      <c r="J33" s="13"/>
    </row>
    <row r="34" spans="1:10" ht="27" hidden="1" customHeight="1" x14ac:dyDescent="0.2">
      <c r="B34" s="82" t="s">
        <v>17</v>
      </c>
      <c r="C34" s="83"/>
      <c r="D34" s="83"/>
      <c r="E34" s="83"/>
      <c r="F34" s="84"/>
      <c r="G34" s="84"/>
      <c r="H34" s="84"/>
      <c r="I34" s="84"/>
      <c r="J34" s="85"/>
    </row>
    <row r="35" spans="1:10" ht="25.5" hidden="1" customHeight="1" x14ac:dyDescent="0.2">
      <c r="A35" s="81" t="s">
        <v>37</v>
      </c>
      <c r="B35" s="86" t="s">
        <v>18</v>
      </c>
      <c r="C35" s="87" t="s">
        <v>6</v>
      </c>
      <c r="D35" s="87"/>
      <c r="E35" s="87"/>
      <c r="F35" s="88" t="str">
        <f>B20</f>
        <v>Základ pro sníženou DPH</v>
      </c>
      <c r="G35" s="88" t="str">
        <f>B22</f>
        <v>Základ pro základní DPH</v>
      </c>
      <c r="H35" s="89" t="s">
        <v>19</v>
      </c>
      <c r="I35" s="90" t="s">
        <v>1</v>
      </c>
      <c r="J35" s="91" t="s">
        <v>0</v>
      </c>
    </row>
    <row r="36" spans="1:10" ht="25.5" hidden="1" customHeight="1" x14ac:dyDescent="0.2">
      <c r="A36" s="81">
        <v>1</v>
      </c>
      <c r="B36" s="92" t="s">
        <v>45</v>
      </c>
      <c r="C36" s="193"/>
      <c r="D36" s="193"/>
      <c r="E36" s="193"/>
      <c r="F36" s="93">
        <f>rozpočet!AC184</f>
        <v>0</v>
      </c>
      <c r="G36" s="94">
        <f>rozpočet!AD184</f>
        <v>0</v>
      </c>
      <c r="H36" s="95"/>
      <c r="I36" s="96">
        <f>F36+G36+H36</f>
        <v>0</v>
      </c>
      <c r="J36" s="97" t="str">
        <f>IF(CenaCelkemVypocet=0,"",I36/CenaCelkemVypocet*100)</f>
        <v/>
      </c>
    </row>
    <row r="37" spans="1:10" ht="25.5" hidden="1" customHeight="1" x14ac:dyDescent="0.2">
      <c r="A37" s="81">
        <v>2</v>
      </c>
      <c r="B37" s="98" t="s">
        <v>39</v>
      </c>
      <c r="C37" s="194" t="s">
        <v>40</v>
      </c>
      <c r="D37" s="194"/>
      <c r="E37" s="194"/>
      <c r="F37" s="99">
        <f>rozpočet!AC184</f>
        <v>0</v>
      </c>
      <c r="G37" s="100">
        <f>rozpočet!AD184</f>
        <v>0</v>
      </c>
      <c r="H37" s="100"/>
      <c r="I37" s="101">
        <f>F37+G37+H37</f>
        <v>0</v>
      </c>
      <c r="J37" s="102" t="str">
        <f>IF(CenaCelkemVypocet=0,"",I37/CenaCelkemVypocet*100)</f>
        <v/>
      </c>
    </row>
    <row r="38" spans="1:10" ht="25.5" hidden="1" customHeight="1" x14ac:dyDescent="0.2">
      <c r="A38" s="81">
        <v>3</v>
      </c>
      <c r="B38" s="103" t="s">
        <v>39</v>
      </c>
      <c r="C38" s="193" t="s">
        <v>40</v>
      </c>
      <c r="D38" s="193"/>
      <c r="E38" s="193"/>
      <c r="F38" s="104">
        <f>rozpočet!AC184</f>
        <v>0</v>
      </c>
      <c r="G38" s="95">
        <f>rozpočet!AD184</f>
        <v>0</v>
      </c>
      <c r="H38" s="95"/>
      <c r="I38" s="96">
        <f>F38+G38+H38</f>
        <v>0</v>
      </c>
      <c r="J38" s="97" t="str">
        <f>IF(CenaCelkemVypocet=0,"",I38/CenaCelkemVypocet*100)</f>
        <v/>
      </c>
    </row>
    <row r="39" spans="1:10" ht="25.5" hidden="1" customHeight="1" x14ac:dyDescent="0.2">
      <c r="A39" s="81"/>
      <c r="B39" s="195" t="s">
        <v>46</v>
      </c>
      <c r="C39" s="196"/>
      <c r="D39" s="196"/>
      <c r="E39" s="196"/>
      <c r="F39" s="105">
        <f>SUMIF(A36:A38,"=1",F36:F38)</f>
        <v>0</v>
      </c>
      <c r="G39" s="106">
        <f>SUMIF(A36:A38,"=1",G36:G38)</f>
        <v>0</v>
      </c>
      <c r="H39" s="106">
        <f>SUMIF(A36:A38,"=1",H36:H38)</f>
        <v>0</v>
      </c>
      <c r="I39" s="107">
        <f>SUMIF(A36:A38,"=1",I36:I38)</f>
        <v>0</v>
      </c>
      <c r="J39" s="108">
        <f>SUMIF(A36:A38,"=1",J36:J38)</f>
        <v>0</v>
      </c>
    </row>
    <row r="43" spans="1:10" ht="15.75" x14ac:dyDescent="0.25">
      <c r="B43" s="117" t="s">
        <v>48</v>
      </c>
    </row>
    <row r="45" spans="1:10" ht="25.5" customHeight="1" x14ac:dyDescent="0.2">
      <c r="A45" s="119"/>
      <c r="B45" s="122" t="s">
        <v>18</v>
      </c>
      <c r="C45" s="122" t="s">
        <v>6</v>
      </c>
      <c r="D45" s="123"/>
      <c r="E45" s="123"/>
      <c r="F45" s="124" t="s">
        <v>49</v>
      </c>
      <c r="G45" s="124"/>
      <c r="H45" s="124"/>
      <c r="I45" s="124" t="s">
        <v>29</v>
      </c>
      <c r="J45" s="124" t="s">
        <v>0</v>
      </c>
    </row>
    <row r="46" spans="1:10" ht="36.75" customHeight="1" x14ac:dyDescent="0.2">
      <c r="A46" s="120"/>
      <c r="B46" s="125" t="s">
        <v>50</v>
      </c>
      <c r="C46" s="187" t="s">
        <v>51</v>
      </c>
      <c r="D46" s="188"/>
      <c r="E46" s="188"/>
      <c r="F46" s="134" t="s">
        <v>24</v>
      </c>
      <c r="G46" s="126"/>
      <c r="H46" s="126"/>
      <c r="I46" s="126">
        <f>rozpočet!G8</f>
        <v>0</v>
      </c>
      <c r="J46" s="131" t="str">
        <f>IF(I60=0,"",I46/I60*100)</f>
        <v/>
      </c>
    </row>
    <row r="47" spans="1:10" ht="36.75" customHeight="1" x14ac:dyDescent="0.2">
      <c r="A47" s="120"/>
      <c r="B47" s="125" t="s">
        <v>52</v>
      </c>
      <c r="C47" s="187" t="s">
        <v>53</v>
      </c>
      <c r="D47" s="188"/>
      <c r="E47" s="188"/>
      <c r="F47" s="134" t="s">
        <v>24</v>
      </c>
      <c r="G47" s="126"/>
      <c r="H47" s="126"/>
      <c r="I47" s="126">
        <f>rozpočet!G19</f>
        <v>0</v>
      </c>
      <c r="J47" s="131" t="str">
        <f>IF(I60=0,"",I47/I60*100)</f>
        <v/>
      </c>
    </row>
    <row r="48" spans="1:10" ht="36.75" customHeight="1" x14ac:dyDescent="0.2">
      <c r="A48" s="120"/>
      <c r="B48" s="125" t="s">
        <v>54</v>
      </c>
      <c r="C48" s="187" t="s">
        <v>55</v>
      </c>
      <c r="D48" s="188"/>
      <c r="E48" s="188"/>
      <c r="F48" s="134" t="s">
        <v>25</v>
      </c>
      <c r="G48" s="126"/>
      <c r="H48" s="126"/>
      <c r="I48" s="126">
        <f>rozpočet!G21</f>
        <v>0</v>
      </c>
      <c r="J48" s="131" t="str">
        <f>IF(I60=0,"",I48/I60*100)</f>
        <v/>
      </c>
    </row>
    <row r="49" spans="1:10" ht="36.75" customHeight="1" x14ac:dyDescent="0.2">
      <c r="A49" s="120"/>
      <c r="B49" s="125" t="s">
        <v>56</v>
      </c>
      <c r="C49" s="187" t="s">
        <v>57</v>
      </c>
      <c r="D49" s="188"/>
      <c r="E49" s="188"/>
      <c r="F49" s="134" t="s">
        <v>25</v>
      </c>
      <c r="G49" s="126"/>
      <c r="H49" s="126"/>
      <c r="I49" s="126">
        <f>rozpočet!G25</f>
        <v>0</v>
      </c>
      <c r="J49" s="131" t="str">
        <f>IF(I60=0,"",I49/I60*100)</f>
        <v/>
      </c>
    </row>
    <row r="50" spans="1:10" ht="36.75" customHeight="1" x14ac:dyDescent="0.2">
      <c r="A50" s="120"/>
      <c r="B50" s="125" t="s">
        <v>58</v>
      </c>
      <c r="C50" s="187" t="s">
        <v>59</v>
      </c>
      <c r="D50" s="188"/>
      <c r="E50" s="188"/>
      <c r="F50" s="134" t="s">
        <v>26</v>
      </c>
      <c r="G50" s="126"/>
      <c r="H50" s="126"/>
      <c r="I50" s="126">
        <f>rozpočet!G29</f>
        <v>0</v>
      </c>
      <c r="J50" s="131" t="str">
        <f>IF(I60=0,"",I50/I60*100)</f>
        <v/>
      </c>
    </row>
    <row r="51" spans="1:10" ht="36.75" customHeight="1" x14ac:dyDescent="0.2">
      <c r="A51" s="120"/>
      <c r="B51" s="125" t="s">
        <v>60</v>
      </c>
      <c r="C51" s="187" t="s">
        <v>61</v>
      </c>
      <c r="D51" s="188"/>
      <c r="E51" s="188"/>
      <c r="F51" s="134" t="s">
        <v>26</v>
      </c>
      <c r="G51" s="126"/>
      <c r="H51" s="126"/>
      <c r="I51" s="126">
        <f>rozpočet!G54</f>
        <v>0</v>
      </c>
      <c r="J51" s="131" t="str">
        <f>IF(I60=0,"",I51/I60*100)</f>
        <v/>
      </c>
    </row>
    <row r="52" spans="1:10" ht="36.75" customHeight="1" x14ac:dyDescent="0.2">
      <c r="A52" s="120"/>
      <c r="B52" s="125" t="s">
        <v>62</v>
      </c>
      <c r="C52" s="187" t="s">
        <v>63</v>
      </c>
      <c r="D52" s="188"/>
      <c r="E52" s="188"/>
      <c r="F52" s="134" t="s">
        <v>26</v>
      </c>
      <c r="G52" s="126"/>
      <c r="H52" s="126"/>
      <c r="I52" s="126">
        <f>rozpočet!G78</f>
        <v>0</v>
      </c>
      <c r="J52" s="131" t="str">
        <f>IF(I60=0,"",I52/I60*100)</f>
        <v/>
      </c>
    </row>
    <row r="53" spans="1:10" ht="36.75" customHeight="1" x14ac:dyDescent="0.2">
      <c r="A53" s="120"/>
      <c r="B53" s="125" t="s">
        <v>64</v>
      </c>
      <c r="C53" s="187" t="s">
        <v>65</v>
      </c>
      <c r="D53" s="188"/>
      <c r="E53" s="188"/>
      <c r="F53" s="134" t="s">
        <v>26</v>
      </c>
      <c r="G53" s="126"/>
      <c r="H53" s="126"/>
      <c r="I53" s="126">
        <f>rozpočet!G99</f>
        <v>0</v>
      </c>
      <c r="J53" s="131" t="str">
        <f>IF(I60=0,"",I53/I60*100)</f>
        <v/>
      </c>
    </row>
    <row r="54" spans="1:10" ht="36.75" customHeight="1" x14ac:dyDescent="0.2">
      <c r="A54" s="120"/>
      <c r="B54" s="125" t="s">
        <v>66</v>
      </c>
      <c r="C54" s="187" t="s">
        <v>67</v>
      </c>
      <c r="D54" s="188"/>
      <c r="E54" s="188"/>
      <c r="F54" s="134" t="s">
        <v>26</v>
      </c>
      <c r="G54" s="126"/>
      <c r="H54" s="126"/>
      <c r="I54" s="126">
        <f>rozpočet!G121</f>
        <v>0</v>
      </c>
      <c r="J54" s="131" t="str">
        <f>IF(I60=0,"",I54/I60*100)</f>
        <v/>
      </c>
    </row>
    <row r="55" spans="1:10" ht="36.75" customHeight="1" x14ac:dyDescent="0.2">
      <c r="A55" s="120"/>
      <c r="B55" s="125" t="s">
        <v>68</v>
      </c>
      <c r="C55" s="187" t="s">
        <v>69</v>
      </c>
      <c r="D55" s="188"/>
      <c r="E55" s="188"/>
      <c r="F55" s="134" t="s">
        <v>26</v>
      </c>
      <c r="G55" s="126"/>
      <c r="H55" s="126"/>
      <c r="I55" s="126">
        <f>rozpočet!G170</f>
        <v>0</v>
      </c>
      <c r="J55" s="131" t="str">
        <f>IF(I60=0,"",I55/I60*100)</f>
        <v/>
      </c>
    </row>
    <row r="56" spans="1:10" ht="36.75" customHeight="1" x14ac:dyDescent="0.2">
      <c r="A56" s="120"/>
      <c r="B56" s="125" t="s">
        <v>70</v>
      </c>
      <c r="C56" s="187" t="s">
        <v>71</v>
      </c>
      <c r="D56" s="188"/>
      <c r="E56" s="188"/>
      <c r="F56" s="134" t="s">
        <v>26</v>
      </c>
      <c r="G56" s="126"/>
      <c r="H56" s="126"/>
      <c r="I56" s="126">
        <f>rozpočet!G174</f>
        <v>0</v>
      </c>
      <c r="J56" s="131" t="str">
        <f>IF(I60=0,"",I56/I60*100)</f>
        <v/>
      </c>
    </row>
    <row r="57" spans="1:10" ht="36.75" customHeight="1" x14ac:dyDescent="0.2">
      <c r="A57" s="120"/>
      <c r="B57" s="125" t="s">
        <v>72</v>
      </c>
      <c r="C57" s="187" t="s">
        <v>73</v>
      </c>
      <c r="D57" s="188"/>
      <c r="E57" s="188"/>
      <c r="F57" s="134" t="s">
        <v>74</v>
      </c>
      <c r="G57" s="126"/>
      <c r="H57" s="126"/>
      <c r="I57" s="126">
        <f>rozpočet!G177</f>
        <v>0</v>
      </c>
      <c r="J57" s="131" t="str">
        <f>IF(I60=0,"",I57/I60*100)</f>
        <v/>
      </c>
    </row>
    <row r="58" spans="1:10" ht="36.75" customHeight="1" x14ac:dyDescent="0.2">
      <c r="A58" s="120"/>
      <c r="B58" s="125" t="s">
        <v>75</v>
      </c>
      <c r="C58" s="187" t="s">
        <v>27</v>
      </c>
      <c r="D58" s="188"/>
      <c r="E58" s="188"/>
      <c r="F58" s="134" t="s">
        <v>75</v>
      </c>
      <c r="G58" s="126"/>
      <c r="H58" s="126"/>
      <c r="I58" s="126">
        <f>rozpočet!G179</f>
        <v>0</v>
      </c>
      <c r="J58" s="131" t="str">
        <f>IF(I60=0,"",I58/I60*100)</f>
        <v/>
      </c>
    </row>
    <row r="59" spans="1:10" ht="36.75" customHeight="1" x14ac:dyDescent="0.2">
      <c r="A59" s="120"/>
      <c r="B59" s="125" t="s">
        <v>76</v>
      </c>
      <c r="C59" s="187" t="s">
        <v>28</v>
      </c>
      <c r="D59" s="188"/>
      <c r="E59" s="188"/>
      <c r="F59" s="134" t="s">
        <v>76</v>
      </c>
      <c r="G59" s="126"/>
      <c r="H59" s="126"/>
      <c r="I59" s="126">
        <f>rozpočet!G181</f>
        <v>0</v>
      </c>
      <c r="J59" s="131" t="str">
        <f>IF(I60=0,"",I59/I60*100)</f>
        <v/>
      </c>
    </row>
    <row r="60" spans="1:10" ht="25.5" customHeight="1" x14ac:dyDescent="0.2">
      <c r="A60" s="121"/>
      <c r="B60" s="127" t="s">
        <v>1</v>
      </c>
      <c r="C60" s="128"/>
      <c r="D60" s="129"/>
      <c r="E60" s="129"/>
      <c r="F60" s="135"/>
      <c r="G60" s="130"/>
      <c r="H60" s="130"/>
      <c r="I60" s="130">
        <f>SUM(I46:I59)</f>
        <v>0</v>
      </c>
      <c r="J60" s="132">
        <f>SUM(J46:J59)</f>
        <v>0</v>
      </c>
    </row>
    <row r="61" spans="1:10" x14ac:dyDescent="0.2">
      <c r="F61" s="80"/>
      <c r="G61" s="80"/>
      <c r="H61" s="80"/>
      <c r="I61" s="80"/>
      <c r="J61" s="133"/>
    </row>
    <row r="62" spans="1:10" x14ac:dyDescent="0.2">
      <c r="F62" s="80"/>
      <c r="G62" s="80"/>
      <c r="H62" s="80"/>
      <c r="I62" s="80"/>
      <c r="J62" s="133"/>
    </row>
    <row r="63" spans="1:10" x14ac:dyDescent="0.2">
      <c r="F63" s="80"/>
      <c r="G63" s="80"/>
      <c r="H63" s="80"/>
      <c r="I63" s="80"/>
      <c r="J63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D31:E31"/>
    <mergeCell ref="G31:I31"/>
    <mergeCell ref="D5:G5"/>
    <mergeCell ref="D6:G6"/>
    <mergeCell ref="E7:G7"/>
    <mergeCell ref="D32:E32"/>
    <mergeCell ref="G21:I21"/>
    <mergeCell ref="G20:I20"/>
    <mergeCell ref="E16:F16"/>
    <mergeCell ref="E17:F17"/>
    <mergeCell ref="I17:J17"/>
    <mergeCell ref="I18:J18"/>
    <mergeCell ref="G16:H16"/>
    <mergeCell ref="G17:H17"/>
    <mergeCell ref="G26:I26"/>
    <mergeCell ref="G22:I22"/>
    <mergeCell ref="I16:J16"/>
    <mergeCell ref="G25:I25"/>
    <mergeCell ref="I13:J13"/>
    <mergeCell ref="E18:F18"/>
    <mergeCell ref="G18:H18"/>
    <mergeCell ref="E14:F14"/>
    <mergeCell ref="D9:G9"/>
    <mergeCell ref="G13:H13"/>
    <mergeCell ref="G14:H14"/>
    <mergeCell ref="E13:F13"/>
    <mergeCell ref="E10:G10"/>
    <mergeCell ref="C37:E37"/>
    <mergeCell ref="C38:E38"/>
    <mergeCell ref="B39:E39"/>
    <mergeCell ref="C46:E46"/>
    <mergeCell ref="B1:J1"/>
    <mergeCell ref="G23:I23"/>
    <mergeCell ref="G24:I24"/>
    <mergeCell ref="G15:H15"/>
    <mergeCell ref="I14:J14"/>
    <mergeCell ref="I15:J15"/>
    <mergeCell ref="E15:F15"/>
    <mergeCell ref="E2:J2"/>
    <mergeCell ref="E12:F12"/>
    <mergeCell ref="D8:G8"/>
    <mergeCell ref="G12:H12"/>
    <mergeCell ref="I12:J12"/>
    <mergeCell ref="C57:E57"/>
    <mergeCell ref="C58:E58"/>
    <mergeCell ref="C59:E59"/>
    <mergeCell ref="D3:J3"/>
    <mergeCell ref="D4:J4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36:E3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a.s.&amp;C&amp;P z &amp;N&amp;R&amp;9HP4-7-51551</oddFooter>
  </headerFooter>
  <rowBreaks count="1" manualBreakCount="1">
    <brk id="40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48" t="s">
        <v>8</v>
      </c>
      <c r="B2" s="47"/>
      <c r="C2" s="238"/>
      <c r="D2" s="238"/>
      <c r="E2" s="238"/>
      <c r="F2" s="238"/>
      <c r="G2" s="239"/>
    </row>
    <row r="3" spans="1:7" ht="24.95" customHeight="1" x14ac:dyDescent="0.2">
      <c r="A3" s="48" t="s">
        <v>9</v>
      </c>
      <c r="B3" s="47"/>
      <c r="C3" s="238"/>
      <c r="D3" s="238"/>
      <c r="E3" s="238"/>
      <c r="F3" s="238"/>
      <c r="G3" s="239"/>
    </row>
    <row r="4" spans="1:7" ht="24.95" customHeight="1" x14ac:dyDescent="0.2">
      <c r="A4" s="48" t="s">
        <v>10</v>
      </c>
      <c r="B4" s="47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DA066-062A-4B3F-9801-B6E74A19E7C2}">
  <sheetPr>
    <outlinePr summaryBelow="0"/>
  </sheetPr>
  <dimension ref="A1:BF5000"/>
  <sheetViews>
    <sheetView view="pageBreakPreview" zoomScale="89" zoomScaleNormal="100" zoomScaleSheetLayoutView="89" workbookViewId="0">
      <pane ySplit="7" topLeftCell="A173" activePane="bottomLeft" state="frozen"/>
      <selection pane="bottomLeft" activeCell="E183" sqref="E183"/>
    </sheetView>
  </sheetViews>
  <sheetFormatPr defaultRowHeight="12.75" outlineLevelRow="3" x14ac:dyDescent="0.2"/>
  <cols>
    <col min="1" max="1" width="3.42578125" customWidth="1"/>
    <col min="2" max="2" width="12.5703125" style="118" customWidth="1"/>
    <col min="3" max="3" width="38.28515625" style="11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7" max="27" width="0" hidden="1" customWidth="1"/>
    <col min="29" max="39" width="0" hidden="1" customWidth="1"/>
    <col min="51" max="51" width="73.7109375" customWidth="1"/>
  </cols>
  <sheetData>
    <row r="1" spans="1:58" ht="15.75" customHeight="1" x14ac:dyDescent="0.25">
      <c r="A1" s="244" t="s">
        <v>7</v>
      </c>
      <c r="B1" s="244"/>
      <c r="C1" s="244"/>
      <c r="D1" s="244"/>
      <c r="E1" s="244"/>
      <c r="F1" s="244"/>
      <c r="G1" s="244"/>
      <c r="AE1" t="s">
        <v>77</v>
      </c>
    </row>
    <row r="2" spans="1:58" ht="24.95" customHeight="1" x14ac:dyDescent="0.2">
      <c r="A2" s="137" t="s">
        <v>8</v>
      </c>
      <c r="B2" s="185" t="s">
        <v>44</v>
      </c>
      <c r="C2" s="245" t="s">
        <v>40</v>
      </c>
      <c r="D2" s="246"/>
      <c r="E2" s="246"/>
      <c r="F2" s="246"/>
      <c r="G2" s="247"/>
      <c r="AE2" t="s">
        <v>78</v>
      </c>
    </row>
    <row r="3" spans="1:58" ht="24.95" customHeight="1" x14ac:dyDescent="0.2">
      <c r="A3" s="137" t="s">
        <v>9</v>
      </c>
      <c r="B3" s="47" t="s">
        <v>39</v>
      </c>
      <c r="C3" s="245" t="s">
        <v>40</v>
      </c>
      <c r="D3" s="246"/>
      <c r="E3" s="246"/>
      <c r="F3" s="246"/>
      <c r="G3" s="247"/>
      <c r="AA3" s="118" t="s">
        <v>78</v>
      </c>
      <c r="AE3" t="s">
        <v>79</v>
      </c>
    </row>
    <row r="4" spans="1:58" ht="24.95" customHeight="1" x14ac:dyDescent="0.2">
      <c r="A4" s="138" t="s">
        <v>10</v>
      </c>
      <c r="B4" s="139" t="s">
        <v>39</v>
      </c>
      <c r="C4" s="248" t="s">
        <v>40</v>
      </c>
      <c r="D4" s="249"/>
      <c r="E4" s="249"/>
      <c r="F4" s="249"/>
      <c r="G4" s="250"/>
      <c r="AE4" t="s">
        <v>80</v>
      </c>
    </row>
    <row r="5" spans="1:58" x14ac:dyDescent="0.2">
      <c r="D5" s="10"/>
    </row>
    <row r="6" spans="1:58" ht="38.25" x14ac:dyDescent="0.2">
      <c r="A6" s="141" t="s">
        <v>81</v>
      </c>
      <c r="B6" s="143" t="s">
        <v>82</v>
      </c>
      <c r="C6" s="143" t="s">
        <v>83</v>
      </c>
      <c r="D6" s="142" t="s">
        <v>84</v>
      </c>
      <c r="E6" s="141" t="s">
        <v>85</v>
      </c>
      <c r="F6" s="140" t="s">
        <v>86</v>
      </c>
      <c r="G6" s="141" t="s">
        <v>29</v>
      </c>
      <c r="H6" s="144" t="s">
        <v>30</v>
      </c>
      <c r="I6" s="144" t="s">
        <v>87</v>
      </c>
      <c r="J6" s="144" t="s">
        <v>31</v>
      </c>
      <c r="K6" s="144" t="s">
        <v>88</v>
      </c>
      <c r="L6" s="144" t="s">
        <v>89</v>
      </c>
      <c r="M6" s="144" t="s">
        <v>90</v>
      </c>
      <c r="N6" s="144" t="s">
        <v>91</v>
      </c>
      <c r="O6" s="144" t="s">
        <v>92</v>
      </c>
      <c r="P6" s="144" t="s">
        <v>93</v>
      </c>
      <c r="Q6" s="144" t="s">
        <v>94</v>
      </c>
      <c r="R6" s="144" t="s">
        <v>95</v>
      </c>
      <c r="S6" s="144" t="s">
        <v>96</v>
      </c>
      <c r="T6" s="144" t="s">
        <v>97</v>
      </c>
      <c r="U6" s="144" t="s">
        <v>98</v>
      </c>
      <c r="V6" s="144" t="s">
        <v>99</v>
      </c>
      <c r="W6" s="144" t="s">
        <v>100</v>
      </c>
    </row>
    <row r="7" spans="1:58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</row>
    <row r="8" spans="1:58" x14ac:dyDescent="0.2">
      <c r="A8" s="159" t="s">
        <v>101</v>
      </c>
      <c r="B8" s="160" t="s">
        <v>50</v>
      </c>
      <c r="C8" s="178" t="s">
        <v>51</v>
      </c>
      <c r="D8" s="161"/>
      <c r="E8" s="162"/>
      <c r="F8" s="163"/>
      <c r="G8" s="163">
        <f>SUMIF(AE9:AE18,"&lt;&gt;NOR",G9:G18)</f>
        <v>0</v>
      </c>
      <c r="H8" s="163"/>
      <c r="I8" s="163">
        <f>SUM(I9:I18)</f>
        <v>20962.5</v>
      </c>
      <c r="J8" s="163"/>
      <c r="K8" s="163">
        <f>SUM(K9:K18)</f>
        <v>189629.1</v>
      </c>
      <c r="L8" s="163"/>
      <c r="M8" s="163">
        <f>SUM(M9:M18)</f>
        <v>0</v>
      </c>
      <c r="N8" s="162"/>
      <c r="O8" s="162">
        <f>SUM(O9:O18)</f>
        <v>65</v>
      </c>
      <c r="P8" s="162"/>
      <c r="Q8" s="162">
        <f>SUM(Q9:Q18)</f>
        <v>6.41</v>
      </c>
      <c r="R8" s="163"/>
      <c r="S8" s="163"/>
      <c r="T8" s="163"/>
      <c r="U8" s="163"/>
      <c r="V8" s="163">
        <f>SUM(V9:V18)</f>
        <v>331.25</v>
      </c>
      <c r="W8" s="163"/>
      <c r="AE8" t="s">
        <v>102</v>
      </c>
    </row>
    <row r="9" spans="1:58" outlineLevel="1" x14ac:dyDescent="0.2">
      <c r="A9" s="171">
        <v>1</v>
      </c>
      <c r="B9" s="172" t="s">
        <v>103</v>
      </c>
      <c r="C9" s="179" t="s">
        <v>104</v>
      </c>
      <c r="D9" s="173" t="s">
        <v>105</v>
      </c>
      <c r="E9" s="174">
        <v>1</v>
      </c>
      <c r="F9" s="175">
        <v>0</v>
      </c>
      <c r="G9" s="176">
        <f t="shared" ref="G9:G18" si="0">ROUND(E9*F9,2)</f>
        <v>0</v>
      </c>
      <c r="H9" s="175">
        <v>0</v>
      </c>
      <c r="I9" s="176">
        <f t="shared" ref="I9:I18" si="1">ROUND(E9*H9,2)</f>
        <v>0</v>
      </c>
      <c r="J9" s="175">
        <v>15000</v>
      </c>
      <c r="K9" s="176">
        <f t="shared" ref="K9:K18" si="2">ROUND(E9*J9,2)</f>
        <v>15000</v>
      </c>
      <c r="L9" s="176">
        <v>21</v>
      </c>
      <c r="M9" s="176">
        <f t="shared" ref="M9:M18" si="3">G9*(1+L9/100)</f>
        <v>0</v>
      </c>
      <c r="N9" s="174">
        <v>0</v>
      </c>
      <c r="O9" s="174">
        <f t="shared" ref="O9:O18" si="4">ROUND(E9*N9,2)</f>
        <v>0</v>
      </c>
      <c r="P9" s="174">
        <v>0</v>
      </c>
      <c r="Q9" s="174">
        <f t="shared" ref="Q9:Q18" si="5">ROUND(E9*P9,2)</f>
        <v>0</v>
      </c>
      <c r="R9" s="176"/>
      <c r="S9" s="176" t="s">
        <v>106</v>
      </c>
      <c r="T9" s="176" t="s">
        <v>107</v>
      </c>
      <c r="U9" s="176">
        <v>0</v>
      </c>
      <c r="V9" s="176">
        <f t="shared" ref="V9:V18" si="6">ROUND(E9*U9,2)</f>
        <v>0</v>
      </c>
      <c r="W9" s="176"/>
      <c r="X9" s="145"/>
      <c r="Y9" s="145"/>
      <c r="Z9" s="145"/>
      <c r="AA9" s="145"/>
      <c r="AB9" s="145"/>
      <c r="AC9" s="145"/>
      <c r="AD9" s="145"/>
      <c r="AE9" s="145" t="s">
        <v>108</v>
      </c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</row>
    <row r="10" spans="1:58" outlineLevel="1" x14ac:dyDescent="0.2">
      <c r="A10" s="171">
        <v>2</v>
      </c>
      <c r="B10" s="172" t="s">
        <v>109</v>
      </c>
      <c r="C10" s="179" t="s">
        <v>110</v>
      </c>
      <c r="D10" s="173" t="s">
        <v>105</v>
      </c>
      <c r="E10" s="174">
        <v>1</v>
      </c>
      <c r="F10" s="175">
        <v>0</v>
      </c>
      <c r="G10" s="176">
        <f t="shared" si="0"/>
        <v>0</v>
      </c>
      <c r="H10" s="175">
        <v>0</v>
      </c>
      <c r="I10" s="176">
        <f t="shared" si="1"/>
        <v>0</v>
      </c>
      <c r="J10" s="175">
        <v>5000</v>
      </c>
      <c r="K10" s="176">
        <f t="shared" si="2"/>
        <v>5000</v>
      </c>
      <c r="L10" s="176">
        <v>21</v>
      </c>
      <c r="M10" s="176">
        <f t="shared" si="3"/>
        <v>0</v>
      </c>
      <c r="N10" s="174">
        <v>0</v>
      </c>
      <c r="O10" s="174">
        <f t="shared" si="4"/>
        <v>0</v>
      </c>
      <c r="P10" s="174">
        <v>0</v>
      </c>
      <c r="Q10" s="174">
        <f t="shared" si="5"/>
        <v>0</v>
      </c>
      <c r="R10" s="176"/>
      <c r="S10" s="176" t="s">
        <v>106</v>
      </c>
      <c r="T10" s="176" t="s">
        <v>107</v>
      </c>
      <c r="U10" s="176">
        <v>0</v>
      </c>
      <c r="V10" s="176">
        <f t="shared" si="6"/>
        <v>0</v>
      </c>
      <c r="W10" s="176"/>
      <c r="X10" s="145"/>
      <c r="Y10" s="145"/>
      <c r="Z10" s="145"/>
      <c r="AA10" s="145"/>
      <c r="AB10" s="145"/>
      <c r="AC10" s="145"/>
      <c r="AD10" s="145"/>
      <c r="AE10" s="145" t="s">
        <v>108</v>
      </c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</row>
    <row r="11" spans="1:58" ht="33.75" outlineLevel="1" x14ac:dyDescent="0.2">
      <c r="A11" s="171">
        <v>3</v>
      </c>
      <c r="B11" s="172" t="s">
        <v>111</v>
      </c>
      <c r="C11" s="179" t="s">
        <v>112</v>
      </c>
      <c r="D11" s="173" t="s">
        <v>105</v>
      </c>
      <c r="E11" s="174">
        <v>1</v>
      </c>
      <c r="F11" s="175">
        <v>0</v>
      </c>
      <c r="G11" s="176">
        <f t="shared" si="0"/>
        <v>0</v>
      </c>
      <c r="H11" s="175">
        <v>0</v>
      </c>
      <c r="I11" s="176">
        <f t="shared" si="1"/>
        <v>0</v>
      </c>
      <c r="J11" s="175">
        <v>4000</v>
      </c>
      <c r="K11" s="176">
        <f t="shared" si="2"/>
        <v>4000</v>
      </c>
      <c r="L11" s="176">
        <v>21</v>
      </c>
      <c r="M11" s="176">
        <f t="shared" si="3"/>
        <v>0</v>
      </c>
      <c r="N11" s="174">
        <v>0</v>
      </c>
      <c r="O11" s="174">
        <f t="shared" si="4"/>
        <v>0</v>
      </c>
      <c r="P11" s="174">
        <v>0</v>
      </c>
      <c r="Q11" s="174">
        <f t="shared" si="5"/>
        <v>0</v>
      </c>
      <c r="R11" s="176"/>
      <c r="S11" s="176" t="s">
        <v>106</v>
      </c>
      <c r="T11" s="176" t="s">
        <v>107</v>
      </c>
      <c r="U11" s="176">
        <v>0</v>
      </c>
      <c r="V11" s="176">
        <f t="shared" si="6"/>
        <v>0</v>
      </c>
      <c r="W11" s="176"/>
      <c r="X11" s="145"/>
      <c r="Y11" s="145"/>
      <c r="Z11" s="145"/>
      <c r="AA11" s="145"/>
      <c r="AB11" s="145"/>
      <c r="AC11" s="145"/>
      <c r="AD11" s="145"/>
      <c r="AE11" s="145" t="s">
        <v>108</v>
      </c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</row>
    <row r="12" spans="1:58" outlineLevel="1" x14ac:dyDescent="0.2">
      <c r="A12" s="171">
        <v>4</v>
      </c>
      <c r="B12" s="172" t="s">
        <v>113</v>
      </c>
      <c r="C12" s="179" t="s">
        <v>114</v>
      </c>
      <c r="D12" s="173" t="s">
        <v>115</v>
      </c>
      <c r="E12" s="174">
        <v>65</v>
      </c>
      <c r="F12" s="175">
        <v>0</v>
      </c>
      <c r="G12" s="176">
        <f t="shared" si="0"/>
        <v>0</v>
      </c>
      <c r="H12" s="175">
        <v>0</v>
      </c>
      <c r="I12" s="176">
        <f t="shared" si="1"/>
        <v>0</v>
      </c>
      <c r="J12" s="175">
        <v>1365</v>
      </c>
      <c r="K12" s="176">
        <f t="shared" si="2"/>
        <v>88725</v>
      </c>
      <c r="L12" s="176">
        <v>21</v>
      </c>
      <c r="M12" s="176">
        <f t="shared" si="3"/>
        <v>0</v>
      </c>
      <c r="N12" s="174">
        <v>0</v>
      </c>
      <c r="O12" s="174">
        <f t="shared" si="4"/>
        <v>0</v>
      </c>
      <c r="P12" s="174">
        <v>0</v>
      </c>
      <c r="Q12" s="174">
        <f t="shared" si="5"/>
        <v>0</v>
      </c>
      <c r="R12" s="176"/>
      <c r="S12" s="176" t="s">
        <v>116</v>
      </c>
      <c r="T12" s="176" t="s">
        <v>117</v>
      </c>
      <c r="U12" s="176">
        <v>3.5329999999999999</v>
      </c>
      <c r="V12" s="176">
        <f t="shared" si="6"/>
        <v>229.65</v>
      </c>
      <c r="W12" s="176"/>
      <c r="X12" s="145"/>
      <c r="Y12" s="145"/>
      <c r="Z12" s="145"/>
      <c r="AA12" s="145"/>
      <c r="AB12" s="145"/>
      <c r="AC12" s="145"/>
      <c r="AD12" s="145"/>
      <c r="AE12" s="145" t="s">
        <v>108</v>
      </c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</row>
    <row r="13" spans="1:58" outlineLevel="1" x14ac:dyDescent="0.2">
      <c r="A13" s="171">
        <v>5</v>
      </c>
      <c r="B13" s="172" t="s">
        <v>118</v>
      </c>
      <c r="C13" s="179" t="s">
        <v>119</v>
      </c>
      <c r="D13" s="173" t="s">
        <v>115</v>
      </c>
      <c r="E13" s="174">
        <v>65</v>
      </c>
      <c r="F13" s="175">
        <v>0</v>
      </c>
      <c r="G13" s="176">
        <f t="shared" si="0"/>
        <v>0</v>
      </c>
      <c r="H13" s="175">
        <v>0</v>
      </c>
      <c r="I13" s="176">
        <f t="shared" si="1"/>
        <v>0</v>
      </c>
      <c r="J13" s="175">
        <v>137.5</v>
      </c>
      <c r="K13" s="176">
        <f t="shared" si="2"/>
        <v>8937.5</v>
      </c>
      <c r="L13" s="176">
        <v>21</v>
      </c>
      <c r="M13" s="176">
        <f t="shared" si="3"/>
        <v>0</v>
      </c>
      <c r="N13" s="174">
        <v>0</v>
      </c>
      <c r="O13" s="174">
        <f t="shared" si="4"/>
        <v>0</v>
      </c>
      <c r="P13" s="174">
        <v>0</v>
      </c>
      <c r="Q13" s="174">
        <f t="shared" si="5"/>
        <v>0</v>
      </c>
      <c r="R13" s="176"/>
      <c r="S13" s="176" t="s">
        <v>116</v>
      </c>
      <c r="T13" s="176" t="s">
        <v>117</v>
      </c>
      <c r="U13" s="176">
        <v>0.34499999999999997</v>
      </c>
      <c r="V13" s="176">
        <f t="shared" si="6"/>
        <v>22.43</v>
      </c>
      <c r="W13" s="176"/>
      <c r="X13" s="145"/>
      <c r="Y13" s="145"/>
      <c r="Z13" s="145"/>
      <c r="AA13" s="145"/>
      <c r="AB13" s="145"/>
      <c r="AC13" s="145"/>
      <c r="AD13" s="145"/>
      <c r="AE13" s="145" t="s">
        <v>108</v>
      </c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</row>
    <row r="14" spans="1:58" ht="22.5" outlineLevel="1" x14ac:dyDescent="0.2">
      <c r="A14" s="171">
        <v>6</v>
      </c>
      <c r="B14" s="172" t="s">
        <v>120</v>
      </c>
      <c r="C14" s="179" t="s">
        <v>121</v>
      </c>
      <c r="D14" s="173" t="s">
        <v>115</v>
      </c>
      <c r="E14" s="174">
        <v>34</v>
      </c>
      <c r="F14" s="175">
        <v>0</v>
      </c>
      <c r="G14" s="176">
        <f t="shared" si="0"/>
        <v>0</v>
      </c>
      <c r="H14" s="175">
        <v>0</v>
      </c>
      <c r="I14" s="176">
        <f t="shared" si="1"/>
        <v>0</v>
      </c>
      <c r="J14" s="175">
        <v>286.5</v>
      </c>
      <c r="K14" s="176">
        <f t="shared" si="2"/>
        <v>9741</v>
      </c>
      <c r="L14" s="176">
        <v>21</v>
      </c>
      <c r="M14" s="176">
        <f t="shared" si="3"/>
        <v>0</v>
      </c>
      <c r="N14" s="174">
        <v>0</v>
      </c>
      <c r="O14" s="174">
        <f t="shared" si="4"/>
        <v>0</v>
      </c>
      <c r="P14" s="174">
        <v>0</v>
      </c>
      <c r="Q14" s="174">
        <f t="shared" si="5"/>
        <v>0</v>
      </c>
      <c r="R14" s="176"/>
      <c r="S14" s="176" t="s">
        <v>116</v>
      </c>
      <c r="T14" s="176" t="s">
        <v>117</v>
      </c>
      <c r="U14" s="176">
        <v>1.0999999999999999E-2</v>
      </c>
      <c r="V14" s="176">
        <f t="shared" si="6"/>
        <v>0.37</v>
      </c>
      <c r="W14" s="176"/>
      <c r="X14" s="145"/>
      <c r="Y14" s="145"/>
      <c r="Z14" s="145"/>
      <c r="AA14" s="145"/>
      <c r="AB14" s="145"/>
      <c r="AC14" s="145"/>
      <c r="AD14" s="145"/>
      <c r="AE14" s="145" t="s">
        <v>108</v>
      </c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</row>
    <row r="15" spans="1:58" outlineLevel="1" x14ac:dyDescent="0.2">
      <c r="A15" s="171">
        <v>7</v>
      </c>
      <c r="B15" s="172" t="s">
        <v>122</v>
      </c>
      <c r="C15" s="179" t="s">
        <v>123</v>
      </c>
      <c r="D15" s="173" t="s">
        <v>124</v>
      </c>
      <c r="E15" s="174">
        <v>57.8</v>
      </c>
      <c r="F15" s="175">
        <v>0</v>
      </c>
      <c r="G15" s="176">
        <f t="shared" si="0"/>
        <v>0</v>
      </c>
      <c r="H15" s="175">
        <v>0</v>
      </c>
      <c r="I15" s="176">
        <f t="shared" si="1"/>
        <v>0</v>
      </c>
      <c r="J15" s="175">
        <v>352</v>
      </c>
      <c r="K15" s="176">
        <f t="shared" si="2"/>
        <v>20345.599999999999</v>
      </c>
      <c r="L15" s="176">
        <v>21</v>
      </c>
      <c r="M15" s="176">
        <f t="shared" si="3"/>
        <v>0</v>
      </c>
      <c r="N15" s="174">
        <v>0</v>
      </c>
      <c r="O15" s="174">
        <f t="shared" si="4"/>
        <v>0</v>
      </c>
      <c r="P15" s="174">
        <v>0</v>
      </c>
      <c r="Q15" s="174">
        <f t="shared" si="5"/>
        <v>0</v>
      </c>
      <c r="R15" s="176"/>
      <c r="S15" s="176" t="s">
        <v>106</v>
      </c>
      <c r="T15" s="176" t="s">
        <v>117</v>
      </c>
      <c r="U15" s="176">
        <v>0</v>
      </c>
      <c r="V15" s="176">
        <f t="shared" si="6"/>
        <v>0</v>
      </c>
      <c r="W15" s="176"/>
      <c r="X15" s="145"/>
      <c r="Y15" s="145"/>
      <c r="Z15" s="145"/>
      <c r="AA15" s="145"/>
      <c r="AB15" s="145"/>
      <c r="AC15" s="145"/>
      <c r="AD15" s="145"/>
      <c r="AE15" s="145" t="s">
        <v>108</v>
      </c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</row>
    <row r="16" spans="1:58" ht="22.5" outlineLevel="1" x14ac:dyDescent="0.2">
      <c r="A16" s="171">
        <v>8</v>
      </c>
      <c r="B16" s="172" t="s">
        <v>125</v>
      </c>
      <c r="C16" s="179" t="s">
        <v>126</v>
      </c>
      <c r="D16" s="173" t="s">
        <v>127</v>
      </c>
      <c r="E16" s="174">
        <v>28.5</v>
      </c>
      <c r="F16" s="175">
        <v>0</v>
      </c>
      <c r="G16" s="176">
        <f t="shared" si="0"/>
        <v>0</v>
      </c>
      <c r="H16" s="175">
        <v>0</v>
      </c>
      <c r="I16" s="176">
        <f t="shared" si="1"/>
        <v>0</v>
      </c>
      <c r="J16" s="175">
        <v>150</v>
      </c>
      <c r="K16" s="176">
        <f t="shared" si="2"/>
        <v>4275</v>
      </c>
      <c r="L16" s="176">
        <v>21</v>
      </c>
      <c r="M16" s="176">
        <f t="shared" si="3"/>
        <v>0</v>
      </c>
      <c r="N16" s="174">
        <v>0</v>
      </c>
      <c r="O16" s="174">
        <f t="shared" si="4"/>
        <v>0</v>
      </c>
      <c r="P16" s="174">
        <v>0.22500000000000001</v>
      </c>
      <c r="Q16" s="174">
        <f t="shared" si="5"/>
        <v>6.41</v>
      </c>
      <c r="R16" s="176"/>
      <c r="S16" s="176" t="s">
        <v>106</v>
      </c>
      <c r="T16" s="176" t="s">
        <v>107</v>
      </c>
      <c r="U16" s="176">
        <v>0.14199999999999999</v>
      </c>
      <c r="V16" s="176">
        <f t="shared" si="6"/>
        <v>4.05</v>
      </c>
      <c r="W16" s="176"/>
      <c r="X16" s="145"/>
      <c r="Y16" s="145"/>
      <c r="Z16" s="145"/>
      <c r="AA16" s="145"/>
      <c r="AB16" s="145"/>
      <c r="AC16" s="145"/>
      <c r="AD16" s="145"/>
      <c r="AE16" s="145" t="s">
        <v>108</v>
      </c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</row>
    <row r="17" spans="1:58" outlineLevel="1" x14ac:dyDescent="0.2">
      <c r="A17" s="171">
        <v>9</v>
      </c>
      <c r="B17" s="172" t="s">
        <v>128</v>
      </c>
      <c r="C17" s="179" t="s">
        <v>129</v>
      </c>
      <c r="D17" s="173" t="s">
        <v>115</v>
      </c>
      <c r="E17" s="174">
        <v>65</v>
      </c>
      <c r="F17" s="175">
        <v>0</v>
      </c>
      <c r="G17" s="176">
        <f t="shared" si="0"/>
        <v>0</v>
      </c>
      <c r="H17" s="175">
        <v>0</v>
      </c>
      <c r="I17" s="176">
        <f t="shared" si="1"/>
        <v>0</v>
      </c>
      <c r="J17" s="175">
        <v>517</v>
      </c>
      <c r="K17" s="176">
        <f t="shared" si="2"/>
        <v>33605</v>
      </c>
      <c r="L17" s="176">
        <v>21</v>
      </c>
      <c r="M17" s="176">
        <f t="shared" si="3"/>
        <v>0</v>
      </c>
      <c r="N17" s="174">
        <v>0</v>
      </c>
      <c r="O17" s="174">
        <f t="shared" si="4"/>
        <v>0</v>
      </c>
      <c r="P17" s="174">
        <v>0</v>
      </c>
      <c r="Q17" s="174">
        <f t="shared" si="5"/>
        <v>0</v>
      </c>
      <c r="R17" s="176"/>
      <c r="S17" s="176" t="s">
        <v>116</v>
      </c>
      <c r="T17" s="176" t="s">
        <v>117</v>
      </c>
      <c r="U17" s="176">
        <v>1.1499999999999999</v>
      </c>
      <c r="V17" s="176">
        <f t="shared" si="6"/>
        <v>74.75</v>
      </c>
      <c r="W17" s="176"/>
      <c r="X17" s="145"/>
      <c r="Y17" s="145"/>
      <c r="Z17" s="145"/>
      <c r="AA17" s="145"/>
      <c r="AB17" s="145"/>
      <c r="AC17" s="145"/>
      <c r="AD17" s="145"/>
      <c r="AE17" s="145" t="s">
        <v>108</v>
      </c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</row>
    <row r="18" spans="1:58" outlineLevel="1" x14ac:dyDescent="0.2">
      <c r="A18" s="171">
        <v>10</v>
      </c>
      <c r="B18" s="172" t="s">
        <v>130</v>
      </c>
      <c r="C18" s="179" t="s">
        <v>131</v>
      </c>
      <c r="D18" s="173" t="s">
        <v>124</v>
      </c>
      <c r="E18" s="174">
        <v>65</v>
      </c>
      <c r="F18" s="175">
        <v>0</v>
      </c>
      <c r="G18" s="176">
        <f t="shared" si="0"/>
        <v>0</v>
      </c>
      <c r="H18" s="175">
        <v>322.5</v>
      </c>
      <c r="I18" s="176">
        <f t="shared" si="1"/>
        <v>20962.5</v>
      </c>
      <c r="J18" s="175">
        <v>0</v>
      </c>
      <c r="K18" s="176">
        <f t="shared" si="2"/>
        <v>0</v>
      </c>
      <c r="L18" s="176">
        <v>21</v>
      </c>
      <c r="M18" s="176">
        <f t="shared" si="3"/>
        <v>0</v>
      </c>
      <c r="N18" s="174">
        <v>1</v>
      </c>
      <c r="O18" s="174">
        <f t="shared" si="4"/>
        <v>65</v>
      </c>
      <c r="P18" s="174">
        <v>0</v>
      </c>
      <c r="Q18" s="174">
        <f t="shared" si="5"/>
        <v>0</v>
      </c>
      <c r="R18" s="176"/>
      <c r="S18" s="176" t="s">
        <v>106</v>
      </c>
      <c r="T18" s="176" t="s">
        <v>117</v>
      </c>
      <c r="U18" s="176">
        <v>0</v>
      </c>
      <c r="V18" s="176">
        <f t="shared" si="6"/>
        <v>0</v>
      </c>
      <c r="W18" s="176"/>
      <c r="X18" s="145"/>
      <c r="Y18" s="145"/>
      <c r="Z18" s="145"/>
      <c r="AA18" s="145"/>
      <c r="AB18" s="145"/>
      <c r="AC18" s="145"/>
      <c r="AD18" s="145"/>
      <c r="AE18" s="145" t="s">
        <v>132</v>
      </c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</row>
    <row r="19" spans="1:58" x14ac:dyDescent="0.2">
      <c r="A19" s="159" t="s">
        <v>101</v>
      </c>
      <c r="B19" s="160" t="s">
        <v>52</v>
      </c>
      <c r="C19" s="178" t="s">
        <v>53</v>
      </c>
      <c r="D19" s="161"/>
      <c r="E19" s="162"/>
      <c r="F19" s="163"/>
      <c r="G19" s="163">
        <f>SUMIF(AE20:AE20,"&lt;&gt;NOR",G20:G20)</f>
        <v>0</v>
      </c>
      <c r="H19" s="163"/>
      <c r="I19" s="163">
        <f>SUM(I20:I20)</f>
        <v>18979.580000000002</v>
      </c>
      <c r="J19" s="163"/>
      <c r="K19" s="163">
        <f>SUM(K20:K20)</f>
        <v>19751.93</v>
      </c>
      <c r="L19" s="163"/>
      <c r="M19" s="163">
        <f>SUM(M20:M20)</f>
        <v>0</v>
      </c>
      <c r="N19" s="162"/>
      <c r="O19" s="162">
        <f>SUM(O20:O20)</f>
        <v>19.079999999999998</v>
      </c>
      <c r="P19" s="162"/>
      <c r="Q19" s="162">
        <f>SUM(Q20:Q20)</f>
        <v>0</v>
      </c>
      <c r="R19" s="163"/>
      <c r="S19" s="163"/>
      <c r="T19" s="163"/>
      <c r="U19" s="163"/>
      <c r="V19" s="163">
        <f>SUM(V20:V20)</f>
        <v>33.4</v>
      </c>
      <c r="W19" s="163"/>
      <c r="AE19" t="s">
        <v>102</v>
      </c>
    </row>
    <row r="20" spans="1:58" ht="22.5" outlineLevel="1" x14ac:dyDescent="0.2">
      <c r="A20" s="171">
        <v>11</v>
      </c>
      <c r="B20" s="172" t="s">
        <v>133</v>
      </c>
      <c r="C20" s="179" t="s">
        <v>134</v>
      </c>
      <c r="D20" s="173" t="s">
        <v>127</v>
      </c>
      <c r="E20" s="174">
        <v>28.5</v>
      </c>
      <c r="F20" s="175">
        <v>0</v>
      </c>
      <c r="G20" s="176">
        <f>ROUND(E20*F20,2)</f>
        <v>0</v>
      </c>
      <c r="H20" s="175">
        <v>665.95</v>
      </c>
      <c r="I20" s="176">
        <f>ROUND(E20*H20,2)</f>
        <v>18979.580000000002</v>
      </c>
      <c r="J20" s="175">
        <v>693.05</v>
      </c>
      <c r="K20" s="176">
        <f>ROUND(E20*J20,2)</f>
        <v>19751.93</v>
      </c>
      <c r="L20" s="176">
        <v>21</v>
      </c>
      <c r="M20" s="176">
        <f>G20*(1+L20/100)</f>
        <v>0</v>
      </c>
      <c r="N20" s="174">
        <v>0.66954999999999998</v>
      </c>
      <c r="O20" s="174">
        <f>ROUND(E20*N20,2)</f>
        <v>19.079999999999998</v>
      </c>
      <c r="P20" s="174">
        <v>0</v>
      </c>
      <c r="Q20" s="174">
        <f>ROUND(E20*P20,2)</f>
        <v>0</v>
      </c>
      <c r="R20" s="176"/>
      <c r="S20" s="176" t="s">
        <v>116</v>
      </c>
      <c r="T20" s="176" t="s">
        <v>117</v>
      </c>
      <c r="U20" s="176">
        <v>1.1719900000000001</v>
      </c>
      <c r="V20" s="176">
        <f>ROUND(E20*U20,2)</f>
        <v>33.4</v>
      </c>
      <c r="W20" s="176"/>
      <c r="X20" s="145"/>
      <c r="Y20" s="145"/>
      <c r="Z20" s="145"/>
      <c r="AA20" s="145"/>
      <c r="AB20" s="145"/>
      <c r="AC20" s="145"/>
      <c r="AD20" s="145"/>
      <c r="AE20" s="145" t="s">
        <v>135</v>
      </c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</row>
    <row r="21" spans="1:58" x14ac:dyDescent="0.2">
      <c r="A21" s="159" t="s">
        <v>101</v>
      </c>
      <c r="B21" s="160" t="s">
        <v>54</v>
      </c>
      <c r="C21" s="178" t="s">
        <v>55</v>
      </c>
      <c r="D21" s="161"/>
      <c r="E21" s="162"/>
      <c r="F21" s="163"/>
      <c r="G21" s="163">
        <f>SUMIF(AE22:AE24,"&lt;&gt;NOR",G22:G24)</f>
        <v>0</v>
      </c>
      <c r="H21" s="163"/>
      <c r="I21" s="163">
        <f>SUM(I22:I24)</f>
        <v>0</v>
      </c>
      <c r="J21" s="163"/>
      <c r="K21" s="163">
        <f>SUM(K22:K24)</f>
        <v>44960</v>
      </c>
      <c r="L21" s="163"/>
      <c r="M21" s="163">
        <f>SUM(M22:M24)</f>
        <v>0</v>
      </c>
      <c r="N21" s="162"/>
      <c r="O21" s="162">
        <f>SUM(O22:O24)</f>
        <v>0</v>
      </c>
      <c r="P21" s="162"/>
      <c r="Q21" s="162">
        <f>SUM(Q22:Q24)</f>
        <v>0</v>
      </c>
      <c r="R21" s="163"/>
      <c r="S21" s="163"/>
      <c r="T21" s="163"/>
      <c r="U21" s="163"/>
      <c r="V21" s="163">
        <f>SUM(V22:V24)</f>
        <v>0</v>
      </c>
      <c r="W21" s="163"/>
      <c r="AE21" t="s">
        <v>102</v>
      </c>
    </row>
    <row r="22" spans="1:58" ht="22.5" outlineLevel="1" x14ac:dyDescent="0.2">
      <c r="A22" s="171">
        <v>12</v>
      </c>
      <c r="B22" s="172" t="s">
        <v>136</v>
      </c>
      <c r="C22" s="179" t="s">
        <v>137</v>
      </c>
      <c r="D22" s="173" t="s">
        <v>138</v>
      </c>
      <c r="E22" s="174">
        <v>4</v>
      </c>
      <c r="F22" s="175">
        <v>0</v>
      </c>
      <c r="G22" s="176">
        <f>ROUND(E22*F22,2)</f>
        <v>0</v>
      </c>
      <c r="H22" s="175">
        <v>0</v>
      </c>
      <c r="I22" s="176">
        <f>ROUND(E22*H22,2)</f>
        <v>0</v>
      </c>
      <c r="J22" s="175">
        <v>740</v>
      </c>
      <c r="K22" s="176">
        <f>ROUND(E22*J22,2)</f>
        <v>2960</v>
      </c>
      <c r="L22" s="176">
        <v>21</v>
      </c>
      <c r="M22" s="176">
        <f>G22*(1+L22/100)</f>
        <v>0</v>
      </c>
      <c r="N22" s="174">
        <v>0</v>
      </c>
      <c r="O22" s="174">
        <f>ROUND(E22*N22,2)</f>
        <v>0</v>
      </c>
      <c r="P22" s="174">
        <v>0</v>
      </c>
      <c r="Q22" s="174">
        <f>ROUND(E22*P22,2)</f>
        <v>0</v>
      </c>
      <c r="R22" s="176"/>
      <c r="S22" s="176" t="s">
        <v>106</v>
      </c>
      <c r="T22" s="176" t="s">
        <v>107</v>
      </c>
      <c r="U22" s="176">
        <v>0</v>
      </c>
      <c r="V22" s="176">
        <f>ROUND(E22*U22,2)</f>
        <v>0</v>
      </c>
      <c r="W22" s="176"/>
      <c r="X22" s="145"/>
      <c r="Y22" s="145"/>
      <c r="Z22" s="145"/>
      <c r="AA22" s="145"/>
      <c r="AB22" s="145"/>
      <c r="AC22" s="145"/>
      <c r="AD22" s="145"/>
      <c r="AE22" s="145" t="s">
        <v>108</v>
      </c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</row>
    <row r="23" spans="1:58" ht="22.5" outlineLevel="1" x14ac:dyDescent="0.2">
      <c r="A23" s="171">
        <v>13</v>
      </c>
      <c r="B23" s="172" t="s">
        <v>139</v>
      </c>
      <c r="C23" s="179" t="s">
        <v>140</v>
      </c>
      <c r="D23" s="173" t="s">
        <v>138</v>
      </c>
      <c r="E23" s="174">
        <v>40</v>
      </c>
      <c r="F23" s="175">
        <v>0</v>
      </c>
      <c r="G23" s="176">
        <f>ROUND(E23*F23,2)</f>
        <v>0</v>
      </c>
      <c r="H23" s="175">
        <v>0</v>
      </c>
      <c r="I23" s="176">
        <f>ROUND(E23*H23,2)</f>
        <v>0</v>
      </c>
      <c r="J23" s="175">
        <v>500</v>
      </c>
      <c r="K23" s="176">
        <f>ROUND(E23*J23,2)</f>
        <v>20000</v>
      </c>
      <c r="L23" s="176">
        <v>21</v>
      </c>
      <c r="M23" s="176">
        <f>G23*(1+L23/100)</f>
        <v>0</v>
      </c>
      <c r="N23" s="174">
        <v>0</v>
      </c>
      <c r="O23" s="174">
        <f>ROUND(E23*N23,2)</f>
        <v>0</v>
      </c>
      <c r="P23" s="174">
        <v>0</v>
      </c>
      <c r="Q23" s="174">
        <f>ROUND(E23*P23,2)</f>
        <v>0</v>
      </c>
      <c r="R23" s="176"/>
      <c r="S23" s="176" t="s">
        <v>106</v>
      </c>
      <c r="T23" s="176" t="s">
        <v>107</v>
      </c>
      <c r="U23" s="176">
        <v>0</v>
      </c>
      <c r="V23" s="176">
        <f>ROUND(E23*U23,2)</f>
        <v>0</v>
      </c>
      <c r="W23" s="176"/>
      <c r="X23" s="145"/>
      <c r="Y23" s="145"/>
      <c r="Z23" s="145"/>
      <c r="AA23" s="145"/>
      <c r="AB23" s="145"/>
      <c r="AC23" s="145"/>
      <c r="AD23" s="145"/>
      <c r="AE23" s="145" t="s">
        <v>108</v>
      </c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</row>
    <row r="24" spans="1:58" ht="22.5" outlineLevel="1" x14ac:dyDescent="0.2">
      <c r="A24" s="171">
        <v>14</v>
      </c>
      <c r="B24" s="172" t="s">
        <v>141</v>
      </c>
      <c r="C24" s="179" t="s">
        <v>142</v>
      </c>
      <c r="D24" s="173" t="s">
        <v>138</v>
      </c>
      <c r="E24" s="174">
        <v>40</v>
      </c>
      <c r="F24" s="175">
        <v>0</v>
      </c>
      <c r="G24" s="176">
        <f>ROUND(E24*F24,2)</f>
        <v>0</v>
      </c>
      <c r="H24" s="175">
        <v>0</v>
      </c>
      <c r="I24" s="176">
        <f>ROUND(E24*H24,2)</f>
        <v>0</v>
      </c>
      <c r="J24" s="175">
        <v>550</v>
      </c>
      <c r="K24" s="176">
        <f>ROUND(E24*J24,2)</f>
        <v>22000</v>
      </c>
      <c r="L24" s="176">
        <v>21</v>
      </c>
      <c r="M24" s="176">
        <f>G24*(1+L24/100)</f>
        <v>0</v>
      </c>
      <c r="N24" s="174">
        <v>0</v>
      </c>
      <c r="O24" s="174">
        <f>ROUND(E24*N24,2)</f>
        <v>0</v>
      </c>
      <c r="P24" s="174">
        <v>0</v>
      </c>
      <c r="Q24" s="174">
        <f>ROUND(E24*P24,2)</f>
        <v>0</v>
      </c>
      <c r="R24" s="176"/>
      <c r="S24" s="176" t="s">
        <v>106</v>
      </c>
      <c r="T24" s="176" t="s">
        <v>107</v>
      </c>
      <c r="U24" s="176">
        <v>0</v>
      </c>
      <c r="V24" s="176">
        <f>ROUND(E24*U24,2)</f>
        <v>0</v>
      </c>
      <c r="W24" s="176"/>
      <c r="X24" s="145"/>
      <c r="Y24" s="145"/>
      <c r="Z24" s="145"/>
      <c r="AA24" s="145"/>
      <c r="AB24" s="145"/>
      <c r="AC24" s="145"/>
      <c r="AD24" s="145"/>
      <c r="AE24" s="145" t="s">
        <v>108</v>
      </c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</row>
    <row r="25" spans="1:58" x14ac:dyDescent="0.2">
      <c r="A25" s="159" t="s">
        <v>101</v>
      </c>
      <c r="B25" s="160" t="s">
        <v>56</v>
      </c>
      <c r="C25" s="178" t="s">
        <v>57</v>
      </c>
      <c r="D25" s="161"/>
      <c r="E25" s="162"/>
      <c r="F25" s="163"/>
      <c r="G25" s="163">
        <f>SUMIF(AE26:AE28,"&lt;&gt;NOR",G26:G28)</f>
        <v>0</v>
      </c>
      <c r="H25" s="163"/>
      <c r="I25" s="163">
        <f>SUM(I26:I28)</f>
        <v>0</v>
      </c>
      <c r="J25" s="163"/>
      <c r="K25" s="163">
        <f>SUM(K26:K28)</f>
        <v>3000</v>
      </c>
      <c r="L25" s="163"/>
      <c r="M25" s="163">
        <f>SUM(M26:M28)</f>
        <v>0</v>
      </c>
      <c r="N25" s="162"/>
      <c r="O25" s="162">
        <f>SUM(O26:O28)</f>
        <v>0</v>
      </c>
      <c r="P25" s="162"/>
      <c r="Q25" s="162">
        <f>SUM(Q26:Q28)</f>
        <v>0</v>
      </c>
      <c r="R25" s="163"/>
      <c r="S25" s="163"/>
      <c r="T25" s="163"/>
      <c r="U25" s="163"/>
      <c r="V25" s="163">
        <f>SUM(V26:V28)</f>
        <v>0</v>
      </c>
      <c r="W25" s="163"/>
      <c r="AE25" t="s">
        <v>102</v>
      </c>
    </row>
    <row r="26" spans="1:58" outlineLevel="1" x14ac:dyDescent="0.2">
      <c r="A26" s="165">
        <v>15</v>
      </c>
      <c r="B26" s="166" t="s">
        <v>143</v>
      </c>
      <c r="C26" s="180" t="s">
        <v>144</v>
      </c>
      <c r="D26" s="167" t="s">
        <v>105</v>
      </c>
      <c r="E26" s="168">
        <v>1</v>
      </c>
      <c r="F26" s="169">
        <v>0</v>
      </c>
      <c r="G26" s="170">
        <f>ROUND(E26*F26,2)</f>
        <v>0</v>
      </c>
      <c r="H26" s="169">
        <v>0</v>
      </c>
      <c r="I26" s="170">
        <f>ROUND(E26*H26,2)</f>
        <v>0</v>
      </c>
      <c r="J26" s="169">
        <v>3000</v>
      </c>
      <c r="K26" s="170">
        <f>ROUND(E26*J26,2)</f>
        <v>3000</v>
      </c>
      <c r="L26" s="170">
        <v>21</v>
      </c>
      <c r="M26" s="170">
        <f>G26*(1+L26/100)</f>
        <v>0</v>
      </c>
      <c r="N26" s="168">
        <v>0</v>
      </c>
      <c r="O26" s="168">
        <f>ROUND(E26*N26,2)</f>
        <v>0</v>
      </c>
      <c r="P26" s="168">
        <v>0</v>
      </c>
      <c r="Q26" s="168">
        <f>ROUND(E26*P26,2)</f>
        <v>0</v>
      </c>
      <c r="R26" s="170"/>
      <c r="S26" s="170" t="s">
        <v>106</v>
      </c>
      <c r="T26" s="170" t="s">
        <v>107</v>
      </c>
      <c r="U26" s="170">
        <v>0</v>
      </c>
      <c r="V26" s="170">
        <f>ROUND(E26*U26,2)</f>
        <v>0</v>
      </c>
      <c r="W26" s="170"/>
      <c r="X26" s="145"/>
      <c r="Y26" s="145"/>
      <c r="Z26" s="145"/>
      <c r="AA26" s="145"/>
      <c r="AB26" s="145"/>
      <c r="AC26" s="145"/>
      <c r="AD26" s="145"/>
      <c r="AE26" s="145" t="s">
        <v>108</v>
      </c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</row>
    <row r="27" spans="1:58" outlineLevel="2" x14ac:dyDescent="0.2">
      <c r="A27" s="152"/>
      <c r="B27" s="153"/>
      <c r="C27" s="242" t="s">
        <v>145</v>
      </c>
      <c r="D27" s="243"/>
      <c r="E27" s="243"/>
      <c r="F27" s="243"/>
      <c r="G27" s="243"/>
      <c r="H27" s="155"/>
      <c r="I27" s="155"/>
      <c r="J27" s="155"/>
      <c r="K27" s="155"/>
      <c r="L27" s="155"/>
      <c r="M27" s="155"/>
      <c r="N27" s="154"/>
      <c r="O27" s="154"/>
      <c r="P27" s="154"/>
      <c r="Q27" s="154"/>
      <c r="R27" s="155"/>
      <c r="S27" s="155"/>
      <c r="T27" s="155"/>
      <c r="U27" s="155"/>
      <c r="V27" s="155"/>
      <c r="W27" s="155"/>
      <c r="X27" s="145"/>
      <c r="Y27" s="145"/>
      <c r="Z27" s="145"/>
      <c r="AA27" s="145"/>
      <c r="AB27" s="145"/>
      <c r="AC27" s="145"/>
      <c r="AD27" s="145"/>
      <c r="AE27" s="145" t="s">
        <v>146</v>
      </c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</row>
    <row r="28" spans="1:58" outlineLevel="3" x14ac:dyDescent="0.2">
      <c r="A28" s="152"/>
      <c r="B28" s="153"/>
      <c r="C28" s="240" t="s">
        <v>147</v>
      </c>
      <c r="D28" s="241"/>
      <c r="E28" s="241"/>
      <c r="F28" s="241"/>
      <c r="G28" s="241"/>
      <c r="H28" s="155"/>
      <c r="I28" s="155"/>
      <c r="J28" s="155"/>
      <c r="K28" s="155"/>
      <c r="L28" s="155"/>
      <c r="M28" s="155"/>
      <c r="N28" s="154"/>
      <c r="O28" s="154"/>
      <c r="P28" s="154"/>
      <c r="Q28" s="154"/>
      <c r="R28" s="155"/>
      <c r="S28" s="155"/>
      <c r="T28" s="155"/>
      <c r="U28" s="155"/>
      <c r="V28" s="155"/>
      <c r="W28" s="155"/>
      <c r="X28" s="145"/>
      <c r="Y28" s="145"/>
      <c r="Z28" s="145"/>
      <c r="AA28" s="145"/>
      <c r="AB28" s="145"/>
      <c r="AC28" s="145"/>
      <c r="AD28" s="145"/>
      <c r="AE28" s="145" t="s">
        <v>146</v>
      </c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</row>
    <row r="29" spans="1:58" x14ac:dyDescent="0.2">
      <c r="A29" s="159" t="s">
        <v>101</v>
      </c>
      <c r="B29" s="160" t="s">
        <v>58</v>
      </c>
      <c r="C29" s="178" t="s">
        <v>59</v>
      </c>
      <c r="D29" s="161"/>
      <c r="E29" s="162"/>
      <c r="F29" s="163"/>
      <c r="G29" s="163">
        <f>SUMIF(AE30:AE53,"&lt;&gt;NOR",G30:G53)</f>
        <v>0</v>
      </c>
      <c r="H29" s="163"/>
      <c r="I29" s="163">
        <f>SUM(I30:I53)</f>
        <v>88912.790000000008</v>
      </c>
      <c r="J29" s="163"/>
      <c r="K29" s="163">
        <f>SUM(K30:K53)</f>
        <v>34919.11</v>
      </c>
      <c r="L29" s="163"/>
      <c r="M29" s="163">
        <f>SUM(M30:M53)</f>
        <v>0</v>
      </c>
      <c r="N29" s="162"/>
      <c r="O29" s="162">
        <f>SUM(O30:O53)</f>
        <v>0</v>
      </c>
      <c r="P29" s="162"/>
      <c r="Q29" s="162">
        <f>SUM(Q30:Q53)</f>
        <v>0</v>
      </c>
      <c r="R29" s="163"/>
      <c r="S29" s="163"/>
      <c r="T29" s="163"/>
      <c r="U29" s="163"/>
      <c r="V29" s="163">
        <f>SUM(V30:V53)</f>
        <v>1.1600000000000001</v>
      </c>
      <c r="W29" s="163"/>
      <c r="AE29" t="s">
        <v>102</v>
      </c>
    </row>
    <row r="30" spans="1:58" outlineLevel="1" x14ac:dyDescent="0.2">
      <c r="A30" s="165">
        <v>16</v>
      </c>
      <c r="B30" s="166" t="s">
        <v>148</v>
      </c>
      <c r="C30" s="180" t="s">
        <v>149</v>
      </c>
      <c r="D30" s="167" t="s">
        <v>105</v>
      </c>
      <c r="E30" s="168">
        <v>1</v>
      </c>
      <c r="F30" s="169">
        <v>0</v>
      </c>
      <c r="G30" s="170">
        <f>ROUND(E30*F30,2)</f>
        <v>0</v>
      </c>
      <c r="H30" s="169">
        <v>0</v>
      </c>
      <c r="I30" s="170">
        <f>ROUND(E30*H30,2)</f>
        <v>0</v>
      </c>
      <c r="J30" s="169">
        <v>20897.5</v>
      </c>
      <c r="K30" s="170">
        <f>ROUND(E30*J30,2)</f>
        <v>20897.5</v>
      </c>
      <c r="L30" s="170">
        <v>21</v>
      </c>
      <c r="M30" s="170">
        <f>G30*(1+L30/100)</f>
        <v>0</v>
      </c>
      <c r="N30" s="168">
        <v>0</v>
      </c>
      <c r="O30" s="168">
        <f>ROUND(E30*N30,2)</f>
        <v>0</v>
      </c>
      <c r="P30" s="168">
        <v>0</v>
      </c>
      <c r="Q30" s="168">
        <f>ROUND(E30*P30,2)</f>
        <v>0</v>
      </c>
      <c r="R30" s="170"/>
      <c r="S30" s="170" t="s">
        <v>106</v>
      </c>
      <c r="T30" s="170" t="s">
        <v>107</v>
      </c>
      <c r="U30" s="170">
        <v>0</v>
      </c>
      <c r="V30" s="170">
        <f>ROUND(E30*U30,2)</f>
        <v>0</v>
      </c>
      <c r="W30" s="170"/>
      <c r="X30" s="145"/>
      <c r="Y30" s="145"/>
      <c r="Z30" s="145"/>
      <c r="AA30" s="145"/>
      <c r="AB30" s="145"/>
      <c r="AC30" s="145"/>
      <c r="AD30" s="145"/>
      <c r="AE30" s="145" t="s">
        <v>108</v>
      </c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</row>
    <row r="31" spans="1:58" ht="22.5" outlineLevel="2" x14ac:dyDescent="0.2">
      <c r="A31" s="152"/>
      <c r="B31" s="153"/>
      <c r="C31" s="242" t="s">
        <v>319</v>
      </c>
      <c r="D31" s="243"/>
      <c r="E31" s="243"/>
      <c r="F31" s="243"/>
      <c r="G31" s="243"/>
      <c r="H31" s="155"/>
      <c r="I31" s="155"/>
      <c r="J31" s="155"/>
      <c r="K31" s="155"/>
      <c r="L31" s="155"/>
      <c r="M31" s="155"/>
      <c r="N31" s="154"/>
      <c r="O31" s="154"/>
      <c r="P31" s="154"/>
      <c r="Q31" s="154"/>
      <c r="R31" s="155"/>
      <c r="S31" s="155"/>
      <c r="T31" s="155"/>
      <c r="U31" s="155"/>
      <c r="V31" s="155"/>
      <c r="W31" s="155"/>
      <c r="X31" s="145"/>
      <c r="Y31" s="145"/>
      <c r="Z31" s="145"/>
      <c r="AA31" s="145"/>
      <c r="AB31" s="145"/>
      <c r="AC31" s="145"/>
      <c r="AD31" s="145"/>
      <c r="AE31" s="145" t="s">
        <v>146</v>
      </c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77" t="str">
        <f>C31</f>
        <v>Izolace předizolovaného potrubí bude z tvrdé polyuretanové pěny, plášťová trubka z PEHD se dvěma měděnými vodiči</v>
      </c>
      <c r="AZ31" s="145"/>
      <c r="BA31" s="145"/>
      <c r="BB31" s="145"/>
      <c r="BC31" s="145"/>
      <c r="BD31" s="145"/>
      <c r="BE31" s="145"/>
      <c r="BF31" s="145"/>
    </row>
    <row r="32" spans="1:58" outlineLevel="3" x14ac:dyDescent="0.2">
      <c r="A32" s="152"/>
      <c r="B32" s="153"/>
      <c r="C32" s="240" t="s">
        <v>320</v>
      </c>
      <c r="D32" s="241"/>
      <c r="E32" s="241"/>
      <c r="F32" s="241"/>
      <c r="G32" s="241"/>
      <c r="H32" s="155"/>
      <c r="I32" s="155"/>
      <c r="J32" s="155"/>
      <c r="K32" s="155"/>
      <c r="L32" s="155"/>
      <c r="M32" s="155"/>
      <c r="N32" s="154"/>
      <c r="O32" s="154"/>
      <c r="P32" s="154"/>
      <c r="Q32" s="154"/>
      <c r="R32" s="155"/>
      <c r="S32" s="155"/>
      <c r="T32" s="155"/>
      <c r="U32" s="155"/>
      <c r="V32" s="155"/>
      <c r="W32" s="155"/>
      <c r="X32" s="145"/>
      <c r="Y32" s="145"/>
      <c r="Z32" s="145"/>
      <c r="AA32" s="145"/>
      <c r="AB32" s="145"/>
      <c r="AC32" s="145"/>
      <c r="AD32" s="145"/>
      <c r="AE32" s="145" t="s">
        <v>146</v>
      </c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</row>
    <row r="33" spans="1:58" outlineLevel="3" x14ac:dyDescent="0.2">
      <c r="A33" s="152"/>
      <c r="B33" s="153"/>
      <c r="C33" s="240" t="s">
        <v>321</v>
      </c>
      <c r="D33" s="241"/>
      <c r="E33" s="241"/>
      <c r="F33" s="241"/>
      <c r="G33" s="241"/>
      <c r="H33" s="155"/>
      <c r="I33" s="155"/>
      <c r="J33" s="155"/>
      <c r="K33" s="155"/>
      <c r="L33" s="155"/>
      <c r="M33" s="155"/>
      <c r="N33" s="154"/>
      <c r="O33" s="154"/>
      <c r="P33" s="154"/>
      <c r="Q33" s="154"/>
      <c r="R33" s="155"/>
      <c r="S33" s="155"/>
      <c r="T33" s="155"/>
      <c r="U33" s="155"/>
      <c r="V33" s="155"/>
      <c r="W33" s="155"/>
      <c r="X33" s="145"/>
      <c r="Y33" s="145"/>
      <c r="Z33" s="145"/>
      <c r="AA33" s="145"/>
      <c r="AB33" s="145"/>
      <c r="AC33" s="145"/>
      <c r="AD33" s="145"/>
      <c r="AE33" s="145" t="s">
        <v>146</v>
      </c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</row>
    <row r="34" spans="1:58" outlineLevel="3" x14ac:dyDescent="0.2">
      <c r="A34" s="152"/>
      <c r="B34" s="153"/>
      <c r="C34" s="240" t="s">
        <v>322</v>
      </c>
      <c r="D34" s="241"/>
      <c r="E34" s="241"/>
      <c r="F34" s="241"/>
      <c r="G34" s="241"/>
      <c r="H34" s="155"/>
      <c r="I34" s="155"/>
      <c r="J34" s="155"/>
      <c r="K34" s="155"/>
      <c r="L34" s="155"/>
      <c r="M34" s="155"/>
      <c r="N34" s="154"/>
      <c r="O34" s="154"/>
      <c r="P34" s="154"/>
      <c r="Q34" s="154"/>
      <c r="R34" s="155"/>
      <c r="S34" s="155"/>
      <c r="T34" s="155"/>
      <c r="U34" s="155"/>
      <c r="V34" s="155"/>
      <c r="W34" s="155"/>
      <c r="X34" s="145"/>
      <c r="Y34" s="145"/>
      <c r="Z34" s="145"/>
      <c r="AA34" s="145"/>
      <c r="AB34" s="145"/>
      <c r="AC34" s="145"/>
      <c r="AD34" s="145"/>
      <c r="AE34" s="145" t="s">
        <v>146</v>
      </c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</row>
    <row r="35" spans="1:58" outlineLevel="3" x14ac:dyDescent="0.2">
      <c r="A35" s="152"/>
      <c r="B35" s="153"/>
      <c r="C35" s="240" t="s">
        <v>323</v>
      </c>
      <c r="D35" s="241"/>
      <c r="E35" s="241"/>
      <c r="F35" s="241"/>
      <c r="G35" s="241"/>
      <c r="H35" s="155"/>
      <c r="I35" s="155"/>
      <c r="J35" s="155"/>
      <c r="K35" s="155"/>
      <c r="L35" s="155"/>
      <c r="M35" s="155"/>
      <c r="N35" s="154"/>
      <c r="O35" s="154"/>
      <c r="P35" s="154"/>
      <c r="Q35" s="154"/>
      <c r="R35" s="155"/>
      <c r="S35" s="155"/>
      <c r="T35" s="155"/>
      <c r="U35" s="155"/>
      <c r="V35" s="155"/>
      <c r="W35" s="155"/>
      <c r="X35" s="145"/>
      <c r="Y35" s="145"/>
      <c r="Z35" s="145"/>
      <c r="AA35" s="145"/>
      <c r="AB35" s="145"/>
      <c r="AC35" s="145"/>
      <c r="AD35" s="145"/>
      <c r="AE35" s="145" t="s">
        <v>146</v>
      </c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</row>
    <row r="36" spans="1:58" outlineLevel="3" x14ac:dyDescent="0.2">
      <c r="A36" s="152"/>
      <c r="B36" s="153"/>
      <c r="C36" s="240" t="s">
        <v>324</v>
      </c>
      <c r="D36" s="241"/>
      <c r="E36" s="241"/>
      <c r="F36" s="241"/>
      <c r="G36" s="241"/>
      <c r="H36" s="155"/>
      <c r="I36" s="155"/>
      <c r="J36" s="155"/>
      <c r="K36" s="155"/>
      <c r="L36" s="155"/>
      <c r="M36" s="155"/>
      <c r="N36" s="154"/>
      <c r="O36" s="154"/>
      <c r="P36" s="154"/>
      <c r="Q36" s="154"/>
      <c r="R36" s="155"/>
      <c r="S36" s="155"/>
      <c r="T36" s="155"/>
      <c r="U36" s="155"/>
      <c r="V36" s="155"/>
      <c r="W36" s="155"/>
      <c r="X36" s="145"/>
      <c r="Y36" s="145"/>
      <c r="Z36" s="145"/>
      <c r="AA36" s="145"/>
      <c r="AB36" s="145"/>
      <c r="AC36" s="145"/>
      <c r="AD36" s="145"/>
      <c r="AE36" s="145" t="s">
        <v>146</v>
      </c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</row>
    <row r="37" spans="1:58" outlineLevel="3" x14ac:dyDescent="0.2">
      <c r="A37" s="152"/>
      <c r="B37" s="153"/>
      <c r="C37" s="240" t="s">
        <v>150</v>
      </c>
      <c r="D37" s="241"/>
      <c r="E37" s="241"/>
      <c r="F37" s="241"/>
      <c r="G37" s="241"/>
      <c r="H37" s="155"/>
      <c r="I37" s="155"/>
      <c r="J37" s="155"/>
      <c r="K37" s="155"/>
      <c r="L37" s="155"/>
      <c r="M37" s="155"/>
      <c r="N37" s="154"/>
      <c r="O37" s="154"/>
      <c r="P37" s="154"/>
      <c r="Q37" s="154"/>
      <c r="R37" s="155"/>
      <c r="S37" s="155"/>
      <c r="T37" s="155"/>
      <c r="U37" s="155"/>
      <c r="V37" s="155"/>
      <c r="W37" s="155"/>
      <c r="X37" s="145"/>
      <c r="Y37" s="145"/>
      <c r="Z37" s="145"/>
      <c r="AA37" s="145"/>
      <c r="AB37" s="145"/>
      <c r="AC37" s="145"/>
      <c r="AD37" s="145"/>
      <c r="AE37" s="145" t="s">
        <v>146</v>
      </c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</row>
    <row r="38" spans="1:58" ht="22.5" outlineLevel="1" x14ac:dyDescent="0.2">
      <c r="A38" s="165">
        <v>17</v>
      </c>
      <c r="B38" s="166" t="s">
        <v>151</v>
      </c>
      <c r="C38" s="180" t="s">
        <v>152</v>
      </c>
      <c r="D38" s="167" t="s">
        <v>105</v>
      </c>
      <c r="E38" s="168">
        <v>1</v>
      </c>
      <c r="F38" s="169">
        <v>0</v>
      </c>
      <c r="G38" s="170">
        <f>ROUND(E38*F38,2)</f>
        <v>0</v>
      </c>
      <c r="H38" s="169">
        <v>83590</v>
      </c>
      <c r="I38" s="170">
        <f>ROUND(E38*H38,2)</f>
        <v>83590</v>
      </c>
      <c r="J38" s="169">
        <v>0</v>
      </c>
      <c r="K38" s="170">
        <f>ROUND(E38*J38,2)</f>
        <v>0</v>
      </c>
      <c r="L38" s="170">
        <v>21</v>
      </c>
      <c r="M38" s="170">
        <f>G38*(1+L38/100)</f>
        <v>0</v>
      </c>
      <c r="N38" s="168">
        <v>0</v>
      </c>
      <c r="O38" s="168">
        <f>ROUND(E38*N38,2)</f>
        <v>0</v>
      </c>
      <c r="P38" s="168">
        <v>0</v>
      </c>
      <c r="Q38" s="168">
        <f>ROUND(E38*P38,2)</f>
        <v>0</v>
      </c>
      <c r="R38" s="170"/>
      <c r="S38" s="170" t="s">
        <v>106</v>
      </c>
      <c r="T38" s="170" t="s">
        <v>107</v>
      </c>
      <c r="U38" s="170">
        <v>0</v>
      </c>
      <c r="V38" s="170">
        <f>ROUND(E38*U38,2)</f>
        <v>0</v>
      </c>
      <c r="W38" s="170"/>
      <c r="X38" s="145"/>
      <c r="Y38" s="145"/>
      <c r="Z38" s="145"/>
      <c r="AA38" s="145"/>
      <c r="AB38" s="145"/>
      <c r="AC38" s="145"/>
      <c r="AD38" s="145"/>
      <c r="AE38" s="145" t="s">
        <v>132</v>
      </c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</row>
    <row r="39" spans="1:58" ht="22.5" outlineLevel="2" x14ac:dyDescent="0.2">
      <c r="A39" s="152"/>
      <c r="B39" s="153"/>
      <c r="C39" s="242" t="s">
        <v>319</v>
      </c>
      <c r="D39" s="243"/>
      <c r="E39" s="243"/>
      <c r="F39" s="243"/>
      <c r="G39" s="243"/>
      <c r="H39" s="155"/>
      <c r="I39" s="155"/>
      <c r="J39" s="155"/>
      <c r="K39" s="155"/>
      <c r="L39" s="155"/>
      <c r="M39" s="155"/>
      <c r="N39" s="154"/>
      <c r="O39" s="154"/>
      <c r="P39" s="154"/>
      <c r="Q39" s="154"/>
      <c r="R39" s="155"/>
      <c r="S39" s="155"/>
      <c r="T39" s="155"/>
      <c r="U39" s="155"/>
      <c r="V39" s="155"/>
      <c r="W39" s="155"/>
      <c r="X39" s="145"/>
      <c r="Y39" s="145"/>
      <c r="Z39" s="145"/>
      <c r="AA39" s="145"/>
      <c r="AB39" s="145"/>
      <c r="AC39" s="145"/>
      <c r="AD39" s="145"/>
      <c r="AE39" s="145" t="s">
        <v>146</v>
      </c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77" t="str">
        <f>C39</f>
        <v>Izolace předizolovaného potrubí bude z tvrdé polyuretanové pěny, plášťová trubka z PEHD se dvěma měděnými vodiči</v>
      </c>
      <c r="AZ39" s="145"/>
      <c r="BA39" s="145"/>
      <c r="BB39" s="145"/>
      <c r="BC39" s="145"/>
      <c r="BD39" s="145"/>
      <c r="BE39" s="145"/>
      <c r="BF39" s="145"/>
    </row>
    <row r="40" spans="1:58" outlineLevel="3" x14ac:dyDescent="0.2">
      <c r="A40" s="152"/>
      <c r="B40" s="153"/>
      <c r="C40" s="240" t="s">
        <v>320</v>
      </c>
      <c r="D40" s="241"/>
      <c r="E40" s="241"/>
      <c r="F40" s="241"/>
      <c r="G40" s="241"/>
      <c r="H40" s="155"/>
      <c r="I40" s="155"/>
      <c r="J40" s="155"/>
      <c r="K40" s="155"/>
      <c r="L40" s="155"/>
      <c r="M40" s="155"/>
      <c r="N40" s="154"/>
      <c r="O40" s="154"/>
      <c r="P40" s="154"/>
      <c r="Q40" s="154"/>
      <c r="R40" s="155"/>
      <c r="S40" s="155"/>
      <c r="T40" s="155"/>
      <c r="U40" s="155"/>
      <c r="V40" s="155"/>
      <c r="W40" s="155"/>
      <c r="X40" s="145"/>
      <c r="Y40" s="145"/>
      <c r="Z40" s="145"/>
      <c r="AA40" s="145"/>
      <c r="AB40" s="145"/>
      <c r="AC40" s="145"/>
      <c r="AD40" s="145"/>
      <c r="AE40" s="145" t="s">
        <v>146</v>
      </c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</row>
    <row r="41" spans="1:58" outlineLevel="3" x14ac:dyDescent="0.2">
      <c r="A41" s="152"/>
      <c r="B41" s="153"/>
      <c r="C41" s="240" t="s">
        <v>321</v>
      </c>
      <c r="D41" s="241"/>
      <c r="E41" s="241"/>
      <c r="F41" s="241"/>
      <c r="G41" s="241"/>
      <c r="H41" s="155"/>
      <c r="I41" s="155"/>
      <c r="J41" s="155"/>
      <c r="K41" s="155"/>
      <c r="L41" s="155"/>
      <c r="M41" s="155"/>
      <c r="N41" s="154"/>
      <c r="O41" s="154"/>
      <c r="P41" s="154"/>
      <c r="Q41" s="154"/>
      <c r="R41" s="155"/>
      <c r="S41" s="155"/>
      <c r="T41" s="155"/>
      <c r="U41" s="155"/>
      <c r="V41" s="155"/>
      <c r="W41" s="155"/>
      <c r="X41" s="145"/>
      <c r="Y41" s="145"/>
      <c r="Z41" s="145"/>
      <c r="AA41" s="145"/>
      <c r="AB41" s="145"/>
      <c r="AC41" s="145"/>
      <c r="AD41" s="145"/>
      <c r="AE41" s="145" t="s">
        <v>146</v>
      </c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</row>
    <row r="42" spans="1:58" outlineLevel="3" x14ac:dyDescent="0.2">
      <c r="A42" s="152"/>
      <c r="B42" s="153"/>
      <c r="C42" s="240" t="s">
        <v>322</v>
      </c>
      <c r="D42" s="241"/>
      <c r="E42" s="241"/>
      <c r="F42" s="241"/>
      <c r="G42" s="241"/>
      <c r="H42" s="155"/>
      <c r="I42" s="155"/>
      <c r="J42" s="155"/>
      <c r="K42" s="155"/>
      <c r="L42" s="155"/>
      <c r="M42" s="155"/>
      <c r="N42" s="154"/>
      <c r="O42" s="154"/>
      <c r="P42" s="154"/>
      <c r="Q42" s="154"/>
      <c r="R42" s="155"/>
      <c r="S42" s="155"/>
      <c r="T42" s="155"/>
      <c r="U42" s="155"/>
      <c r="V42" s="155"/>
      <c r="W42" s="155"/>
      <c r="X42" s="145"/>
      <c r="Y42" s="145"/>
      <c r="Z42" s="145"/>
      <c r="AA42" s="145"/>
      <c r="AB42" s="145"/>
      <c r="AC42" s="145"/>
      <c r="AD42" s="145"/>
      <c r="AE42" s="145" t="s">
        <v>146</v>
      </c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</row>
    <row r="43" spans="1:58" outlineLevel="3" x14ac:dyDescent="0.2">
      <c r="A43" s="152"/>
      <c r="B43" s="153"/>
      <c r="C43" s="240" t="s">
        <v>323</v>
      </c>
      <c r="D43" s="241"/>
      <c r="E43" s="241"/>
      <c r="F43" s="241"/>
      <c r="G43" s="241"/>
      <c r="H43" s="155"/>
      <c r="I43" s="155"/>
      <c r="J43" s="155"/>
      <c r="K43" s="155"/>
      <c r="L43" s="155"/>
      <c r="M43" s="155"/>
      <c r="N43" s="154"/>
      <c r="O43" s="154"/>
      <c r="P43" s="154"/>
      <c r="Q43" s="154"/>
      <c r="R43" s="155"/>
      <c r="S43" s="155"/>
      <c r="T43" s="155"/>
      <c r="U43" s="155"/>
      <c r="V43" s="155"/>
      <c r="W43" s="155"/>
      <c r="X43" s="145"/>
      <c r="Y43" s="145"/>
      <c r="Z43" s="145"/>
      <c r="AA43" s="145"/>
      <c r="AB43" s="145"/>
      <c r="AC43" s="145"/>
      <c r="AD43" s="145"/>
      <c r="AE43" s="145" t="s">
        <v>146</v>
      </c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</row>
    <row r="44" spans="1:58" outlineLevel="3" x14ac:dyDescent="0.2">
      <c r="A44" s="152"/>
      <c r="B44" s="153"/>
      <c r="C44" s="240" t="s">
        <v>324</v>
      </c>
      <c r="D44" s="241"/>
      <c r="E44" s="241"/>
      <c r="F44" s="241"/>
      <c r="G44" s="241"/>
      <c r="H44" s="155"/>
      <c r="I44" s="155"/>
      <c r="J44" s="155"/>
      <c r="K44" s="155"/>
      <c r="L44" s="155"/>
      <c r="M44" s="155"/>
      <c r="N44" s="154"/>
      <c r="O44" s="154"/>
      <c r="P44" s="154"/>
      <c r="Q44" s="154"/>
      <c r="R44" s="155"/>
      <c r="S44" s="155"/>
      <c r="T44" s="155"/>
      <c r="U44" s="155"/>
      <c r="V44" s="155"/>
      <c r="W44" s="155"/>
      <c r="X44" s="145"/>
      <c r="Y44" s="145"/>
      <c r="Z44" s="145"/>
      <c r="AA44" s="145"/>
      <c r="AB44" s="145"/>
      <c r="AC44" s="145"/>
      <c r="AD44" s="145"/>
      <c r="AE44" s="145" t="s">
        <v>146</v>
      </c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</row>
    <row r="45" spans="1:58" outlineLevel="3" x14ac:dyDescent="0.2">
      <c r="A45" s="152"/>
      <c r="B45" s="153"/>
      <c r="C45" s="240" t="s">
        <v>150</v>
      </c>
      <c r="D45" s="241"/>
      <c r="E45" s="241"/>
      <c r="F45" s="241"/>
      <c r="G45" s="241"/>
      <c r="H45" s="155"/>
      <c r="I45" s="155"/>
      <c r="J45" s="155"/>
      <c r="K45" s="155"/>
      <c r="L45" s="155"/>
      <c r="M45" s="155"/>
      <c r="N45" s="154"/>
      <c r="O45" s="154"/>
      <c r="P45" s="154"/>
      <c r="Q45" s="154"/>
      <c r="R45" s="155"/>
      <c r="S45" s="155"/>
      <c r="T45" s="155"/>
      <c r="U45" s="155"/>
      <c r="V45" s="155"/>
      <c r="W45" s="155"/>
      <c r="X45" s="145"/>
      <c r="Y45" s="145"/>
      <c r="Z45" s="145"/>
      <c r="AA45" s="145"/>
      <c r="AB45" s="145"/>
      <c r="AC45" s="145"/>
      <c r="AD45" s="145"/>
      <c r="AE45" s="145" t="s">
        <v>146</v>
      </c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</row>
    <row r="46" spans="1:58" outlineLevel="1" x14ac:dyDescent="0.2">
      <c r="A46" s="171">
        <v>18</v>
      </c>
      <c r="B46" s="172" t="s">
        <v>153</v>
      </c>
      <c r="C46" s="179" t="s">
        <v>71</v>
      </c>
      <c r="D46" s="173"/>
      <c r="E46" s="174">
        <v>0</v>
      </c>
      <c r="F46" s="175">
        <v>0</v>
      </c>
      <c r="G46" s="176">
        <f t="shared" ref="G46:G53" si="7">ROUND(E46*F46,2)</f>
        <v>0</v>
      </c>
      <c r="H46" s="175">
        <v>0</v>
      </c>
      <c r="I46" s="176">
        <f t="shared" ref="I46:I53" si="8">ROUND(E46*H46,2)</f>
        <v>0</v>
      </c>
      <c r="J46" s="175">
        <v>0</v>
      </c>
      <c r="K46" s="176">
        <f t="shared" ref="K46:K53" si="9">ROUND(E46*J46,2)</f>
        <v>0</v>
      </c>
      <c r="L46" s="176">
        <v>21</v>
      </c>
      <c r="M46" s="176">
        <f t="shared" ref="M46:M53" si="10">G46*(1+L46/100)</f>
        <v>0</v>
      </c>
      <c r="N46" s="174">
        <v>0</v>
      </c>
      <c r="O46" s="174">
        <f t="shared" ref="O46:O53" si="11">ROUND(E46*N46,2)</f>
        <v>0</v>
      </c>
      <c r="P46" s="174">
        <v>0</v>
      </c>
      <c r="Q46" s="174">
        <f t="shared" ref="Q46:Q53" si="12">ROUND(E46*P46,2)</f>
        <v>0</v>
      </c>
      <c r="R46" s="176"/>
      <c r="S46" s="176" t="s">
        <v>106</v>
      </c>
      <c r="T46" s="176" t="s">
        <v>154</v>
      </c>
      <c r="U46" s="176">
        <v>0</v>
      </c>
      <c r="V46" s="176">
        <f t="shared" ref="V46:V53" si="13">ROUND(E46*U46,2)</f>
        <v>0</v>
      </c>
      <c r="W46" s="176"/>
      <c r="X46" s="145"/>
      <c r="Y46" s="145"/>
      <c r="Z46" s="145"/>
      <c r="AA46" s="145"/>
      <c r="AB46" s="145"/>
      <c r="AC46" s="145"/>
      <c r="AD46" s="145"/>
      <c r="AE46" s="145" t="s">
        <v>108</v>
      </c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</row>
    <row r="47" spans="1:58" outlineLevel="1" x14ac:dyDescent="0.2">
      <c r="A47" s="171">
        <v>19</v>
      </c>
      <c r="B47" s="172" t="s">
        <v>155</v>
      </c>
      <c r="C47" s="179" t="s">
        <v>156</v>
      </c>
      <c r="D47" s="173" t="s">
        <v>138</v>
      </c>
      <c r="E47" s="174">
        <v>40</v>
      </c>
      <c r="F47" s="175">
        <v>0</v>
      </c>
      <c r="G47" s="176">
        <f t="shared" si="7"/>
        <v>0</v>
      </c>
      <c r="H47" s="175">
        <v>0</v>
      </c>
      <c r="I47" s="176">
        <f t="shared" si="8"/>
        <v>0</v>
      </c>
      <c r="J47" s="175">
        <v>14.6</v>
      </c>
      <c r="K47" s="176">
        <f t="shared" si="9"/>
        <v>584</v>
      </c>
      <c r="L47" s="176">
        <v>21</v>
      </c>
      <c r="M47" s="176">
        <f t="shared" si="10"/>
        <v>0</v>
      </c>
      <c r="N47" s="174">
        <v>0</v>
      </c>
      <c r="O47" s="174">
        <f t="shared" si="11"/>
        <v>0</v>
      </c>
      <c r="P47" s="174">
        <v>0</v>
      </c>
      <c r="Q47" s="174">
        <f t="shared" si="12"/>
        <v>0</v>
      </c>
      <c r="R47" s="176"/>
      <c r="S47" s="176" t="s">
        <v>106</v>
      </c>
      <c r="T47" s="176" t="s">
        <v>117</v>
      </c>
      <c r="U47" s="176">
        <v>2.5999999999999999E-2</v>
      </c>
      <c r="V47" s="176">
        <f t="shared" si="13"/>
        <v>1.04</v>
      </c>
      <c r="W47" s="176"/>
      <c r="X47" s="145"/>
      <c r="Y47" s="145"/>
      <c r="Z47" s="145"/>
      <c r="AA47" s="145"/>
      <c r="AB47" s="145"/>
      <c r="AC47" s="145"/>
      <c r="AD47" s="145"/>
      <c r="AE47" s="145" t="s">
        <v>108</v>
      </c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</row>
    <row r="48" spans="1:58" outlineLevel="1" x14ac:dyDescent="0.2">
      <c r="A48" s="171">
        <v>20</v>
      </c>
      <c r="B48" s="172" t="s">
        <v>157</v>
      </c>
      <c r="C48" s="179" t="s">
        <v>158</v>
      </c>
      <c r="D48" s="173" t="s">
        <v>105</v>
      </c>
      <c r="E48" s="174">
        <v>1</v>
      </c>
      <c r="F48" s="175">
        <v>0</v>
      </c>
      <c r="G48" s="176">
        <f t="shared" si="7"/>
        <v>0</v>
      </c>
      <c r="H48" s="175">
        <v>807.13</v>
      </c>
      <c r="I48" s="176">
        <f t="shared" si="8"/>
        <v>807.13</v>
      </c>
      <c r="J48" s="175">
        <v>2192.87</v>
      </c>
      <c r="K48" s="176">
        <f t="shared" si="9"/>
        <v>2192.87</v>
      </c>
      <c r="L48" s="176">
        <v>21</v>
      </c>
      <c r="M48" s="176">
        <f t="shared" si="10"/>
        <v>0</v>
      </c>
      <c r="N48" s="174">
        <v>0</v>
      </c>
      <c r="O48" s="174">
        <f t="shared" si="11"/>
        <v>0</v>
      </c>
      <c r="P48" s="174">
        <v>0</v>
      </c>
      <c r="Q48" s="174">
        <f t="shared" si="12"/>
        <v>0</v>
      </c>
      <c r="R48" s="176"/>
      <c r="S48" s="176" t="s">
        <v>106</v>
      </c>
      <c r="T48" s="176" t="s">
        <v>107</v>
      </c>
      <c r="U48" s="176">
        <v>2.5999999999999999E-2</v>
      </c>
      <c r="V48" s="176">
        <f t="shared" si="13"/>
        <v>0.03</v>
      </c>
      <c r="W48" s="176"/>
      <c r="X48" s="145"/>
      <c r="Y48" s="145"/>
      <c r="Z48" s="145"/>
      <c r="AA48" s="145"/>
      <c r="AB48" s="145"/>
      <c r="AC48" s="145"/>
      <c r="AD48" s="145"/>
      <c r="AE48" s="145" t="s">
        <v>108</v>
      </c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</row>
    <row r="49" spans="1:58" outlineLevel="1" x14ac:dyDescent="0.2">
      <c r="A49" s="171">
        <v>21</v>
      </c>
      <c r="B49" s="172" t="s">
        <v>159</v>
      </c>
      <c r="C49" s="179" t="s">
        <v>160</v>
      </c>
      <c r="D49" s="173" t="s">
        <v>105</v>
      </c>
      <c r="E49" s="174">
        <v>1</v>
      </c>
      <c r="F49" s="175">
        <v>0</v>
      </c>
      <c r="G49" s="176">
        <f t="shared" si="7"/>
        <v>0</v>
      </c>
      <c r="H49" s="175">
        <v>1345.22</v>
      </c>
      <c r="I49" s="176">
        <f t="shared" si="8"/>
        <v>1345.22</v>
      </c>
      <c r="J49" s="175">
        <v>3654.78</v>
      </c>
      <c r="K49" s="176">
        <f t="shared" si="9"/>
        <v>3654.78</v>
      </c>
      <c r="L49" s="176">
        <v>21</v>
      </c>
      <c r="M49" s="176">
        <f t="shared" si="10"/>
        <v>0</v>
      </c>
      <c r="N49" s="174">
        <v>0</v>
      </c>
      <c r="O49" s="174">
        <f t="shared" si="11"/>
        <v>0</v>
      </c>
      <c r="P49" s="174">
        <v>0</v>
      </c>
      <c r="Q49" s="174">
        <f t="shared" si="12"/>
        <v>0</v>
      </c>
      <c r="R49" s="176"/>
      <c r="S49" s="176" t="s">
        <v>106</v>
      </c>
      <c r="T49" s="176" t="s">
        <v>107</v>
      </c>
      <c r="U49" s="176">
        <v>2.5999999999999999E-2</v>
      </c>
      <c r="V49" s="176">
        <f t="shared" si="13"/>
        <v>0.03</v>
      </c>
      <c r="W49" s="176"/>
      <c r="X49" s="145"/>
      <c r="Y49" s="145"/>
      <c r="Z49" s="145"/>
      <c r="AA49" s="145"/>
      <c r="AB49" s="145"/>
      <c r="AC49" s="145"/>
      <c r="AD49" s="145"/>
      <c r="AE49" s="145" t="s">
        <v>108</v>
      </c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</row>
    <row r="50" spans="1:58" outlineLevel="1" x14ac:dyDescent="0.2">
      <c r="A50" s="171">
        <v>22</v>
      </c>
      <c r="B50" s="172" t="s">
        <v>161</v>
      </c>
      <c r="C50" s="179" t="s">
        <v>162</v>
      </c>
      <c r="D50" s="173" t="s">
        <v>105</v>
      </c>
      <c r="E50" s="174">
        <v>1</v>
      </c>
      <c r="F50" s="175">
        <v>0</v>
      </c>
      <c r="G50" s="176">
        <f t="shared" si="7"/>
        <v>0</v>
      </c>
      <c r="H50" s="175">
        <v>1345.22</v>
      </c>
      <c r="I50" s="176">
        <f t="shared" si="8"/>
        <v>1345.22</v>
      </c>
      <c r="J50" s="175">
        <v>3654.78</v>
      </c>
      <c r="K50" s="176">
        <f t="shared" si="9"/>
        <v>3654.78</v>
      </c>
      <c r="L50" s="176">
        <v>21</v>
      </c>
      <c r="M50" s="176">
        <f t="shared" si="10"/>
        <v>0</v>
      </c>
      <c r="N50" s="174">
        <v>0</v>
      </c>
      <c r="O50" s="174">
        <f t="shared" si="11"/>
        <v>0</v>
      </c>
      <c r="P50" s="174">
        <v>0</v>
      </c>
      <c r="Q50" s="174">
        <f t="shared" si="12"/>
        <v>0</v>
      </c>
      <c r="R50" s="176"/>
      <c r="S50" s="176" t="s">
        <v>106</v>
      </c>
      <c r="T50" s="176" t="s">
        <v>107</v>
      </c>
      <c r="U50" s="176">
        <v>2.5999999999999999E-2</v>
      </c>
      <c r="V50" s="176">
        <f t="shared" si="13"/>
        <v>0.03</v>
      </c>
      <c r="W50" s="176"/>
      <c r="X50" s="145"/>
      <c r="Y50" s="145"/>
      <c r="Z50" s="145"/>
      <c r="AA50" s="145"/>
      <c r="AB50" s="145"/>
      <c r="AC50" s="145"/>
      <c r="AD50" s="145"/>
      <c r="AE50" s="145" t="s">
        <v>108</v>
      </c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</row>
    <row r="51" spans="1:58" outlineLevel="1" x14ac:dyDescent="0.2">
      <c r="A51" s="171">
        <v>23</v>
      </c>
      <c r="B51" s="172" t="s">
        <v>163</v>
      </c>
      <c r="C51" s="179" t="s">
        <v>164</v>
      </c>
      <c r="D51" s="173" t="s">
        <v>105</v>
      </c>
      <c r="E51" s="174">
        <v>1</v>
      </c>
      <c r="F51" s="175">
        <v>0</v>
      </c>
      <c r="G51" s="176">
        <f t="shared" si="7"/>
        <v>0</v>
      </c>
      <c r="H51" s="175">
        <v>1345.22</v>
      </c>
      <c r="I51" s="176">
        <f t="shared" si="8"/>
        <v>1345.22</v>
      </c>
      <c r="J51" s="175">
        <v>3654.78</v>
      </c>
      <c r="K51" s="176">
        <f t="shared" si="9"/>
        <v>3654.78</v>
      </c>
      <c r="L51" s="176">
        <v>21</v>
      </c>
      <c r="M51" s="176">
        <f t="shared" si="10"/>
        <v>0</v>
      </c>
      <c r="N51" s="174">
        <v>0</v>
      </c>
      <c r="O51" s="174">
        <f t="shared" si="11"/>
        <v>0</v>
      </c>
      <c r="P51" s="174">
        <v>0</v>
      </c>
      <c r="Q51" s="174">
        <f t="shared" si="12"/>
        <v>0</v>
      </c>
      <c r="R51" s="176"/>
      <c r="S51" s="176" t="s">
        <v>106</v>
      </c>
      <c r="T51" s="176" t="s">
        <v>107</v>
      </c>
      <c r="U51" s="176">
        <v>2.5999999999999999E-2</v>
      </c>
      <c r="V51" s="176">
        <f t="shared" si="13"/>
        <v>0.03</v>
      </c>
      <c r="W51" s="176"/>
      <c r="X51" s="145"/>
      <c r="Y51" s="145"/>
      <c r="Z51" s="145"/>
      <c r="AA51" s="145"/>
      <c r="AB51" s="145"/>
      <c r="AC51" s="145"/>
      <c r="AD51" s="145"/>
      <c r="AE51" s="145" t="s">
        <v>108</v>
      </c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</row>
    <row r="52" spans="1:58" outlineLevel="1" x14ac:dyDescent="0.2">
      <c r="A52" s="171">
        <v>24</v>
      </c>
      <c r="B52" s="172" t="s">
        <v>165</v>
      </c>
      <c r="C52" s="179" t="s">
        <v>166</v>
      </c>
      <c r="D52" s="173" t="s">
        <v>167</v>
      </c>
      <c r="E52" s="174">
        <v>4</v>
      </c>
      <c r="F52" s="175">
        <v>0</v>
      </c>
      <c r="G52" s="176">
        <f t="shared" si="7"/>
        <v>0</v>
      </c>
      <c r="H52" s="175">
        <v>0</v>
      </c>
      <c r="I52" s="176">
        <f t="shared" si="8"/>
        <v>0</v>
      </c>
      <c r="J52" s="175">
        <v>70.099999999999994</v>
      </c>
      <c r="K52" s="176">
        <f t="shared" si="9"/>
        <v>280.39999999999998</v>
      </c>
      <c r="L52" s="176">
        <v>21</v>
      </c>
      <c r="M52" s="176">
        <f t="shared" si="10"/>
        <v>0</v>
      </c>
      <c r="N52" s="174">
        <v>0</v>
      </c>
      <c r="O52" s="174">
        <f t="shared" si="11"/>
        <v>0</v>
      </c>
      <c r="P52" s="174">
        <v>0</v>
      </c>
      <c r="Q52" s="174">
        <f t="shared" si="12"/>
        <v>0</v>
      </c>
      <c r="R52" s="176"/>
      <c r="S52" s="176" t="s">
        <v>117</v>
      </c>
      <c r="T52" s="176" t="s">
        <v>117</v>
      </c>
      <c r="U52" s="176">
        <v>0</v>
      </c>
      <c r="V52" s="176">
        <f t="shared" si="13"/>
        <v>0</v>
      </c>
      <c r="W52" s="176"/>
      <c r="X52" s="145"/>
      <c r="Y52" s="145"/>
      <c r="Z52" s="145"/>
      <c r="AA52" s="145"/>
      <c r="AB52" s="145"/>
      <c r="AC52" s="145"/>
      <c r="AD52" s="145"/>
      <c r="AE52" s="145" t="s">
        <v>108</v>
      </c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</row>
    <row r="53" spans="1:58" ht="22.5" outlineLevel="1" x14ac:dyDescent="0.2">
      <c r="A53" s="171">
        <v>25</v>
      </c>
      <c r="B53" s="172" t="s">
        <v>168</v>
      </c>
      <c r="C53" s="179" t="s">
        <v>169</v>
      </c>
      <c r="D53" s="173" t="s">
        <v>170</v>
      </c>
      <c r="E53" s="174">
        <v>4</v>
      </c>
      <c r="F53" s="175">
        <v>0</v>
      </c>
      <c r="G53" s="176">
        <f t="shared" si="7"/>
        <v>0</v>
      </c>
      <c r="H53" s="175">
        <v>120</v>
      </c>
      <c r="I53" s="176">
        <f t="shared" si="8"/>
        <v>480</v>
      </c>
      <c r="J53" s="175">
        <v>0</v>
      </c>
      <c r="K53" s="176">
        <f t="shared" si="9"/>
        <v>0</v>
      </c>
      <c r="L53" s="176">
        <v>21</v>
      </c>
      <c r="M53" s="176">
        <f t="shared" si="10"/>
        <v>0</v>
      </c>
      <c r="N53" s="174">
        <v>0</v>
      </c>
      <c r="O53" s="174">
        <f t="shared" si="11"/>
        <v>0</v>
      </c>
      <c r="P53" s="174">
        <v>0</v>
      </c>
      <c r="Q53" s="174">
        <f t="shared" si="12"/>
        <v>0</v>
      </c>
      <c r="R53" s="176"/>
      <c r="S53" s="176" t="s">
        <v>106</v>
      </c>
      <c r="T53" s="176" t="s">
        <v>107</v>
      </c>
      <c r="U53" s="176">
        <v>0</v>
      </c>
      <c r="V53" s="176">
        <f t="shared" si="13"/>
        <v>0</v>
      </c>
      <c r="W53" s="176"/>
      <c r="X53" s="145"/>
      <c r="Y53" s="145"/>
      <c r="Z53" s="145"/>
      <c r="AA53" s="145"/>
      <c r="AB53" s="145"/>
      <c r="AC53" s="145"/>
      <c r="AD53" s="145"/>
      <c r="AE53" s="145" t="s">
        <v>132</v>
      </c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</row>
    <row r="54" spans="1:58" ht="25.5" x14ac:dyDescent="0.2">
      <c r="A54" s="159" t="s">
        <v>101</v>
      </c>
      <c r="B54" s="160" t="s">
        <v>60</v>
      </c>
      <c r="C54" s="178" t="s">
        <v>61</v>
      </c>
      <c r="D54" s="161"/>
      <c r="E54" s="162"/>
      <c r="F54" s="163"/>
      <c r="G54" s="163">
        <f>SUMIF(AE55:AE77,"&lt;&gt;NOR",G55:G77)</f>
        <v>0</v>
      </c>
      <c r="H54" s="163"/>
      <c r="I54" s="163">
        <f>SUM(I55:I77)</f>
        <v>85212.790000000008</v>
      </c>
      <c r="J54" s="163"/>
      <c r="K54" s="163">
        <f>SUM(K55:K77)</f>
        <v>36994.11</v>
      </c>
      <c r="L54" s="163"/>
      <c r="M54" s="163">
        <f>SUM(M55:M77)</f>
        <v>0</v>
      </c>
      <c r="N54" s="162"/>
      <c r="O54" s="162">
        <f>SUM(O55:O77)</f>
        <v>0</v>
      </c>
      <c r="P54" s="162"/>
      <c r="Q54" s="162">
        <f>SUM(Q55:Q77)</f>
        <v>0</v>
      </c>
      <c r="R54" s="163"/>
      <c r="S54" s="163"/>
      <c r="T54" s="163"/>
      <c r="U54" s="163"/>
      <c r="V54" s="163">
        <f>SUM(V55:V77)</f>
        <v>1.1600000000000001</v>
      </c>
      <c r="W54" s="163"/>
      <c r="AE54" t="s">
        <v>102</v>
      </c>
    </row>
    <row r="55" spans="1:58" outlineLevel="1" x14ac:dyDescent="0.2">
      <c r="A55" s="165">
        <v>26</v>
      </c>
      <c r="B55" s="166" t="s">
        <v>171</v>
      </c>
      <c r="C55" s="180" t="s">
        <v>172</v>
      </c>
      <c r="D55" s="167" t="s">
        <v>105</v>
      </c>
      <c r="E55" s="168">
        <v>1</v>
      </c>
      <c r="F55" s="169">
        <v>0</v>
      </c>
      <c r="G55" s="170">
        <f>ROUND(E55*F55,2)</f>
        <v>0</v>
      </c>
      <c r="H55" s="169">
        <v>0</v>
      </c>
      <c r="I55" s="170">
        <f>ROUND(E55*H55,2)</f>
        <v>0</v>
      </c>
      <c r="J55" s="169">
        <v>19972.5</v>
      </c>
      <c r="K55" s="170">
        <f>ROUND(E55*J55,2)</f>
        <v>19972.5</v>
      </c>
      <c r="L55" s="170">
        <v>21</v>
      </c>
      <c r="M55" s="170">
        <f>G55*(1+L55/100)</f>
        <v>0</v>
      </c>
      <c r="N55" s="168">
        <v>0</v>
      </c>
      <c r="O55" s="168">
        <f>ROUND(E55*N55,2)</f>
        <v>0</v>
      </c>
      <c r="P55" s="168">
        <v>0</v>
      </c>
      <c r="Q55" s="168">
        <f>ROUND(E55*P55,2)</f>
        <v>0</v>
      </c>
      <c r="R55" s="170"/>
      <c r="S55" s="170" t="s">
        <v>106</v>
      </c>
      <c r="T55" s="170" t="s">
        <v>107</v>
      </c>
      <c r="U55" s="170">
        <v>0</v>
      </c>
      <c r="V55" s="170">
        <f>ROUND(E55*U55,2)</f>
        <v>0</v>
      </c>
      <c r="W55" s="170"/>
      <c r="X55" s="145"/>
      <c r="Y55" s="145"/>
      <c r="Z55" s="145"/>
      <c r="AA55" s="145"/>
      <c r="AB55" s="145"/>
      <c r="AC55" s="145"/>
      <c r="AD55" s="145"/>
      <c r="AE55" s="145" t="s">
        <v>108</v>
      </c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</row>
    <row r="56" spans="1:58" ht="22.5" outlineLevel="2" x14ac:dyDescent="0.2">
      <c r="A56" s="152"/>
      <c r="B56" s="153"/>
      <c r="C56" s="242" t="s">
        <v>319</v>
      </c>
      <c r="D56" s="243"/>
      <c r="E56" s="243"/>
      <c r="F56" s="243"/>
      <c r="G56" s="243"/>
      <c r="H56" s="155"/>
      <c r="I56" s="155"/>
      <c r="J56" s="155"/>
      <c r="K56" s="155"/>
      <c r="L56" s="155"/>
      <c r="M56" s="155"/>
      <c r="N56" s="154"/>
      <c r="O56" s="154"/>
      <c r="P56" s="154"/>
      <c r="Q56" s="154"/>
      <c r="R56" s="155"/>
      <c r="S56" s="155"/>
      <c r="T56" s="155"/>
      <c r="U56" s="155"/>
      <c r="V56" s="155"/>
      <c r="W56" s="155"/>
      <c r="X56" s="145"/>
      <c r="Y56" s="145"/>
      <c r="Z56" s="145"/>
      <c r="AA56" s="145"/>
      <c r="AB56" s="145"/>
      <c r="AC56" s="145"/>
      <c r="AD56" s="145"/>
      <c r="AE56" s="145" t="s">
        <v>146</v>
      </c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77" t="str">
        <f>C56</f>
        <v>Izolace předizolovaného potrubí bude z tvrdé polyuretanové pěny, plášťová trubka z PEHD se dvěma měděnými vodiči</v>
      </c>
      <c r="AZ56" s="145"/>
      <c r="BA56" s="145"/>
      <c r="BB56" s="145"/>
      <c r="BC56" s="145"/>
      <c r="BD56" s="145"/>
      <c r="BE56" s="145"/>
      <c r="BF56" s="145"/>
    </row>
    <row r="57" spans="1:58" outlineLevel="3" x14ac:dyDescent="0.2">
      <c r="A57" s="152"/>
      <c r="B57" s="153"/>
      <c r="C57" s="240" t="s">
        <v>325</v>
      </c>
      <c r="D57" s="241"/>
      <c r="E57" s="241"/>
      <c r="F57" s="241"/>
      <c r="G57" s="241"/>
      <c r="H57" s="155"/>
      <c r="I57" s="155"/>
      <c r="J57" s="155"/>
      <c r="K57" s="155"/>
      <c r="L57" s="155"/>
      <c r="M57" s="155"/>
      <c r="N57" s="154"/>
      <c r="O57" s="154"/>
      <c r="P57" s="154"/>
      <c r="Q57" s="154"/>
      <c r="R57" s="155"/>
      <c r="S57" s="155"/>
      <c r="T57" s="155"/>
      <c r="U57" s="155"/>
      <c r="V57" s="155"/>
      <c r="W57" s="155"/>
      <c r="X57" s="145"/>
      <c r="Y57" s="145"/>
      <c r="Z57" s="145"/>
      <c r="AA57" s="145"/>
      <c r="AB57" s="145"/>
      <c r="AC57" s="145"/>
      <c r="AD57" s="145"/>
      <c r="AE57" s="145" t="s">
        <v>146</v>
      </c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</row>
    <row r="58" spans="1:58" outlineLevel="3" x14ac:dyDescent="0.2">
      <c r="A58" s="152"/>
      <c r="B58" s="153"/>
      <c r="C58" s="240" t="s">
        <v>326</v>
      </c>
      <c r="D58" s="241"/>
      <c r="E58" s="241"/>
      <c r="F58" s="241"/>
      <c r="G58" s="241"/>
      <c r="H58" s="155"/>
      <c r="I58" s="155"/>
      <c r="J58" s="155"/>
      <c r="K58" s="155"/>
      <c r="L58" s="155"/>
      <c r="M58" s="155"/>
      <c r="N58" s="154"/>
      <c r="O58" s="154"/>
      <c r="P58" s="154"/>
      <c r="Q58" s="154"/>
      <c r="R58" s="155"/>
      <c r="S58" s="155"/>
      <c r="T58" s="155"/>
      <c r="U58" s="155"/>
      <c r="V58" s="155"/>
      <c r="W58" s="155"/>
      <c r="X58" s="145"/>
      <c r="Y58" s="145"/>
      <c r="Z58" s="145"/>
      <c r="AA58" s="145"/>
      <c r="AB58" s="145"/>
      <c r="AC58" s="145"/>
      <c r="AD58" s="145"/>
      <c r="AE58" s="145" t="s">
        <v>146</v>
      </c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</row>
    <row r="59" spans="1:58" outlineLevel="3" x14ac:dyDescent="0.2">
      <c r="A59" s="152"/>
      <c r="B59" s="153"/>
      <c r="C59" s="240" t="s">
        <v>323</v>
      </c>
      <c r="D59" s="241"/>
      <c r="E59" s="241"/>
      <c r="F59" s="241"/>
      <c r="G59" s="241"/>
      <c r="H59" s="155"/>
      <c r="I59" s="155"/>
      <c r="J59" s="155"/>
      <c r="K59" s="155"/>
      <c r="L59" s="155"/>
      <c r="M59" s="155"/>
      <c r="N59" s="154"/>
      <c r="O59" s="154"/>
      <c r="P59" s="154"/>
      <c r="Q59" s="154"/>
      <c r="R59" s="155"/>
      <c r="S59" s="155"/>
      <c r="T59" s="155"/>
      <c r="U59" s="155"/>
      <c r="V59" s="155"/>
      <c r="W59" s="155"/>
      <c r="X59" s="145"/>
      <c r="Y59" s="145"/>
      <c r="Z59" s="145"/>
      <c r="AA59" s="145"/>
      <c r="AB59" s="145"/>
      <c r="AC59" s="145"/>
      <c r="AD59" s="145"/>
      <c r="AE59" s="145" t="s">
        <v>146</v>
      </c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</row>
    <row r="60" spans="1:58" outlineLevel="3" x14ac:dyDescent="0.2">
      <c r="A60" s="152"/>
      <c r="B60" s="153"/>
      <c r="C60" s="240" t="s">
        <v>324</v>
      </c>
      <c r="D60" s="241"/>
      <c r="E60" s="241"/>
      <c r="F60" s="241"/>
      <c r="G60" s="241"/>
      <c r="H60" s="155"/>
      <c r="I60" s="155"/>
      <c r="J60" s="155"/>
      <c r="K60" s="155"/>
      <c r="L60" s="155"/>
      <c r="M60" s="155"/>
      <c r="N60" s="154"/>
      <c r="O60" s="154"/>
      <c r="P60" s="154"/>
      <c r="Q60" s="154"/>
      <c r="R60" s="155"/>
      <c r="S60" s="155"/>
      <c r="T60" s="155"/>
      <c r="U60" s="155"/>
      <c r="V60" s="155"/>
      <c r="W60" s="155"/>
      <c r="X60" s="145"/>
      <c r="Y60" s="145"/>
      <c r="Z60" s="145"/>
      <c r="AA60" s="145"/>
      <c r="AB60" s="145"/>
      <c r="AC60" s="145"/>
      <c r="AD60" s="145"/>
      <c r="AE60" s="145" t="s">
        <v>146</v>
      </c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</row>
    <row r="61" spans="1:58" outlineLevel="3" x14ac:dyDescent="0.2">
      <c r="A61" s="152"/>
      <c r="B61" s="153"/>
      <c r="C61" s="240" t="s">
        <v>150</v>
      </c>
      <c r="D61" s="241"/>
      <c r="E61" s="241"/>
      <c r="F61" s="241"/>
      <c r="G61" s="241"/>
      <c r="H61" s="155"/>
      <c r="I61" s="155"/>
      <c r="J61" s="155"/>
      <c r="K61" s="155"/>
      <c r="L61" s="155"/>
      <c r="M61" s="155"/>
      <c r="N61" s="154"/>
      <c r="O61" s="154"/>
      <c r="P61" s="154"/>
      <c r="Q61" s="154"/>
      <c r="R61" s="155"/>
      <c r="S61" s="155"/>
      <c r="T61" s="155"/>
      <c r="U61" s="155"/>
      <c r="V61" s="155"/>
      <c r="W61" s="155"/>
      <c r="X61" s="145"/>
      <c r="Y61" s="145"/>
      <c r="Z61" s="145"/>
      <c r="AA61" s="145"/>
      <c r="AB61" s="145"/>
      <c r="AC61" s="145"/>
      <c r="AD61" s="145"/>
      <c r="AE61" s="145" t="s">
        <v>146</v>
      </c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</row>
    <row r="62" spans="1:58" ht="22.5" outlineLevel="1" x14ac:dyDescent="0.2">
      <c r="A62" s="165">
        <v>27</v>
      </c>
      <c r="B62" s="166" t="s">
        <v>173</v>
      </c>
      <c r="C62" s="180" t="s">
        <v>174</v>
      </c>
      <c r="D62" s="167" t="s">
        <v>105</v>
      </c>
      <c r="E62" s="168">
        <v>1</v>
      </c>
      <c r="F62" s="169">
        <v>0</v>
      </c>
      <c r="G62" s="170">
        <f>ROUND(E62*F62,2)</f>
        <v>0</v>
      </c>
      <c r="H62" s="169">
        <v>79890</v>
      </c>
      <c r="I62" s="170">
        <f>ROUND(E62*H62,2)</f>
        <v>79890</v>
      </c>
      <c r="J62" s="169">
        <v>0</v>
      </c>
      <c r="K62" s="170">
        <f>ROUND(E62*J62,2)</f>
        <v>0</v>
      </c>
      <c r="L62" s="170">
        <v>21</v>
      </c>
      <c r="M62" s="170">
        <f>G62*(1+L62/100)</f>
        <v>0</v>
      </c>
      <c r="N62" s="168">
        <v>0</v>
      </c>
      <c r="O62" s="168">
        <f>ROUND(E62*N62,2)</f>
        <v>0</v>
      </c>
      <c r="P62" s="168">
        <v>0</v>
      </c>
      <c r="Q62" s="168">
        <f>ROUND(E62*P62,2)</f>
        <v>0</v>
      </c>
      <c r="R62" s="170"/>
      <c r="S62" s="170" t="s">
        <v>106</v>
      </c>
      <c r="T62" s="170" t="s">
        <v>107</v>
      </c>
      <c r="U62" s="170">
        <v>0</v>
      </c>
      <c r="V62" s="170">
        <f>ROUND(E62*U62,2)</f>
        <v>0</v>
      </c>
      <c r="W62" s="170"/>
      <c r="X62" s="145"/>
      <c r="Y62" s="145"/>
      <c r="Z62" s="145"/>
      <c r="AA62" s="145"/>
      <c r="AB62" s="145"/>
      <c r="AC62" s="145"/>
      <c r="AD62" s="145"/>
      <c r="AE62" s="145" t="s">
        <v>132</v>
      </c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</row>
    <row r="63" spans="1:58" ht="22.5" outlineLevel="2" x14ac:dyDescent="0.2">
      <c r="A63" s="152"/>
      <c r="B63" s="153"/>
      <c r="C63" s="242" t="s">
        <v>319</v>
      </c>
      <c r="D63" s="243"/>
      <c r="E63" s="243"/>
      <c r="F63" s="243"/>
      <c r="G63" s="243"/>
      <c r="H63" s="155"/>
      <c r="I63" s="155"/>
      <c r="J63" s="155"/>
      <c r="K63" s="155"/>
      <c r="L63" s="155"/>
      <c r="M63" s="155"/>
      <c r="N63" s="154"/>
      <c r="O63" s="154"/>
      <c r="P63" s="154"/>
      <c r="Q63" s="154"/>
      <c r="R63" s="155"/>
      <c r="S63" s="155"/>
      <c r="T63" s="155"/>
      <c r="U63" s="155"/>
      <c r="V63" s="155"/>
      <c r="W63" s="155"/>
      <c r="X63" s="145"/>
      <c r="Y63" s="145"/>
      <c r="Z63" s="145"/>
      <c r="AA63" s="145"/>
      <c r="AB63" s="145"/>
      <c r="AC63" s="145"/>
      <c r="AD63" s="145"/>
      <c r="AE63" s="145" t="s">
        <v>146</v>
      </c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77" t="str">
        <f>C63</f>
        <v>Izolace předizolovaného potrubí bude z tvrdé polyuretanové pěny, plášťová trubka z PEHD se dvěma měděnými vodiči</v>
      </c>
      <c r="AZ63" s="145"/>
      <c r="BA63" s="145"/>
      <c r="BB63" s="145"/>
      <c r="BC63" s="145"/>
      <c r="BD63" s="145"/>
      <c r="BE63" s="145"/>
      <c r="BF63" s="145"/>
    </row>
    <row r="64" spans="1:58" outlineLevel="3" x14ac:dyDescent="0.2">
      <c r="A64" s="152"/>
      <c r="B64" s="153"/>
      <c r="C64" s="240" t="s">
        <v>325</v>
      </c>
      <c r="D64" s="241"/>
      <c r="E64" s="241"/>
      <c r="F64" s="241"/>
      <c r="G64" s="241"/>
      <c r="H64" s="155"/>
      <c r="I64" s="155"/>
      <c r="J64" s="155"/>
      <c r="K64" s="155"/>
      <c r="L64" s="155"/>
      <c r="M64" s="155"/>
      <c r="N64" s="154"/>
      <c r="O64" s="154"/>
      <c r="P64" s="154"/>
      <c r="Q64" s="154"/>
      <c r="R64" s="155"/>
      <c r="S64" s="155"/>
      <c r="T64" s="155"/>
      <c r="U64" s="155"/>
      <c r="V64" s="155"/>
      <c r="W64" s="155"/>
      <c r="X64" s="145"/>
      <c r="Y64" s="145"/>
      <c r="Z64" s="145"/>
      <c r="AA64" s="145"/>
      <c r="AB64" s="145"/>
      <c r="AC64" s="145"/>
      <c r="AD64" s="145"/>
      <c r="AE64" s="145" t="s">
        <v>146</v>
      </c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</row>
    <row r="65" spans="1:58" outlineLevel="3" x14ac:dyDescent="0.2">
      <c r="A65" s="152"/>
      <c r="B65" s="153"/>
      <c r="C65" s="240" t="s">
        <v>326</v>
      </c>
      <c r="D65" s="241"/>
      <c r="E65" s="241"/>
      <c r="F65" s="241"/>
      <c r="G65" s="241"/>
      <c r="H65" s="155"/>
      <c r="I65" s="155"/>
      <c r="J65" s="155"/>
      <c r="K65" s="155"/>
      <c r="L65" s="155"/>
      <c r="M65" s="155"/>
      <c r="N65" s="154"/>
      <c r="O65" s="154"/>
      <c r="P65" s="154"/>
      <c r="Q65" s="154"/>
      <c r="R65" s="155"/>
      <c r="S65" s="155"/>
      <c r="T65" s="155"/>
      <c r="U65" s="155"/>
      <c r="V65" s="155"/>
      <c r="W65" s="155"/>
      <c r="X65" s="145"/>
      <c r="Y65" s="145"/>
      <c r="Z65" s="145"/>
      <c r="AA65" s="145"/>
      <c r="AB65" s="145"/>
      <c r="AC65" s="145"/>
      <c r="AD65" s="145"/>
      <c r="AE65" s="145" t="s">
        <v>146</v>
      </c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</row>
    <row r="66" spans="1:58" outlineLevel="3" x14ac:dyDescent="0.2">
      <c r="A66" s="152"/>
      <c r="B66" s="153"/>
      <c r="C66" s="240" t="s">
        <v>323</v>
      </c>
      <c r="D66" s="241"/>
      <c r="E66" s="241"/>
      <c r="F66" s="241"/>
      <c r="G66" s="241"/>
      <c r="H66" s="155"/>
      <c r="I66" s="155"/>
      <c r="J66" s="155"/>
      <c r="K66" s="155"/>
      <c r="L66" s="155"/>
      <c r="M66" s="155"/>
      <c r="N66" s="154"/>
      <c r="O66" s="154"/>
      <c r="P66" s="154"/>
      <c r="Q66" s="154"/>
      <c r="R66" s="155"/>
      <c r="S66" s="155"/>
      <c r="T66" s="155"/>
      <c r="U66" s="155"/>
      <c r="V66" s="155"/>
      <c r="W66" s="155"/>
      <c r="X66" s="145"/>
      <c r="Y66" s="145"/>
      <c r="Z66" s="145"/>
      <c r="AA66" s="145"/>
      <c r="AB66" s="145"/>
      <c r="AC66" s="145"/>
      <c r="AD66" s="145"/>
      <c r="AE66" s="145" t="s">
        <v>146</v>
      </c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</row>
    <row r="67" spans="1:58" outlineLevel="3" x14ac:dyDescent="0.2">
      <c r="A67" s="152"/>
      <c r="B67" s="153"/>
      <c r="C67" s="240" t="s">
        <v>324</v>
      </c>
      <c r="D67" s="241"/>
      <c r="E67" s="241"/>
      <c r="F67" s="241"/>
      <c r="G67" s="241"/>
      <c r="H67" s="155"/>
      <c r="I67" s="155"/>
      <c r="J67" s="155"/>
      <c r="K67" s="155"/>
      <c r="L67" s="155"/>
      <c r="M67" s="155"/>
      <c r="N67" s="154"/>
      <c r="O67" s="154"/>
      <c r="P67" s="154"/>
      <c r="Q67" s="154"/>
      <c r="R67" s="155"/>
      <c r="S67" s="155"/>
      <c r="T67" s="155"/>
      <c r="U67" s="155"/>
      <c r="V67" s="155"/>
      <c r="W67" s="155"/>
      <c r="X67" s="145"/>
      <c r="Y67" s="145"/>
      <c r="Z67" s="145"/>
      <c r="AA67" s="145"/>
      <c r="AB67" s="145"/>
      <c r="AC67" s="145"/>
      <c r="AD67" s="145"/>
      <c r="AE67" s="145" t="s">
        <v>146</v>
      </c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</row>
    <row r="68" spans="1:58" outlineLevel="3" x14ac:dyDescent="0.2">
      <c r="A68" s="152"/>
      <c r="B68" s="153"/>
      <c r="C68" s="240" t="s">
        <v>150</v>
      </c>
      <c r="D68" s="241"/>
      <c r="E68" s="241"/>
      <c r="F68" s="241"/>
      <c r="G68" s="241"/>
      <c r="H68" s="155"/>
      <c r="I68" s="155"/>
      <c r="J68" s="155"/>
      <c r="K68" s="155"/>
      <c r="L68" s="155"/>
      <c r="M68" s="155"/>
      <c r="N68" s="154"/>
      <c r="O68" s="154"/>
      <c r="P68" s="154"/>
      <c r="Q68" s="154"/>
      <c r="R68" s="155"/>
      <c r="S68" s="155"/>
      <c r="T68" s="155"/>
      <c r="U68" s="155"/>
      <c r="V68" s="155"/>
      <c r="W68" s="155"/>
      <c r="X68" s="145"/>
      <c r="Y68" s="145"/>
      <c r="Z68" s="145"/>
      <c r="AA68" s="145"/>
      <c r="AB68" s="145"/>
      <c r="AC68" s="145"/>
      <c r="AD68" s="145"/>
      <c r="AE68" s="145" t="s">
        <v>146</v>
      </c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</row>
    <row r="69" spans="1:58" outlineLevel="1" x14ac:dyDescent="0.2">
      <c r="A69" s="171">
        <v>28</v>
      </c>
      <c r="B69" s="172" t="s">
        <v>153</v>
      </c>
      <c r="C69" s="179" t="s">
        <v>71</v>
      </c>
      <c r="D69" s="173"/>
      <c r="E69" s="174">
        <v>0</v>
      </c>
      <c r="F69" s="175">
        <v>0</v>
      </c>
      <c r="G69" s="176">
        <f t="shared" ref="G69:G77" si="14">ROUND(E69*F69,2)</f>
        <v>0</v>
      </c>
      <c r="H69" s="175">
        <v>0</v>
      </c>
      <c r="I69" s="176">
        <f t="shared" ref="I69:I77" si="15">ROUND(E69*H69,2)</f>
        <v>0</v>
      </c>
      <c r="J69" s="175">
        <v>0</v>
      </c>
      <c r="K69" s="176">
        <f t="shared" ref="K69:K77" si="16">ROUND(E69*J69,2)</f>
        <v>0</v>
      </c>
      <c r="L69" s="176">
        <v>21</v>
      </c>
      <c r="M69" s="176">
        <f t="shared" ref="M69:M77" si="17">G69*(1+L69/100)</f>
        <v>0</v>
      </c>
      <c r="N69" s="174">
        <v>0</v>
      </c>
      <c r="O69" s="174">
        <f t="shared" ref="O69:O77" si="18">ROUND(E69*N69,2)</f>
        <v>0</v>
      </c>
      <c r="P69" s="174">
        <v>0</v>
      </c>
      <c r="Q69" s="174">
        <f t="shared" ref="Q69:Q77" si="19">ROUND(E69*P69,2)</f>
        <v>0</v>
      </c>
      <c r="R69" s="176"/>
      <c r="S69" s="176" t="s">
        <v>106</v>
      </c>
      <c r="T69" s="176" t="s">
        <v>107</v>
      </c>
      <c r="U69" s="176">
        <v>0</v>
      </c>
      <c r="V69" s="176">
        <f t="shared" ref="V69:V77" si="20">ROUND(E69*U69,2)</f>
        <v>0</v>
      </c>
      <c r="W69" s="176"/>
      <c r="X69" s="145"/>
      <c r="Y69" s="145"/>
      <c r="Z69" s="145"/>
      <c r="AA69" s="145"/>
      <c r="AB69" s="145"/>
      <c r="AC69" s="145"/>
      <c r="AD69" s="145"/>
      <c r="AE69" s="145" t="s">
        <v>108</v>
      </c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</row>
    <row r="70" spans="1:58" outlineLevel="1" x14ac:dyDescent="0.2">
      <c r="A70" s="171">
        <v>29</v>
      </c>
      <c r="B70" s="172" t="s">
        <v>155</v>
      </c>
      <c r="C70" s="179" t="s">
        <v>156</v>
      </c>
      <c r="D70" s="173" t="s">
        <v>138</v>
      </c>
      <c r="E70" s="174">
        <v>40</v>
      </c>
      <c r="F70" s="175">
        <v>0</v>
      </c>
      <c r="G70" s="176">
        <f t="shared" si="14"/>
        <v>0</v>
      </c>
      <c r="H70" s="175">
        <v>0</v>
      </c>
      <c r="I70" s="176">
        <f t="shared" si="15"/>
        <v>0</v>
      </c>
      <c r="J70" s="175">
        <v>14.6</v>
      </c>
      <c r="K70" s="176">
        <f t="shared" si="16"/>
        <v>584</v>
      </c>
      <c r="L70" s="176">
        <v>21</v>
      </c>
      <c r="M70" s="176">
        <f t="shared" si="17"/>
        <v>0</v>
      </c>
      <c r="N70" s="174">
        <v>0</v>
      </c>
      <c r="O70" s="174">
        <f t="shared" si="18"/>
        <v>0</v>
      </c>
      <c r="P70" s="174">
        <v>0</v>
      </c>
      <c r="Q70" s="174">
        <f t="shared" si="19"/>
        <v>0</v>
      </c>
      <c r="R70" s="176"/>
      <c r="S70" s="176" t="s">
        <v>106</v>
      </c>
      <c r="T70" s="176" t="s">
        <v>117</v>
      </c>
      <c r="U70" s="176">
        <v>2.5999999999999999E-2</v>
      </c>
      <c r="V70" s="176">
        <f t="shared" si="20"/>
        <v>1.04</v>
      </c>
      <c r="W70" s="176"/>
      <c r="X70" s="145"/>
      <c r="Y70" s="145"/>
      <c r="Z70" s="145"/>
      <c r="AA70" s="145"/>
      <c r="AB70" s="145"/>
      <c r="AC70" s="145"/>
      <c r="AD70" s="145"/>
      <c r="AE70" s="145" t="s">
        <v>108</v>
      </c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</row>
    <row r="71" spans="1:58" outlineLevel="1" x14ac:dyDescent="0.2">
      <c r="A71" s="171">
        <v>30</v>
      </c>
      <c r="B71" s="172" t="s">
        <v>157</v>
      </c>
      <c r="C71" s="179" t="s">
        <v>158</v>
      </c>
      <c r="D71" s="173" t="s">
        <v>105</v>
      </c>
      <c r="E71" s="174">
        <v>1</v>
      </c>
      <c r="F71" s="175">
        <v>0</v>
      </c>
      <c r="G71" s="176">
        <f t="shared" si="14"/>
        <v>0</v>
      </c>
      <c r="H71" s="175">
        <v>807.13</v>
      </c>
      <c r="I71" s="176">
        <f t="shared" si="15"/>
        <v>807.13</v>
      </c>
      <c r="J71" s="175">
        <v>2192.87</v>
      </c>
      <c r="K71" s="176">
        <f t="shared" si="16"/>
        <v>2192.87</v>
      </c>
      <c r="L71" s="176">
        <v>21</v>
      </c>
      <c r="M71" s="176">
        <f t="shared" si="17"/>
        <v>0</v>
      </c>
      <c r="N71" s="174">
        <v>0</v>
      </c>
      <c r="O71" s="174">
        <f t="shared" si="18"/>
        <v>0</v>
      </c>
      <c r="P71" s="174">
        <v>0</v>
      </c>
      <c r="Q71" s="174">
        <f t="shared" si="19"/>
        <v>0</v>
      </c>
      <c r="R71" s="176"/>
      <c r="S71" s="176" t="s">
        <v>106</v>
      </c>
      <c r="T71" s="176" t="s">
        <v>107</v>
      </c>
      <c r="U71" s="176">
        <v>2.5999999999999999E-2</v>
      </c>
      <c r="V71" s="176">
        <f t="shared" si="20"/>
        <v>0.03</v>
      </c>
      <c r="W71" s="176"/>
      <c r="X71" s="145"/>
      <c r="Y71" s="145"/>
      <c r="Z71" s="145"/>
      <c r="AA71" s="145"/>
      <c r="AB71" s="145"/>
      <c r="AC71" s="145"/>
      <c r="AD71" s="145"/>
      <c r="AE71" s="145" t="s">
        <v>108</v>
      </c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</row>
    <row r="72" spans="1:58" outlineLevel="1" x14ac:dyDescent="0.2">
      <c r="A72" s="171">
        <v>31</v>
      </c>
      <c r="B72" s="172" t="s">
        <v>175</v>
      </c>
      <c r="C72" s="179" t="s">
        <v>176</v>
      </c>
      <c r="D72" s="173" t="s">
        <v>105</v>
      </c>
      <c r="E72" s="174">
        <v>1</v>
      </c>
      <c r="F72" s="175">
        <v>0</v>
      </c>
      <c r="G72" s="176">
        <f t="shared" si="14"/>
        <v>0</v>
      </c>
      <c r="H72" s="175">
        <v>1345.22</v>
      </c>
      <c r="I72" s="176">
        <f t="shared" si="15"/>
        <v>1345.22</v>
      </c>
      <c r="J72" s="175">
        <v>3654.78</v>
      </c>
      <c r="K72" s="176">
        <f t="shared" si="16"/>
        <v>3654.78</v>
      </c>
      <c r="L72" s="176">
        <v>21</v>
      </c>
      <c r="M72" s="176">
        <f t="shared" si="17"/>
        <v>0</v>
      </c>
      <c r="N72" s="174">
        <v>0</v>
      </c>
      <c r="O72" s="174">
        <f t="shared" si="18"/>
        <v>0</v>
      </c>
      <c r="P72" s="174">
        <v>0</v>
      </c>
      <c r="Q72" s="174">
        <f t="shared" si="19"/>
        <v>0</v>
      </c>
      <c r="R72" s="176"/>
      <c r="S72" s="176" t="s">
        <v>106</v>
      </c>
      <c r="T72" s="176" t="s">
        <v>107</v>
      </c>
      <c r="U72" s="176">
        <v>2.5999999999999999E-2</v>
      </c>
      <c r="V72" s="176">
        <f t="shared" si="20"/>
        <v>0.03</v>
      </c>
      <c r="W72" s="176"/>
      <c r="X72" s="145"/>
      <c r="Y72" s="145"/>
      <c r="Z72" s="145"/>
      <c r="AA72" s="145"/>
      <c r="AB72" s="145"/>
      <c r="AC72" s="145"/>
      <c r="AD72" s="145"/>
      <c r="AE72" s="145" t="s">
        <v>108</v>
      </c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</row>
    <row r="73" spans="1:58" outlineLevel="1" x14ac:dyDescent="0.2">
      <c r="A73" s="171">
        <v>32</v>
      </c>
      <c r="B73" s="172" t="s">
        <v>161</v>
      </c>
      <c r="C73" s="179" t="s">
        <v>162</v>
      </c>
      <c r="D73" s="173" t="s">
        <v>105</v>
      </c>
      <c r="E73" s="174">
        <v>1</v>
      </c>
      <c r="F73" s="175">
        <v>0</v>
      </c>
      <c r="G73" s="176">
        <f t="shared" si="14"/>
        <v>0</v>
      </c>
      <c r="H73" s="175">
        <v>1345.22</v>
      </c>
      <c r="I73" s="176">
        <f t="shared" si="15"/>
        <v>1345.22</v>
      </c>
      <c r="J73" s="175">
        <v>3654.78</v>
      </c>
      <c r="K73" s="176">
        <f t="shared" si="16"/>
        <v>3654.78</v>
      </c>
      <c r="L73" s="176">
        <v>21</v>
      </c>
      <c r="M73" s="176">
        <f t="shared" si="17"/>
        <v>0</v>
      </c>
      <c r="N73" s="174">
        <v>0</v>
      </c>
      <c r="O73" s="174">
        <f t="shared" si="18"/>
        <v>0</v>
      </c>
      <c r="P73" s="174">
        <v>0</v>
      </c>
      <c r="Q73" s="174">
        <f t="shared" si="19"/>
        <v>0</v>
      </c>
      <c r="R73" s="176"/>
      <c r="S73" s="176" t="s">
        <v>106</v>
      </c>
      <c r="T73" s="176" t="s">
        <v>107</v>
      </c>
      <c r="U73" s="176">
        <v>2.5999999999999999E-2</v>
      </c>
      <c r="V73" s="176">
        <f t="shared" si="20"/>
        <v>0.03</v>
      </c>
      <c r="W73" s="176"/>
      <c r="X73" s="145"/>
      <c r="Y73" s="145"/>
      <c r="Z73" s="145"/>
      <c r="AA73" s="145"/>
      <c r="AB73" s="145"/>
      <c r="AC73" s="145"/>
      <c r="AD73" s="145"/>
      <c r="AE73" s="145" t="s">
        <v>108</v>
      </c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</row>
    <row r="74" spans="1:58" outlineLevel="1" x14ac:dyDescent="0.2">
      <c r="A74" s="171">
        <v>33</v>
      </c>
      <c r="B74" s="172" t="s">
        <v>163</v>
      </c>
      <c r="C74" s="179" t="s">
        <v>164</v>
      </c>
      <c r="D74" s="173" t="s">
        <v>105</v>
      </c>
      <c r="E74" s="174">
        <v>1</v>
      </c>
      <c r="F74" s="175">
        <v>0</v>
      </c>
      <c r="G74" s="176">
        <f t="shared" si="14"/>
        <v>0</v>
      </c>
      <c r="H74" s="175">
        <v>1345.22</v>
      </c>
      <c r="I74" s="176">
        <f t="shared" si="15"/>
        <v>1345.22</v>
      </c>
      <c r="J74" s="175">
        <v>3654.78</v>
      </c>
      <c r="K74" s="176">
        <f t="shared" si="16"/>
        <v>3654.78</v>
      </c>
      <c r="L74" s="176">
        <v>21</v>
      </c>
      <c r="M74" s="176">
        <f t="shared" si="17"/>
        <v>0</v>
      </c>
      <c r="N74" s="174">
        <v>0</v>
      </c>
      <c r="O74" s="174">
        <f t="shared" si="18"/>
        <v>0</v>
      </c>
      <c r="P74" s="174">
        <v>0</v>
      </c>
      <c r="Q74" s="174">
        <f t="shared" si="19"/>
        <v>0</v>
      </c>
      <c r="R74" s="176"/>
      <c r="S74" s="176" t="s">
        <v>106</v>
      </c>
      <c r="T74" s="176" t="s">
        <v>107</v>
      </c>
      <c r="U74" s="176">
        <v>2.5999999999999999E-2</v>
      </c>
      <c r="V74" s="176">
        <f t="shared" si="20"/>
        <v>0.03</v>
      </c>
      <c r="W74" s="176"/>
      <c r="X74" s="145"/>
      <c r="Y74" s="145"/>
      <c r="Z74" s="145"/>
      <c r="AA74" s="145"/>
      <c r="AB74" s="145"/>
      <c r="AC74" s="145"/>
      <c r="AD74" s="145"/>
      <c r="AE74" s="145" t="s">
        <v>108</v>
      </c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</row>
    <row r="75" spans="1:58" outlineLevel="1" x14ac:dyDescent="0.2">
      <c r="A75" s="171">
        <v>34</v>
      </c>
      <c r="B75" s="172" t="s">
        <v>165</v>
      </c>
      <c r="C75" s="179" t="s">
        <v>166</v>
      </c>
      <c r="D75" s="173" t="s">
        <v>167</v>
      </c>
      <c r="E75" s="174">
        <v>4</v>
      </c>
      <c r="F75" s="175">
        <v>0</v>
      </c>
      <c r="G75" s="176">
        <f t="shared" si="14"/>
        <v>0</v>
      </c>
      <c r="H75" s="175">
        <v>0</v>
      </c>
      <c r="I75" s="176">
        <f t="shared" si="15"/>
        <v>0</v>
      </c>
      <c r="J75" s="175">
        <v>70.099999999999994</v>
      </c>
      <c r="K75" s="176">
        <f t="shared" si="16"/>
        <v>280.39999999999998</v>
      </c>
      <c r="L75" s="176">
        <v>21</v>
      </c>
      <c r="M75" s="176">
        <f t="shared" si="17"/>
        <v>0</v>
      </c>
      <c r="N75" s="174">
        <v>0</v>
      </c>
      <c r="O75" s="174">
        <f t="shared" si="18"/>
        <v>0</v>
      </c>
      <c r="P75" s="174">
        <v>0</v>
      </c>
      <c r="Q75" s="174">
        <f t="shared" si="19"/>
        <v>0</v>
      </c>
      <c r="R75" s="176"/>
      <c r="S75" s="176" t="s">
        <v>117</v>
      </c>
      <c r="T75" s="176" t="s">
        <v>117</v>
      </c>
      <c r="U75" s="176">
        <v>0</v>
      </c>
      <c r="V75" s="176">
        <f t="shared" si="20"/>
        <v>0</v>
      </c>
      <c r="W75" s="176"/>
      <c r="X75" s="145"/>
      <c r="Y75" s="145"/>
      <c r="Z75" s="145"/>
      <c r="AA75" s="145"/>
      <c r="AB75" s="145"/>
      <c r="AC75" s="145"/>
      <c r="AD75" s="145"/>
      <c r="AE75" s="145" t="s">
        <v>108</v>
      </c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</row>
    <row r="76" spans="1:58" ht="22.5" outlineLevel="1" x14ac:dyDescent="0.2">
      <c r="A76" s="171">
        <v>35</v>
      </c>
      <c r="B76" s="172" t="s">
        <v>177</v>
      </c>
      <c r="C76" s="179" t="s">
        <v>178</v>
      </c>
      <c r="D76" s="173" t="s">
        <v>170</v>
      </c>
      <c r="E76" s="174">
        <v>4</v>
      </c>
      <c r="F76" s="175">
        <v>0</v>
      </c>
      <c r="G76" s="176">
        <f t="shared" si="14"/>
        <v>0</v>
      </c>
      <c r="H76" s="175">
        <v>120</v>
      </c>
      <c r="I76" s="176">
        <f t="shared" si="15"/>
        <v>480</v>
      </c>
      <c r="J76" s="175">
        <v>0</v>
      </c>
      <c r="K76" s="176">
        <f t="shared" si="16"/>
        <v>0</v>
      </c>
      <c r="L76" s="176">
        <v>21</v>
      </c>
      <c r="M76" s="176">
        <f t="shared" si="17"/>
        <v>0</v>
      </c>
      <c r="N76" s="174">
        <v>0</v>
      </c>
      <c r="O76" s="174">
        <f t="shared" si="18"/>
        <v>0</v>
      </c>
      <c r="P76" s="174">
        <v>0</v>
      </c>
      <c r="Q76" s="174">
        <f t="shared" si="19"/>
        <v>0</v>
      </c>
      <c r="R76" s="176"/>
      <c r="S76" s="176" t="s">
        <v>106</v>
      </c>
      <c r="T76" s="176" t="s">
        <v>107</v>
      </c>
      <c r="U76" s="176">
        <v>0</v>
      </c>
      <c r="V76" s="176">
        <f t="shared" si="20"/>
        <v>0</v>
      </c>
      <c r="W76" s="176"/>
      <c r="X76" s="145"/>
      <c r="Y76" s="145"/>
      <c r="Z76" s="145"/>
      <c r="AA76" s="145"/>
      <c r="AB76" s="145"/>
      <c r="AC76" s="145"/>
      <c r="AD76" s="145"/>
      <c r="AE76" s="145" t="s">
        <v>132</v>
      </c>
      <c r="AF76" s="145"/>
      <c r="AG76" s="145"/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</row>
    <row r="77" spans="1:58" ht="22.5" outlineLevel="1" x14ac:dyDescent="0.2">
      <c r="A77" s="171">
        <v>36</v>
      </c>
      <c r="B77" s="172" t="s">
        <v>179</v>
      </c>
      <c r="C77" s="179" t="s">
        <v>180</v>
      </c>
      <c r="D77" s="173" t="s">
        <v>167</v>
      </c>
      <c r="E77" s="174">
        <v>1</v>
      </c>
      <c r="F77" s="175">
        <v>0</v>
      </c>
      <c r="G77" s="176">
        <f t="shared" si="14"/>
        <v>0</v>
      </c>
      <c r="H77" s="175">
        <v>0</v>
      </c>
      <c r="I77" s="176">
        <f t="shared" si="15"/>
        <v>0</v>
      </c>
      <c r="J77" s="175">
        <v>3000</v>
      </c>
      <c r="K77" s="176">
        <f t="shared" si="16"/>
        <v>3000</v>
      </c>
      <c r="L77" s="176">
        <v>21</v>
      </c>
      <c r="M77" s="176">
        <f t="shared" si="17"/>
        <v>0</v>
      </c>
      <c r="N77" s="174">
        <v>0</v>
      </c>
      <c r="O77" s="174">
        <f t="shared" si="18"/>
        <v>0</v>
      </c>
      <c r="P77" s="174">
        <v>0</v>
      </c>
      <c r="Q77" s="174">
        <f t="shared" si="19"/>
        <v>0</v>
      </c>
      <c r="R77" s="176"/>
      <c r="S77" s="176" t="s">
        <v>106</v>
      </c>
      <c r="T77" s="176" t="s">
        <v>107</v>
      </c>
      <c r="U77" s="176">
        <v>0</v>
      </c>
      <c r="V77" s="176">
        <f t="shared" si="20"/>
        <v>0</v>
      </c>
      <c r="W77" s="176"/>
      <c r="X77" s="145"/>
      <c r="Y77" s="145"/>
      <c r="Z77" s="145"/>
      <c r="AA77" s="145"/>
      <c r="AB77" s="145"/>
      <c r="AC77" s="145"/>
      <c r="AD77" s="145"/>
      <c r="AE77" s="145" t="s">
        <v>108</v>
      </c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</row>
    <row r="78" spans="1:58" x14ac:dyDescent="0.2">
      <c r="A78" s="159" t="s">
        <v>101</v>
      </c>
      <c r="B78" s="160" t="s">
        <v>62</v>
      </c>
      <c r="C78" s="178" t="s">
        <v>63</v>
      </c>
      <c r="D78" s="161"/>
      <c r="E78" s="162"/>
      <c r="F78" s="163"/>
      <c r="G78" s="163">
        <f>SUMIF(AE79:AE98,"&lt;&gt;NOR",G79:G98)</f>
        <v>0</v>
      </c>
      <c r="H78" s="163"/>
      <c r="I78" s="163">
        <f>SUM(I79:I98)</f>
        <v>97103.5</v>
      </c>
      <c r="J78" s="163"/>
      <c r="K78" s="163">
        <f>SUM(K79:K98)</f>
        <v>30993.52</v>
      </c>
      <c r="L78" s="163"/>
      <c r="M78" s="163">
        <f>SUM(M79:M98)</f>
        <v>0</v>
      </c>
      <c r="N78" s="162"/>
      <c r="O78" s="162">
        <f>SUM(O79:O98)</f>
        <v>0</v>
      </c>
      <c r="P78" s="162"/>
      <c r="Q78" s="162">
        <f>SUM(Q79:Q98)</f>
        <v>0</v>
      </c>
      <c r="R78" s="163"/>
      <c r="S78" s="163"/>
      <c r="T78" s="163"/>
      <c r="U78" s="163"/>
      <c r="V78" s="163">
        <f>SUM(V79:V98)</f>
        <v>1.1000000000000001</v>
      </c>
      <c r="W78" s="163"/>
      <c r="AE78" t="s">
        <v>102</v>
      </c>
    </row>
    <row r="79" spans="1:58" outlineLevel="1" x14ac:dyDescent="0.2">
      <c r="A79" s="165">
        <v>37</v>
      </c>
      <c r="B79" s="166" t="s">
        <v>181</v>
      </c>
      <c r="C79" s="180" t="s">
        <v>182</v>
      </c>
      <c r="D79" s="167" t="s">
        <v>105</v>
      </c>
      <c r="E79" s="168">
        <v>1</v>
      </c>
      <c r="F79" s="169">
        <v>0</v>
      </c>
      <c r="G79" s="170">
        <f>ROUND(E79*F79,2)</f>
        <v>0</v>
      </c>
      <c r="H79" s="169">
        <v>0</v>
      </c>
      <c r="I79" s="170">
        <f>ROUND(E79*H79,2)</f>
        <v>0</v>
      </c>
      <c r="J79" s="169">
        <v>23550.52</v>
      </c>
      <c r="K79" s="170">
        <f>ROUND(E79*J79,2)</f>
        <v>23550.52</v>
      </c>
      <c r="L79" s="170">
        <v>21</v>
      </c>
      <c r="M79" s="170">
        <f>G79*(1+L79/100)</f>
        <v>0</v>
      </c>
      <c r="N79" s="168">
        <v>0</v>
      </c>
      <c r="O79" s="168">
        <f>ROUND(E79*N79,2)</f>
        <v>0</v>
      </c>
      <c r="P79" s="168">
        <v>0</v>
      </c>
      <c r="Q79" s="168">
        <f>ROUND(E79*P79,2)</f>
        <v>0</v>
      </c>
      <c r="R79" s="170"/>
      <c r="S79" s="170" t="s">
        <v>106</v>
      </c>
      <c r="T79" s="170" t="s">
        <v>107</v>
      </c>
      <c r="U79" s="170">
        <v>0</v>
      </c>
      <c r="V79" s="170">
        <f>ROUND(E79*U79,2)</f>
        <v>0</v>
      </c>
      <c r="W79" s="170"/>
      <c r="X79" s="145"/>
      <c r="Y79" s="145"/>
      <c r="Z79" s="145"/>
      <c r="AA79" s="145"/>
      <c r="AB79" s="145"/>
      <c r="AC79" s="145"/>
      <c r="AD79" s="145"/>
      <c r="AE79" s="145" t="s">
        <v>108</v>
      </c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</row>
    <row r="80" spans="1:58" ht="22.5" outlineLevel="2" x14ac:dyDescent="0.2">
      <c r="A80" s="152"/>
      <c r="B80" s="153"/>
      <c r="C80" s="242" t="s">
        <v>183</v>
      </c>
      <c r="D80" s="243"/>
      <c r="E80" s="243"/>
      <c r="F80" s="243"/>
      <c r="G80" s="243"/>
      <c r="H80" s="155"/>
      <c r="I80" s="155"/>
      <c r="J80" s="155"/>
      <c r="K80" s="155"/>
      <c r="L80" s="155"/>
      <c r="M80" s="155"/>
      <c r="N80" s="154"/>
      <c r="O80" s="154"/>
      <c r="P80" s="154"/>
      <c r="Q80" s="154"/>
      <c r="R80" s="155"/>
      <c r="S80" s="155"/>
      <c r="T80" s="155"/>
      <c r="U80" s="155"/>
      <c r="V80" s="155"/>
      <c r="W80" s="155"/>
      <c r="X80" s="145"/>
      <c r="Y80" s="145"/>
      <c r="Z80" s="145"/>
      <c r="AA80" s="145"/>
      <c r="AB80" s="145"/>
      <c r="AC80" s="145"/>
      <c r="AD80" s="145"/>
      <c r="AE80" s="145" t="s">
        <v>146</v>
      </c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77" t="str">
        <f>C80</f>
        <v>Médiová trubka z PEX FLEXTRA, zesíťovaná, splňující požadavky EN/ISO 15875, izolace - polyuretanová pěna, vnější plášť LDPE</v>
      </c>
      <c r="AZ80" s="145"/>
      <c r="BA80" s="145"/>
      <c r="BB80" s="145"/>
      <c r="BC80" s="145"/>
      <c r="BD80" s="145"/>
      <c r="BE80" s="145"/>
      <c r="BF80" s="145"/>
    </row>
    <row r="81" spans="1:58" outlineLevel="3" x14ac:dyDescent="0.2">
      <c r="A81" s="152"/>
      <c r="B81" s="153"/>
      <c r="C81" s="181" t="s">
        <v>184</v>
      </c>
      <c r="D81" s="156"/>
      <c r="E81" s="157"/>
      <c r="F81" s="158"/>
      <c r="G81" s="158"/>
      <c r="H81" s="155"/>
      <c r="I81" s="155"/>
      <c r="J81" s="155"/>
      <c r="K81" s="155"/>
      <c r="L81" s="155"/>
      <c r="M81" s="155"/>
      <c r="N81" s="154"/>
      <c r="O81" s="154"/>
      <c r="P81" s="154"/>
      <c r="Q81" s="154"/>
      <c r="R81" s="155"/>
      <c r="S81" s="155"/>
      <c r="T81" s="155"/>
      <c r="U81" s="155"/>
      <c r="V81" s="155"/>
      <c r="W81" s="155"/>
      <c r="X81" s="145"/>
      <c r="Y81" s="145"/>
      <c r="Z81" s="145"/>
      <c r="AA81" s="145"/>
      <c r="AB81" s="145"/>
      <c r="AC81" s="145"/>
      <c r="AD81" s="145"/>
      <c r="AE81" s="145" t="s">
        <v>146</v>
      </c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</row>
    <row r="82" spans="1:58" outlineLevel="3" x14ac:dyDescent="0.2">
      <c r="A82" s="152"/>
      <c r="B82" s="153"/>
      <c r="C82" s="240" t="s">
        <v>185</v>
      </c>
      <c r="D82" s="241"/>
      <c r="E82" s="241"/>
      <c r="F82" s="241"/>
      <c r="G82" s="241"/>
      <c r="H82" s="155"/>
      <c r="I82" s="155"/>
      <c r="J82" s="155"/>
      <c r="K82" s="155"/>
      <c r="L82" s="155"/>
      <c r="M82" s="155"/>
      <c r="N82" s="154"/>
      <c r="O82" s="154"/>
      <c r="P82" s="154"/>
      <c r="Q82" s="154"/>
      <c r="R82" s="155"/>
      <c r="S82" s="155"/>
      <c r="T82" s="155"/>
      <c r="U82" s="155"/>
      <c r="V82" s="155"/>
      <c r="W82" s="155"/>
      <c r="X82" s="145"/>
      <c r="Y82" s="145"/>
      <c r="Z82" s="145"/>
      <c r="AA82" s="145"/>
      <c r="AB82" s="145"/>
      <c r="AC82" s="145"/>
      <c r="AD82" s="145"/>
      <c r="AE82" s="145" t="s">
        <v>146</v>
      </c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</row>
    <row r="83" spans="1:58" outlineLevel="3" x14ac:dyDescent="0.2">
      <c r="A83" s="152"/>
      <c r="B83" s="153"/>
      <c r="C83" s="240" t="s">
        <v>186</v>
      </c>
      <c r="D83" s="241"/>
      <c r="E83" s="241"/>
      <c r="F83" s="241"/>
      <c r="G83" s="241"/>
      <c r="H83" s="155"/>
      <c r="I83" s="155"/>
      <c r="J83" s="155"/>
      <c r="K83" s="155"/>
      <c r="L83" s="155"/>
      <c r="M83" s="155"/>
      <c r="N83" s="154"/>
      <c r="O83" s="154"/>
      <c r="P83" s="154"/>
      <c r="Q83" s="154"/>
      <c r="R83" s="155"/>
      <c r="S83" s="155"/>
      <c r="T83" s="155"/>
      <c r="U83" s="155"/>
      <c r="V83" s="155"/>
      <c r="W83" s="155"/>
      <c r="X83" s="145"/>
      <c r="Y83" s="145"/>
      <c r="Z83" s="145"/>
      <c r="AA83" s="145"/>
      <c r="AB83" s="145"/>
      <c r="AC83" s="145"/>
      <c r="AD83" s="145"/>
      <c r="AE83" s="145" t="s">
        <v>146</v>
      </c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</row>
    <row r="84" spans="1:58" outlineLevel="3" x14ac:dyDescent="0.2">
      <c r="A84" s="152"/>
      <c r="B84" s="153"/>
      <c r="C84" s="240" t="s">
        <v>187</v>
      </c>
      <c r="D84" s="241"/>
      <c r="E84" s="241"/>
      <c r="F84" s="241"/>
      <c r="G84" s="241"/>
      <c r="H84" s="155"/>
      <c r="I84" s="155"/>
      <c r="J84" s="155"/>
      <c r="K84" s="155"/>
      <c r="L84" s="155"/>
      <c r="M84" s="155"/>
      <c r="N84" s="154"/>
      <c r="O84" s="154"/>
      <c r="P84" s="154"/>
      <c r="Q84" s="154"/>
      <c r="R84" s="155"/>
      <c r="S84" s="155"/>
      <c r="T84" s="155"/>
      <c r="U84" s="155"/>
      <c r="V84" s="155"/>
      <c r="W84" s="155"/>
      <c r="X84" s="145"/>
      <c r="Y84" s="145"/>
      <c r="Z84" s="145"/>
      <c r="AA84" s="145"/>
      <c r="AB84" s="145"/>
      <c r="AC84" s="145"/>
      <c r="AD84" s="145"/>
      <c r="AE84" s="145" t="s">
        <v>146</v>
      </c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</row>
    <row r="85" spans="1:58" outlineLevel="3" x14ac:dyDescent="0.2">
      <c r="A85" s="152"/>
      <c r="B85" s="153"/>
      <c r="C85" s="240" t="s">
        <v>188</v>
      </c>
      <c r="D85" s="241"/>
      <c r="E85" s="241"/>
      <c r="F85" s="241"/>
      <c r="G85" s="241"/>
      <c r="H85" s="155"/>
      <c r="I85" s="155"/>
      <c r="J85" s="155"/>
      <c r="K85" s="155"/>
      <c r="L85" s="155"/>
      <c r="M85" s="155"/>
      <c r="N85" s="154"/>
      <c r="O85" s="154"/>
      <c r="P85" s="154"/>
      <c r="Q85" s="154"/>
      <c r="R85" s="155"/>
      <c r="S85" s="155"/>
      <c r="T85" s="155"/>
      <c r="U85" s="155"/>
      <c r="V85" s="155"/>
      <c r="W85" s="155"/>
      <c r="X85" s="145"/>
      <c r="Y85" s="145"/>
      <c r="Z85" s="145"/>
      <c r="AA85" s="145"/>
      <c r="AB85" s="145"/>
      <c r="AC85" s="145"/>
      <c r="AD85" s="145"/>
      <c r="AE85" s="145" t="s">
        <v>146</v>
      </c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</row>
    <row r="86" spans="1:58" outlineLevel="1" x14ac:dyDescent="0.2">
      <c r="A86" s="165">
        <v>38</v>
      </c>
      <c r="B86" s="166" t="s">
        <v>189</v>
      </c>
      <c r="C86" s="180" t="s">
        <v>190</v>
      </c>
      <c r="D86" s="167" t="s">
        <v>105</v>
      </c>
      <c r="E86" s="168">
        <v>1</v>
      </c>
      <c r="F86" s="169">
        <v>0</v>
      </c>
      <c r="G86" s="170">
        <f>ROUND(E86*F86,2)</f>
        <v>0</v>
      </c>
      <c r="H86" s="169">
        <v>94202.1</v>
      </c>
      <c r="I86" s="170">
        <f>ROUND(E86*H86,2)</f>
        <v>94202.1</v>
      </c>
      <c r="J86" s="169">
        <v>0</v>
      </c>
      <c r="K86" s="170">
        <f>ROUND(E86*J86,2)</f>
        <v>0</v>
      </c>
      <c r="L86" s="170">
        <v>21</v>
      </c>
      <c r="M86" s="170">
        <f>G86*(1+L86/100)</f>
        <v>0</v>
      </c>
      <c r="N86" s="168">
        <v>0</v>
      </c>
      <c r="O86" s="168">
        <f>ROUND(E86*N86,2)</f>
        <v>0</v>
      </c>
      <c r="P86" s="168">
        <v>0</v>
      </c>
      <c r="Q86" s="168">
        <f>ROUND(E86*P86,2)</f>
        <v>0</v>
      </c>
      <c r="R86" s="170"/>
      <c r="S86" s="170" t="s">
        <v>106</v>
      </c>
      <c r="T86" s="170" t="s">
        <v>107</v>
      </c>
      <c r="U86" s="170">
        <v>0</v>
      </c>
      <c r="V86" s="170">
        <f>ROUND(E86*U86,2)</f>
        <v>0</v>
      </c>
      <c r="W86" s="170"/>
      <c r="X86" s="145"/>
      <c r="Y86" s="145"/>
      <c r="Z86" s="145"/>
      <c r="AA86" s="145"/>
      <c r="AB86" s="145"/>
      <c r="AC86" s="145"/>
      <c r="AD86" s="145"/>
      <c r="AE86" s="145" t="s">
        <v>132</v>
      </c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</row>
    <row r="87" spans="1:58" ht="22.5" outlineLevel="2" x14ac:dyDescent="0.2">
      <c r="A87" s="152"/>
      <c r="B87" s="153"/>
      <c r="C87" s="242" t="s">
        <v>183</v>
      </c>
      <c r="D87" s="243"/>
      <c r="E87" s="243"/>
      <c r="F87" s="243"/>
      <c r="G87" s="243"/>
      <c r="H87" s="155"/>
      <c r="I87" s="155"/>
      <c r="J87" s="155"/>
      <c r="K87" s="155"/>
      <c r="L87" s="155"/>
      <c r="M87" s="155"/>
      <c r="N87" s="154"/>
      <c r="O87" s="154"/>
      <c r="P87" s="154"/>
      <c r="Q87" s="154"/>
      <c r="R87" s="155"/>
      <c r="S87" s="155"/>
      <c r="T87" s="155"/>
      <c r="U87" s="155"/>
      <c r="V87" s="155"/>
      <c r="W87" s="155"/>
      <c r="X87" s="145"/>
      <c r="Y87" s="145"/>
      <c r="Z87" s="145"/>
      <c r="AA87" s="145"/>
      <c r="AB87" s="145"/>
      <c r="AC87" s="145"/>
      <c r="AD87" s="145"/>
      <c r="AE87" s="145" t="s">
        <v>146</v>
      </c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77" t="str">
        <f>C87</f>
        <v>Médiová trubka z PEX FLEXTRA, zesíťovaná, splňující požadavky EN/ISO 15875, izolace - polyuretanová pěna, vnější plášť LDPE</v>
      </c>
      <c r="AZ87" s="145"/>
      <c r="BA87" s="145"/>
      <c r="BB87" s="145"/>
      <c r="BC87" s="145"/>
      <c r="BD87" s="145"/>
      <c r="BE87" s="145"/>
      <c r="BF87" s="145"/>
    </row>
    <row r="88" spans="1:58" outlineLevel="3" x14ac:dyDescent="0.2">
      <c r="A88" s="152"/>
      <c r="B88" s="153"/>
      <c r="C88" s="181" t="s">
        <v>184</v>
      </c>
      <c r="D88" s="156"/>
      <c r="E88" s="157"/>
      <c r="F88" s="158"/>
      <c r="G88" s="158"/>
      <c r="H88" s="155"/>
      <c r="I88" s="155"/>
      <c r="J88" s="155"/>
      <c r="K88" s="155"/>
      <c r="L88" s="155"/>
      <c r="M88" s="155"/>
      <c r="N88" s="154"/>
      <c r="O88" s="154"/>
      <c r="P88" s="154"/>
      <c r="Q88" s="154"/>
      <c r="R88" s="155"/>
      <c r="S88" s="155"/>
      <c r="T88" s="155"/>
      <c r="U88" s="155"/>
      <c r="V88" s="155"/>
      <c r="W88" s="155"/>
      <c r="X88" s="145"/>
      <c r="Y88" s="145"/>
      <c r="Z88" s="145"/>
      <c r="AA88" s="145"/>
      <c r="AB88" s="145"/>
      <c r="AC88" s="145"/>
      <c r="AD88" s="145"/>
      <c r="AE88" s="145" t="s">
        <v>146</v>
      </c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</row>
    <row r="89" spans="1:58" outlineLevel="3" x14ac:dyDescent="0.2">
      <c r="A89" s="152"/>
      <c r="B89" s="153"/>
      <c r="C89" s="240" t="s">
        <v>185</v>
      </c>
      <c r="D89" s="241"/>
      <c r="E89" s="241"/>
      <c r="F89" s="241"/>
      <c r="G89" s="241"/>
      <c r="H89" s="155"/>
      <c r="I89" s="155"/>
      <c r="J89" s="155"/>
      <c r="K89" s="155"/>
      <c r="L89" s="155"/>
      <c r="M89" s="155"/>
      <c r="N89" s="154"/>
      <c r="O89" s="154"/>
      <c r="P89" s="154"/>
      <c r="Q89" s="154"/>
      <c r="R89" s="155"/>
      <c r="S89" s="155"/>
      <c r="T89" s="155"/>
      <c r="U89" s="155"/>
      <c r="V89" s="155"/>
      <c r="W89" s="155"/>
      <c r="X89" s="145"/>
      <c r="Y89" s="145"/>
      <c r="Z89" s="145"/>
      <c r="AA89" s="145"/>
      <c r="AB89" s="145"/>
      <c r="AC89" s="145"/>
      <c r="AD89" s="145"/>
      <c r="AE89" s="145" t="s">
        <v>146</v>
      </c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</row>
    <row r="90" spans="1:58" outlineLevel="3" x14ac:dyDescent="0.2">
      <c r="A90" s="152"/>
      <c r="B90" s="153"/>
      <c r="C90" s="240" t="s">
        <v>186</v>
      </c>
      <c r="D90" s="241"/>
      <c r="E90" s="241"/>
      <c r="F90" s="241"/>
      <c r="G90" s="241"/>
      <c r="H90" s="155"/>
      <c r="I90" s="155"/>
      <c r="J90" s="155"/>
      <c r="K90" s="155"/>
      <c r="L90" s="155"/>
      <c r="M90" s="155"/>
      <c r="N90" s="154"/>
      <c r="O90" s="154"/>
      <c r="P90" s="154"/>
      <c r="Q90" s="154"/>
      <c r="R90" s="155"/>
      <c r="S90" s="155"/>
      <c r="T90" s="155"/>
      <c r="U90" s="155"/>
      <c r="V90" s="155"/>
      <c r="W90" s="155"/>
      <c r="X90" s="145"/>
      <c r="Y90" s="145"/>
      <c r="Z90" s="145"/>
      <c r="AA90" s="145"/>
      <c r="AB90" s="145"/>
      <c r="AC90" s="145"/>
      <c r="AD90" s="145"/>
      <c r="AE90" s="145" t="s">
        <v>146</v>
      </c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</row>
    <row r="91" spans="1:58" outlineLevel="3" x14ac:dyDescent="0.2">
      <c r="A91" s="152"/>
      <c r="B91" s="153"/>
      <c r="C91" s="240" t="s">
        <v>187</v>
      </c>
      <c r="D91" s="241"/>
      <c r="E91" s="241"/>
      <c r="F91" s="241"/>
      <c r="G91" s="241"/>
      <c r="H91" s="155"/>
      <c r="I91" s="155"/>
      <c r="J91" s="155"/>
      <c r="K91" s="155"/>
      <c r="L91" s="155"/>
      <c r="M91" s="155"/>
      <c r="N91" s="154"/>
      <c r="O91" s="154"/>
      <c r="P91" s="154"/>
      <c r="Q91" s="154"/>
      <c r="R91" s="155"/>
      <c r="S91" s="155"/>
      <c r="T91" s="155"/>
      <c r="U91" s="155"/>
      <c r="V91" s="155"/>
      <c r="W91" s="155"/>
      <c r="X91" s="145"/>
      <c r="Y91" s="145"/>
      <c r="Z91" s="145"/>
      <c r="AA91" s="145"/>
      <c r="AB91" s="145"/>
      <c r="AC91" s="145"/>
      <c r="AD91" s="145"/>
      <c r="AE91" s="145" t="s">
        <v>146</v>
      </c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</row>
    <row r="92" spans="1:58" outlineLevel="3" x14ac:dyDescent="0.2">
      <c r="A92" s="152"/>
      <c r="B92" s="153"/>
      <c r="C92" s="240" t="s">
        <v>188</v>
      </c>
      <c r="D92" s="241"/>
      <c r="E92" s="241"/>
      <c r="F92" s="241"/>
      <c r="G92" s="241"/>
      <c r="H92" s="155"/>
      <c r="I92" s="155"/>
      <c r="J92" s="155"/>
      <c r="K92" s="155"/>
      <c r="L92" s="155"/>
      <c r="M92" s="155"/>
      <c r="N92" s="154"/>
      <c r="O92" s="154"/>
      <c r="P92" s="154"/>
      <c r="Q92" s="154"/>
      <c r="R92" s="155"/>
      <c r="S92" s="155"/>
      <c r="T92" s="155"/>
      <c r="U92" s="155"/>
      <c r="V92" s="155"/>
      <c r="W92" s="155"/>
      <c r="X92" s="145"/>
      <c r="Y92" s="145"/>
      <c r="Z92" s="145"/>
      <c r="AA92" s="145"/>
      <c r="AB92" s="145"/>
      <c r="AC92" s="145"/>
      <c r="AD92" s="145"/>
      <c r="AE92" s="145" t="s">
        <v>146</v>
      </c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</row>
    <row r="93" spans="1:58" outlineLevel="1" x14ac:dyDescent="0.2">
      <c r="A93" s="171">
        <v>39</v>
      </c>
      <c r="B93" s="172" t="s">
        <v>153</v>
      </c>
      <c r="C93" s="179" t="s">
        <v>71</v>
      </c>
      <c r="D93" s="173"/>
      <c r="E93" s="174">
        <v>0</v>
      </c>
      <c r="F93" s="175">
        <v>0</v>
      </c>
      <c r="G93" s="176">
        <f t="shared" ref="G93:G98" si="21">ROUND(E93*F93,2)</f>
        <v>0</v>
      </c>
      <c r="H93" s="175">
        <v>0</v>
      </c>
      <c r="I93" s="176">
        <f t="shared" ref="I93:I98" si="22">ROUND(E93*H93,2)</f>
        <v>0</v>
      </c>
      <c r="J93" s="175">
        <v>0</v>
      </c>
      <c r="K93" s="176">
        <f t="shared" ref="K93:K98" si="23">ROUND(E93*J93,2)</f>
        <v>0</v>
      </c>
      <c r="L93" s="176">
        <v>21</v>
      </c>
      <c r="M93" s="176">
        <f t="shared" ref="M93:M98" si="24">G93*(1+L93/100)</f>
        <v>0</v>
      </c>
      <c r="N93" s="174">
        <v>0</v>
      </c>
      <c r="O93" s="174">
        <f t="shared" ref="O93:O98" si="25">ROUND(E93*N93,2)</f>
        <v>0</v>
      </c>
      <c r="P93" s="174">
        <v>0</v>
      </c>
      <c r="Q93" s="174">
        <f t="shared" ref="Q93:Q98" si="26">ROUND(E93*P93,2)</f>
        <v>0</v>
      </c>
      <c r="R93" s="176"/>
      <c r="S93" s="176" t="s">
        <v>106</v>
      </c>
      <c r="T93" s="176" t="s">
        <v>107</v>
      </c>
      <c r="U93" s="176">
        <v>0</v>
      </c>
      <c r="V93" s="176">
        <f t="shared" ref="V93:V98" si="27">ROUND(E93*U93,2)</f>
        <v>0</v>
      </c>
      <c r="W93" s="176"/>
      <c r="X93" s="145"/>
      <c r="Y93" s="145"/>
      <c r="Z93" s="145"/>
      <c r="AA93" s="145"/>
      <c r="AB93" s="145"/>
      <c r="AC93" s="145"/>
      <c r="AD93" s="145"/>
      <c r="AE93" s="145" t="s">
        <v>108</v>
      </c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</row>
    <row r="94" spans="1:58" outlineLevel="1" x14ac:dyDescent="0.2">
      <c r="A94" s="171">
        <v>40</v>
      </c>
      <c r="B94" s="172" t="s">
        <v>155</v>
      </c>
      <c r="C94" s="179" t="s">
        <v>156</v>
      </c>
      <c r="D94" s="173" t="s">
        <v>138</v>
      </c>
      <c r="E94" s="174">
        <v>40</v>
      </c>
      <c r="F94" s="175">
        <v>0</v>
      </c>
      <c r="G94" s="176">
        <f t="shared" si="21"/>
        <v>0</v>
      </c>
      <c r="H94" s="175">
        <v>0</v>
      </c>
      <c r="I94" s="176">
        <f t="shared" si="22"/>
        <v>0</v>
      </c>
      <c r="J94" s="175">
        <v>14.6</v>
      </c>
      <c r="K94" s="176">
        <f t="shared" si="23"/>
        <v>584</v>
      </c>
      <c r="L94" s="176">
        <v>21</v>
      </c>
      <c r="M94" s="176">
        <f t="shared" si="24"/>
        <v>0</v>
      </c>
      <c r="N94" s="174">
        <v>0</v>
      </c>
      <c r="O94" s="174">
        <f t="shared" si="25"/>
        <v>0</v>
      </c>
      <c r="P94" s="174">
        <v>0</v>
      </c>
      <c r="Q94" s="174">
        <f t="shared" si="26"/>
        <v>0</v>
      </c>
      <c r="R94" s="176"/>
      <c r="S94" s="176" t="s">
        <v>106</v>
      </c>
      <c r="T94" s="176" t="s">
        <v>117</v>
      </c>
      <c r="U94" s="176">
        <v>2.5999999999999999E-2</v>
      </c>
      <c r="V94" s="176">
        <f t="shared" si="27"/>
        <v>1.04</v>
      </c>
      <c r="W94" s="176"/>
      <c r="X94" s="145"/>
      <c r="Y94" s="145"/>
      <c r="Z94" s="145"/>
      <c r="AA94" s="145"/>
      <c r="AB94" s="145"/>
      <c r="AC94" s="145"/>
      <c r="AD94" s="145"/>
      <c r="AE94" s="145" t="s">
        <v>108</v>
      </c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</row>
    <row r="95" spans="1:58" outlineLevel="1" x14ac:dyDescent="0.2">
      <c r="A95" s="171">
        <v>41</v>
      </c>
      <c r="B95" s="172" t="s">
        <v>191</v>
      </c>
      <c r="C95" s="179" t="s">
        <v>192</v>
      </c>
      <c r="D95" s="173" t="s">
        <v>105</v>
      </c>
      <c r="E95" s="174">
        <v>1</v>
      </c>
      <c r="F95" s="175">
        <v>0</v>
      </c>
      <c r="G95" s="176">
        <f t="shared" si="21"/>
        <v>0</v>
      </c>
      <c r="H95" s="175">
        <v>1076.18</v>
      </c>
      <c r="I95" s="176">
        <f t="shared" si="22"/>
        <v>1076.18</v>
      </c>
      <c r="J95" s="175">
        <v>2923.82</v>
      </c>
      <c r="K95" s="176">
        <f t="shared" si="23"/>
        <v>2923.82</v>
      </c>
      <c r="L95" s="176">
        <v>21</v>
      </c>
      <c r="M95" s="176">
        <f t="shared" si="24"/>
        <v>0</v>
      </c>
      <c r="N95" s="174">
        <v>0</v>
      </c>
      <c r="O95" s="174">
        <f t="shared" si="25"/>
        <v>0</v>
      </c>
      <c r="P95" s="174">
        <v>0</v>
      </c>
      <c r="Q95" s="174">
        <f t="shared" si="26"/>
        <v>0</v>
      </c>
      <c r="R95" s="176"/>
      <c r="S95" s="176" t="s">
        <v>106</v>
      </c>
      <c r="T95" s="176" t="s">
        <v>107</v>
      </c>
      <c r="U95" s="176">
        <v>2.5999999999999999E-2</v>
      </c>
      <c r="V95" s="176">
        <f t="shared" si="27"/>
        <v>0.03</v>
      </c>
      <c r="W95" s="176"/>
      <c r="X95" s="145"/>
      <c r="Y95" s="145"/>
      <c r="Z95" s="145"/>
      <c r="AA95" s="145"/>
      <c r="AB95" s="145"/>
      <c r="AC95" s="145"/>
      <c r="AD95" s="145"/>
      <c r="AE95" s="145" t="s">
        <v>108</v>
      </c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</row>
    <row r="96" spans="1:58" outlineLevel="1" x14ac:dyDescent="0.2">
      <c r="A96" s="171">
        <v>42</v>
      </c>
      <c r="B96" s="172" t="s">
        <v>163</v>
      </c>
      <c r="C96" s="179" t="s">
        <v>164</v>
      </c>
      <c r="D96" s="173" t="s">
        <v>105</v>
      </c>
      <c r="E96" s="174">
        <v>1</v>
      </c>
      <c r="F96" s="175">
        <v>0</v>
      </c>
      <c r="G96" s="176">
        <f t="shared" si="21"/>
        <v>0</v>
      </c>
      <c r="H96" s="175">
        <v>1345.22</v>
      </c>
      <c r="I96" s="176">
        <f t="shared" si="22"/>
        <v>1345.22</v>
      </c>
      <c r="J96" s="175">
        <v>3654.78</v>
      </c>
      <c r="K96" s="176">
        <f t="shared" si="23"/>
        <v>3654.78</v>
      </c>
      <c r="L96" s="176">
        <v>21</v>
      </c>
      <c r="M96" s="176">
        <f t="shared" si="24"/>
        <v>0</v>
      </c>
      <c r="N96" s="174">
        <v>0</v>
      </c>
      <c r="O96" s="174">
        <f t="shared" si="25"/>
        <v>0</v>
      </c>
      <c r="P96" s="174">
        <v>0</v>
      </c>
      <c r="Q96" s="174">
        <f t="shared" si="26"/>
        <v>0</v>
      </c>
      <c r="R96" s="176"/>
      <c r="S96" s="176" t="s">
        <v>106</v>
      </c>
      <c r="T96" s="176" t="s">
        <v>107</v>
      </c>
      <c r="U96" s="176">
        <v>2.5999999999999999E-2</v>
      </c>
      <c r="V96" s="176">
        <f t="shared" si="27"/>
        <v>0.03</v>
      </c>
      <c r="W96" s="176"/>
      <c r="X96" s="145"/>
      <c r="Y96" s="145"/>
      <c r="Z96" s="145"/>
      <c r="AA96" s="145"/>
      <c r="AB96" s="145"/>
      <c r="AC96" s="145"/>
      <c r="AD96" s="145"/>
      <c r="AE96" s="145" t="s">
        <v>108</v>
      </c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</row>
    <row r="97" spans="1:58" outlineLevel="1" x14ac:dyDescent="0.2">
      <c r="A97" s="171">
        <v>43</v>
      </c>
      <c r="B97" s="172" t="s">
        <v>165</v>
      </c>
      <c r="C97" s="179" t="s">
        <v>166</v>
      </c>
      <c r="D97" s="173" t="s">
        <v>167</v>
      </c>
      <c r="E97" s="174">
        <v>4</v>
      </c>
      <c r="F97" s="175">
        <v>0</v>
      </c>
      <c r="G97" s="176">
        <f t="shared" si="21"/>
        <v>0</v>
      </c>
      <c r="H97" s="175">
        <v>0</v>
      </c>
      <c r="I97" s="176">
        <f t="shared" si="22"/>
        <v>0</v>
      </c>
      <c r="J97" s="175">
        <v>70.099999999999994</v>
      </c>
      <c r="K97" s="176">
        <f t="shared" si="23"/>
        <v>280.39999999999998</v>
      </c>
      <c r="L97" s="176">
        <v>21</v>
      </c>
      <c r="M97" s="176">
        <f t="shared" si="24"/>
        <v>0</v>
      </c>
      <c r="N97" s="174">
        <v>0</v>
      </c>
      <c r="O97" s="174">
        <f t="shared" si="25"/>
        <v>0</v>
      </c>
      <c r="P97" s="174">
        <v>0</v>
      </c>
      <c r="Q97" s="174">
        <f t="shared" si="26"/>
        <v>0</v>
      </c>
      <c r="R97" s="176"/>
      <c r="S97" s="176" t="s">
        <v>117</v>
      </c>
      <c r="T97" s="176" t="s">
        <v>117</v>
      </c>
      <c r="U97" s="176">
        <v>0</v>
      </c>
      <c r="V97" s="176">
        <f t="shared" si="27"/>
        <v>0</v>
      </c>
      <c r="W97" s="176"/>
      <c r="X97" s="145"/>
      <c r="Y97" s="145"/>
      <c r="Z97" s="145"/>
      <c r="AA97" s="145"/>
      <c r="AB97" s="145"/>
      <c r="AC97" s="145"/>
      <c r="AD97" s="145"/>
      <c r="AE97" s="145" t="s">
        <v>108</v>
      </c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</row>
    <row r="98" spans="1:58" outlineLevel="1" x14ac:dyDescent="0.2">
      <c r="A98" s="171">
        <v>44</v>
      </c>
      <c r="B98" s="172" t="s">
        <v>193</v>
      </c>
      <c r="C98" s="179" t="s">
        <v>194</v>
      </c>
      <c r="D98" s="173" t="s">
        <v>170</v>
      </c>
      <c r="E98" s="174">
        <v>4</v>
      </c>
      <c r="F98" s="175">
        <v>0</v>
      </c>
      <c r="G98" s="176">
        <f t="shared" si="21"/>
        <v>0</v>
      </c>
      <c r="H98" s="175">
        <v>120</v>
      </c>
      <c r="I98" s="176">
        <f t="shared" si="22"/>
        <v>480</v>
      </c>
      <c r="J98" s="175">
        <v>0</v>
      </c>
      <c r="K98" s="176">
        <f t="shared" si="23"/>
        <v>0</v>
      </c>
      <c r="L98" s="176">
        <v>21</v>
      </c>
      <c r="M98" s="176">
        <f t="shared" si="24"/>
        <v>0</v>
      </c>
      <c r="N98" s="174">
        <v>0</v>
      </c>
      <c r="O98" s="174">
        <f t="shared" si="25"/>
        <v>0</v>
      </c>
      <c r="P98" s="174">
        <v>0</v>
      </c>
      <c r="Q98" s="174">
        <f t="shared" si="26"/>
        <v>0</v>
      </c>
      <c r="R98" s="176"/>
      <c r="S98" s="176" t="s">
        <v>106</v>
      </c>
      <c r="T98" s="176" t="s">
        <v>107</v>
      </c>
      <c r="U98" s="176">
        <v>0</v>
      </c>
      <c r="V98" s="176">
        <f t="shared" si="27"/>
        <v>0</v>
      </c>
      <c r="W98" s="176"/>
      <c r="X98" s="145"/>
      <c r="Y98" s="145"/>
      <c r="Z98" s="145"/>
      <c r="AA98" s="145"/>
      <c r="AB98" s="145"/>
      <c r="AC98" s="145"/>
      <c r="AD98" s="145"/>
      <c r="AE98" s="145" t="s">
        <v>132</v>
      </c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</row>
    <row r="99" spans="1:58" ht="25.5" x14ac:dyDescent="0.2">
      <c r="A99" s="159" t="s">
        <v>101</v>
      </c>
      <c r="B99" s="160" t="s">
        <v>64</v>
      </c>
      <c r="C99" s="178" t="s">
        <v>65</v>
      </c>
      <c r="D99" s="161"/>
      <c r="E99" s="162"/>
      <c r="F99" s="163"/>
      <c r="G99" s="163">
        <f>SUMIF(AE100:AE120,"&lt;&gt;NOR",G100:G120)</f>
        <v>0</v>
      </c>
      <c r="H99" s="163"/>
      <c r="I99" s="163">
        <f>SUM(I100:I120)</f>
        <v>60514.770000000004</v>
      </c>
      <c r="J99" s="163"/>
      <c r="K99" s="163">
        <f>SUM(K100:K120)</f>
        <v>22800.799999999999</v>
      </c>
      <c r="L99" s="163"/>
      <c r="M99" s="163">
        <f>SUM(M100:M120)</f>
        <v>0</v>
      </c>
      <c r="N99" s="162"/>
      <c r="O99" s="162">
        <f>SUM(O100:O120)</f>
        <v>0</v>
      </c>
      <c r="P99" s="162"/>
      <c r="Q99" s="162">
        <f>SUM(Q100:Q120)</f>
        <v>0</v>
      </c>
      <c r="R99" s="163"/>
      <c r="S99" s="163"/>
      <c r="T99" s="163"/>
      <c r="U99" s="163"/>
      <c r="V99" s="163">
        <f>SUM(V100:V120)</f>
        <v>1.1000000000000001</v>
      </c>
      <c r="W99" s="163"/>
      <c r="AE99" t="s">
        <v>102</v>
      </c>
    </row>
    <row r="100" spans="1:58" outlineLevel="1" x14ac:dyDescent="0.2">
      <c r="A100" s="165">
        <v>45</v>
      </c>
      <c r="B100" s="166" t="s">
        <v>195</v>
      </c>
      <c r="C100" s="180" t="s">
        <v>196</v>
      </c>
      <c r="D100" s="167" t="s">
        <v>105</v>
      </c>
      <c r="E100" s="168">
        <v>1</v>
      </c>
      <c r="F100" s="169">
        <v>0</v>
      </c>
      <c r="G100" s="170">
        <f>ROUND(E100*F100,2)</f>
        <v>0</v>
      </c>
      <c r="H100" s="169">
        <v>0</v>
      </c>
      <c r="I100" s="170">
        <f>ROUND(E100*H100,2)</f>
        <v>0</v>
      </c>
      <c r="J100" s="169">
        <v>14504.23</v>
      </c>
      <c r="K100" s="170">
        <f>ROUND(E100*J100,2)</f>
        <v>14504.23</v>
      </c>
      <c r="L100" s="170">
        <v>21</v>
      </c>
      <c r="M100" s="170">
        <f>G100*(1+L100/100)</f>
        <v>0</v>
      </c>
      <c r="N100" s="168">
        <v>0</v>
      </c>
      <c r="O100" s="168">
        <f>ROUND(E100*N100,2)</f>
        <v>0</v>
      </c>
      <c r="P100" s="168">
        <v>0</v>
      </c>
      <c r="Q100" s="168">
        <f>ROUND(E100*P100,2)</f>
        <v>0</v>
      </c>
      <c r="R100" s="170"/>
      <c r="S100" s="170" t="s">
        <v>106</v>
      </c>
      <c r="T100" s="170" t="s">
        <v>107</v>
      </c>
      <c r="U100" s="170">
        <v>0</v>
      </c>
      <c r="V100" s="170">
        <f>ROUND(E100*U100,2)</f>
        <v>0</v>
      </c>
      <c r="W100" s="170"/>
      <c r="X100" s="145"/>
      <c r="Y100" s="145"/>
      <c r="Z100" s="145"/>
      <c r="AA100" s="145"/>
      <c r="AB100" s="145"/>
      <c r="AC100" s="145"/>
      <c r="AD100" s="145"/>
      <c r="AE100" s="145" t="s">
        <v>108</v>
      </c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</row>
    <row r="101" spans="1:58" ht="22.5" outlineLevel="2" x14ac:dyDescent="0.2">
      <c r="A101" s="152"/>
      <c r="B101" s="153"/>
      <c r="C101" s="242" t="s">
        <v>183</v>
      </c>
      <c r="D101" s="243"/>
      <c r="E101" s="243"/>
      <c r="F101" s="243"/>
      <c r="G101" s="243"/>
      <c r="H101" s="155"/>
      <c r="I101" s="155"/>
      <c r="J101" s="155"/>
      <c r="K101" s="155"/>
      <c r="L101" s="155"/>
      <c r="M101" s="155"/>
      <c r="N101" s="154"/>
      <c r="O101" s="154"/>
      <c r="P101" s="154"/>
      <c r="Q101" s="154"/>
      <c r="R101" s="155"/>
      <c r="S101" s="155"/>
      <c r="T101" s="155"/>
      <c r="U101" s="155"/>
      <c r="V101" s="155"/>
      <c r="W101" s="155"/>
      <c r="X101" s="145"/>
      <c r="Y101" s="145"/>
      <c r="Z101" s="145"/>
      <c r="AA101" s="145"/>
      <c r="AB101" s="145"/>
      <c r="AC101" s="145"/>
      <c r="AD101" s="145"/>
      <c r="AE101" s="145" t="s">
        <v>146</v>
      </c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77" t="str">
        <f>C101</f>
        <v>Médiová trubka z PEX FLEXTRA, zesíťovaná, splňující požadavky EN/ISO 15875, izolace - polyuretanová pěna, vnější plášť LDPE</v>
      </c>
      <c r="AZ101" s="145"/>
      <c r="BA101" s="145"/>
      <c r="BB101" s="145"/>
      <c r="BC101" s="145"/>
      <c r="BD101" s="145"/>
      <c r="BE101" s="145"/>
      <c r="BF101" s="145"/>
    </row>
    <row r="102" spans="1:58" outlineLevel="3" x14ac:dyDescent="0.2">
      <c r="A102" s="152"/>
      <c r="B102" s="153"/>
      <c r="C102" s="181" t="s">
        <v>184</v>
      </c>
      <c r="D102" s="156"/>
      <c r="E102" s="157"/>
      <c r="F102" s="158"/>
      <c r="G102" s="158"/>
      <c r="H102" s="155"/>
      <c r="I102" s="155"/>
      <c r="J102" s="155"/>
      <c r="K102" s="155"/>
      <c r="L102" s="155"/>
      <c r="M102" s="155"/>
      <c r="N102" s="154"/>
      <c r="O102" s="154"/>
      <c r="P102" s="154"/>
      <c r="Q102" s="154"/>
      <c r="R102" s="155"/>
      <c r="S102" s="155"/>
      <c r="T102" s="155"/>
      <c r="U102" s="155"/>
      <c r="V102" s="155"/>
      <c r="W102" s="155"/>
      <c r="X102" s="145"/>
      <c r="Y102" s="145"/>
      <c r="Z102" s="145"/>
      <c r="AA102" s="145"/>
      <c r="AB102" s="145"/>
      <c r="AC102" s="145"/>
      <c r="AD102" s="145"/>
      <c r="AE102" s="145" t="s">
        <v>146</v>
      </c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</row>
    <row r="103" spans="1:58" outlineLevel="3" x14ac:dyDescent="0.2">
      <c r="A103" s="152"/>
      <c r="B103" s="153"/>
      <c r="C103" s="240" t="s">
        <v>197</v>
      </c>
      <c r="D103" s="241"/>
      <c r="E103" s="241"/>
      <c r="F103" s="241"/>
      <c r="G103" s="241"/>
      <c r="H103" s="155"/>
      <c r="I103" s="155"/>
      <c r="J103" s="155"/>
      <c r="K103" s="155"/>
      <c r="L103" s="155"/>
      <c r="M103" s="155"/>
      <c r="N103" s="154"/>
      <c r="O103" s="154"/>
      <c r="P103" s="154"/>
      <c r="Q103" s="154"/>
      <c r="R103" s="155"/>
      <c r="S103" s="155"/>
      <c r="T103" s="155"/>
      <c r="U103" s="155"/>
      <c r="V103" s="155"/>
      <c r="W103" s="155"/>
      <c r="X103" s="145"/>
      <c r="Y103" s="145"/>
      <c r="Z103" s="145"/>
      <c r="AA103" s="145"/>
      <c r="AB103" s="145"/>
      <c r="AC103" s="145"/>
      <c r="AD103" s="145"/>
      <c r="AE103" s="145" t="s">
        <v>146</v>
      </c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</row>
    <row r="104" spans="1:58" outlineLevel="3" x14ac:dyDescent="0.2">
      <c r="A104" s="152"/>
      <c r="B104" s="153"/>
      <c r="C104" s="240" t="s">
        <v>198</v>
      </c>
      <c r="D104" s="241"/>
      <c r="E104" s="241"/>
      <c r="F104" s="241"/>
      <c r="G104" s="241"/>
      <c r="H104" s="155"/>
      <c r="I104" s="155"/>
      <c r="J104" s="155"/>
      <c r="K104" s="155"/>
      <c r="L104" s="155"/>
      <c r="M104" s="155"/>
      <c r="N104" s="154"/>
      <c r="O104" s="154"/>
      <c r="P104" s="154"/>
      <c r="Q104" s="154"/>
      <c r="R104" s="155"/>
      <c r="S104" s="155"/>
      <c r="T104" s="155"/>
      <c r="U104" s="155"/>
      <c r="V104" s="155"/>
      <c r="W104" s="155"/>
      <c r="X104" s="145"/>
      <c r="Y104" s="145"/>
      <c r="Z104" s="145"/>
      <c r="AA104" s="145"/>
      <c r="AB104" s="145"/>
      <c r="AC104" s="145"/>
      <c r="AD104" s="145"/>
      <c r="AE104" s="145" t="s">
        <v>146</v>
      </c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</row>
    <row r="105" spans="1:58" outlineLevel="3" x14ac:dyDescent="0.2">
      <c r="A105" s="152"/>
      <c r="B105" s="153"/>
      <c r="C105" s="240" t="s">
        <v>199</v>
      </c>
      <c r="D105" s="241"/>
      <c r="E105" s="241"/>
      <c r="F105" s="241"/>
      <c r="G105" s="241"/>
      <c r="H105" s="155"/>
      <c r="I105" s="155"/>
      <c r="J105" s="155"/>
      <c r="K105" s="155"/>
      <c r="L105" s="155"/>
      <c r="M105" s="155"/>
      <c r="N105" s="154"/>
      <c r="O105" s="154"/>
      <c r="P105" s="154"/>
      <c r="Q105" s="154"/>
      <c r="R105" s="155"/>
      <c r="S105" s="155"/>
      <c r="T105" s="155"/>
      <c r="U105" s="155"/>
      <c r="V105" s="155"/>
      <c r="W105" s="155"/>
      <c r="X105" s="145"/>
      <c r="Y105" s="145"/>
      <c r="Z105" s="145"/>
      <c r="AA105" s="145"/>
      <c r="AB105" s="145"/>
      <c r="AC105" s="145"/>
      <c r="AD105" s="145"/>
      <c r="AE105" s="145" t="s">
        <v>146</v>
      </c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</row>
    <row r="106" spans="1:58" outlineLevel="3" x14ac:dyDescent="0.2">
      <c r="A106" s="152"/>
      <c r="B106" s="153"/>
      <c r="C106" s="240" t="s">
        <v>188</v>
      </c>
      <c r="D106" s="241"/>
      <c r="E106" s="241"/>
      <c r="F106" s="241"/>
      <c r="G106" s="241"/>
      <c r="H106" s="155"/>
      <c r="I106" s="155"/>
      <c r="J106" s="155"/>
      <c r="K106" s="155"/>
      <c r="L106" s="155"/>
      <c r="M106" s="155"/>
      <c r="N106" s="154"/>
      <c r="O106" s="154"/>
      <c r="P106" s="154"/>
      <c r="Q106" s="154"/>
      <c r="R106" s="155"/>
      <c r="S106" s="155"/>
      <c r="T106" s="155"/>
      <c r="U106" s="155"/>
      <c r="V106" s="155"/>
      <c r="W106" s="155"/>
      <c r="X106" s="145"/>
      <c r="Y106" s="145"/>
      <c r="Z106" s="145"/>
      <c r="AA106" s="145"/>
      <c r="AB106" s="145"/>
      <c r="AC106" s="145"/>
      <c r="AD106" s="145"/>
      <c r="AE106" s="145" t="s">
        <v>146</v>
      </c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</row>
    <row r="107" spans="1:58" outlineLevel="1" x14ac:dyDescent="0.2">
      <c r="A107" s="165">
        <v>46</v>
      </c>
      <c r="B107" s="166" t="s">
        <v>200</v>
      </c>
      <c r="C107" s="180" t="s">
        <v>201</v>
      </c>
      <c r="D107" s="167" t="s">
        <v>105</v>
      </c>
      <c r="E107" s="168">
        <v>1</v>
      </c>
      <c r="F107" s="169">
        <v>0</v>
      </c>
      <c r="G107" s="170">
        <f>ROUND(E107*F107,2)</f>
        <v>0</v>
      </c>
      <c r="H107" s="169">
        <v>58016.94</v>
      </c>
      <c r="I107" s="170">
        <f>ROUND(E107*H107,2)</f>
        <v>58016.94</v>
      </c>
      <c r="J107" s="169">
        <v>0</v>
      </c>
      <c r="K107" s="170">
        <f>ROUND(E107*J107,2)</f>
        <v>0</v>
      </c>
      <c r="L107" s="170">
        <v>21</v>
      </c>
      <c r="M107" s="170">
        <f>G107*(1+L107/100)</f>
        <v>0</v>
      </c>
      <c r="N107" s="168">
        <v>0</v>
      </c>
      <c r="O107" s="168">
        <f>ROUND(E107*N107,2)</f>
        <v>0</v>
      </c>
      <c r="P107" s="168">
        <v>0</v>
      </c>
      <c r="Q107" s="168">
        <f>ROUND(E107*P107,2)</f>
        <v>0</v>
      </c>
      <c r="R107" s="170"/>
      <c r="S107" s="170" t="s">
        <v>106</v>
      </c>
      <c r="T107" s="170" t="s">
        <v>107</v>
      </c>
      <c r="U107" s="170">
        <v>0</v>
      </c>
      <c r="V107" s="170">
        <f>ROUND(E107*U107,2)</f>
        <v>0</v>
      </c>
      <c r="W107" s="170"/>
      <c r="X107" s="145"/>
      <c r="Y107" s="145"/>
      <c r="Z107" s="145"/>
      <c r="AA107" s="145"/>
      <c r="AB107" s="145"/>
      <c r="AC107" s="145"/>
      <c r="AD107" s="145"/>
      <c r="AE107" s="145" t="s">
        <v>132</v>
      </c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</row>
    <row r="108" spans="1:58" ht="22.5" outlineLevel="2" x14ac:dyDescent="0.2">
      <c r="A108" s="152"/>
      <c r="B108" s="153"/>
      <c r="C108" s="242" t="s">
        <v>183</v>
      </c>
      <c r="D108" s="243"/>
      <c r="E108" s="243"/>
      <c r="F108" s="243"/>
      <c r="G108" s="243"/>
      <c r="H108" s="155"/>
      <c r="I108" s="155"/>
      <c r="J108" s="155"/>
      <c r="K108" s="155"/>
      <c r="L108" s="155"/>
      <c r="M108" s="155"/>
      <c r="N108" s="154"/>
      <c r="O108" s="154"/>
      <c r="P108" s="154"/>
      <c r="Q108" s="154"/>
      <c r="R108" s="155"/>
      <c r="S108" s="155"/>
      <c r="T108" s="155"/>
      <c r="U108" s="155"/>
      <c r="V108" s="155"/>
      <c r="W108" s="155"/>
      <c r="X108" s="145"/>
      <c r="Y108" s="145"/>
      <c r="Z108" s="145"/>
      <c r="AA108" s="145"/>
      <c r="AB108" s="145"/>
      <c r="AC108" s="145"/>
      <c r="AD108" s="145"/>
      <c r="AE108" s="145" t="s">
        <v>146</v>
      </c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77" t="str">
        <f>C108</f>
        <v>Médiová trubka z PEX FLEXTRA, zesíťovaná, splňující požadavky EN/ISO 15875, izolace - polyuretanová pěna, vnější plášť LDPE</v>
      </c>
      <c r="AZ108" s="145"/>
      <c r="BA108" s="145"/>
      <c r="BB108" s="145"/>
      <c r="BC108" s="145"/>
      <c r="BD108" s="145"/>
      <c r="BE108" s="145"/>
      <c r="BF108" s="145"/>
    </row>
    <row r="109" spans="1:58" outlineLevel="3" x14ac:dyDescent="0.2">
      <c r="A109" s="152"/>
      <c r="B109" s="153"/>
      <c r="C109" s="181" t="s">
        <v>184</v>
      </c>
      <c r="D109" s="156"/>
      <c r="E109" s="157"/>
      <c r="F109" s="158"/>
      <c r="G109" s="158"/>
      <c r="H109" s="155"/>
      <c r="I109" s="155"/>
      <c r="J109" s="155"/>
      <c r="K109" s="155"/>
      <c r="L109" s="155"/>
      <c r="M109" s="155"/>
      <c r="N109" s="154"/>
      <c r="O109" s="154"/>
      <c r="P109" s="154"/>
      <c r="Q109" s="154"/>
      <c r="R109" s="155"/>
      <c r="S109" s="155"/>
      <c r="T109" s="155"/>
      <c r="U109" s="155"/>
      <c r="V109" s="155"/>
      <c r="W109" s="155"/>
      <c r="X109" s="145"/>
      <c r="Y109" s="145"/>
      <c r="Z109" s="145"/>
      <c r="AA109" s="145"/>
      <c r="AB109" s="145"/>
      <c r="AC109" s="145"/>
      <c r="AD109" s="145"/>
      <c r="AE109" s="145" t="s">
        <v>146</v>
      </c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</row>
    <row r="110" spans="1:58" outlineLevel="3" x14ac:dyDescent="0.2">
      <c r="A110" s="152"/>
      <c r="B110" s="153"/>
      <c r="C110" s="240" t="s">
        <v>197</v>
      </c>
      <c r="D110" s="241"/>
      <c r="E110" s="241"/>
      <c r="F110" s="241"/>
      <c r="G110" s="241"/>
      <c r="H110" s="155"/>
      <c r="I110" s="155"/>
      <c r="J110" s="155"/>
      <c r="K110" s="155"/>
      <c r="L110" s="155"/>
      <c r="M110" s="155"/>
      <c r="N110" s="154"/>
      <c r="O110" s="154"/>
      <c r="P110" s="154"/>
      <c r="Q110" s="154"/>
      <c r="R110" s="155"/>
      <c r="S110" s="155"/>
      <c r="T110" s="155"/>
      <c r="U110" s="155"/>
      <c r="V110" s="155"/>
      <c r="W110" s="155"/>
      <c r="X110" s="145"/>
      <c r="Y110" s="145"/>
      <c r="Z110" s="145"/>
      <c r="AA110" s="145"/>
      <c r="AB110" s="145"/>
      <c r="AC110" s="145"/>
      <c r="AD110" s="145"/>
      <c r="AE110" s="145" t="s">
        <v>146</v>
      </c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</row>
    <row r="111" spans="1:58" outlineLevel="3" x14ac:dyDescent="0.2">
      <c r="A111" s="152"/>
      <c r="B111" s="153"/>
      <c r="C111" s="240" t="s">
        <v>198</v>
      </c>
      <c r="D111" s="241"/>
      <c r="E111" s="241"/>
      <c r="F111" s="241"/>
      <c r="G111" s="241"/>
      <c r="H111" s="155"/>
      <c r="I111" s="155"/>
      <c r="J111" s="155"/>
      <c r="K111" s="155"/>
      <c r="L111" s="155"/>
      <c r="M111" s="155"/>
      <c r="N111" s="154"/>
      <c r="O111" s="154"/>
      <c r="P111" s="154"/>
      <c r="Q111" s="154"/>
      <c r="R111" s="155"/>
      <c r="S111" s="155"/>
      <c r="T111" s="155"/>
      <c r="U111" s="155"/>
      <c r="V111" s="155"/>
      <c r="W111" s="155"/>
      <c r="X111" s="145"/>
      <c r="Y111" s="145"/>
      <c r="Z111" s="145"/>
      <c r="AA111" s="145"/>
      <c r="AB111" s="145"/>
      <c r="AC111" s="145"/>
      <c r="AD111" s="145"/>
      <c r="AE111" s="145" t="s">
        <v>146</v>
      </c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</row>
    <row r="112" spans="1:58" outlineLevel="3" x14ac:dyDescent="0.2">
      <c r="A112" s="152"/>
      <c r="B112" s="153"/>
      <c r="C112" s="240" t="s">
        <v>199</v>
      </c>
      <c r="D112" s="241"/>
      <c r="E112" s="241"/>
      <c r="F112" s="241"/>
      <c r="G112" s="241"/>
      <c r="H112" s="155"/>
      <c r="I112" s="155"/>
      <c r="J112" s="155"/>
      <c r="K112" s="155"/>
      <c r="L112" s="155"/>
      <c r="M112" s="155"/>
      <c r="N112" s="154"/>
      <c r="O112" s="154"/>
      <c r="P112" s="154"/>
      <c r="Q112" s="154"/>
      <c r="R112" s="155"/>
      <c r="S112" s="155"/>
      <c r="T112" s="155"/>
      <c r="U112" s="155"/>
      <c r="V112" s="155"/>
      <c r="W112" s="155"/>
      <c r="X112" s="145"/>
      <c r="Y112" s="145"/>
      <c r="Z112" s="145"/>
      <c r="AA112" s="145"/>
      <c r="AB112" s="145"/>
      <c r="AC112" s="145"/>
      <c r="AD112" s="145"/>
      <c r="AE112" s="145" t="s">
        <v>146</v>
      </c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</row>
    <row r="113" spans="1:58" outlineLevel="3" x14ac:dyDescent="0.2">
      <c r="A113" s="152"/>
      <c r="B113" s="153"/>
      <c r="C113" s="240" t="s">
        <v>188</v>
      </c>
      <c r="D113" s="241"/>
      <c r="E113" s="241"/>
      <c r="F113" s="241"/>
      <c r="G113" s="241"/>
      <c r="H113" s="155"/>
      <c r="I113" s="155"/>
      <c r="J113" s="155"/>
      <c r="K113" s="155"/>
      <c r="L113" s="155"/>
      <c r="M113" s="155"/>
      <c r="N113" s="154"/>
      <c r="O113" s="154"/>
      <c r="P113" s="154"/>
      <c r="Q113" s="154"/>
      <c r="R113" s="155"/>
      <c r="S113" s="155"/>
      <c r="T113" s="155"/>
      <c r="U113" s="155"/>
      <c r="V113" s="155"/>
      <c r="W113" s="155"/>
      <c r="X113" s="145"/>
      <c r="Y113" s="145"/>
      <c r="Z113" s="145"/>
      <c r="AA113" s="145"/>
      <c r="AB113" s="145"/>
      <c r="AC113" s="145"/>
      <c r="AD113" s="145"/>
      <c r="AE113" s="145" t="s">
        <v>146</v>
      </c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</row>
    <row r="114" spans="1:58" outlineLevel="1" x14ac:dyDescent="0.2">
      <c r="A114" s="171">
        <v>47</v>
      </c>
      <c r="B114" s="172" t="s">
        <v>153</v>
      </c>
      <c r="C114" s="179" t="s">
        <v>71</v>
      </c>
      <c r="D114" s="173"/>
      <c r="E114" s="174">
        <v>0</v>
      </c>
      <c r="F114" s="175">
        <v>0</v>
      </c>
      <c r="G114" s="176">
        <f t="shared" ref="G114:G120" si="28">ROUND(E114*F114,2)</f>
        <v>0</v>
      </c>
      <c r="H114" s="175">
        <v>0</v>
      </c>
      <c r="I114" s="176">
        <f t="shared" ref="I114:I120" si="29">ROUND(E114*H114,2)</f>
        <v>0</v>
      </c>
      <c r="J114" s="175">
        <v>0</v>
      </c>
      <c r="K114" s="176">
        <f t="shared" ref="K114:K120" si="30">ROUND(E114*J114,2)</f>
        <v>0</v>
      </c>
      <c r="L114" s="176">
        <v>21</v>
      </c>
      <c r="M114" s="176">
        <f t="shared" ref="M114:M120" si="31">G114*(1+L114/100)</f>
        <v>0</v>
      </c>
      <c r="N114" s="174">
        <v>0</v>
      </c>
      <c r="O114" s="174">
        <f t="shared" ref="O114:O120" si="32">ROUND(E114*N114,2)</f>
        <v>0</v>
      </c>
      <c r="P114" s="174">
        <v>0</v>
      </c>
      <c r="Q114" s="174">
        <f t="shared" ref="Q114:Q120" si="33">ROUND(E114*P114,2)</f>
        <v>0</v>
      </c>
      <c r="R114" s="176"/>
      <c r="S114" s="176" t="s">
        <v>106</v>
      </c>
      <c r="T114" s="176" t="s">
        <v>107</v>
      </c>
      <c r="U114" s="176">
        <v>0</v>
      </c>
      <c r="V114" s="176">
        <f t="shared" ref="V114:V120" si="34">ROUND(E114*U114,2)</f>
        <v>0</v>
      </c>
      <c r="W114" s="176"/>
      <c r="X114" s="145"/>
      <c r="Y114" s="145"/>
      <c r="Z114" s="145"/>
      <c r="AA114" s="145"/>
      <c r="AB114" s="145"/>
      <c r="AC114" s="145"/>
      <c r="AD114" s="145"/>
      <c r="AE114" s="145" t="s">
        <v>108</v>
      </c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</row>
    <row r="115" spans="1:58" outlineLevel="1" x14ac:dyDescent="0.2">
      <c r="A115" s="171">
        <v>48</v>
      </c>
      <c r="B115" s="172" t="s">
        <v>155</v>
      </c>
      <c r="C115" s="179" t="s">
        <v>156</v>
      </c>
      <c r="D115" s="173" t="s">
        <v>138</v>
      </c>
      <c r="E115" s="174">
        <v>40</v>
      </c>
      <c r="F115" s="175">
        <v>0</v>
      </c>
      <c r="G115" s="176">
        <f t="shared" si="28"/>
        <v>0</v>
      </c>
      <c r="H115" s="175">
        <v>0</v>
      </c>
      <c r="I115" s="176">
        <f t="shared" si="29"/>
        <v>0</v>
      </c>
      <c r="J115" s="175">
        <v>14.6</v>
      </c>
      <c r="K115" s="176">
        <f t="shared" si="30"/>
        <v>584</v>
      </c>
      <c r="L115" s="176">
        <v>21</v>
      </c>
      <c r="M115" s="176">
        <f t="shared" si="31"/>
        <v>0</v>
      </c>
      <c r="N115" s="174">
        <v>0</v>
      </c>
      <c r="O115" s="174">
        <f t="shared" si="32"/>
        <v>0</v>
      </c>
      <c r="P115" s="174">
        <v>0</v>
      </c>
      <c r="Q115" s="174">
        <f t="shared" si="33"/>
        <v>0</v>
      </c>
      <c r="R115" s="176"/>
      <c r="S115" s="176" t="s">
        <v>106</v>
      </c>
      <c r="T115" s="176" t="s">
        <v>117</v>
      </c>
      <c r="U115" s="176">
        <v>2.5999999999999999E-2</v>
      </c>
      <c r="V115" s="176">
        <f t="shared" si="34"/>
        <v>1.04</v>
      </c>
      <c r="W115" s="176"/>
      <c r="X115" s="145"/>
      <c r="Y115" s="145"/>
      <c r="Z115" s="145"/>
      <c r="AA115" s="145"/>
      <c r="AB115" s="145"/>
      <c r="AC115" s="145"/>
      <c r="AD115" s="145"/>
      <c r="AE115" s="145" t="s">
        <v>108</v>
      </c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</row>
    <row r="116" spans="1:58" ht="22.5" outlineLevel="1" x14ac:dyDescent="0.2">
      <c r="A116" s="171">
        <v>49</v>
      </c>
      <c r="B116" s="172" t="s">
        <v>202</v>
      </c>
      <c r="C116" s="179" t="s">
        <v>203</v>
      </c>
      <c r="D116" s="173" t="s">
        <v>138</v>
      </c>
      <c r="E116" s="174">
        <v>50</v>
      </c>
      <c r="F116" s="175">
        <v>0</v>
      </c>
      <c r="G116" s="176">
        <f t="shared" si="28"/>
        <v>0</v>
      </c>
      <c r="H116" s="175">
        <v>0</v>
      </c>
      <c r="I116" s="176">
        <f t="shared" si="29"/>
        <v>0</v>
      </c>
      <c r="J116" s="175">
        <v>39</v>
      </c>
      <c r="K116" s="176">
        <f t="shared" si="30"/>
        <v>1950</v>
      </c>
      <c r="L116" s="176">
        <v>21</v>
      </c>
      <c r="M116" s="176">
        <f t="shared" si="31"/>
        <v>0</v>
      </c>
      <c r="N116" s="174">
        <v>0</v>
      </c>
      <c r="O116" s="174">
        <f t="shared" si="32"/>
        <v>0</v>
      </c>
      <c r="P116" s="174">
        <v>0</v>
      </c>
      <c r="Q116" s="174">
        <f t="shared" si="33"/>
        <v>0</v>
      </c>
      <c r="R116" s="176"/>
      <c r="S116" s="176" t="s">
        <v>106</v>
      </c>
      <c r="T116" s="176" t="s">
        <v>107</v>
      </c>
      <c r="U116" s="176">
        <v>0</v>
      </c>
      <c r="V116" s="176">
        <f t="shared" si="34"/>
        <v>0</v>
      </c>
      <c r="W116" s="176"/>
      <c r="X116" s="145"/>
      <c r="Y116" s="145"/>
      <c r="Z116" s="145"/>
      <c r="AA116" s="145"/>
      <c r="AB116" s="145"/>
      <c r="AC116" s="145"/>
      <c r="AD116" s="145"/>
      <c r="AE116" s="145" t="s">
        <v>108</v>
      </c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</row>
    <row r="117" spans="1:58" outlineLevel="1" x14ac:dyDescent="0.2">
      <c r="A117" s="171">
        <v>50</v>
      </c>
      <c r="B117" s="172" t="s">
        <v>191</v>
      </c>
      <c r="C117" s="179" t="s">
        <v>192</v>
      </c>
      <c r="D117" s="173" t="s">
        <v>105</v>
      </c>
      <c r="E117" s="174">
        <v>1</v>
      </c>
      <c r="F117" s="175">
        <v>0</v>
      </c>
      <c r="G117" s="176">
        <f t="shared" si="28"/>
        <v>0</v>
      </c>
      <c r="H117" s="175">
        <v>941.65</v>
      </c>
      <c r="I117" s="176">
        <f t="shared" si="29"/>
        <v>941.65</v>
      </c>
      <c r="J117" s="175">
        <v>2558.35</v>
      </c>
      <c r="K117" s="176">
        <f t="shared" si="30"/>
        <v>2558.35</v>
      </c>
      <c r="L117" s="176">
        <v>21</v>
      </c>
      <c r="M117" s="176">
        <f t="shared" si="31"/>
        <v>0</v>
      </c>
      <c r="N117" s="174">
        <v>0</v>
      </c>
      <c r="O117" s="174">
        <f t="shared" si="32"/>
        <v>0</v>
      </c>
      <c r="P117" s="174">
        <v>0</v>
      </c>
      <c r="Q117" s="174">
        <f t="shared" si="33"/>
        <v>0</v>
      </c>
      <c r="R117" s="176"/>
      <c r="S117" s="176" t="s">
        <v>106</v>
      </c>
      <c r="T117" s="176" t="s">
        <v>107</v>
      </c>
      <c r="U117" s="176">
        <v>2.5999999999999999E-2</v>
      </c>
      <c r="V117" s="176">
        <f t="shared" si="34"/>
        <v>0.03</v>
      </c>
      <c r="W117" s="176"/>
      <c r="X117" s="145"/>
      <c r="Y117" s="145"/>
      <c r="Z117" s="145"/>
      <c r="AA117" s="145"/>
      <c r="AB117" s="145"/>
      <c r="AC117" s="145"/>
      <c r="AD117" s="145"/>
      <c r="AE117" s="145" t="s">
        <v>108</v>
      </c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</row>
    <row r="118" spans="1:58" outlineLevel="1" x14ac:dyDescent="0.2">
      <c r="A118" s="171">
        <v>51</v>
      </c>
      <c r="B118" s="172" t="s">
        <v>163</v>
      </c>
      <c r="C118" s="179" t="s">
        <v>164</v>
      </c>
      <c r="D118" s="173" t="s">
        <v>105</v>
      </c>
      <c r="E118" s="174">
        <v>1</v>
      </c>
      <c r="F118" s="175">
        <v>0</v>
      </c>
      <c r="G118" s="176">
        <f t="shared" si="28"/>
        <v>0</v>
      </c>
      <c r="H118" s="175">
        <v>1076.18</v>
      </c>
      <c r="I118" s="176">
        <f t="shared" si="29"/>
        <v>1076.18</v>
      </c>
      <c r="J118" s="175">
        <v>2923.82</v>
      </c>
      <c r="K118" s="176">
        <f t="shared" si="30"/>
        <v>2923.82</v>
      </c>
      <c r="L118" s="176">
        <v>21</v>
      </c>
      <c r="M118" s="176">
        <f t="shared" si="31"/>
        <v>0</v>
      </c>
      <c r="N118" s="174">
        <v>0</v>
      </c>
      <c r="O118" s="174">
        <f t="shared" si="32"/>
        <v>0</v>
      </c>
      <c r="P118" s="174">
        <v>0</v>
      </c>
      <c r="Q118" s="174">
        <f t="shared" si="33"/>
        <v>0</v>
      </c>
      <c r="R118" s="176"/>
      <c r="S118" s="176" t="s">
        <v>106</v>
      </c>
      <c r="T118" s="176" t="s">
        <v>107</v>
      </c>
      <c r="U118" s="176">
        <v>2.5999999999999999E-2</v>
      </c>
      <c r="V118" s="176">
        <f t="shared" si="34"/>
        <v>0.03</v>
      </c>
      <c r="W118" s="176"/>
      <c r="X118" s="145"/>
      <c r="Y118" s="145"/>
      <c r="Z118" s="145"/>
      <c r="AA118" s="145"/>
      <c r="AB118" s="145"/>
      <c r="AC118" s="145"/>
      <c r="AD118" s="145"/>
      <c r="AE118" s="145" t="s">
        <v>108</v>
      </c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</row>
    <row r="119" spans="1:58" outlineLevel="1" x14ac:dyDescent="0.2">
      <c r="A119" s="171">
        <v>52</v>
      </c>
      <c r="B119" s="172" t="s">
        <v>165</v>
      </c>
      <c r="C119" s="179" t="s">
        <v>166</v>
      </c>
      <c r="D119" s="173" t="s">
        <v>167</v>
      </c>
      <c r="E119" s="174">
        <v>4</v>
      </c>
      <c r="F119" s="175">
        <v>0</v>
      </c>
      <c r="G119" s="176">
        <f t="shared" si="28"/>
        <v>0</v>
      </c>
      <c r="H119" s="175">
        <v>0</v>
      </c>
      <c r="I119" s="176">
        <f t="shared" si="29"/>
        <v>0</v>
      </c>
      <c r="J119" s="175">
        <v>70.099999999999994</v>
      </c>
      <c r="K119" s="176">
        <f t="shared" si="30"/>
        <v>280.39999999999998</v>
      </c>
      <c r="L119" s="176">
        <v>21</v>
      </c>
      <c r="M119" s="176">
        <f t="shared" si="31"/>
        <v>0</v>
      </c>
      <c r="N119" s="174">
        <v>0</v>
      </c>
      <c r="O119" s="174">
        <f t="shared" si="32"/>
        <v>0</v>
      </c>
      <c r="P119" s="174">
        <v>0</v>
      </c>
      <c r="Q119" s="174">
        <f t="shared" si="33"/>
        <v>0</v>
      </c>
      <c r="R119" s="176"/>
      <c r="S119" s="176" t="s">
        <v>117</v>
      </c>
      <c r="T119" s="176" t="s">
        <v>117</v>
      </c>
      <c r="U119" s="176">
        <v>0</v>
      </c>
      <c r="V119" s="176">
        <f t="shared" si="34"/>
        <v>0</v>
      </c>
      <c r="W119" s="176"/>
      <c r="X119" s="145"/>
      <c r="Y119" s="145"/>
      <c r="Z119" s="145"/>
      <c r="AA119" s="145"/>
      <c r="AB119" s="145"/>
      <c r="AC119" s="145"/>
      <c r="AD119" s="145"/>
      <c r="AE119" s="145" t="s">
        <v>108</v>
      </c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</row>
    <row r="120" spans="1:58" ht="22.5" outlineLevel="1" x14ac:dyDescent="0.2">
      <c r="A120" s="171">
        <v>53</v>
      </c>
      <c r="B120" s="172" t="s">
        <v>204</v>
      </c>
      <c r="C120" s="179" t="s">
        <v>205</v>
      </c>
      <c r="D120" s="173" t="s">
        <v>170</v>
      </c>
      <c r="E120" s="174">
        <v>4</v>
      </c>
      <c r="F120" s="175">
        <v>0</v>
      </c>
      <c r="G120" s="176">
        <f t="shared" si="28"/>
        <v>0</v>
      </c>
      <c r="H120" s="175">
        <v>120</v>
      </c>
      <c r="I120" s="176">
        <f t="shared" si="29"/>
        <v>480</v>
      </c>
      <c r="J120" s="175">
        <v>0</v>
      </c>
      <c r="K120" s="176">
        <f t="shared" si="30"/>
        <v>0</v>
      </c>
      <c r="L120" s="176">
        <v>21</v>
      </c>
      <c r="M120" s="176">
        <f t="shared" si="31"/>
        <v>0</v>
      </c>
      <c r="N120" s="174">
        <v>0</v>
      </c>
      <c r="O120" s="174">
        <f t="shared" si="32"/>
        <v>0</v>
      </c>
      <c r="P120" s="174">
        <v>0</v>
      </c>
      <c r="Q120" s="174">
        <f t="shared" si="33"/>
        <v>0</v>
      </c>
      <c r="R120" s="176"/>
      <c r="S120" s="176" t="s">
        <v>106</v>
      </c>
      <c r="T120" s="176" t="s">
        <v>107</v>
      </c>
      <c r="U120" s="176">
        <v>0</v>
      </c>
      <c r="V120" s="176">
        <f t="shared" si="34"/>
        <v>0</v>
      </c>
      <c r="W120" s="176"/>
      <c r="X120" s="145"/>
      <c r="Y120" s="145"/>
      <c r="Z120" s="145"/>
      <c r="AA120" s="145"/>
      <c r="AB120" s="145"/>
      <c r="AC120" s="145"/>
      <c r="AD120" s="145"/>
      <c r="AE120" s="145" t="s">
        <v>132</v>
      </c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</row>
    <row r="121" spans="1:58" ht="25.5" x14ac:dyDescent="0.2">
      <c r="A121" s="159" t="s">
        <v>101</v>
      </c>
      <c r="B121" s="160" t="s">
        <v>66</v>
      </c>
      <c r="C121" s="178" t="s">
        <v>67</v>
      </c>
      <c r="D121" s="161"/>
      <c r="E121" s="162"/>
      <c r="F121" s="163"/>
      <c r="G121" s="163">
        <f>SUMIF(AE122:AE169,"&lt;&gt;NOR",G122:G169)</f>
        <v>0</v>
      </c>
      <c r="H121" s="163"/>
      <c r="I121" s="163">
        <f>SUM(I122:I169)</f>
        <v>64763.47</v>
      </c>
      <c r="J121" s="163"/>
      <c r="K121" s="163">
        <f>SUM(K122:K169)</f>
        <v>42333.3</v>
      </c>
      <c r="L121" s="163"/>
      <c r="M121" s="163">
        <f>SUM(M122:M169)</f>
        <v>0</v>
      </c>
      <c r="N121" s="162"/>
      <c r="O121" s="162">
        <f>SUM(O122:O169)</f>
        <v>0.35000000000000003</v>
      </c>
      <c r="P121" s="162"/>
      <c r="Q121" s="162">
        <f>SUM(Q122:Q169)</f>
        <v>0</v>
      </c>
      <c r="R121" s="163"/>
      <c r="S121" s="163"/>
      <c r="T121" s="163"/>
      <c r="U121" s="163"/>
      <c r="V121" s="163">
        <f>SUM(V122:V169)</f>
        <v>51.640000000000008</v>
      </c>
      <c r="W121" s="163"/>
      <c r="AE121" t="s">
        <v>102</v>
      </c>
    </row>
    <row r="122" spans="1:58" outlineLevel="1" x14ac:dyDescent="0.2">
      <c r="A122" s="171">
        <v>54</v>
      </c>
      <c r="B122" s="172" t="s">
        <v>206</v>
      </c>
      <c r="C122" s="179" t="s">
        <v>207</v>
      </c>
      <c r="D122" s="173" t="s">
        <v>138</v>
      </c>
      <c r="E122" s="174">
        <v>4</v>
      </c>
      <c r="F122" s="175">
        <v>0</v>
      </c>
      <c r="G122" s="176">
        <f t="shared" ref="G122:G169" si="35">ROUND(E122*F122,2)</f>
        <v>0</v>
      </c>
      <c r="H122" s="175">
        <v>0</v>
      </c>
      <c r="I122" s="176">
        <f t="shared" ref="I122:I169" si="36">ROUND(E122*H122,2)</f>
        <v>0</v>
      </c>
      <c r="J122" s="175">
        <v>318.5</v>
      </c>
      <c r="K122" s="176">
        <f t="shared" ref="K122:K169" si="37">ROUND(E122*J122,2)</f>
        <v>1274</v>
      </c>
      <c r="L122" s="176">
        <v>21</v>
      </c>
      <c r="M122" s="176">
        <f t="shared" ref="M122:M169" si="38">G122*(1+L122/100)</f>
        <v>0</v>
      </c>
      <c r="N122" s="174">
        <v>1.1E-4</v>
      </c>
      <c r="O122" s="174">
        <f t="shared" ref="O122:O169" si="39">ROUND(E122*N122,2)</f>
        <v>0</v>
      </c>
      <c r="P122" s="174">
        <v>0</v>
      </c>
      <c r="Q122" s="174">
        <f t="shared" ref="Q122:Q169" si="40">ROUND(E122*P122,2)</f>
        <v>0</v>
      </c>
      <c r="R122" s="176"/>
      <c r="S122" s="176" t="s">
        <v>106</v>
      </c>
      <c r="T122" s="176" t="s">
        <v>117</v>
      </c>
      <c r="U122" s="176">
        <v>0.51119999999999999</v>
      </c>
      <c r="V122" s="176">
        <f t="shared" ref="V122:V169" si="41">ROUND(E122*U122,2)</f>
        <v>2.04</v>
      </c>
      <c r="W122" s="176"/>
      <c r="X122" s="145"/>
      <c r="Y122" s="145"/>
      <c r="Z122" s="145"/>
      <c r="AA122" s="145"/>
      <c r="AB122" s="145"/>
      <c r="AC122" s="145"/>
      <c r="AD122" s="145"/>
      <c r="AE122" s="145" t="s">
        <v>108</v>
      </c>
      <c r="AF122" s="145"/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</row>
    <row r="123" spans="1:58" outlineLevel="1" x14ac:dyDescent="0.2">
      <c r="A123" s="171">
        <v>55</v>
      </c>
      <c r="B123" s="172" t="s">
        <v>208</v>
      </c>
      <c r="C123" s="179" t="s">
        <v>209</v>
      </c>
      <c r="D123" s="173" t="s">
        <v>138</v>
      </c>
      <c r="E123" s="174">
        <v>4</v>
      </c>
      <c r="F123" s="175">
        <v>0</v>
      </c>
      <c r="G123" s="176">
        <f t="shared" si="35"/>
        <v>0</v>
      </c>
      <c r="H123" s="175">
        <v>993</v>
      </c>
      <c r="I123" s="176">
        <f t="shared" si="36"/>
        <v>3972</v>
      </c>
      <c r="J123" s="175">
        <v>0</v>
      </c>
      <c r="K123" s="176">
        <f t="shared" si="37"/>
        <v>0</v>
      </c>
      <c r="L123" s="176">
        <v>21</v>
      </c>
      <c r="M123" s="176">
        <f t="shared" si="38"/>
        <v>0</v>
      </c>
      <c r="N123" s="174">
        <v>1.8200000000000001E-2</v>
      </c>
      <c r="O123" s="174">
        <f t="shared" si="39"/>
        <v>7.0000000000000007E-2</v>
      </c>
      <c r="P123" s="174">
        <v>0</v>
      </c>
      <c r="Q123" s="174">
        <f t="shared" si="40"/>
        <v>0</v>
      </c>
      <c r="R123" s="176"/>
      <c r="S123" s="176" t="s">
        <v>106</v>
      </c>
      <c r="T123" s="176" t="s">
        <v>117</v>
      </c>
      <c r="U123" s="176">
        <v>0</v>
      </c>
      <c r="V123" s="176">
        <f t="shared" si="41"/>
        <v>0</v>
      </c>
      <c r="W123" s="176"/>
      <c r="X123" s="145"/>
      <c r="Y123" s="145"/>
      <c r="Z123" s="145"/>
      <c r="AA123" s="145"/>
      <c r="AB123" s="145"/>
      <c r="AC123" s="145"/>
      <c r="AD123" s="145"/>
      <c r="AE123" s="145" t="s">
        <v>132</v>
      </c>
      <c r="AF123" s="145"/>
      <c r="AG123" s="145"/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</row>
    <row r="124" spans="1:58" outlineLevel="1" x14ac:dyDescent="0.2">
      <c r="A124" s="171">
        <v>56</v>
      </c>
      <c r="B124" s="172" t="s">
        <v>210</v>
      </c>
      <c r="C124" s="179" t="s">
        <v>211</v>
      </c>
      <c r="D124" s="173" t="s">
        <v>138</v>
      </c>
      <c r="E124" s="174">
        <v>8</v>
      </c>
      <c r="F124" s="175">
        <v>0</v>
      </c>
      <c r="G124" s="176">
        <f t="shared" si="35"/>
        <v>0</v>
      </c>
      <c r="H124" s="175">
        <v>0</v>
      </c>
      <c r="I124" s="176">
        <f t="shared" si="36"/>
        <v>0</v>
      </c>
      <c r="J124" s="175">
        <v>223.5</v>
      </c>
      <c r="K124" s="176">
        <f t="shared" si="37"/>
        <v>1788</v>
      </c>
      <c r="L124" s="176">
        <v>21</v>
      </c>
      <c r="M124" s="176">
        <f t="shared" si="38"/>
        <v>0</v>
      </c>
      <c r="N124" s="174">
        <v>6.9999999999999994E-5</v>
      </c>
      <c r="O124" s="174">
        <f t="shared" si="39"/>
        <v>0</v>
      </c>
      <c r="P124" s="174">
        <v>0</v>
      </c>
      <c r="Q124" s="174">
        <f t="shared" si="40"/>
        <v>0</v>
      </c>
      <c r="R124" s="176"/>
      <c r="S124" s="176" t="s">
        <v>106</v>
      </c>
      <c r="T124" s="176" t="s">
        <v>117</v>
      </c>
      <c r="U124" s="176">
        <v>0.40699999999999997</v>
      </c>
      <c r="V124" s="176">
        <f t="shared" si="41"/>
        <v>3.26</v>
      </c>
      <c r="W124" s="176"/>
      <c r="X124" s="145"/>
      <c r="Y124" s="145"/>
      <c r="Z124" s="145"/>
      <c r="AA124" s="145"/>
      <c r="AB124" s="145"/>
      <c r="AC124" s="145"/>
      <c r="AD124" s="145"/>
      <c r="AE124" s="145" t="s">
        <v>108</v>
      </c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</row>
    <row r="125" spans="1:58" outlineLevel="1" x14ac:dyDescent="0.2">
      <c r="A125" s="171">
        <v>57</v>
      </c>
      <c r="B125" s="172" t="s">
        <v>212</v>
      </c>
      <c r="C125" s="179" t="s">
        <v>213</v>
      </c>
      <c r="D125" s="173" t="s">
        <v>138</v>
      </c>
      <c r="E125" s="174">
        <v>8</v>
      </c>
      <c r="F125" s="175">
        <v>0</v>
      </c>
      <c r="G125" s="176">
        <f t="shared" si="35"/>
        <v>0</v>
      </c>
      <c r="H125" s="175">
        <v>761</v>
      </c>
      <c r="I125" s="176">
        <f t="shared" si="36"/>
        <v>6088</v>
      </c>
      <c r="J125" s="175">
        <v>0</v>
      </c>
      <c r="K125" s="176">
        <f t="shared" si="37"/>
        <v>0</v>
      </c>
      <c r="L125" s="176">
        <v>21</v>
      </c>
      <c r="M125" s="176">
        <f t="shared" si="38"/>
        <v>0</v>
      </c>
      <c r="N125" s="174">
        <v>9.8300000000000002E-3</v>
      </c>
      <c r="O125" s="174">
        <f t="shared" si="39"/>
        <v>0.08</v>
      </c>
      <c r="P125" s="174">
        <v>0</v>
      </c>
      <c r="Q125" s="174">
        <f t="shared" si="40"/>
        <v>0</v>
      </c>
      <c r="R125" s="176"/>
      <c r="S125" s="176" t="s">
        <v>106</v>
      </c>
      <c r="T125" s="176" t="s">
        <v>116</v>
      </c>
      <c r="U125" s="176">
        <v>0</v>
      </c>
      <c r="V125" s="176">
        <f t="shared" si="41"/>
        <v>0</v>
      </c>
      <c r="W125" s="176"/>
      <c r="X125" s="145"/>
      <c r="Y125" s="145"/>
      <c r="Z125" s="145"/>
      <c r="AA125" s="145"/>
      <c r="AB125" s="145"/>
      <c r="AC125" s="145"/>
      <c r="AD125" s="145"/>
      <c r="AE125" s="145" t="s">
        <v>132</v>
      </c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</row>
    <row r="126" spans="1:58" outlineLevel="1" x14ac:dyDescent="0.2">
      <c r="A126" s="171">
        <v>58</v>
      </c>
      <c r="B126" s="172" t="s">
        <v>214</v>
      </c>
      <c r="C126" s="179" t="s">
        <v>215</v>
      </c>
      <c r="D126" s="173" t="s">
        <v>138</v>
      </c>
      <c r="E126" s="174">
        <v>6</v>
      </c>
      <c r="F126" s="175">
        <v>0</v>
      </c>
      <c r="G126" s="176">
        <f t="shared" si="35"/>
        <v>0</v>
      </c>
      <c r="H126" s="175">
        <v>4.49</v>
      </c>
      <c r="I126" s="176">
        <f t="shared" si="36"/>
        <v>26.94</v>
      </c>
      <c r="J126" s="175">
        <v>42.21</v>
      </c>
      <c r="K126" s="176">
        <f t="shared" si="37"/>
        <v>253.26</v>
      </c>
      <c r="L126" s="176">
        <v>21</v>
      </c>
      <c r="M126" s="176">
        <f t="shared" si="38"/>
        <v>0</v>
      </c>
      <c r="N126" s="174">
        <v>2.0000000000000002E-5</v>
      </c>
      <c r="O126" s="174">
        <f t="shared" si="39"/>
        <v>0</v>
      </c>
      <c r="P126" s="174">
        <v>0</v>
      </c>
      <c r="Q126" s="174">
        <f t="shared" si="40"/>
        <v>0</v>
      </c>
      <c r="R126" s="176"/>
      <c r="S126" s="176" t="s">
        <v>116</v>
      </c>
      <c r="T126" s="176" t="s">
        <v>117</v>
      </c>
      <c r="U126" s="176">
        <v>8.4140000000000006E-2</v>
      </c>
      <c r="V126" s="176">
        <f t="shared" si="41"/>
        <v>0.5</v>
      </c>
      <c r="W126" s="176"/>
      <c r="X126" s="145"/>
      <c r="Y126" s="145"/>
      <c r="Z126" s="145"/>
      <c r="AA126" s="145"/>
      <c r="AB126" s="145"/>
      <c r="AC126" s="145"/>
      <c r="AD126" s="145"/>
      <c r="AE126" s="145" t="s">
        <v>108</v>
      </c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</row>
    <row r="127" spans="1:58" outlineLevel="1" x14ac:dyDescent="0.2">
      <c r="A127" s="171">
        <v>59</v>
      </c>
      <c r="B127" s="172" t="s">
        <v>216</v>
      </c>
      <c r="C127" s="179" t="s">
        <v>217</v>
      </c>
      <c r="D127" s="173" t="s">
        <v>138</v>
      </c>
      <c r="E127" s="174">
        <v>6</v>
      </c>
      <c r="F127" s="175">
        <v>0</v>
      </c>
      <c r="G127" s="176">
        <f t="shared" si="35"/>
        <v>0</v>
      </c>
      <c r="H127" s="175">
        <v>84.6</v>
      </c>
      <c r="I127" s="176">
        <f t="shared" si="36"/>
        <v>507.6</v>
      </c>
      <c r="J127" s="175">
        <v>0</v>
      </c>
      <c r="K127" s="176">
        <f t="shared" si="37"/>
        <v>0</v>
      </c>
      <c r="L127" s="176">
        <v>21</v>
      </c>
      <c r="M127" s="176">
        <f t="shared" si="38"/>
        <v>0</v>
      </c>
      <c r="N127" s="174">
        <v>1.2199999999999999E-3</v>
      </c>
      <c r="O127" s="174">
        <f t="shared" si="39"/>
        <v>0.01</v>
      </c>
      <c r="P127" s="174">
        <v>0</v>
      </c>
      <c r="Q127" s="174">
        <f t="shared" si="40"/>
        <v>0</v>
      </c>
      <c r="R127" s="176" t="s">
        <v>218</v>
      </c>
      <c r="S127" s="176" t="s">
        <v>116</v>
      </c>
      <c r="T127" s="176" t="s">
        <v>117</v>
      </c>
      <c r="U127" s="176">
        <v>0</v>
      </c>
      <c r="V127" s="176">
        <f t="shared" si="41"/>
        <v>0</v>
      </c>
      <c r="W127" s="176"/>
      <c r="X127" s="145"/>
      <c r="Y127" s="145"/>
      <c r="Z127" s="145"/>
      <c r="AA127" s="145"/>
      <c r="AB127" s="145"/>
      <c r="AC127" s="145"/>
      <c r="AD127" s="145"/>
      <c r="AE127" s="145" t="s">
        <v>132</v>
      </c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</row>
    <row r="128" spans="1:58" outlineLevel="1" x14ac:dyDescent="0.2">
      <c r="A128" s="171">
        <v>60</v>
      </c>
      <c r="B128" s="172" t="s">
        <v>219</v>
      </c>
      <c r="C128" s="179" t="s">
        <v>220</v>
      </c>
      <c r="D128" s="173" t="s">
        <v>138</v>
      </c>
      <c r="E128" s="174">
        <v>6</v>
      </c>
      <c r="F128" s="175">
        <v>0</v>
      </c>
      <c r="G128" s="176">
        <f t="shared" si="35"/>
        <v>0</v>
      </c>
      <c r="H128" s="175">
        <v>5.2</v>
      </c>
      <c r="I128" s="176">
        <f t="shared" si="36"/>
        <v>31.2</v>
      </c>
      <c r="J128" s="175">
        <v>45</v>
      </c>
      <c r="K128" s="176">
        <f t="shared" si="37"/>
        <v>270</v>
      </c>
      <c r="L128" s="176">
        <v>21</v>
      </c>
      <c r="M128" s="176">
        <f t="shared" si="38"/>
        <v>0</v>
      </c>
      <c r="N128" s="174">
        <v>2.0000000000000002E-5</v>
      </c>
      <c r="O128" s="174">
        <f t="shared" si="39"/>
        <v>0</v>
      </c>
      <c r="P128" s="174">
        <v>0</v>
      </c>
      <c r="Q128" s="174">
        <f t="shared" si="40"/>
        <v>0</v>
      </c>
      <c r="R128" s="176"/>
      <c r="S128" s="176" t="s">
        <v>116</v>
      </c>
      <c r="T128" s="176" t="s">
        <v>117</v>
      </c>
      <c r="U128" s="176">
        <v>8.9880000000000002E-2</v>
      </c>
      <c r="V128" s="176">
        <f t="shared" si="41"/>
        <v>0.54</v>
      </c>
      <c r="W128" s="176"/>
      <c r="X128" s="145"/>
      <c r="Y128" s="145"/>
      <c r="Z128" s="145"/>
      <c r="AA128" s="145"/>
      <c r="AB128" s="145"/>
      <c r="AC128" s="145"/>
      <c r="AD128" s="145"/>
      <c r="AE128" s="145" t="s">
        <v>108</v>
      </c>
      <c r="AF128" s="145"/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</row>
    <row r="129" spans="1:58" outlineLevel="1" x14ac:dyDescent="0.2">
      <c r="A129" s="171">
        <v>61</v>
      </c>
      <c r="B129" s="172" t="s">
        <v>221</v>
      </c>
      <c r="C129" s="179" t="s">
        <v>222</v>
      </c>
      <c r="D129" s="173" t="s">
        <v>138</v>
      </c>
      <c r="E129" s="174">
        <v>6</v>
      </c>
      <c r="F129" s="175">
        <v>0</v>
      </c>
      <c r="G129" s="176">
        <f t="shared" si="35"/>
        <v>0</v>
      </c>
      <c r="H129" s="175">
        <v>93.6</v>
      </c>
      <c r="I129" s="176">
        <f t="shared" si="36"/>
        <v>561.6</v>
      </c>
      <c r="J129" s="175">
        <v>0</v>
      </c>
      <c r="K129" s="176">
        <f t="shared" si="37"/>
        <v>0</v>
      </c>
      <c r="L129" s="176">
        <v>21</v>
      </c>
      <c r="M129" s="176">
        <f t="shared" si="38"/>
        <v>0</v>
      </c>
      <c r="N129" s="174">
        <v>1.58E-3</v>
      </c>
      <c r="O129" s="174">
        <f t="shared" si="39"/>
        <v>0.01</v>
      </c>
      <c r="P129" s="174">
        <v>0</v>
      </c>
      <c r="Q129" s="174">
        <f t="shared" si="40"/>
        <v>0</v>
      </c>
      <c r="R129" s="176" t="s">
        <v>218</v>
      </c>
      <c r="S129" s="176" t="s">
        <v>116</v>
      </c>
      <c r="T129" s="176" t="s">
        <v>117</v>
      </c>
      <c r="U129" s="176">
        <v>0</v>
      </c>
      <c r="V129" s="176">
        <f t="shared" si="41"/>
        <v>0</v>
      </c>
      <c r="W129" s="176"/>
      <c r="X129" s="145"/>
      <c r="Y129" s="145"/>
      <c r="Z129" s="145"/>
      <c r="AA129" s="145"/>
      <c r="AB129" s="145"/>
      <c r="AC129" s="145"/>
      <c r="AD129" s="145"/>
      <c r="AE129" s="145" t="s">
        <v>132</v>
      </c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</row>
    <row r="130" spans="1:58" outlineLevel="1" x14ac:dyDescent="0.2">
      <c r="A130" s="171">
        <v>62</v>
      </c>
      <c r="B130" s="172" t="s">
        <v>223</v>
      </c>
      <c r="C130" s="179" t="s">
        <v>224</v>
      </c>
      <c r="D130" s="173" t="s">
        <v>167</v>
      </c>
      <c r="E130" s="174">
        <v>16</v>
      </c>
      <c r="F130" s="175">
        <v>0</v>
      </c>
      <c r="G130" s="176">
        <f t="shared" si="35"/>
        <v>0</v>
      </c>
      <c r="H130" s="175">
        <v>0</v>
      </c>
      <c r="I130" s="176">
        <f t="shared" si="36"/>
        <v>0</v>
      </c>
      <c r="J130" s="175">
        <v>582</v>
      </c>
      <c r="K130" s="176">
        <f t="shared" si="37"/>
        <v>9312</v>
      </c>
      <c r="L130" s="176">
        <v>21</v>
      </c>
      <c r="M130" s="176">
        <f t="shared" si="38"/>
        <v>0</v>
      </c>
      <c r="N130" s="174">
        <v>4.0999999999999999E-4</v>
      </c>
      <c r="O130" s="174">
        <f t="shared" si="39"/>
        <v>0.01</v>
      </c>
      <c r="P130" s="174">
        <v>0</v>
      </c>
      <c r="Q130" s="174">
        <f t="shared" si="40"/>
        <v>0</v>
      </c>
      <c r="R130" s="176"/>
      <c r="S130" s="176" t="s">
        <v>106</v>
      </c>
      <c r="T130" s="176" t="s">
        <v>117</v>
      </c>
      <c r="U130" s="176">
        <v>1.04</v>
      </c>
      <c r="V130" s="176">
        <f t="shared" si="41"/>
        <v>16.64</v>
      </c>
      <c r="W130" s="176"/>
      <c r="X130" s="145"/>
      <c r="Y130" s="145"/>
      <c r="Z130" s="145"/>
      <c r="AA130" s="145"/>
      <c r="AB130" s="145"/>
      <c r="AC130" s="145"/>
      <c r="AD130" s="145"/>
      <c r="AE130" s="145" t="s">
        <v>108</v>
      </c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</row>
    <row r="131" spans="1:58" ht="33.75" outlineLevel="1" x14ac:dyDescent="0.2">
      <c r="A131" s="171">
        <v>63</v>
      </c>
      <c r="B131" s="172" t="s">
        <v>225</v>
      </c>
      <c r="C131" s="179" t="s">
        <v>226</v>
      </c>
      <c r="D131" s="173" t="s">
        <v>170</v>
      </c>
      <c r="E131" s="174">
        <v>16</v>
      </c>
      <c r="F131" s="175">
        <v>0</v>
      </c>
      <c r="G131" s="176">
        <f t="shared" si="35"/>
        <v>0</v>
      </c>
      <c r="H131" s="175">
        <v>286</v>
      </c>
      <c r="I131" s="176">
        <f t="shared" si="36"/>
        <v>4576</v>
      </c>
      <c r="J131" s="175">
        <v>0</v>
      </c>
      <c r="K131" s="176">
        <f t="shared" si="37"/>
        <v>0</v>
      </c>
      <c r="L131" s="176">
        <v>21</v>
      </c>
      <c r="M131" s="176">
        <f t="shared" si="38"/>
        <v>0</v>
      </c>
      <c r="N131" s="174">
        <v>6.5199999999999998E-3</v>
      </c>
      <c r="O131" s="174">
        <f t="shared" si="39"/>
        <v>0.1</v>
      </c>
      <c r="P131" s="174">
        <v>0</v>
      </c>
      <c r="Q131" s="174">
        <f t="shared" si="40"/>
        <v>0</v>
      </c>
      <c r="R131" s="176"/>
      <c r="S131" s="176" t="s">
        <v>106</v>
      </c>
      <c r="T131" s="176" t="s">
        <v>107</v>
      </c>
      <c r="U131" s="176">
        <v>0</v>
      </c>
      <c r="V131" s="176">
        <f t="shared" si="41"/>
        <v>0</v>
      </c>
      <c r="W131" s="176"/>
      <c r="X131" s="145"/>
      <c r="Y131" s="145"/>
      <c r="Z131" s="145"/>
      <c r="AA131" s="145"/>
      <c r="AB131" s="145"/>
      <c r="AC131" s="145"/>
      <c r="AD131" s="145"/>
      <c r="AE131" s="145" t="s">
        <v>132</v>
      </c>
      <c r="AF131" s="145"/>
      <c r="AG131" s="145"/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</row>
    <row r="132" spans="1:58" outlineLevel="1" x14ac:dyDescent="0.2">
      <c r="A132" s="171">
        <v>64</v>
      </c>
      <c r="B132" s="172" t="s">
        <v>227</v>
      </c>
      <c r="C132" s="179" t="s">
        <v>228</v>
      </c>
      <c r="D132" s="173" t="s">
        <v>167</v>
      </c>
      <c r="E132" s="174">
        <v>8</v>
      </c>
      <c r="F132" s="175">
        <v>0</v>
      </c>
      <c r="G132" s="176">
        <f t="shared" si="35"/>
        <v>0</v>
      </c>
      <c r="H132" s="175">
        <v>0</v>
      </c>
      <c r="I132" s="176">
        <f t="shared" si="36"/>
        <v>0</v>
      </c>
      <c r="J132" s="175">
        <v>582</v>
      </c>
      <c r="K132" s="176">
        <f t="shared" si="37"/>
        <v>4656</v>
      </c>
      <c r="L132" s="176">
        <v>21</v>
      </c>
      <c r="M132" s="176">
        <f t="shared" si="38"/>
        <v>0</v>
      </c>
      <c r="N132" s="174">
        <v>4.0999999999999999E-4</v>
      </c>
      <c r="O132" s="174">
        <f t="shared" si="39"/>
        <v>0</v>
      </c>
      <c r="P132" s="174">
        <v>0</v>
      </c>
      <c r="Q132" s="174">
        <f t="shared" si="40"/>
        <v>0</v>
      </c>
      <c r="R132" s="176"/>
      <c r="S132" s="176" t="s">
        <v>106</v>
      </c>
      <c r="T132" s="176" t="s">
        <v>117</v>
      </c>
      <c r="U132" s="176">
        <v>1.04</v>
      </c>
      <c r="V132" s="176">
        <f t="shared" si="41"/>
        <v>8.32</v>
      </c>
      <c r="W132" s="176"/>
      <c r="X132" s="145"/>
      <c r="Y132" s="145"/>
      <c r="Z132" s="145"/>
      <c r="AA132" s="145"/>
      <c r="AB132" s="145"/>
      <c r="AC132" s="145"/>
      <c r="AD132" s="145"/>
      <c r="AE132" s="145" t="s">
        <v>108</v>
      </c>
      <c r="AF132" s="145"/>
      <c r="AG132" s="145"/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</row>
    <row r="133" spans="1:58" ht="22.5" outlineLevel="1" x14ac:dyDescent="0.2">
      <c r="A133" s="171">
        <v>65</v>
      </c>
      <c r="B133" s="172" t="s">
        <v>229</v>
      </c>
      <c r="C133" s="179" t="s">
        <v>230</v>
      </c>
      <c r="D133" s="173" t="s">
        <v>170</v>
      </c>
      <c r="E133" s="174">
        <v>8</v>
      </c>
      <c r="F133" s="175">
        <v>0</v>
      </c>
      <c r="G133" s="176">
        <f t="shared" si="35"/>
        <v>0</v>
      </c>
      <c r="H133" s="175">
        <v>1083</v>
      </c>
      <c r="I133" s="176">
        <f t="shared" si="36"/>
        <v>8664</v>
      </c>
      <c r="J133" s="175">
        <v>0</v>
      </c>
      <c r="K133" s="176">
        <f t="shared" si="37"/>
        <v>0</v>
      </c>
      <c r="L133" s="176">
        <v>21</v>
      </c>
      <c r="M133" s="176">
        <f t="shared" si="38"/>
        <v>0</v>
      </c>
      <c r="N133" s="174">
        <v>7.9100000000000004E-3</v>
      </c>
      <c r="O133" s="174">
        <f t="shared" si="39"/>
        <v>0.06</v>
      </c>
      <c r="P133" s="174">
        <v>0</v>
      </c>
      <c r="Q133" s="174">
        <f t="shared" si="40"/>
        <v>0</v>
      </c>
      <c r="R133" s="176"/>
      <c r="S133" s="176" t="s">
        <v>106</v>
      </c>
      <c r="T133" s="176" t="s">
        <v>231</v>
      </c>
      <c r="U133" s="176">
        <v>0</v>
      </c>
      <c r="V133" s="176">
        <f t="shared" si="41"/>
        <v>0</v>
      </c>
      <c r="W133" s="176"/>
      <c r="X133" s="145"/>
      <c r="Y133" s="145"/>
      <c r="Z133" s="145"/>
      <c r="AA133" s="145"/>
      <c r="AB133" s="145"/>
      <c r="AC133" s="145"/>
      <c r="AD133" s="145"/>
      <c r="AE133" s="145" t="s">
        <v>132</v>
      </c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</row>
    <row r="134" spans="1:58" outlineLevel="1" x14ac:dyDescent="0.2">
      <c r="A134" s="171">
        <v>66</v>
      </c>
      <c r="B134" s="172" t="s">
        <v>232</v>
      </c>
      <c r="C134" s="179" t="s">
        <v>233</v>
      </c>
      <c r="D134" s="173" t="s">
        <v>167</v>
      </c>
      <c r="E134" s="174">
        <v>6</v>
      </c>
      <c r="F134" s="175">
        <v>0</v>
      </c>
      <c r="G134" s="176">
        <f t="shared" si="35"/>
        <v>0</v>
      </c>
      <c r="H134" s="175">
        <v>0</v>
      </c>
      <c r="I134" s="176">
        <f t="shared" si="36"/>
        <v>0</v>
      </c>
      <c r="J134" s="175">
        <v>164</v>
      </c>
      <c r="K134" s="176">
        <f t="shared" si="37"/>
        <v>984</v>
      </c>
      <c r="L134" s="176">
        <v>21</v>
      </c>
      <c r="M134" s="176">
        <f t="shared" si="38"/>
        <v>0</v>
      </c>
      <c r="N134" s="174">
        <v>6.9999999999999994E-5</v>
      </c>
      <c r="O134" s="174">
        <f t="shared" si="39"/>
        <v>0</v>
      </c>
      <c r="P134" s="174">
        <v>0</v>
      </c>
      <c r="Q134" s="174">
        <f t="shared" si="40"/>
        <v>0</v>
      </c>
      <c r="R134" s="176"/>
      <c r="S134" s="176" t="s">
        <v>106</v>
      </c>
      <c r="T134" s="176" t="s">
        <v>117</v>
      </c>
      <c r="U134" s="176">
        <v>0.28799999999999998</v>
      </c>
      <c r="V134" s="176">
        <f t="shared" si="41"/>
        <v>1.73</v>
      </c>
      <c r="W134" s="176"/>
      <c r="X134" s="145"/>
      <c r="Y134" s="145"/>
      <c r="Z134" s="145"/>
      <c r="AA134" s="145"/>
      <c r="AB134" s="145"/>
      <c r="AC134" s="145"/>
      <c r="AD134" s="145"/>
      <c r="AE134" s="145" t="s">
        <v>108</v>
      </c>
      <c r="AF134" s="145"/>
      <c r="AG134" s="145"/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</row>
    <row r="135" spans="1:58" outlineLevel="1" x14ac:dyDescent="0.2">
      <c r="A135" s="171">
        <v>67</v>
      </c>
      <c r="B135" s="172" t="s">
        <v>234</v>
      </c>
      <c r="C135" s="179" t="s">
        <v>235</v>
      </c>
      <c r="D135" s="173" t="s">
        <v>167</v>
      </c>
      <c r="E135" s="174">
        <v>4</v>
      </c>
      <c r="F135" s="175">
        <v>0</v>
      </c>
      <c r="G135" s="176">
        <f t="shared" si="35"/>
        <v>0</v>
      </c>
      <c r="H135" s="175">
        <v>0</v>
      </c>
      <c r="I135" s="176">
        <f t="shared" si="36"/>
        <v>0</v>
      </c>
      <c r="J135" s="175">
        <v>210</v>
      </c>
      <c r="K135" s="176">
        <f t="shared" si="37"/>
        <v>840</v>
      </c>
      <c r="L135" s="176">
        <v>21</v>
      </c>
      <c r="M135" s="176">
        <f t="shared" si="38"/>
        <v>0</v>
      </c>
      <c r="N135" s="174">
        <v>6.9999999999999994E-5</v>
      </c>
      <c r="O135" s="174">
        <f t="shared" si="39"/>
        <v>0</v>
      </c>
      <c r="P135" s="174">
        <v>0</v>
      </c>
      <c r="Q135" s="174">
        <f t="shared" si="40"/>
        <v>0</v>
      </c>
      <c r="R135" s="176"/>
      <c r="S135" s="176" t="s">
        <v>106</v>
      </c>
      <c r="T135" s="176" t="s">
        <v>117</v>
      </c>
      <c r="U135" s="176">
        <v>0.377</v>
      </c>
      <c r="V135" s="176">
        <f t="shared" si="41"/>
        <v>1.51</v>
      </c>
      <c r="W135" s="176"/>
      <c r="X135" s="145"/>
      <c r="Y135" s="145"/>
      <c r="Z135" s="145"/>
      <c r="AA135" s="145"/>
      <c r="AB135" s="145"/>
      <c r="AC135" s="145"/>
      <c r="AD135" s="145"/>
      <c r="AE135" s="145" t="s">
        <v>108</v>
      </c>
      <c r="AF135" s="145"/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</row>
    <row r="136" spans="1:58" outlineLevel="1" x14ac:dyDescent="0.2">
      <c r="A136" s="171">
        <v>68</v>
      </c>
      <c r="B136" s="172" t="s">
        <v>236</v>
      </c>
      <c r="C136" s="179" t="s">
        <v>237</v>
      </c>
      <c r="D136" s="173" t="s">
        <v>167</v>
      </c>
      <c r="E136" s="174">
        <v>2</v>
      </c>
      <c r="F136" s="175">
        <v>0</v>
      </c>
      <c r="G136" s="176">
        <f t="shared" si="35"/>
        <v>0</v>
      </c>
      <c r="H136" s="175">
        <v>0</v>
      </c>
      <c r="I136" s="176">
        <f t="shared" si="36"/>
        <v>0</v>
      </c>
      <c r="J136" s="175">
        <v>3500</v>
      </c>
      <c r="K136" s="176">
        <f t="shared" si="37"/>
        <v>7000</v>
      </c>
      <c r="L136" s="176">
        <v>21</v>
      </c>
      <c r="M136" s="176">
        <f t="shared" si="38"/>
        <v>0</v>
      </c>
      <c r="N136" s="174">
        <v>0</v>
      </c>
      <c r="O136" s="174">
        <f t="shared" si="39"/>
        <v>0</v>
      </c>
      <c r="P136" s="174">
        <v>0</v>
      </c>
      <c r="Q136" s="174">
        <f t="shared" si="40"/>
        <v>0</v>
      </c>
      <c r="R136" s="176"/>
      <c r="S136" s="176" t="s">
        <v>106</v>
      </c>
      <c r="T136" s="176" t="s">
        <v>107</v>
      </c>
      <c r="U136" s="176">
        <v>0</v>
      </c>
      <c r="V136" s="176">
        <f t="shared" si="41"/>
        <v>0</v>
      </c>
      <c r="W136" s="176"/>
      <c r="X136" s="145"/>
      <c r="Y136" s="145"/>
      <c r="Z136" s="145"/>
      <c r="AA136" s="145"/>
      <c r="AB136" s="145"/>
      <c r="AC136" s="145"/>
      <c r="AD136" s="145"/>
      <c r="AE136" s="145" t="s">
        <v>108</v>
      </c>
      <c r="AF136" s="145"/>
      <c r="AG136" s="145"/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</row>
    <row r="137" spans="1:58" outlineLevel="1" x14ac:dyDescent="0.2">
      <c r="A137" s="171">
        <v>69</v>
      </c>
      <c r="B137" s="172" t="s">
        <v>238</v>
      </c>
      <c r="C137" s="179" t="s">
        <v>239</v>
      </c>
      <c r="D137" s="173" t="s">
        <v>167</v>
      </c>
      <c r="E137" s="174">
        <v>1</v>
      </c>
      <c r="F137" s="175">
        <v>0</v>
      </c>
      <c r="G137" s="176">
        <f t="shared" si="35"/>
        <v>0</v>
      </c>
      <c r="H137" s="175">
        <v>13.61</v>
      </c>
      <c r="I137" s="176">
        <f t="shared" si="36"/>
        <v>13.61</v>
      </c>
      <c r="J137" s="175">
        <v>181.39</v>
      </c>
      <c r="K137" s="176">
        <f t="shared" si="37"/>
        <v>181.39</v>
      </c>
      <c r="L137" s="176">
        <v>21</v>
      </c>
      <c r="M137" s="176">
        <f t="shared" si="38"/>
        <v>0</v>
      </c>
      <c r="N137" s="174">
        <v>0</v>
      </c>
      <c r="O137" s="174">
        <f t="shared" si="39"/>
        <v>0</v>
      </c>
      <c r="P137" s="174">
        <v>0</v>
      </c>
      <c r="Q137" s="174">
        <f t="shared" si="40"/>
        <v>0</v>
      </c>
      <c r="R137" s="176"/>
      <c r="S137" s="176" t="s">
        <v>116</v>
      </c>
      <c r="T137" s="176" t="s">
        <v>117</v>
      </c>
      <c r="U137" s="176">
        <v>0.35</v>
      </c>
      <c r="V137" s="176">
        <f t="shared" si="41"/>
        <v>0.35</v>
      </c>
      <c r="W137" s="176"/>
      <c r="X137" s="145"/>
      <c r="Y137" s="145"/>
      <c r="Z137" s="145"/>
      <c r="AA137" s="145"/>
      <c r="AB137" s="145"/>
      <c r="AC137" s="145"/>
      <c r="AD137" s="145"/>
      <c r="AE137" s="145" t="s">
        <v>108</v>
      </c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</row>
    <row r="138" spans="1:58" ht="22.5" outlineLevel="1" x14ac:dyDescent="0.2">
      <c r="A138" s="171">
        <v>70</v>
      </c>
      <c r="B138" s="172" t="s">
        <v>240</v>
      </c>
      <c r="C138" s="179" t="s">
        <v>241</v>
      </c>
      <c r="D138" s="173" t="s">
        <v>170</v>
      </c>
      <c r="E138" s="174">
        <v>1</v>
      </c>
      <c r="F138" s="175">
        <v>0</v>
      </c>
      <c r="G138" s="176">
        <f t="shared" si="35"/>
        <v>0</v>
      </c>
      <c r="H138" s="175">
        <v>560</v>
      </c>
      <c r="I138" s="176">
        <f t="shared" si="36"/>
        <v>560</v>
      </c>
      <c r="J138" s="175">
        <v>0</v>
      </c>
      <c r="K138" s="176">
        <f t="shared" si="37"/>
        <v>0</v>
      </c>
      <c r="L138" s="176">
        <v>21</v>
      </c>
      <c r="M138" s="176">
        <f t="shared" si="38"/>
        <v>0</v>
      </c>
      <c r="N138" s="174">
        <v>0</v>
      </c>
      <c r="O138" s="174">
        <f t="shared" si="39"/>
        <v>0</v>
      </c>
      <c r="P138" s="174">
        <v>0</v>
      </c>
      <c r="Q138" s="174">
        <f t="shared" si="40"/>
        <v>0</v>
      </c>
      <c r="R138" s="176"/>
      <c r="S138" s="176" t="s">
        <v>106</v>
      </c>
      <c r="T138" s="176" t="s">
        <v>231</v>
      </c>
      <c r="U138" s="176">
        <v>0</v>
      </c>
      <c r="V138" s="176">
        <f t="shared" si="41"/>
        <v>0</v>
      </c>
      <c r="W138" s="176"/>
      <c r="X138" s="145"/>
      <c r="Y138" s="145"/>
      <c r="Z138" s="145"/>
      <c r="AA138" s="145"/>
      <c r="AB138" s="145"/>
      <c r="AC138" s="145"/>
      <c r="AD138" s="145"/>
      <c r="AE138" s="145" t="s">
        <v>132</v>
      </c>
      <c r="AF138" s="145"/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</row>
    <row r="139" spans="1:58" outlineLevel="1" x14ac:dyDescent="0.2">
      <c r="A139" s="171">
        <v>71</v>
      </c>
      <c r="B139" s="172" t="s">
        <v>242</v>
      </c>
      <c r="C139" s="179" t="s">
        <v>243</v>
      </c>
      <c r="D139" s="173" t="s">
        <v>167</v>
      </c>
      <c r="E139" s="174">
        <v>1</v>
      </c>
      <c r="F139" s="175">
        <v>0</v>
      </c>
      <c r="G139" s="176">
        <f t="shared" si="35"/>
        <v>0</v>
      </c>
      <c r="H139" s="175">
        <v>23.5</v>
      </c>
      <c r="I139" s="176">
        <f t="shared" si="36"/>
        <v>23.5</v>
      </c>
      <c r="J139" s="175">
        <v>219</v>
      </c>
      <c r="K139" s="176">
        <f t="shared" si="37"/>
        <v>219</v>
      </c>
      <c r="L139" s="176">
        <v>21</v>
      </c>
      <c r="M139" s="176">
        <f t="shared" si="38"/>
        <v>0</v>
      </c>
      <c r="N139" s="174">
        <v>0</v>
      </c>
      <c r="O139" s="174">
        <f t="shared" si="39"/>
        <v>0</v>
      </c>
      <c r="P139" s="174">
        <v>0</v>
      </c>
      <c r="Q139" s="174">
        <f t="shared" si="40"/>
        <v>0</v>
      </c>
      <c r="R139" s="176"/>
      <c r="S139" s="176" t="s">
        <v>116</v>
      </c>
      <c r="T139" s="176" t="s">
        <v>117</v>
      </c>
      <c r="U139" s="176">
        <v>0.42199999999999999</v>
      </c>
      <c r="V139" s="176">
        <f t="shared" si="41"/>
        <v>0.42</v>
      </c>
      <c r="W139" s="176"/>
      <c r="X139" s="145"/>
      <c r="Y139" s="145"/>
      <c r="Z139" s="145"/>
      <c r="AA139" s="145"/>
      <c r="AB139" s="145"/>
      <c r="AC139" s="145"/>
      <c r="AD139" s="145"/>
      <c r="AE139" s="145" t="s">
        <v>108</v>
      </c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</row>
    <row r="140" spans="1:58" ht="22.5" outlineLevel="1" x14ac:dyDescent="0.2">
      <c r="A140" s="171">
        <v>72</v>
      </c>
      <c r="B140" s="172" t="s">
        <v>244</v>
      </c>
      <c r="C140" s="179" t="s">
        <v>245</v>
      </c>
      <c r="D140" s="173" t="s">
        <v>170</v>
      </c>
      <c r="E140" s="174">
        <v>1</v>
      </c>
      <c r="F140" s="175">
        <v>0</v>
      </c>
      <c r="G140" s="176">
        <f t="shared" si="35"/>
        <v>0</v>
      </c>
      <c r="H140" s="175">
        <v>620</v>
      </c>
      <c r="I140" s="176">
        <f t="shared" si="36"/>
        <v>620</v>
      </c>
      <c r="J140" s="175">
        <v>0</v>
      </c>
      <c r="K140" s="176">
        <f t="shared" si="37"/>
        <v>0</v>
      </c>
      <c r="L140" s="176">
        <v>21</v>
      </c>
      <c r="M140" s="176">
        <f t="shared" si="38"/>
        <v>0</v>
      </c>
      <c r="N140" s="174">
        <v>0</v>
      </c>
      <c r="O140" s="174">
        <f t="shared" si="39"/>
        <v>0</v>
      </c>
      <c r="P140" s="174">
        <v>0</v>
      </c>
      <c r="Q140" s="174">
        <f t="shared" si="40"/>
        <v>0</v>
      </c>
      <c r="R140" s="176"/>
      <c r="S140" s="176" t="s">
        <v>106</v>
      </c>
      <c r="T140" s="176" t="s">
        <v>107</v>
      </c>
      <c r="U140" s="176">
        <v>0</v>
      </c>
      <c r="V140" s="176">
        <f t="shared" si="41"/>
        <v>0</v>
      </c>
      <c r="W140" s="176"/>
      <c r="X140" s="145"/>
      <c r="Y140" s="145"/>
      <c r="Z140" s="145"/>
      <c r="AA140" s="145"/>
      <c r="AB140" s="145"/>
      <c r="AC140" s="145"/>
      <c r="AD140" s="145"/>
      <c r="AE140" s="145" t="s">
        <v>132</v>
      </c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</row>
    <row r="141" spans="1:58" outlineLevel="1" x14ac:dyDescent="0.2">
      <c r="A141" s="171">
        <v>73</v>
      </c>
      <c r="B141" s="172" t="s">
        <v>246</v>
      </c>
      <c r="C141" s="179" t="s">
        <v>247</v>
      </c>
      <c r="D141" s="173" t="s">
        <v>167</v>
      </c>
      <c r="E141" s="174">
        <v>2</v>
      </c>
      <c r="F141" s="175">
        <v>0</v>
      </c>
      <c r="G141" s="176">
        <f t="shared" si="35"/>
        <v>0</v>
      </c>
      <c r="H141" s="175">
        <v>3.71</v>
      </c>
      <c r="I141" s="176">
        <f t="shared" si="36"/>
        <v>7.42</v>
      </c>
      <c r="J141" s="175">
        <v>85.59</v>
      </c>
      <c r="K141" s="176">
        <f t="shared" si="37"/>
        <v>171.18</v>
      </c>
      <c r="L141" s="176">
        <v>21</v>
      </c>
      <c r="M141" s="176">
        <f t="shared" si="38"/>
        <v>0</v>
      </c>
      <c r="N141" s="174">
        <v>0</v>
      </c>
      <c r="O141" s="174">
        <f t="shared" si="39"/>
        <v>0</v>
      </c>
      <c r="P141" s="174">
        <v>0</v>
      </c>
      <c r="Q141" s="174">
        <f t="shared" si="40"/>
        <v>0</v>
      </c>
      <c r="R141" s="176"/>
      <c r="S141" s="176" t="s">
        <v>116</v>
      </c>
      <c r="T141" s="176" t="s">
        <v>117</v>
      </c>
      <c r="U141" s="176">
        <v>0.16500000000000001</v>
      </c>
      <c r="V141" s="176">
        <f t="shared" si="41"/>
        <v>0.33</v>
      </c>
      <c r="W141" s="176"/>
      <c r="X141" s="145"/>
      <c r="Y141" s="145"/>
      <c r="Z141" s="145"/>
      <c r="AA141" s="145"/>
      <c r="AB141" s="145"/>
      <c r="AC141" s="145"/>
      <c r="AD141" s="145"/>
      <c r="AE141" s="145" t="s">
        <v>108</v>
      </c>
      <c r="AF141" s="145"/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</row>
    <row r="142" spans="1:58" ht="22.5" outlineLevel="1" x14ac:dyDescent="0.2">
      <c r="A142" s="171">
        <v>74</v>
      </c>
      <c r="B142" s="172" t="s">
        <v>248</v>
      </c>
      <c r="C142" s="179" t="s">
        <v>249</v>
      </c>
      <c r="D142" s="173" t="s">
        <v>170</v>
      </c>
      <c r="E142" s="174">
        <v>2</v>
      </c>
      <c r="F142" s="175">
        <v>0</v>
      </c>
      <c r="G142" s="176">
        <f t="shared" si="35"/>
        <v>0</v>
      </c>
      <c r="H142" s="175">
        <v>320</v>
      </c>
      <c r="I142" s="176">
        <f t="shared" si="36"/>
        <v>640</v>
      </c>
      <c r="J142" s="175">
        <v>0</v>
      </c>
      <c r="K142" s="176">
        <f t="shared" si="37"/>
        <v>0</v>
      </c>
      <c r="L142" s="176">
        <v>21</v>
      </c>
      <c r="M142" s="176">
        <f t="shared" si="38"/>
        <v>0</v>
      </c>
      <c r="N142" s="174">
        <v>0</v>
      </c>
      <c r="O142" s="174">
        <f t="shared" si="39"/>
        <v>0</v>
      </c>
      <c r="P142" s="174">
        <v>0</v>
      </c>
      <c r="Q142" s="174">
        <f t="shared" si="40"/>
        <v>0</v>
      </c>
      <c r="R142" s="176"/>
      <c r="S142" s="176" t="s">
        <v>106</v>
      </c>
      <c r="T142" s="176" t="s">
        <v>231</v>
      </c>
      <c r="U142" s="176">
        <v>0</v>
      </c>
      <c r="V142" s="176">
        <f t="shared" si="41"/>
        <v>0</v>
      </c>
      <c r="W142" s="176"/>
      <c r="X142" s="145"/>
      <c r="Y142" s="145"/>
      <c r="Z142" s="145"/>
      <c r="AA142" s="145"/>
      <c r="AB142" s="145"/>
      <c r="AC142" s="145"/>
      <c r="AD142" s="145"/>
      <c r="AE142" s="145" t="s">
        <v>132</v>
      </c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</row>
    <row r="143" spans="1:58" outlineLevel="1" x14ac:dyDescent="0.2">
      <c r="A143" s="171">
        <v>75</v>
      </c>
      <c r="B143" s="172" t="s">
        <v>250</v>
      </c>
      <c r="C143" s="179" t="s">
        <v>251</v>
      </c>
      <c r="D143" s="173" t="s">
        <v>167</v>
      </c>
      <c r="E143" s="174">
        <v>4</v>
      </c>
      <c r="F143" s="175">
        <v>0</v>
      </c>
      <c r="G143" s="176">
        <f t="shared" si="35"/>
        <v>0</v>
      </c>
      <c r="H143" s="175">
        <v>4.95</v>
      </c>
      <c r="I143" s="176">
        <f t="shared" si="36"/>
        <v>19.8</v>
      </c>
      <c r="J143" s="175">
        <v>107.05</v>
      </c>
      <c r="K143" s="176">
        <f t="shared" si="37"/>
        <v>428.2</v>
      </c>
      <c r="L143" s="176">
        <v>21</v>
      </c>
      <c r="M143" s="176">
        <f t="shared" si="38"/>
        <v>0</v>
      </c>
      <c r="N143" s="174">
        <v>0</v>
      </c>
      <c r="O143" s="174">
        <f t="shared" si="39"/>
        <v>0</v>
      </c>
      <c r="P143" s="174">
        <v>0</v>
      </c>
      <c r="Q143" s="174">
        <f t="shared" si="40"/>
        <v>0</v>
      </c>
      <c r="R143" s="176"/>
      <c r="S143" s="176" t="s">
        <v>116</v>
      </c>
      <c r="T143" s="176" t="s">
        <v>117</v>
      </c>
      <c r="U143" s="176">
        <v>0.20599999999999999</v>
      </c>
      <c r="V143" s="176">
        <f t="shared" si="41"/>
        <v>0.82</v>
      </c>
      <c r="W143" s="176"/>
      <c r="X143" s="145"/>
      <c r="Y143" s="145"/>
      <c r="Z143" s="145"/>
      <c r="AA143" s="145"/>
      <c r="AB143" s="145"/>
      <c r="AC143" s="145"/>
      <c r="AD143" s="145"/>
      <c r="AE143" s="145" t="s">
        <v>108</v>
      </c>
      <c r="AF143" s="145"/>
      <c r="AG143" s="145"/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</row>
    <row r="144" spans="1:58" ht="22.5" outlineLevel="1" x14ac:dyDescent="0.2">
      <c r="A144" s="171">
        <v>76</v>
      </c>
      <c r="B144" s="172" t="s">
        <v>252</v>
      </c>
      <c r="C144" s="179" t="s">
        <v>253</v>
      </c>
      <c r="D144" s="173" t="s">
        <v>170</v>
      </c>
      <c r="E144" s="174">
        <v>4</v>
      </c>
      <c r="F144" s="175">
        <v>0</v>
      </c>
      <c r="G144" s="176">
        <f t="shared" si="35"/>
        <v>0</v>
      </c>
      <c r="H144" s="175">
        <v>350</v>
      </c>
      <c r="I144" s="176">
        <f t="shared" si="36"/>
        <v>1400</v>
      </c>
      <c r="J144" s="175">
        <v>0</v>
      </c>
      <c r="K144" s="176">
        <f t="shared" si="37"/>
        <v>0</v>
      </c>
      <c r="L144" s="176">
        <v>21</v>
      </c>
      <c r="M144" s="176">
        <f t="shared" si="38"/>
        <v>0</v>
      </c>
      <c r="N144" s="174">
        <v>0</v>
      </c>
      <c r="O144" s="174">
        <f t="shared" si="39"/>
        <v>0</v>
      </c>
      <c r="P144" s="174">
        <v>0</v>
      </c>
      <c r="Q144" s="174">
        <f t="shared" si="40"/>
        <v>0</v>
      </c>
      <c r="R144" s="176"/>
      <c r="S144" s="176" t="s">
        <v>106</v>
      </c>
      <c r="T144" s="176" t="s">
        <v>231</v>
      </c>
      <c r="U144" s="176">
        <v>0</v>
      </c>
      <c r="V144" s="176">
        <f t="shared" si="41"/>
        <v>0</v>
      </c>
      <c r="W144" s="176"/>
      <c r="X144" s="145"/>
      <c r="Y144" s="145"/>
      <c r="Z144" s="145"/>
      <c r="AA144" s="145"/>
      <c r="AB144" s="145"/>
      <c r="AC144" s="145"/>
      <c r="AD144" s="145"/>
      <c r="AE144" s="145" t="s">
        <v>132</v>
      </c>
      <c r="AF144" s="145"/>
      <c r="AG144" s="145"/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</row>
    <row r="145" spans="1:58" outlineLevel="1" x14ac:dyDescent="0.2">
      <c r="A145" s="171">
        <v>77</v>
      </c>
      <c r="B145" s="172" t="s">
        <v>254</v>
      </c>
      <c r="C145" s="179" t="s">
        <v>255</v>
      </c>
      <c r="D145" s="173" t="s">
        <v>167</v>
      </c>
      <c r="E145" s="174">
        <v>2</v>
      </c>
      <c r="F145" s="175">
        <v>0</v>
      </c>
      <c r="G145" s="176">
        <f t="shared" si="35"/>
        <v>0</v>
      </c>
      <c r="H145" s="175">
        <v>4.37</v>
      </c>
      <c r="I145" s="176">
        <f t="shared" si="36"/>
        <v>8.74</v>
      </c>
      <c r="J145" s="175">
        <v>223.63</v>
      </c>
      <c r="K145" s="176">
        <f t="shared" si="37"/>
        <v>447.26</v>
      </c>
      <c r="L145" s="176">
        <v>21</v>
      </c>
      <c r="M145" s="176">
        <f t="shared" si="38"/>
        <v>0</v>
      </c>
      <c r="N145" s="174">
        <v>3.0000000000000001E-5</v>
      </c>
      <c r="O145" s="174">
        <f t="shared" si="39"/>
        <v>0</v>
      </c>
      <c r="P145" s="174">
        <v>0</v>
      </c>
      <c r="Q145" s="174">
        <f t="shared" si="40"/>
        <v>0</v>
      </c>
      <c r="R145" s="176"/>
      <c r="S145" s="176" t="s">
        <v>116</v>
      </c>
      <c r="T145" s="176" t="s">
        <v>117</v>
      </c>
      <c r="U145" s="176">
        <v>0.44350000000000001</v>
      </c>
      <c r="V145" s="176">
        <f t="shared" si="41"/>
        <v>0.89</v>
      </c>
      <c r="W145" s="176"/>
      <c r="X145" s="145"/>
      <c r="Y145" s="145"/>
      <c r="Z145" s="145"/>
      <c r="AA145" s="145"/>
      <c r="AB145" s="145"/>
      <c r="AC145" s="145"/>
      <c r="AD145" s="145"/>
      <c r="AE145" s="145" t="s">
        <v>108</v>
      </c>
      <c r="AF145" s="145"/>
      <c r="AG145" s="145"/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</row>
    <row r="146" spans="1:58" outlineLevel="1" x14ac:dyDescent="0.2">
      <c r="A146" s="171">
        <v>78</v>
      </c>
      <c r="B146" s="172" t="s">
        <v>256</v>
      </c>
      <c r="C146" s="179" t="s">
        <v>257</v>
      </c>
      <c r="D146" s="173" t="s">
        <v>167</v>
      </c>
      <c r="E146" s="174">
        <v>2</v>
      </c>
      <c r="F146" s="175">
        <v>0</v>
      </c>
      <c r="G146" s="176">
        <f t="shared" si="35"/>
        <v>0</v>
      </c>
      <c r="H146" s="175">
        <v>149</v>
      </c>
      <c r="I146" s="176">
        <f t="shared" si="36"/>
        <v>298</v>
      </c>
      <c r="J146" s="175">
        <v>0</v>
      </c>
      <c r="K146" s="176">
        <f t="shared" si="37"/>
        <v>0</v>
      </c>
      <c r="L146" s="176">
        <v>21</v>
      </c>
      <c r="M146" s="176">
        <f t="shared" si="38"/>
        <v>0</v>
      </c>
      <c r="N146" s="174">
        <v>7.6000000000000004E-4</v>
      </c>
      <c r="O146" s="174">
        <f t="shared" si="39"/>
        <v>0</v>
      </c>
      <c r="P146" s="174">
        <v>0</v>
      </c>
      <c r="Q146" s="174">
        <f t="shared" si="40"/>
        <v>0</v>
      </c>
      <c r="R146" s="176" t="s">
        <v>218</v>
      </c>
      <c r="S146" s="176" t="s">
        <v>116</v>
      </c>
      <c r="T146" s="176" t="s">
        <v>117</v>
      </c>
      <c r="U146" s="176">
        <v>0</v>
      </c>
      <c r="V146" s="176">
        <f t="shared" si="41"/>
        <v>0</v>
      </c>
      <c r="W146" s="176"/>
      <c r="X146" s="145"/>
      <c r="Y146" s="145"/>
      <c r="Z146" s="145"/>
      <c r="AA146" s="145"/>
      <c r="AB146" s="145"/>
      <c r="AC146" s="145"/>
      <c r="AD146" s="145"/>
      <c r="AE146" s="145" t="s">
        <v>132</v>
      </c>
      <c r="AF146" s="145"/>
      <c r="AG146" s="145"/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</row>
    <row r="147" spans="1:58" outlineLevel="1" x14ac:dyDescent="0.2">
      <c r="A147" s="171">
        <v>79</v>
      </c>
      <c r="B147" s="172" t="s">
        <v>258</v>
      </c>
      <c r="C147" s="179" t="s">
        <v>259</v>
      </c>
      <c r="D147" s="173" t="s">
        <v>167</v>
      </c>
      <c r="E147" s="174">
        <v>2</v>
      </c>
      <c r="F147" s="175">
        <v>0</v>
      </c>
      <c r="G147" s="176">
        <f t="shared" si="35"/>
        <v>0</v>
      </c>
      <c r="H147" s="175">
        <v>4.6500000000000004</v>
      </c>
      <c r="I147" s="176">
        <f t="shared" si="36"/>
        <v>9.3000000000000007</v>
      </c>
      <c r="J147" s="175">
        <v>256.85000000000002</v>
      </c>
      <c r="K147" s="176">
        <f t="shared" si="37"/>
        <v>513.70000000000005</v>
      </c>
      <c r="L147" s="176">
        <v>21</v>
      </c>
      <c r="M147" s="176">
        <f t="shared" si="38"/>
        <v>0</v>
      </c>
      <c r="N147" s="174">
        <v>3.0000000000000001E-5</v>
      </c>
      <c r="O147" s="174">
        <f t="shared" si="39"/>
        <v>0</v>
      </c>
      <c r="P147" s="174">
        <v>0</v>
      </c>
      <c r="Q147" s="174">
        <f t="shared" si="40"/>
        <v>0</v>
      </c>
      <c r="R147" s="176"/>
      <c r="S147" s="176" t="s">
        <v>116</v>
      </c>
      <c r="T147" s="176" t="s">
        <v>117</v>
      </c>
      <c r="U147" s="176">
        <v>0.5081</v>
      </c>
      <c r="V147" s="176">
        <f t="shared" si="41"/>
        <v>1.02</v>
      </c>
      <c r="W147" s="176"/>
      <c r="X147" s="145"/>
      <c r="Y147" s="145"/>
      <c r="Z147" s="145"/>
      <c r="AA147" s="145"/>
      <c r="AB147" s="145"/>
      <c r="AC147" s="145"/>
      <c r="AD147" s="145"/>
      <c r="AE147" s="145" t="s">
        <v>108</v>
      </c>
      <c r="AF147" s="145"/>
      <c r="AG147" s="145"/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</row>
    <row r="148" spans="1:58" outlineLevel="1" x14ac:dyDescent="0.2">
      <c r="A148" s="171">
        <v>80</v>
      </c>
      <c r="B148" s="172" t="s">
        <v>260</v>
      </c>
      <c r="C148" s="179" t="s">
        <v>261</v>
      </c>
      <c r="D148" s="173" t="s">
        <v>167</v>
      </c>
      <c r="E148" s="174">
        <v>2</v>
      </c>
      <c r="F148" s="175">
        <v>0</v>
      </c>
      <c r="G148" s="176">
        <f t="shared" si="35"/>
        <v>0</v>
      </c>
      <c r="H148" s="175">
        <v>219.5</v>
      </c>
      <c r="I148" s="176">
        <f t="shared" si="36"/>
        <v>439</v>
      </c>
      <c r="J148" s="175">
        <v>0</v>
      </c>
      <c r="K148" s="176">
        <f t="shared" si="37"/>
        <v>0</v>
      </c>
      <c r="L148" s="176">
        <v>21</v>
      </c>
      <c r="M148" s="176">
        <f t="shared" si="38"/>
        <v>0</v>
      </c>
      <c r="N148" s="174">
        <v>1.2700000000000001E-3</v>
      </c>
      <c r="O148" s="174">
        <f t="shared" si="39"/>
        <v>0</v>
      </c>
      <c r="P148" s="174">
        <v>0</v>
      </c>
      <c r="Q148" s="174">
        <f t="shared" si="40"/>
        <v>0</v>
      </c>
      <c r="R148" s="176" t="s">
        <v>218</v>
      </c>
      <c r="S148" s="176" t="s">
        <v>116</v>
      </c>
      <c r="T148" s="176" t="s">
        <v>117</v>
      </c>
      <c r="U148" s="176">
        <v>0</v>
      </c>
      <c r="V148" s="176">
        <f t="shared" si="41"/>
        <v>0</v>
      </c>
      <c r="W148" s="176"/>
      <c r="X148" s="145"/>
      <c r="Y148" s="145"/>
      <c r="Z148" s="145"/>
      <c r="AA148" s="145"/>
      <c r="AB148" s="145"/>
      <c r="AC148" s="145"/>
      <c r="AD148" s="145"/>
      <c r="AE148" s="145" t="s">
        <v>132</v>
      </c>
      <c r="AF148" s="145"/>
      <c r="AG148" s="145"/>
      <c r="AH148" s="145"/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</row>
    <row r="149" spans="1:58" outlineLevel="1" x14ac:dyDescent="0.2">
      <c r="A149" s="171">
        <v>81</v>
      </c>
      <c r="B149" s="172" t="s">
        <v>262</v>
      </c>
      <c r="C149" s="179" t="s">
        <v>263</v>
      </c>
      <c r="D149" s="173" t="s">
        <v>167</v>
      </c>
      <c r="E149" s="174">
        <v>4</v>
      </c>
      <c r="F149" s="175">
        <v>0</v>
      </c>
      <c r="G149" s="176">
        <f t="shared" si="35"/>
        <v>0</v>
      </c>
      <c r="H149" s="175">
        <v>675</v>
      </c>
      <c r="I149" s="176">
        <f t="shared" si="36"/>
        <v>2700</v>
      </c>
      <c r="J149" s="175">
        <v>0</v>
      </c>
      <c r="K149" s="176">
        <f t="shared" si="37"/>
        <v>0</v>
      </c>
      <c r="L149" s="176">
        <v>21</v>
      </c>
      <c r="M149" s="176">
        <f t="shared" si="38"/>
        <v>0</v>
      </c>
      <c r="N149" s="174">
        <v>0</v>
      </c>
      <c r="O149" s="174">
        <f t="shared" si="39"/>
        <v>0</v>
      </c>
      <c r="P149" s="174">
        <v>0</v>
      </c>
      <c r="Q149" s="174">
        <f t="shared" si="40"/>
        <v>0</v>
      </c>
      <c r="R149" s="176"/>
      <c r="S149" s="176" t="s">
        <v>106</v>
      </c>
      <c r="T149" s="176" t="s">
        <v>107</v>
      </c>
      <c r="U149" s="176">
        <v>0</v>
      </c>
      <c r="V149" s="176">
        <f t="shared" si="41"/>
        <v>0</v>
      </c>
      <c r="W149" s="176"/>
      <c r="X149" s="145"/>
      <c r="Y149" s="145"/>
      <c r="Z149" s="145"/>
      <c r="AA149" s="145"/>
      <c r="AB149" s="145"/>
      <c r="AC149" s="145"/>
      <c r="AD149" s="145"/>
      <c r="AE149" s="145" t="s">
        <v>108</v>
      </c>
      <c r="AF149" s="145"/>
      <c r="AG149" s="145"/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</row>
    <row r="150" spans="1:58" outlineLevel="1" x14ac:dyDescent="0.2">
      <c r="A150" s="171">
        <v>82</v>
      </c>
      <c r="B150" s="172" t="s">
        <v>264</v>
      </c>
      <c r="C150" s="179" t="s">
        <v>265</v>
      </c>
      <c r="D150" s="173" t="s">
        <v>167</v>
      </c>
      <c r="E150" s="174">
        <v>4</v>
      </c>
      <c r="F150" s="175">
        <v>0</v>
      </c>
      <c r="G150" s="176">
        <f t="shared" si="35"/>
        <v>0</v>
      </c>
      <c r="H150" s="175">
        <v>2700</v>
      </c>
      <c r="I150" s="176">
        <f t="shared" si="36"/>
        <v>10800</v>
      </c>
      <c r="J150" s="175">
        <v>0</v>
      </c>
      <c r="K150" s="176">
        <f t="shared" si="37"/>
        <v>0</v>
      </c>
      <c r="L150" s="176">
        <v>21</v>
      </c>
      <c r="M150" s="176">
        <f t="shared" si="38"/>
        <v>0</v>
      </c>
      <c r="N150" s="174">
        <v>0</v>
      </c>
      <c r="O150" s="174">
        <f t="shared" si="39"/>
        <v>0</v>
      </c>
      <c r="P150" s="174">
        <v>0</v>
      </c>
      <c r="Q150" s="174">
        <f t="shared" si="40"/>
        <v>0</v>
      </c>
      <c r="R150" s="176"/>
      <c r="S150" s="176" t="s">
        <v>106</v>
      </c>
      <c r="T150" s="176" t="s">
        <v>107</v>
      </c>
      <c r="U150" s="176">
        <v>0</v>
      </c>
      <c r="V150" s="176">
        <f t="shared" si="41"/>
        <v>0</v>
      </c>
      <c r="W150" s="176"/>
      <c r="X150" s="145"/>
      <c r="Y150" s="145"/>
      <c r="Z150" s="145"/>
      <c r="AA150" s="145"/>
      <c r="AB150" s="145"/>
      <c r="AC150" s="145"/>
      <c r="AD150" s="145"/>
      <c r="AE150" s="145" t="s">
        <v>132</v>
      </c>
      <c r="AF150" s="145"/>
      <c r="AG150" s="145"/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</row>
    <row r="151" spans="1:58" outlineLevel="1" x14ac:dyDescent="0.2">
      <c r="A151" s="171">
        <v>83</v>
      </c>
      <c r="B151" s="172" t="s">
        <v>266</v>
      </c>
      <c r="C151" s="179" t="s">
        <v>267</v>
      </c>
      <c r="D151" s="173" t="s">
        <v>167</v>
      </c>
      <c r="E151" s="174">
        <v>4</v>
      </c>
      <c r="F151" s="175">
        <v>0</v>
      </c>
      <c r="G151" s="176">
        <f t="shared" si="35"/>
        <v>0</v>
      </c>
      <c r="H151" s="175">
        <v>725</v>
      </c>
      <c r="I151" s="176">
        <f t="shared" si="36"/>
        <v>2900</v>
      </c>
      <c r="J151" s="175">
        <v>0</v>
      </c>
      <c r="K151" s="176">
        <f t="shared" si="37"/>
        <v>0</v>
      </c>
      <c r="L151" s="176">
        <v>21</v>
      </c>
      <c r="M151" s="176">
        <f t="shared" si="38"/>
        <v>0</v>
      </c>
      <c r="N151" s="174">
        <v>0</v>
      </c>
      <c r="O151" s="174">
        <f t="shared" si="39"/>
        <v>0</v>
      </c>
      <c r="P151" s="174">
        <v>0</v>
      </c>
      <c r="Q151" s="174">
        <f t="shared" si="40"/>
        <v>0</v>
      </c>
      <c r="R151" s="176"/>
      <c r="S151" s="176" t="s">
        <v>106</v>
      </c>
      <c r="T151" s="176" t="s">
        <v>107</v>
      </c>
      <c r="U151" s="176">
        <v>0</v>
      </c>
      <c r="V151" s="176">
        <f t="shared" si="41"/>
        <v>0</v>
      </c>
      <c r="W151" s="176"/>
      <c r="X151" s="145"/>
      <c r="Y151" s="145"/>
      <c r="Z151" s="145"/>
      <c r="AA151" s="145"/>
      <c r="AB151" s="145"/>
      <c r="AC151" s="145"/>
      <c r="AD151" s="145"/>
      <c r="AE151" s="145" t="s">
        <v>108</v>
      </c>
      <c r="AF151" s="145"/>
      <c r="AG151" s="145"/>
      <c r="AH151" s="145"/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</row>
    <row r="152" spans="1:58" outlineLevel="1" x14ac:dyDescent="0.2">
      <c r="A152" s="171">
        <v>84</v>
      </c>
      <c r="B152" s="172" t="s">
        <v>268</v>
      </c>
      <c r="C152" s="179" t="s">
        <v>269</v>
      </c>
      <c r="D152" s="173" t="s">
        <v>167</v>
      </c>
      <c r="E152" s="174">
        <v>4</v>
      </c>
      <c r="F152" s="175">
        <v>0</v>
      </c>
      <c r="G152" s="176">
        <f t="shared" si="35"/>
        <v>0</v>
      </c>
      <c r="H152" s="175">
        <v>2900</v>
      </c>
      <c r="I152" s="176">
        <f t="shared" si="36"/>
        <v>11600</v>
      </c>
      <c r="J152" s="175">
        <v>0</v>
      </c>
      <c r="K152" s="176">
        <f t="shared" si="37"/>
        <v>0</v>
      </c>
      <c r="L152" s="176">
        <v>21</v>
      </c>
      <c r="M152" s="176">
        <f t="shared" si="38"/>
        <v>0</v>
      </c>
      <c r="N152" s="174">
        <v>0</v>
      </c>
      <c r="O152" s="174">
        <f t="shared" si="39"/>
        <v>0</v>
      </c>
      <c r="P152" s="174">
        <v>0</v>
      </c>
      <c r="Q152" s="174">
        <f t="shared" si="40"/>
        <v>0</v>
      </c>
      <c r="R152" s="176"/>
      <c r="S152" s="176" t="s">
        <v>106</v>
      </c>
      <c r="T152" s="176" t="s">
        <v>107</v>
      </c>
      <c r="U152" s="176">
        <v>0</v>
      </c>
      <c r="V152" s="176">
        <f t="shared" si="41"/>
        <v>0</v>
      </c>
      <c r="W152" s="176"/>
      <c r="X152" s="145"/>
      <c r="Y152" s="145"/>
      <c r="Z152" s="145"/>
      <c r="AA152" s="145"/>
      <c r="AB152" s="145"/>
      <c r="AC152" s="145"/>
      <c r="AD152" s="145"/>
      <c r="AE152" s="145" t="s">
        <v>132</v>
      </c>
      <c r="AF152" s="145"/>
      <c r="AG152" s="145"/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</row>
    <row r="153" spans="1:58" outlineLevel="1" x14ac:dyDescent="0.2">
      <c r="A153" s="171">
        <v>85</v>
      </c>
      <c r="B153" s="172" t="s">
        <v>270</v>
      </c>
      <c r="C153" s="179" t="s">
        <v>271</v>
      </c>
      <c r="D153" s="173" t="s">
        <v>167</v>
      </c>
      <c r="E153" s="174">
        <v>4</v>
      </c>
      <c r="F153" s="175">
        <v>0</v>
      </c>
      <c r="G153" s="176">
        <f t="shared" si="35"/>
        <v>0</v>
      </c>
      <c r="H153" s="175">
        <v>0</v>
      </c>
      <c r="I153" s="176">
        <f t="shared" si="36"/>
        <v>0</v>
      </c>
      <c r="J153" s="175">
        <v>380.5</v>
      </c>
      <c r="K153" s="176">
        <f t="shared" si="37"/>
        <v>1522</v>
      </c>
      <c r="L153" s="176">
        <v>21</v>
      </c>
      <c r="M153" s="176">
        <f t="shared" si="38"/>
        <v>0</v>
      </c>
      <c r="N153" s="174">
        <v>0</v>
      </c>
      <c r="O153" s="174">
        <f t="shared" si="39"/>
        <v>0</v>
      </c>
      <c r="P153" s="174">
        <v>0</v>
      </c>
      <c r="Q153" s="174">
        <f t="shared" si="40"/>
        <v>0</v>
      </c>
      <c r="R153" s="176"/>
      <c r="S153" s="176" t="s">
        <v>106</v>
      </c>
      <c r="T153" s="176" t="s">
        <v>117</v>
      </c>
      <c r="U153" s="176">
        <v>0.75119999999999998</v>
      </c>
      <c r="V153" s="176">
        <f t="shared" si="41"/>
        <v>3</v>
      </c>
      <c r="W153" s="176"/>
      <c r="X153" s="145"/>
      <c r="Y153" s="145"/>
      <c r="Z153" s="145"/>
      <c r="AA153" s="145"/>
      <c r="AB153" s="145"/>
      <c r="AC153" s="145"/>
      <c r="AD153" s="145"/>
      <c r="AE153" s="145" t="s">
        <v>108</v>
      </c>
      <c r="AF153" s="145"/>
      <c r="AG153" s="145"/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</row>
    <row r="154" spans="1:58" outlineLevel="1" x14ac:dyDescent="0.2">
      <c r="A154" s="171">
        <v>86</v>
      </c>
      <c r="B154" s="172" t="s">
        <v>272</v>
      </c>
      <c r="C154" s="179" t="s">
        <v>273</v>
      </c>
      <c r="D154" s="173" t="s">
        <v>167</v>
      </c>
      <c r="E154" s="174">
        <v>4</v>
      </c>
      <c r="F154" s="175">
        <v>0</v>
      </c>
      <c r="G154" s="176">
        <f t="shared" si="35"/>
        <v>0</v>
      </c>
      <c r="H154" s="175">
        <v>243</v>
      </c>
      <c r="I154" s="176">
        <f t="shared" si="36"/>
        <v>972</v>
      </c>
      <c r="J154" s="175">
        <v>0</v>
      </c>
      <c r="K154" s="176">
        <f t="shared" si="37"/>
        <v>0</v>
      </c>
      <c r="L154" s="176">
        <v>21</v>
      </c>
      <c r="M154" s="176">
        <f t="shared" si="38"/>
        <v>0</v>
      </c>
      <c r="N154" s="174">
        <v>2.1000000000000001E-4</v>
      </c>
      <c r="O154" s="174">
        <f t="shared" si="39"/>
        <v>0</v>
      </c>
      <c r="P154" s="174">
        <v>0</v>
      </c>
      <c r="Q154" s="174">
        <f t="shared" si="40"/>
        <v>0</v>
      </c>
      <c r="R154" s="176" t="s">
        <v>218</v>
      </c>
      <c r="S154" s="176" t="s">
        <v>116</v>
      </c>
      <c r="T154" s="176" t="s">
        <v>117</v>
      </c>
      <c r="U154" s="176">
        <v>0</v>
      </c>
      <c r="V154" s="176">
        <f t="shared" si="41"/>
        <v>0</v>
      </c>
      <c r="W154" s="176"/>
      <c r="X154" s="145"/>
      <c r="Y154" s="145"/>
      <c r="Z154" s="145"/>
      <c r="AA154" s="145"/>
      <c r="AB154" s="145"/>
      <c r="AC154" s="145"/>
      <c r="AD154" s="145"/>
      <c r="AE154" s="145" t="s">
        <v>132</v>
      </c>
      <c r="AF154" s="145"/>
      <c r="AG154" s="145"/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</row>
    <row r="155" spans="1:58" outlineLevel="1" x14ac:dyDescent="0.2">
      <c r="A155" s="171">
        <v>87</v>
      </c>
      <c r="B155" s="172" t="s">
        <v>274</v>
      </c>
      <c r="C155" s="179" t="s">
        <v>275</v>
      </c>
      <c r="D155" s="173" t="s">
        <v>138</v>
      </c>
      <c r="E155" s="174">
        <v>4</v>
      </c>
      <c r="F155" s="175">
        <v>0</v>
      </c>
      <c r="G155" s="176">
        <f t="shared" si="35"/>
        <v>0</v>
      </c>
      <c r="H155" s="175">
        <v>0</v>
      </c>
      <c r="I155" s="176">
        <f t="shared" si="36"/>
        <v>0</v>
      </c>
      <c r="J155" s="175">
        <v>52.5</v>
      </c>
      <c r="K155" s="176">
        <f t="shared" si="37"/>
        <v>210</v>
      </c>
      <c r="L155" s="176">
        <v>21</v>
      </c>
      <c r="M155" s="176">
        <f t="shared" si="38"/>
        <v>0</v>
      </c>
      <c r="N155" s="174">
        <v>0</v>
      </c>
      <c r="O155" s="174">
        <f t="shared" si="39"/>
        <v>0</v>
      </c>
      <c r="P155" s="174">
        <v>0</v>
      </c>
      <c r="Q155" s="174">
        <f t="shared" si="40"/>
        <v>0</v>
      </c>
      <c r="R155" s="176"/>
      <c r="S155" s="176" t="s">
        <v>116</v>
      </c>
      <c r="T155" s="176" t="s">
        <v>117</v>
      </c>
      <c r="U155" s="176">
        <v>0.10299999999999999</v>
      </c>
      <c r="V155" s="176">
        <f t="shared" si="41"/>
        <v>0.41</v>
      </c>
      <c r="W155" s="176"/>
      <c r="X155" s="145"/>
      <c r="Y155" s="145"/>
      <c r="Z155" s="145"/>
      <c r="AA155" s="145"/>
      <c r="AB155" s="145"/>
      <c r="AC155" s="145"/>
      <c r="AD155" s="145"/>
      <c r="AE155" s="145" t="s">
        <v>108</v>
      </c>
      <c r="AF155" s="145"/>
      <c r="AG155" s="145"/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</row>
    <row r="156" spans="1:58" outlineLevel="1" x14ac:dyDescent="0.2">
      <c r="A156" s="171">
        <v>88</v>
      </c>
      <c r="B156" s="172" t="s">
        <v>276</v>
      </c>
      <c r="C156" s="179" t="s">
        <v>277</v>
      </c>
      <c r="D156" s="173" t="s">
        <v>138</v>
      </c>
      <c r="E156" s="174">
        <v>4</v>
      </c>
      <c r="F156" s="175">
        <v>0</v>
      </c>
      <c r="G156" s="176">
        <f t="shared" si="35"/>
        <v>0</v>
      </c>
      <c r="H156" s="175">
        <v>274.5</v>
      </c>
      <c r="I156" s="176">
        <f t="shared" si="36"/>
        <v>1098</v>
      </c>
      <c r="J156" s="175">
        <v>0</v>
      </c>
      <c r="K156" s="176">
        <f t="shared" si="37"/>
        <v>0</v>
      </c>
      <c r="L156" s="176">
        <v>21</v>
      </c>
      <c r="M156" s="176">
        <f t="shared" si="38"/>
        <v>0</v>
      </c>
      <c r="N156" s="174">
        <v>9.3999999999999997E-4</v>
      </c>
      <c r="O156" s="174">
        <f t="shared" si="39"/>
        <v>0</v>
      </c>
      <c r="P156" s="174">
        <v>0</v>
      </c>
      <c r="Q156" s="174">
        <f t="shared" si="40"/>
        <v>0</v>
      </c>
      <c r="R156" s="176" t="s">
        <v>218</v>
      </c>
      <c r="S156" s="176" t="s">
        <v>116</v>
      </c>
      <c r="T156" s="176" t="s">
        <v>117</v>
      </c>
      <c r="U156" s="176">
        <v>0</v>
      </c>
      <c r="V156" s="176">
        <f t="shared" si="41"/>
        <v>0</v>
      </c>
      <c r="W156" s="176"/>
      <c r="X156" s="145"/>
      <c r="Y156" s="145"/>
      <c r="Z156" s="145"/>
      <c r="AA156" s="145"/>
      <c r="AB156" s="145"/>
      <c r="AC156" s="145"/>
      <c r="AD156" s="145"/>
      <c r="AE156" s="145" t="s">
        <v>132</v>
      </c>
      <c r="AF156" s="145"/>
      <c r="AG156" s="145"/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</row>
    <row r="157" spans="1:58" outlineLevel="1" x14ac:dyDescent="0.2">
      <c r="A157" s="171">
        <v>89</v>
      </c>
      <c r="B157" s="172" t="s">
        <v>278</v>
      </c>
      <c r="C157" s="179" t="s">
        <v>279</v>
      </c>
      <c r="D157" s="173" t="s">
        <v>138</v>
      </c>
      <c r="E157" s="174">
        <v>4</v>
      </c>
      <c r="F157" s="175">
        <v>0</v>
      </c>
      <c r="G157" s="176">
        <f t="shared" si="35"/>
        <v>0</v>
      </c>
      <c r="H157" s="175">
        <v>0</v>
      </c>
      <c r="I157" s="176">
        <f t="shared" si="36"/>
        <v>0</v>
      </c>
      <c r="J157" s="175">
        <v>64.3</v>
      </c>
      <c r="K157" s="176">
        <f t="shared" si="37"/>
        <v>257.2</v>
      </c>
      <c r="L157" s="176">
        <v>21</v>
      </c>
      <c r="M157" s="176">
        <f t="shared" si="38"/>
        <v>0</v>
      </c>
      <c r="N157" s="174">
        <v>0</v>
      </c>
      <c r="O157" s="174">
        <f t="shared" si="39"/>
        <v>0</v>
      </c>
      <c r="P157" s="174">
        <v>0</v>
      </c>
      <c r="Q157" s="174">
        <f t="shared" si="40"/>
        <v>0</v>
      </c>
      <c r="R157" s="176"/>
      <c r="S157" s="176" t="s">
        <v>116</v>
      </c>
      <c r="T157" s="176" t="s">
        <v>117</v>
      </c>
      <c r="U157" s="176">
        <v>0.127</v>
      </c>
      <c r="V157" s="176">
        <f t="shared" si="41"/>
        <v>0.51</v>
      </c>
      <c r="W157" s="176"/>
      <c r="X157" s="145"/>
      <c r="Y157" s="145"/>
      <c r="Z157" s="145"/>
      <c r="AA157" s="145"/>
      <c r="AB157" s="145"/>
      <c r="AC157" s="145"/>
      <c r="AD157" s="145"/>
      <c r="AE157" s="145" t="s">
        <v>108</v>
      </c>
      <c r="AF157" s="145"/>
      <c r="AG157" s="145"/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</row>
    <row r="158" spans="1:58" outlineLevel="1" x14ac:dyDescent="0.2">
      <c r="A158" s="171">
        <v>90</v>
      </c>
      <c r="B158" s="172" t="s">
        <v>280</v>
      </c>
      <c r="C158" s="179" t="s">
        <v>281</v>
      </c>
      <c r="D158" s="173" t="s">
        <v>138</v>
      </c>
      <c r="E158" s="174">
        <v>4</v>
      </c>
      <c r="F158" s="175">
        <v>0</v>
      </c>
      <c r="G158" s="176">
        <f t="shared" si="35"/>
        <v>0</v>
      </c>
      <c r="H158" s="175">
        <v>417.5</v>
      </c>
      <c r="I158" s="176">
        <f t="shared" si="36"/>
        <v>1670</v>
      </c>
      <c r="J158" s="175">
        <v>0</v>
      </c>
      <c r="K158" s="176">
        <f t="shared" si="37"/>
        <v>0</v>
      </c>
      <c r="L158" s="176">
        <v>21</v>
      </c>
      <c r="M158" s="176">
        <f t="shared" si="38"/>
        <v>0</v>
      </c>
      <c r="N158" s="174">
        <v>1.47E-3</v>
      </c>
      <c r="O158" s="174">
        <f t="shared" si="39"/>
        <v>0.01</v>
      </c>
      <c r="P158" s="174">
        <v>0</v>
      </c>
      <c r="Q158" s="174">
        <f t="shared" si="40"/>
        <v>0</v>
      </c>
      <c r="R158" s="176"/>
      <c r="S158" s="176" t="s">
        <v>106</v>
      </c>
      <c r="T158" s="176" t="s">
        <v>117</v>
      </c>
      <c r="U158" s="176">
        <v>0</v>
      </c>
      <c r="V158" s="176">
        <f t="shared" si="41"/>
        <v>0</v>
      </c>
      <c r="W158" s="176"/>
      <c r="X158" s="145"/>
      <c r="Y158" s="145"/>
      <c r="Z158" s="145"/>
      <c r="AA158" s="145"/>
      <c r="AB158" s="145"/>
      <c r="AC158" s="145"/>
      <c r="AD158" s="145"/>
      <c r="AE158" s="145" t="s">
        <v>132</v>
      </c>
      <c r="AF158" s="145"/>
      <c r="AG158" s="145"/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</row>
    <row r="159" spans="1:58" outlineLevel="1" x14ac:dyDescent="0.2">
      <c r="A159" s="171">
        <v>91</v>
      </c>
      <c r="B159" s="172" t="s">
        <v>282</v>
      </c>
      <c r="C159" s="179" t="s">
        <v>283</v>
      </c>
      <c r="D159" s="173" t="s">
        <v>167</v>
      </c>
      <c r="E159" s="174">
        <v>8</v>
      </c>
      <c r="F159" s="175">
        <v>0</v>
      </c>
      <c r="G159" s="176">
        <f t="shared" si="35"/>
        <v>0</v>
      </c>
      <c r="H159" s="175">
        <v>0</v>
      </c>
      <c r="I159" s="176">
        <f t="shared" si="36"/>
        <v>0</v>
      </c>
      <c r="J159" s="175">
        <v>264.5</v>
      </c>
      <c r="K159" s="176">
        <f t="shared" si="37"/>
        <v>2116</v>
      </c>
      <c r="L159" s="176">
        <v>21</v>
      </c>
      <c r="M159" s="176">
        <f t="shared" si="38"/>
        <v>0</v>
      </c>
      <c r="N159" s="174">
        <v>0</v>
      </c>
      <c r="O159" s="174">
        <f t="shared" si="39"/>
        <v>0</v>
      </c>
      <c r="P159" s="174">
        <v>0</v>
      </c>
      <c r="Q159" s="174">
        <f t="shared" si="40"/>
        <v>0</v>
      </c>
      <c r="R159" s="176"/>
      <c r="S159" s="176" t="s">
        <v>116</v>
      </c>
      <c r="T159" s="176" t="s">
        <v>117</v>
      </c>
      <c r="U159" s="176">
        <v>0.52159999999999995</v>
      </c>
      <c r="V159" s="176">
        <f t="shared" si="41"/>
        <v>4.17</v>
      </c>
      <c r="W159" s="176"/>
      <c r="X159" s="145"/>
      <c r="Y159" s="145"/>
      <c r="Z159" s="145"/>
      <c r="AA159" s="145"/>
      <c r="AB159" s="145"/>
      <c r="AC159" s="145"/>
      <c r="AD159" s="145"/>
      <c r="AE159" s="145" t="s">
        <v>108</v>
      </c>
      <c r="AF159" s="145"/>
      <c r="AG159" s="145"/>
      <c r="AH159" s="145"/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</row>
    <row r="160" spans="1:58" outlineLevel="1" x14ac:dyDescent="0.2">
      <c r="A160" s="171">
        <v>92</v>
      </c>
      <c r="B160" s="172" t="s">
        <v>284</v>
      </c>
      <c r="C160" s="179" t="s">
        <v>285</v>
      </c>
      <c r="D160" s="173" t="s">
        <v>167</v>
      </c>
      <c r="E160" s="174">
        <v>8</v>
      </c>
      <c r="F160" s="175">
        <v>0</v>
      </c>
      <c r="G160" s="176">
        <f t="shared" si="35"/>
        <v>0</v>
      </c>
      <c r="H160" s="175">
        <v>75.8</v>
      </c>
      <c r="I160" s="176">
        <f t="shared" si="36"/>
        <v>606.4</v>
      </c>
      <c r="J160" s="175">
        <v>0</v>
      </c>
      <c r="K160" s="176">
        <f t="shared" si="37"/>
        <v>0</v>
      </c>
      <c r="L160" s="176">
        <v>21</v>
      </c>
      <c r="M160" s="176">
        <f t="shared" si="38"/>
        <v>0</v>
      </c>
      <c r="N160" s="174">
        <v>1.7000000000000001E-4</v>
      </c>
      <c r="O160" s="174">
        <f t="shared" si="39"/>
        <v>0</v>
      </c>
      <c r="P160" s="174">
        <v>0</v>
      </c>
      <c r="Q160" s="174">
        <f t="shared" si="40"/>
        <v>0</v>
      </c>
      <c r="R160" s="176" t="s">
        <v>218</v>
      </c>
      <c r="S160" s="176" t="s">
        <v>116</v>
      </c>
      <c r="T160" s="176" t="s">
        <v>117</v>
      </c>
      <c r="U160" s="176">
        <v>0</v>
      </c>
      <c r="V160" s="176">
        <f t="shared" si="41"/>
        <v>0</v>
      </c>
      <c r="W160" s="176"/>
      <c r="X160" s="145"/>
      <c r="Y160" s="145"/>
      <c r="Z160" s="145"/>
      <c r="AA160" s="145"/>
      <c r="AB160" s="145"/>
      <c r="AC160" s="145"/>
      <c r="AD160" s="145"/>
      <c r="AE160" s="145" t="s">
        <v>132</v>
      </c>
      <c r="AF160" s="145"/>
      <c r="AG160" s="145"/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</row>
    <row r="161" spans="1:58" outlineLevel="1" x14ac:dyDescent="0.2">
      <c r="A161" s="171">
        <v>93</v>
      </c>
      <c r="B161" s="172" t="s">
        <v>286</v>
      </c>
      <c r="C161" s="179" t="s">
        <v>287</v>
      </c>
      <c r="D161" s="173" t="s">
        <v>167</v>
      </c>
      <c r="E161" s="174">
        <v>8</v>
      </c>
      <c r="F161" s="175">
        <v>0</v>
      </c>
      <c r="G161" s="176">
        <f t="shared" si="35"/>
        <v>0</v>
      </c>
      <c r="H161" s="175">
        <v>0</v>
      </c>
      <c r="I161" s="176">
        <f t="shared" si="36"/>
        <v>0</v>
      </c>
      <c r="J161" s="175">
        <v>320.5</v>
      </c>
      <c r="K161" s="176">
        <f t="shared" si="37"/>
        <v>2564</v>
      </c>
      <c r="L161" s="176">
        <v>21</v>
      </c>
      <c r="M161" s="176">
        <f t="shared" si="38"/>
        <v>0</v>
      </c>
      <c r="N161" s="174">
        <v>0</v>
      </c>
      <c r="O161" s="174">
        <f t="shared" si="39"/>
        <v>0</v>
      </c>
      <c r="P161" s="174">
        <v>0</v>
      </c>
      <c r="Q161" s="174">
        <f t="shared" si="40"/>
        <v>0</v>
      </c>
      <c r="R161" s="176"/>
      <c r="S161" s="176" t="s">
        <v>116</v>
      </c>
      <c r="T161" s="176" t="s">
        <v>117</v>
      </c>
      <c r="U161" s="176">
        <v>0.63280000000000003</v>
      </c>
      <c r="V161" s="176">
        <f t="shared" si="41"/>
        <v>5.0599999999999996</v>
      </c>
      <c r="W161" s="176"/>
      <c r="X161" s="145"/>
      <c r="Y161" s="145"/>
      <c r="Z161" s="145"/>
      <c r="AA161" s="145"/>
      <c r="AB161" s="145"/>
      <c r="AC161" s="145"/>
      <c r="AD161" s="145"/>
      <c r="AE161" s="145" t="s">
        <v>108</v>
      </c>
      <c r="AF161" s="145"/>
      <c r="AG161" s="145"/>
      <c r="AH161" s="145"/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</row>
    <row r="162" spans="1:58" outlineLevel="1" x14ac:dyDescent="0.2">
      <c r="A162" s="171">
        <v>94</v>
      </c>
      <c r="B162" s="172" t="s">
        <v>288</v>
      </c>
      <c r="C162" s="179" t="s">
        <v>289</v>
      </c>
      <c r="D162" s="173" t="s">
        <v>167</v>
      </c>
      <c r="E162" s="174">
        <v>8</v>
      </c>
      <c r="F162" s="175">
        <v>0</v>
      </c>
      <c r="G162" s="176">
        <f t="shared" si="35"/>
        <v>0</v>
      </c>
      <c r="H162" s="175">
        <v>134.5</v>
      </c>
      <c r="I162" s="176">
        <f t="shared" si="36"/>
        <v>1076</v>
      </c>
      <c r="J162" s="175">
        <v>0</v>
      </c>
      <c r="K162" s="176">
        <f t="shared" si="37"/>
        <v>0</v>
      </c>
      <c r="L162" s="176">
        <v>21</v>
      </c>
      <c r="M162" s="176">
        <f t="shared" si="38"/>
        <v>0</v>
      </c>
      <c r="N162" s="174">
        <v>3.6000000000000002E-4</v>
      </c>
      <c r="O162" s="174">
        <f t="shared" si="39"/>
        <v>0</v>
      </c>
      <c r="P162" s="174">
        <v>0</v>
      </c>
      <c r="Q162" s="174">
        <f t="shared" si="40"/>
        <v>0</v>
      </c>
      <c r="R162" s="176" t="s">
        <v>218</v>
      </c>
      <c r="S162" s="176" t="s">
        <v>116</v>
      </c>
      <c r="T162" s="176" t="s">
        <v>117</v>
      </c>
      <c r="U162" s="176">
        <v>0</v>
      </c>
      <c r="V162" s="176">
        <f t="shared" si="41"/>
        <v>0</v>
      </c>
      <c r="W162" s="176"/>
      <c r="X162" s="145"/>
      <c r="Y162" s="145"/>
      <c r="Z162" s="145"/>
      <c r="AA162" s="145"/>
      <c r="AB162" s="145"/>
      <c r="AC162" s="145"/>
      <c r="AD162" s="145"/>
      <c r="AE162" s="145" t="s">
        <v>132</v>
      </c>
      <c r="AF162" s="145"/>
      <c r="AG162" s="145"/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</row>
    <row r="163" spans="1:58" outlineLevel="1" x14ac:dyDescent="0.2">
      <c r="A163" s="171">
        <v>95</v>
      </c>
      <c r="B163" s="172" t="s">
        <v>290</v>
      </c>
      <c r="C163" s="179" t="s">
        <v>291</v>
      </c>
      <c r="D163" s="173" t="s">
        <v>292</v>
      </c>
      <c r="E163" s="174">
        <v>0.18</v>
      </c>
      <c r="F163" s="175">
        <v>0</v>
      </c>
      <c r="G163" s="176">
        <f t="shared" si="35"/>
        <v>0</v>
      </c>
      <c r="H163" s="175">
        <v>0</v>
      </c>
      <c r="I163" s="176">
        <f t="shared" si="36"/>
        <v>0</v>
      </c>
      <c r="J163" s="175">
        <v>37.6</v>
      </c>
      <c r="K163" s="176">
        <f t="shared" si="37"/>
        <v>6.77</v>
      </c>
      <c r="L163" s="176">
        <v>21</v>
      </c>
      <c r="M163" s="176">
        <f t="shared" si="38"/>
        <v>0</v>
      </c>
      <c r="N163" s="174">
        <v>0</v>
      </c>
      <c r="O163" s="174">
        <f t="shared" si="39"/>
        <v>0</v>
      </c>
      <c r="P163" s="174">
        <v>0</v>
      </c>
      <c r="Q163" s="174">
        <f t="shared" si="40"/>
        <v>0</v>
      </c>
      <c r="R163" s="176"/>
      <c r="S163" s="176" t="s">
        <v>116</v>
      </c>
      <c r="T163" s="176" t="s">
        <v>117</v>
      </c>
      <c r="U163" s="176">
        <v>7.4399999999999994E-2</v>
      </c>
      <c r="V163" s="176">
        <f t="shared" si="41"/>
        <v>0.01</v>
      </c>
      <c r="W163" s="176"/>
      <c r="X163" s="145"/>
      <c r="Y163" s="145"/>
      <c r="Z163" s="145"/>
      <c r="AA163" s="145"/>
      <c r="AB163" s="145"/>
      <c r="AC163" s="145"/>
      <c r="AD163" s="145"/>
      <c r="AE163" s="145" t="s">
        <v>108</v>
      </c>
      <c r="AF163" s="145"/>
      <c r="AG163" s="145"/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</row>
    <row r="164" spans="1:58" outlineLevel="1" x14ac:dyDescent="0.2">
      <c r="A164" s="171">
        <v>96</v>
      </c>
      <c r="B164" s="172" t="s">
        <v>293</v>
      </c>
      <c r="C164" s="179" t="s">
        <v>294</v>
      </c>
      <c r="D164" s="173" t="s">
        <v>295</v>
      </c>
      <c r="E164" s="174">
        <v>0.18</v>
      </c>
      <c r="F164" s="175">
        <v>0</v>
      </c>
      <c r="G164" s="176">
        <f t="shared" si="35"/>
        <v>0</v>
      </c>
      <c r="H164" s="175">
        <v>418</v>
      </c>
      <c r="I164" s="176">
        <f t="shared" si="36"/>
        <v>75.239999999999995</v>
      </c>
      <c r="J164" s="175">
        <v>0</v>
      </c>
      <c r="K164" s="176">
        <f t="shared" si="37"/>
        <v>0</v>
      </c>
      <c r="L164" s="176">
        <v>21</v>
      </c>
      <c r="M164" s="176">
        <f t="shared" si="38"/>
        <v>0</v>
      </c>
      <c r="N164" s="174">
        <v>1E-3</v>
      </c>
      <c r="O164" s="174">
        <f t="shared" si="39"/>
        <v>0</v>
      </c>
      <c r="P164" s="174">
        <v>0</v>
      </c>
      <c r="Q164" s="174">
        <f t="shared" si="40"/>
        <v>0</v>
      </c>
      <c r="R164" s="176"/>
      <c r="S164" s="176" t="s">
        <v>106</v>
      </c>
      <c r="T164" s="176" t="s">
        <v>231</v>
      </c>
      <c r="U164" s="176">
        <v>0</v>
      </c>
      <c r="V164" s="176">
        <f t="shared" si="41"/>
        <v>0</v>
      </c>
      <c r="W164" s="176"/>
      <c r="X164" s="145"/>
      <c r="Y164" s="145"/>
      <c r="Z164" s="145"/>
      <c r="AA164" s="145"/>
      <c r="AB164" s="145"/>
      <c r="AC164" s="145"/>
      <c r="AD164" s="145"/>
      <c r="AE164" s="145" t="s">
        <v>132</v>
      </c>
      <c r="AF164" s="145"/>
      <c r="AG164" s="145"/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</row>
    <row r="165" spans="1:58" outlineLevel="1" x14ac:dyDescent="0.2">
      <c r="A165" s="171">
        <v>97</v>
      </c>
      <c r="B165" s="172" t="s">
        <v>290</v>
      </c>
      <c r="C165" s="179" t="s">
        <v>291</v>
      </c>
      <c r="D165" s="173" t="s">
        <v>292</v>
      </c>
      <c r="E165" s="174">
        <v>0.26</v>
      </c>
      <c r="F165" s="175">
        <v>0</v>
      </c>
      <c r="G165" s="176">
        <f t="shared" si="35"/>
        <v>0</v>
      </c>
      <c r="H165" s="175">
        <v>0</v>
      </c>
      <c r="I165" s="176">
        <f t="shared" si="36"/>
        <v>0</v>
      </c>
      <c r="J165" s="175">
        <v>37.6</v>
      </c>
      <c r="K165" s="176">
        <f t="shared" si="37"/>
        <v>9.7799999999999994</v>
      </c>
      <c r="L165" s="176">
        <v>21</v>
      </c>
      <c r="M165" s="176">
        <f t="shared" si="38"/>
        <v>0</v>
      </c>
      <c r="N165" s="174">
        <v>0</v>
      </c>
      <c r="O165" s="174">
        <f t="shared" si="39"/>
        <v>0</v>
      </c>
      <c r="P165" s="174">
        <v>0</v>
      </c>
      <c r="Q165" s="174">
        <f t="shared" si="40"/>
        <v>0</v>
      </c>
      <c r="R165" s="176"/>
      <c r="S165" s="176" t="s">
        <v>116</v>
      </c>
      <c r="T165" s="176" t="s">
        <v>117</v>
      </c>
      <c r="U165" s="176">
        <v>7.4399999999999994E-2</v>
      </c>
      <c r="V165" s="176">
        <f t="shared" si="41"/>
        <v>0.02</v>
      </c>
      <c r="W165" s="176"/>
      <c r="X165" s="145"/>
      <c r="Y165" s="145"/>
      <c r="Z165" s="145"/>
      <c r="AA165" s="145"/>
      <c r="AB165" s="145"/>
      <c r="AC165" s="145"/>
      <c r="AD165" s="145"/>
      <c r="AE165" s="145" t="s">
        <v>108</v>
      </c>
      <c r="AF165" s="145"/>
      <c r="AG165" s="145"/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</row>
    <row r="166" spans="1:58" outlineLevel="1" x14ac:dyDescent="0.2">
      <c r="A166" s="171">
        <v>98</v>
      </c>
      <c r="B166" s="172" t="s">
        <v>296</v>
      </c>
      <c r="C166" s="179" t="s">
        <v>297</v>
      </c>
      <c r="D166" s="173" t="s">
        <v>295</v>
      </c>
      <c r="E166" s="174">
        <v>0.26</v>
      </c>
      <c r="F166" s="175">
        <v>0</v>
      </c>
      <c r="G166" s="176">
        <f t="shared" si="35"/>
        <v>0</v>
      </c>
      <c r="H166" s="175">
        <v>418</v>
      </c>
      <c r="I166" s="176">
        <f t="shared" si="36"/>
        <v>108.68</v>
      </c>
      <c r="J166" s="175">
        <v>0</v>
      </c>
      <c r="K166" s="176">
        <f t="shared" si="37"/>
        <v>0</v>
      </c>
      <c r="L166" s="176">
        <v>21</v>
      </c>
      <c r="M166" s="176">
        <f t="shared" si="38"/>
        <v>0</v>
      </c>
      <c r="N166" s="174">
        <v>1E-3</v>
      </c>
      <c r="O166" s="174">
        <f t="shared" si="39"/>
        <v>0</v>
      </c>
      <c r="P166" s="174">
        <v>0</v>
      </c>
      <c r="Q166" s="174">
        <f t="shared" si="40"/>
        <v>0</v>
      </c>
      <c r="R166" s="176"/>
      <c r="S166" s="176" t="s">
        <v>106</v>
      </c>
      <c r="T166" s="176" t="s">
        <v>231</v>
      </c>
      <c r="U166" s="176">
        <v>0</v>
      </c>
      <c r="V166" s="176">
        <f t="shared" si="41"/>
        <v>0</v>
      </c>
      <c r="W166" s="176"/>
      <c r="X166" s="145"/>
      <c r="Y166" s="145"/>
      <c r="Z166" s="145"/>
      <c r="AA166" s="145"/>
      <c r="AB166" s="145"/>
      <c r="AC166" s="145"/>
      <c r="AD166" s="145"/>
      <c r="AE166" s="145" t="s">
        <v>132</v>
      </c>
      <c r="AF166" s="145"/>
      <c r="AG166" s="145"/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</row>
    <row r="167" spans="1:58" outlineLevel="1" x14ac:dyDescent="0.2">
      <c r="A167" s="171">
        <v>99</v>
      </c>
      <c r="B167" s="172" t="s">
        <v>191</v>
      </c>
      <c r="C167" s="179" t="s">
        <v>192</v>
      </c>
      <c r="D167" s="173" t="s">
        <v>105</v>
      </c>
      <c r="E167" s="174">
        <v>1</v>
      </c>
      <c r="F167" s="175">
        <v>0</v>
      </c>
      <c r="G167" s="176">
        <f t="shared" si="35"/>
        <v>0</v>
      </c>
      <c r="H167" s="175">
        <v>538.09</v>
      </c>
      <c r="I167" s="176">
        <f t="shared" si="36"/>
        <v>538.09</v>
      </c>
      <c r="J167" s="175">
        <v>1461.91</v>
      </c>
      <c r="K167" s="176">
        <f t="shared" si="37"/>
        <v>1461.91</v>
      </c>
      <c r="L167" s="176">
        <v>21</v>
      </c>
      <c r="M167" s="176">
        <f t="shared" si="38"/>
        <v>0</v>
      </c>
      <c r="N167" s="174">
        <v>0</v>
      </c>
      <c r="O167" s="174">
        <f t="shared" si="39"/>
        <v>0</v>
      </c>
      <c r="P167" s="174">
        <v>0</v>
      </c>
      <c r="Q167" s="174">
        <f t="shared" si="40"/>
        <v>0</v>
      </c>
      <c r="R167" s="176"/>
      <c r="S167" s="176" t="s">
        <v>106</v>
      </c>
      <c r="T167" s="176" t="s">
        <v>107</v>
      </c>
      <c r="U167" s="176">
        <v>2.5999999999999999E-2</v>
      </c>
      <c r="V167" s="176">
        <f t="shared" si="41"/>
        <v>0.03</v>
      </c>
      <c r="W167" s="176"/>
      <c r="X167" s="145"/>
      <c r="Y167" s="145"/>
      <c r="Z167" s="145"/>
      <c r="AA167" s="145"/>
      <c r="AB167" s="145"/>
      <c r="AC167" s="145"/>
      <c r="AD167" s="145"/>
      <c r="AE167" s="145" t="s">
        <v>108</v>
      </c>
      <c r="AF167" s="145"/>
      <c r="AG167" s="145"/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</row>
    <row r="168" spans="1:58" outlineLevel="1" x14ac:dyDescent="0.2">
      <c r="A168" s="171">
        <v>100</v>
      </c>
      <c r="B168" s="172" t="s">
        <v>163</v>
      </c>
      <c r="C168" s="179" t="s">
        <v>164</v>
      </c>
      <c r="D168" s="173" t="s">
        <v>105</v>
      </c>
      <c r="E168" s="174">
        <v>1</v>
      </c>
      <c r="F168" s="175">
        <v>0</v>
      </c>
      <c r="G168" s="176">
        <f t="shared" si="35"/>
        <v>0</v>
      </c>
      <c r="H168" s="175">
        <v>807.13</v>
      </c>
      <c r="I168" s="176">
        <f t="shared" si="36"/>
        <v>807.13</v>
      </c>
      <c r="J168" s="175">
        <v>2192.87</v>
      </c>
      <c r="K168" s="176">
        <f t="shared" si="37"/>
        <v>2192.87</v>
      </c>
      <c r="L168" s="176">
        <v>21</v>
      </c>
      <c r="M168" s="176">
        <f t="shared" si="38"/>
        <v>0</v>
      </c>
      <c r="N168" s="174">
        <v>0</v>
      </c>
      <c r="O168" s="174">
        <f t="shared" si="39"/>
        <v>0</v>
      </c>
      <c r="P168" s="174">
        <v>0</v>
      </c>
      <c r="Q168" s="174">
        <f t="shared" si="40"/>
        <v>0</v>
      </c>
      <c r="R168" s="176"/>
      <c r="S168" s="176" t="s">
        <v>106</v>
      </c>
      <c r="T168" s="176" t="s">
        <v>107</v>
      </c>
      <c r="U168" s="176">
        <v>2.5999999999999999E-2</v>
      </c>
      <c r="V168" s="176">
        <f t="shared" si="41"/>
        <v>0.03</v>
      </c>
      <c r="W168" s="176"/>
      <c r="X168" s="145"/>
      <c r="Y168" s="145"/>
      <c r="Z168" s="145"/>
      <c r="AA168" s="145"/>
      <c r="AB168" s="145"/>
      <c r="AC168" s="145"/>
      <c r="AD168" s="145"/>
      <c r="AE168" s="145" t="s">
        <v>108</v>
      </c>
      <c r="AF168" s="145"/>
      <c r="AG168" s="145"/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</row>
    <row r="169" spans="1:58" outlineLevel="1" x14ac:dyDescent="0.2">
      <c r="A169" s="171">
        <v>101</v>
      </c>
      <c r="B169" s="172" t="s">
        <v>159</v>
      </c>
      <c r="C169" s="179" t="s">
        <v>160</v>
      </c>
      <c r="D169" s="173" t="s">
        <v>105</v>
      </c>
      <c r="E169" s="174">
        <v>1</v>
      </c>
      <c r="F169" s="175">
        <v>0</v>
      </c>
      <c r="G169" s="176">
        <f t="shared" si="35"/>
        <v>0</v>
      </c>
      <c r="H169" s="175">
        <v>1345.22</v>
      </c>
      <c r="I169" s="176">
        <f t="shared" si="36"/>
        <v>1345.22</v>
      </c>
      <c r="J169" s="175">
        <v>3654.78</v>
      </c>
      <c r="K169" s="176">
        <f t="shared" si="37"/>
        <v>3654.78</v>
      </c>
      <c r="L169" s="176">
        <v>21</v>
      </c>
      <c r="M169" s="176">
        <f t="shared" si="38"/>
        <v>0</v>
      </c>
      <c r="N169" s="174">
        <v>0</v>
      </c>
      <c r="O169" s="174">
        <f t="shared" si="39"/>
        <v>0</v>
      </c>
      <c r="P169" s="174">
        <v>0</v>
      </c>
      <c r="Q169" s="174">
        <f t="shared" si="40"/>
        <v>0</v>
      </c>
      <c r="R169" s="176"/>
      <c r="S169" s="176" t="s">
        <v>106</v>
      </c>
      <c r="T169" s="176" t="s">
        <v>107</v>
      </c>
      <c r="U169" s="176">
        <v>2.5999999999999999E-2</v>
      </c>
      <c r="V169" s="176">
        <f t="shared" si="41"/>
        <v>0.03</v>
      </c>
      <c r="W169" s="176"/>
      <c r="X169" s="145"/>
      <c r="Y169" s="145"/>
      <c r="Z169" s="145"/>
      <c r="AA169" s="145"/>
      <c r="AB169" s="145"/>
      <c r="AC169" s="145"/>
      <c r="AD169" s="145"/>
      <c r="AE169" s="145" t="s">
        <v>108</v>
      </c>
      <c r="AF169" s="145"/>
      <c r="AG169" s="145"/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</row>
    <row r="170" spans="1:58" x14ac:dyDescent="0.2">
      <c r="A170" s="159" t="s">
        <v>101</v>
      </c>
      <c r="B170" s="160" t="s">
        <v>68</v>
      </c>
      <c r="C170" s="178" t="s">
        <v>69</v>
      </c>
      <c r="D170" s="161"/>
      <c r="E170" s="162"/>
      <c r="F170" s="163"/>
      <c r="G170" s="163">
        <f>SUMIF(AE171:AE173,"&lt;&gt;NOR",G171:G173)</f>
        <v>0</v>
      </c>
      <c r="H170" s="163"/>
      <c r="I170" s="163">
        <f>SUM(I171:I173)</f>
        <v>91912</v>
      </c>
      <c r="J170" s="163"/>
      <c r="K170" s="163">
        <f>SUM(K171:K173)</f>
        <v>18188</v>
      </c>
      <c r="L170" s="163"/>
      <c r="M170" s="163">
        <f>SUM(M171:M173)</f>
        <v>0</v>
      </c>
      <c r="N170" s="162"/>
      <c r="O170" s="162">
        <f>SUM(O171:O173)</f>
        <v>0.12</v>
      </c>
      <c r="P170" s="162"/>
      <c r="Q170" s="162">
        <f>SUM(Q171:Q173)</f>
        <v>3.4599999999999995</v>
      </c>
      <c r="R170" s="163"/>
      <c r="S170" s="163"/>
      <c r="T170" s="163"/>
      <c r="U170" s="163"/>
      <c r="V170" s="163">
        <f>SUM(V171:V173)</f>
        <v>14.28</v>
      </c>
      <c r="W170" s="163"/>
      <c r="AE170" t="s">
        <v>102</v>
      </c>
    </row>
    <row r="171" spans="1:58" ht="33.75" outlineLevel="1" x14ac:dyDescent="0.2">
      <c r="A171" s="171">
        <v>102</v>
      </c>
      <c r="B171" s="172" t="s">
        <v>298</v>
      </c>
      <c r="C171" s="179" t="s">
        <v>299</v>
      </c>
      <c r="D171" s="173" t="s">
        <v>138</v>
      </c>
      <c r="E171" s="174">
        <v>100</v>
      </c>
      <c r="F171" s="175">
        <v>0</v>
      </c>
      <c r="G171" s="176">
        <f>ROUND(E171*F171,2)</f>
        <v>0</v>
      </c>
      <c r="H171" s="175">
        <v>475.84</v>
      </c>
      <c r="I171" s="176">
        <f>ROUND(E171*H171,2)</f>
        <v>47584</v>
      </c>
      <c r="J171" s="175">
        <v>94.16</v>
      </c>
      <c r="K171" s="176">
        <f>ROUND(E171*J171,2)</f>
        <v>9416</v>
      </c>
      <c r="L171" s="176">
        <v>21</v>
      </c>
      <c r="M171" s="176">
        <f>G171*(1+L171/100)</f>
        <v>0</v>
      </c>
      <c r="N171" s="174">
        <v>5.5000000000000003E-4</v>
      </c>
      <c r="O171" s="174">
        <f>ROUND(E171*N171,2)</f>
        <v>0.06</v>
      </c>
      <c r="P171" s="174">
        <v>1.6480000000000002E-2</v>
      </c>
      <c r="Q171" s="174">
        <f>ROUND(E171*P171,2)</f>
        <v>1.65</v>
      </c>
      <c r="R171" s="176"/>
      <c r="S171" s="176" t="s">
        <v>106</v>
      </c>
      <c r="T171" s="176" t="s">
        <v>107</v>
      </c>
      <c r="U171" s="176">
        <v>6.8000000000000005E-2</v>
      </c>
      <c r="V171" s="176">
        <f>ROUND(E171*U171,2)</f>
        <v>6.8</v>
      </c>
      <c r="W171" s="176"/>
      <c r="X171" s="145"/>
      <c r="Y171" s="145"/>
      <c r="Z171" s="145"/>
      <c r="AA171" s="145"/>
      <c r="AB171" s="145"/>
      <c r="AC171" s="145"/>
      <c r="AD171" s="145"/>
      <c r="AE171" s="145" t="s">
        <v>108</v>
      </c>
      <c r="AF171" s="145"/>
      <c r="AG171" s="145"/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</row>
    <row r="172" spans="1:58" ht="33.75" outlineLevel="1" x14ac:dyDescent="0.2">
      <c r="A172" s="171">
        <v>103</v>
      </c>
      <c r="B172" s="172" t="s">
        <v>300</v>
      </c>
      <c r="C172" s="179" t="s">
        <v>301</v>
      </c>
      <c r="D172" s="173" t="s">
        <v>138</v>
      </c>
      <c r="E172" s="174">
        <v>60</v>
      </c>
      <c r="F172" s="175">
        <v>0</v>
      </c>
      <c r="G172" s="176">
        <f>ROUND(E172*F172,2)</f>
        <v>0</v>
      </c>
      <c r="H172" s="175">
        <v>425.75</v>
      </c>
      <c r="I172" s="176">
        <f>ROUND(E172*H172,2)</f>
        <v>25545</v>
      </c>
      <c r="J172" s="175">
        <v>84.25</v>
      </c>
      <c r="K172" s="176">
        <f>ROUND(E172*J172,2)</f>
        <v>5055</v>
      </c>
      <c r="L172" s="176">
        <v>21</v>
      </c>
      <c r="M172" s="176">
        <f>G172*(1+L172/100)</f>
        <v>0</v>
      </c>
      <c r="N172" s="174">
        <v>5.5000000000000003E-4</v>
      </c>
      <c r="O172" s="174">
        <f>ROUND(E172*N172,2)</f>
        <v>0.03</v>
      </c>
      <c r="P172" s="174">
        <v>1.6480000000000002E-2</v>
      </c>
      <c r="Q172" s="174">
        <f>ROUND(E172*P172,2)</f>
        <v>0.99</v>
      </c>
      <c r="R172" s="176"/>
      <c r="S172" s="176" t="s">
        <v>106</v>
      </c>
      <c r="T172" s="176" t="s">
        <v>107</v>
      </c>
      <c r="U172" s="176">
        <v>6.8000000000000005E-2</v>
      </c>
      <c r="V172" s="176">
        <f>ROUND(E172*U172,2)</f>
        <v>4.08</v>
      </c>
      <c r="W172" s="176"/>
      <c r="X172" s="145"/>
      <c r="Y172" s="145"/>
      <c r="Z172" s="145"/>
      <c r="AA172" s="145"/>
      <c r="AB172" s="145"/>
      <c r="AC172" s="145"/>
      <c r="AD172" s="145"/>
      <c r="AE172" s="145" t="s">
        <v>108</v>
      </c>
      <c r="AF172" s="145"/>
      <c r="AG172" s="145"/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</row>
    <row r="173" spans="1:58" ht="33.75" outlineLevel="1" x14ac:dyDescent="0.2">
      <c r="A173" s="171">
        <v>104</v>
      </c>
      <c r="B173" s="172" t="s">
        <v>302</v>
      </c>
      <c r="C173" s="179" t="s">
        <v>303</v>
      </c>
      <c r="D173" s="173" t="s">
        <v>138</v>
      </c>
      <c r="E173" s="174">
        <v>50</v>
      </c>
      <c r="F173" s="175">
        <v>0</v>
      </c>
      <c r="G173" s="176">
        <f>ROUND(E173*F173,2)</f>
        <v>0</v>
      </c>
      <c r="H173" s="175">
        <v>375.66</v>
      </c>
      <c r="I173" s="176">
        <f>ROUND(E173*H173,2)</f>
        <v>18783</v>
      </c>
      <c r="J173" s="175">
        <v>74.34</v>
      </c>
      <c r="K173" s="176">
        <f>ROUND(E173*J173,2)</f>
        <v>3717</v>
      </c>
      <c r="L173" s="176">
        <v>21</v>
      </c>
      <c r="M173" s="176">
        <f>G173*(1+L173/100)</f>
        <v>0</v>
      </c>
      <c r="N173" s="174">
        <v>5.5000000000000003E-4</v>
      </c>
      <c r="O173" s="174">
        <f>ROUND(E173*N173,2)</f>
        <v>0.03</v>
      </c>
      <c r="P173" s="174">
        <v>1.6480000000000002E-2</v>
      </c>
      <c r="Q173" s="174">
        <f>ROUND(E173*P173,2)</f>
        <v>0.82</v>
      </c>
      <c r="R173" s="176"/>
      <c r="S173" s="176" t="s">
        <v>106</v>
      </c>
      <c r="T173" s="176" t="s">
        <v>107</v>
      </c>
      <c r="U173" s="176">
        <v>6.8000000000000005E-2</v>
      </c>
      <c r="V173" s="176">
        <f>ROUND(E173*U173,2)</f>
        <v>3.4</v>
      </c>
      <c r="W173" s="176"/>
      <c r="X173" s="145"/>
      <c r="Y173" s="145"/>
      <c r="Z173" s="145"/>
      <c r="AA173" s="145"/>
      <c r="AB173" s="145"/>
      <c r="AC173" s="145"/>
      <c r="AD173" s="145"/>
      <c r="AE173" s="145" t="s">
        <v>108</v>
      </c>
      <c r="AF173" s="145"/>
      <c r="AG173" s="145"/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</row>
    <row r="174" spans="1:58" x14ac:dyDescent="0.2">
      <c r="A174" s="159" t="s">
        <v>101</v>
      </c>
      <c r="B174" s="160" t="s">
        <v>70</v>
      </c>
      <c r="C174" s="178" t="s">
        <v>71</v>
      </c>
      <c r="D174" s="161"/>
      <c r="E174" s="162"/>
      <c r="F174" s="163"/>
      <c r="G174" s="163">
        <f>SUMIF(AE175:AE176,"&lt;&gt;NOR",G175:G176)</f>
        <v>0</v>
      </c>
      <c r="H174" s="163"/>
      <c r="I174" s="163">
        <f>SUM(I175:I176)</f>
        <v>0</v>
      </c>
      <c r="J174" s="163"/>
      <c r="K174" s="163">
        <f>SUM(K175:K176)</f>
        <v>7000</v>
      </c>
      <c r="L174" s="163"/>
      <c r="M174" s="163">
        <f>SUM(M175:M176)</f>
        <v>0</v>
      </c>
      <c r="N174" s="162"/>
      <c r="O174" s="162">
        <f>SUM(O175:O176)</f>
        <v>0</v>
      </c>
      <c r="P174" s="162"/>
      <c r="Q174" s="162">
        <f>SUM(Q175:Q176)</f>
        <v>0</v>
      </c>
      <c r="R174" s="163"/>
      <c r="S174" s="163"/>
      <c r="T174" s="163"/>
      <c r="U174" s="163"/>
      <c r="V174" s="163">
        <f>SUM(V175:V176)</f>
        <v>0</v>
      </c>
      <c r="W174" s="163"/>
      <c r="AE174" t="s">
        <v>102</v>
      </c>
    </row>
    <row r="175" spans="1:58" ht="22.5" outlineLevel="1" x14ac:dyDescent="0.2">
      <c r="A175" s="171">
        <v>105</v>
      </c>
      <c r="B175" s="172" t="s">
        <v>304</v>
      </c>
      <c r="C175" s="179" t="s">
        <v>305</v>
      </c>
      <c r="D175" s="173" t="s">
        <v>105</v>
      </c>
      <c r="E175" s="174">
        <v>1</v>
      </c>
      <c r="F175" s="175">
        <v>0</v>
      </c>
      <c r="G175" s="176">
        <f>ROUND(E175*F175,2)</f>
        <v>0</v>
      </c>
      <c r="H175" s="175">
        <v>0</v>
      </c>
      <c r="I175" s="176">
        <f>ROUND(E175*H175,2)</f>
        <v>0</v>
      </c>
      <c r="J175" s="175">
        <v>5000</v>
      </c>
      <c r="K175" s="176">
        <f>ROUND(E175*J175,2)</f>
        <v>5000</v>
      </c>
      <c r="L175" s="176">
        <v>21</v>
      </c>
      <c r="M175" s="176">
        <f>G175*(1+L175/100)</f>
        <v>0</v>
      </c>
      <c r="N175" s="174">
        <v>0</v>
      </c>
      <c r="O175" s="174">
        <f>ROUND(E175*N175,2)</f>
        <v>0</v>
      </c>
      <c r="P175" s="174">
        <v>0</v>
      </c>
      <c r="Q175" s="174">
        <f>ROUND(E175*P175,2)</f>
        <v>0</v>
      </c>
      <c r="R175" s="176"/>
      <c r="S175" s="176" t="s">
        <v>106</v>
      </c>
      <c r="T175" s="176" t="s">
        <v>107</v>
      </c>
      <c r="U175" s="176">
        <v>0</v>
      </c>
      <c r="V175" s="176">
        <f>ROUND(E175*U175,2)</f>
        <v>0</v>
      </c>
      <c r="W175" s="176"/>
      <c r="X175" s="145"/>
      <c r="Y175" s="145"/>
      <c r="Z175" s="145"/>
      <c r="AA175" s="145"/>
      <c r="AB175" s="145"/>
      <c r="AC175" s="145"/>
      <c r="AD175" s="145"/>
      <c r="AE175" s="145" t="s">
        <v>108</v>
      </c>
      <c r="AF175" s="145"/>
      <c r="AG175" s="145"/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</row>
    <row r="176" spans="1:58" outlineLevel="1" x14ac:dyDescent="0.2">
      <c r="A176" s="171">
        <v>106</v>
      </c>
      <c r="B176" s="172" t="s">
        <v>306</v>
      </c>
      <c r="C176" s="179" t="s">
        <v>307</v>
      </c>
      <c r="D176" s="173" t="s">
        <v>105</v>
      </c>
      <c r="E176" s="174">
        <v>1</v>
      </c>
      <c r="F176" s="175">
        <v>0</v>
      </c>
      <c r="G176" s="176">
        <f>ROUND(E176*F176,2)</f>
        <v>0</v>
      </c>
      <c r="H176" s="175">
        <v>0</v>
      </c>
      <c r="I176" s="176">
        <f>ROUND(E176*H176,2)</f>
        <v>0</v>
      </c>
      <c r="J176" s="175">
        <v>2000</v>
      </c>
      <c r="K176" s="176">
        <f>ROUND(E176*J176,2)</f>
        <v>2000</v>
      </c>
      <c r="L176" s="176">
        <v>21</v>
      </c>
      <c r="M176" s="176">
        <f>G176*(1+L176/100)</f>
        <v>0</v>
      </c>
      <c r="N176" s="174">
        <v>0</v>
      </c>
      <c r="O176" s="174">
        <f>ROUND(E176*N176,2)</f>
        <v>0</v>
      </c>
      <c r="P176" s="174">
        <v>0</v>
      </c>
      <c r="Q176" s="174">
        <f>ROUND(E176*P176,2)</f>
        <v>0</v>
      </c>
      <c r="R176" s="176"/>
      <c r="S176" s="176" t="s">
        <v>106</v>
      </c>
      <c r="T176" s="176" t="s">
        <v>107</v>
      </c>
      <c r="U176" s="176">
        <v>0</v>
      </c>
      <c r="V176" s="176">
        <f>ROUND(E176*U176,2)</f>
        <v>0</v>
      </c>
      <c r="W176" s="176"/>
      <c r="X176" s="145"/>
      <c r="Y176" s="145"/>
      <c r="Z176" s="145"/>
      <c r="AA176" s="145"/>
      <c r="AB176" s="145"/>
      <c r="AC176" s="145"/>
      <c r="AD176" s="145"/>
      <c r="AE176" s="145" t="s">
        <v>108</v>
      </c>
      <c r="AF176" s="145"/>
      <c r="AG176" s="145"/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</row>
    <row r="177" spans="1:58" x14ac:dyDescent="0.2">
      <c r="A177" s="159" t="s">
        <v>101</v>
      </c>
      <c r="B177" s="160" t="s">
        <v>72</v>
      </c>
      <c r="C177" s="178" t="s">
        <v>73</v>
      </c>
      <c r="D177" s="161"/>
      <c r="E177" s="162"/>
      <c r="F177" s="163"/>
      <c r="G177" s="163">
        <f>SUMIF(AE178:AE178,"&lt;&gt;NOR",G178:G178)</f>
        <v>0</v>
      </c>
      <c r="H177" s="163"/>
      <c r="I177" s="163">
        <f>SUM(I178:I178)</f>
        <v>0</v>
      </c>
      <c r="J177" s="163"/>
      <c r="K177" s="163">
        <f>SUM(K178:K178)</f>
        <v>8401.23</v>
      </c>
      <c r="L177" s="163"/>
      <c r="M177" s="163">
        <f>SUM(M178:M178)</f>
        <v>0</v>
      </c>
      <c r="N177" s="162"/>
      <c r="O177" s="162">
        <f>SUM(O178:O178)</f>
        <v>0</v>
      </c>
      <c r="P177" s="162"/>
      <c r="Q177" s="162">
        <f>SUM(Q178:Q178)</f>
        <v>0</v>
      </c>
      <c r="R177" s="163"/>
      <c r="S177" s="163"/>
      <c r="T177" s="163"/>
      <c r="U177" s="163"/>
      <c r="V177" s="163">
        <f>SUM(V178:V178)</f>
        <v>0</v>
      </c>
      <c r="W177" s="163"/>
      <c r="AE177" t="s">
        <v>102</v>
      </c>
    </row>
    <row r="178" spans="1:58" outlineLevel="1" x14ac:dyDescent="0.2">
      <c r="A178" s="171">
        <v>107</v>
      </c>
      <c r="B178" s="172" t="s">
        <v>308</v>
      </c>
      <c r="C178" s="179" t="s">
        <v>309</v>
      </c>
      <c r="D178" s="173" t="s">
        <v>124</v>
      </c>
      <c r="E178" s="174">
        <v>491.3</v>
      </c>
      <c r="F178" s="175">
        <v>0</v>
      </c>
      <c r="G178" s="176">
        <f>ROUND(E178*F178,2)</f>
        <v>0</v>
      </c>
      <c r="H178" s="175">
        <v>0</v>
      </c>
      <c r="I178" s="176">
        <f>ROUND(E178*H178,2)</f>
        <v>0</v>
      </c>
      <c r="J178" s="175">
        <v>17.100000000000001</v>
      </c>
      <c r="K178" s="176">
        <f>ROUND(E178*J178,2)</f>
        <v>8401.23</v>
      </c>
      <c r="L178" s="176">
        <v>21</v>
      </c>
      <c r="M178" s="176">
        <f>G178*(1+L178/100)</f>
        <v>0</v>
      </c>
      <c r="N178" s="174">
        <v>0</v>
      </c>
      <c r="O178" s="174">
        <f>ROUND(E178*N178,2)</f>
        <v>0</v>
      </c>
      <c r="P178" s="174">
        <v>0</v>
      </c>
      <c r="Q178" s="174">
        <f>ROUND(E178*P178,2)</f>
        <v>0</v>
      </c>
      <c r="R178" s="176"/>
      <c r="S178" s="176" t="s">
        <v>116</v>
      </c>
      <c r="T178" s="176" t="s">
        <v>117</v>
      </c>
      <c r="U178" s="176">
        <v>0</v>
      </c>
      <c r="V178" s="176">
        <f>ROUND(E178*U178,2)</f>
        <v>0</v>
      </c>
      <c r="W178" s="176"/>
      <c r="X178" s="145"/>
      <c r="Y178" s="145"/>
      <c r="Z178" s="145"/>
      <c r="AA178" s="145"/>
      <c r="AB178" s="145"/>
      <c r="AC178" s="145"/>
      <c r="AD178" s="145"/>
      <c r="AE178" s="145" t="s">
        <v>108</v>
      </c>
      <c r="AF178" s="145"/>
      <c r="AG178" s="145"/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</row>
    <row r="179" spans="1:58" x14ac:dyDescent="0.2">
      <c r="A179" s="159" t="s">
        <v>101</v>
      </c>
      <c r="B179" s="160" t="s">
        <v>75</v>
      </c>
      <c r="C179" s="178" t="s">
        <v>27</v>
      </c>
      <c r="D179" s="161"/>
      <c r="E179" s="162"/>
      <c r="F179" s="163"/>
      <c r="G179" s="163">
        <f>SUMIF(AE180:AE180,"&lt;&gt;NOR",G180:G180)</f>
        <v>0</v>
      </c>
      <c r="H179" s="163"/>
      <c r="I179" s="163">
        <f>SUM(I180:I180)</f>
        <v>0</v>
      </c>
      <c r="J179" s="163"/>
      <c r="K179" s="163">
        <f>SUM(K180:K180)</f>
        <v>34556.639999999999</v>
      </c>
      <c r="L179" s="163"/>
      <c r="M179" s="163">
        <f>SUM(M180:M180)</f>
        <v>0</v>
      </c>
      <c r="N179" s="162"/>
      <c r="O179" s="162">
        <f>SUM(O180:O180)</f>
        <v>0</v>
      </c>
      <c r="P179" s="162"/>
      <c r="Q179" s="162">
        <f>SUM(Q180:Q180)</f>
        <v>0</v>
      </c>
      <c r="R179" s="163"/>
      <c r="S179" s="163"/>
      <c r="T179" s="163"/>
      <c r="U179" s="163"/>
      <c r="V179" s="163">
        <f>SUM(V180:V180)</f>
        <v>0</v>
      </c>
      <c r="W179" s="163"/>
      <c r="AE179" t="s">
        <v>102</v>
      </c>
    </row>
    <row r="180" spans="1:58" ht="22.5" outlineLevel="1" x14ac:dyDescent="0.2">
      <c r="A180" s="171">
        <v>108</v>
      </c>
      <c r="B180" s="172" t="s">
        <v>310</v>
      </c>
      <c r="C180" s="179" t="s">
        <v>311</v>
      </c>
      <c r="D180" s="173" t="s">
        <v>312</v>
      </c>
      <c r="E180" s="174">
        <v>1</v>
      </c>
      <c r="F180" s="175">
        <v>0</v>
      </c>
      <c r="G180" s="176">
        <f>ROUND(E180*F180,2)</f>
        <v>0</v>
      </c>
      <c r="H180" s="175">
        <v>0</v>
      </c>
      <c r="I180" s="176">
        <f>ROUND(E180*H180,2)</f>
        <v>0</v>
      </c>
      <c r="J180" s="175">
        <v>34556.639999999999</v>
      </c>
      <c r="K180" s="176">
        <f>ROUND(E180*J180,2)</f>
        <v>34556.639999999999</v>
      </c>
      <c r="L180" s="176">
        <v>21</v>
      </c>
      <c r="M180" s="176">
        <f>G180*(1+L180/100)</f>
        <v>0</v>
      </c>
      <c r="N180" s="174">
        <v>0</v>
      </c>
      <c r="O180" s="174">
        <f>ROUND(E180*N180,2)</f>
        <v>0</v>
      </c>
      <c r="P180" s="174">
        <v>0</v>
      </c>
      <c r="Q180" s="174">
        <f>ROUND(E180*P180,2)</f>
        <v>0</v>
      </c>
      <c r="R180" s="176"/>
      <c r="S180" s="176" t="s">
        <v>106</v>
      </c>
      <c r="T180" s="176" t="s">
        <v>107</v>
      </c>
      <c r="U180" s="176">
        <v>0</v>
      </c>
      <c r="V180" s="176">
        <f>ROUND(E180*U180,2)</f>
        <v>0</v>
      </c>
      <c r="W180" s="176"/>
      <c r="X180" s="145"/>
      <c r="Y180" s="145"/>
      <c r="Z180" s="145"/>
      <c r="AA180" s="145"/>
      <c r="AB180" s="145"/>
      <c r="AC180" s="145"/>
      <c r="AD180" s="145"/>
      <c r="AE180" s="145" t="s">
        <v>313</v>
      </c>
      <c r="AF180" s="145"/>
      <c r="AG180" s="145"/>
      <c r="AH180" s="145"/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</row>
    <row r="181" spans="1:58" x14ac:dyDescent="0.2">
      <c r="A181" s="159" t="s">
        <v>101</v>
      </c>
      <c r="B181" s="160" t="s">
        <v>76</v>
      </c>
      <c r="C181" s="178" t="s">
        <v>28</v>
      </c>
      <c r="D181" s="161"/>
      <c r="E181" s="162"/>
      <c r="F181" s="163"/>
      <c r="G181" s="163">
        <f>SUMIF(AE182:AE182,"&lt;&gt;NOR",G182:G182)</f>
        <v>0</v>
      </c>
      <c r="H181" s="163"/>
      <c r="I181" s="163">
        <f>SUM(I182:I182)</f>
        <v>0</v>
      </c>
      <c r="J181" s="163"/>
      <c r="K181" s="163">
        <f>SUM(K182:K182)</f>
        <v>39493.300000000003</v>
      </c>
      <c r="L181" s="163"/>
      <c r="M181" s="163">
        <f>SUM(M182:M182)</f>
        <v>0</v>
      </c>
      <c r="N181" s="162"/>
      <c r="O181" s="162">
        <f>SUM(O182:O182)</f>
        <v>0</v>
      </c>
      <c r="P181" s="162"/>
      <c r="Q181" s="162">
        <f>SUM(Q182:Q182)</f>
        <v>0</v>
      </c>
      <c r="R181" s="163"/>
      <c r="S181" s="163"/>
      <c r="T181" s="163"/>
      <c r="U181" s="163"/>
      <c r="V181" s="163">
        <f>SUM(V182:V182)</f>
        <v>0</v>
      </c>
      <c r="W181" s="163"/>
      <c r="AE181" t="s">
        <v>102</v>
      </c>
    </row>
    <row r="182" spans="1:58" ht="33.75" outlineLevel="1" x14ac:dyDescent="0.2">
      <c r="A182" s="165">
        <v>109</v>
      </c>
      <c r="B182" s="166" t="s">
        <v>314</v>
      </c>
      <c r="C182" s="180" t="s">
        <v>315</v>
      </c>
      <c r="D182" s="167" t="s">
        <v>312</v>
      </c>
      <c r="E182" s="168">
        <v>1</v>
      </c>
      <c r="F182" s="169">
        <v>0</v>
      </c>
      <c r="G182" s="170">
        <f>ROUND(E182*F182,2)</f>
        <v>0</v>
      </c>
      <c r="H182" s="169">
        <v>0</v>
      </c>
      <c r="I182" s="170">
        <f>ROUND(E182*H182,2)</f>
        <v>0</v>
      </c>
      <c r="J182" s="169">
        <v>39493.300000000003</v>
      </c>
      <c r="K182" s="170">
        <f>ROUND(E182*J182,2)</f>
        <v>39493.300000000003</v>
      </c>
      <c r="L182" s="170">
        <v>21</v>
      </c>
      <c r="M182" s="170">
        <f>G182*(1+L182/100)</f>
        <v>0</v>
      </c>
      <c r="N182" s="168">
        <v>0</v>
      </c>
      <c r="O182" s="168">
        <f>ROUND(E182*N182,2)</f>
        <v>0</v>
      </c>
      <c r="P182" s="168">
        <v>0</v>
      </c>
      <c r="Q182" s="168">
        <f>ROUND(E182*P182,2)</f>
        <v>0</v>
      </c>
      <c r="R182" s="170"/>
      <c r="S182" s="170" t="s">
        <v>106</v>
      </c>
      <c r="T182" s="170" t="s">
        <v>107</v>
      </c>
      <c r="U182" s="170">
        <v>0</v>
      </c>
      <c r="V182" s="170">
        <f>ROUND(E182*U182,2)</f>
        <v>0</v>
      </c>
      <c r="W182" s="170"/>
      <c r="X182" s="145"/>
      <c r="Y182" s="145"/>
      <c r="Z182" s="145"/>
      <c r="AA182" s="145"/>
      <c r="AB182" s="145"/>
      <c r="AC182" s="145"/>
      <c r="AD182" s="145"/>
      <c r="AE182" s="145" t="s">
        <v>313</v>
      </c>
      <c r="AF182" s="145"/>
      <c r="AG182" s="145"/>
      <c r="AH182" s="145"/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</row>
    <row r="183" spans="1:58" x14ac:dyDescent="0.2">
      <c r="A183" s="3"/>
      <c r="B183" s="4"/>
      <c r="C183" s="182"/>
      <c r="D183" s="6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AC183">
        <v>15</v>
      </c>
      <c r="AD183">
        <v>21</v>
      </c>
      <c r="AE183" t="s">
        <v>89</v>
      </c>
    </row>
    <row r="184" spans="1:58" x14ac:dyDescent="0.2">
      <c r="A184" s="148"/>
      <c r="B184" s="149" t="s">
        <v>29</v>
      </c>
      <c r="C184" s="183"/>
      <c r="D184" s="150"/>
      <c r="E184" s="151"/>
      <c r="F184" s="151"/>
      <c r="G184" s="164">
        <f>G8+G19+G21+G25+G29+G54+G78+G99+G121+G170+G174+G177+G179+G181</f>
        <v>0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AC184">
        <f>SUMIF(L7:L182,AC183,G7:G182)</f>
        <v>0</v>
      </c>
      <c r="AD184">
        <f>SUMIF(L7:L182,AD183,G7:G182)</f>
        <v>0</v>
      </c>
      <c r="AE184" t="s">
        <v>316</v>
      </c>
    </row>
    <row r="185" spans="1:58" x14ac:dyDescent="0.2">
      <c r="A185" s="3"/>
      <c r="B185" s="4"/>
      <c r="C185" s="182"/>
      <c r="D185" s="6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</row>
    <row r="186" spans="1:58" x14ac:dyDescent="0.2">
      <c r="A186" s="3"/>
      <c r="B186" s="4"/>
      <c r="C186" s="182"/>
      <c r="D186" s="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</row>
    <row r="187" spans="1:58" x14ac:dyDescent="0.2">
      <c r="A187" s="251" t="s">
        <v>317</v>
      </c>
      <c r="B187" s="251"/>
      <c r="C187" s="252"/>
      <c r="D187" s="6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</row>
    <row r="188" spans="1:58" x14ac:dyDescent="0.2">
      <c r="A188" s="253"/>
      <c r="B188" s="254"/>
      <c r="C188" s="255"/>
      <c r="D188" s="254"/>
      <c r="E188" s="254"/>
      <c r="F188" s="254"/>
      <c r="G188" s="256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AE188" t="s">
        <v>318</v>
      </c>
    </row>
    <row r="189" spans="1:58" x14ac:dyDescent="0.2">
      <c r="A189" s="257"/>
      <c r="B189" s="258"/>
      <c r="C189" s="259"/>
      <c r="D189" s="258"/>
      <c r="E189" s="258"/>
      <c r="F189" s="258"/>
      <c r="G189" s="260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</row>
    <row r="190" spans="1:58" x14ac:dyDescent="0.2">
      <c r="A190" s="257"/>
      <c r="B190" s="258"/>
      <c r="C190" s="259"/>
      <c r="D190" s="258"/>
      <c r="E190" s="258"/>
      <c r="F190" s="258"/>
      <c r="G190" s="260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</row>
    <row r="191" spans="1:58" x14ac:dyDescent="0.2">
      <c r="A191" s="257"/>
      <c r="B191" s="258"/>
      <c r="C191" s="259"/>
      <c r="D191" s="258"/>
      <c r="E191" s="258"/>
      <c r="F191" s="258"/>
      <c r="G191" s="260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</row>
    <row r="192" spans="1:58" x14ac:dyDescent="0.2">
      <c r="A192" s="261"/>
      <c r="B192" s="262"/>
      <c r="C192" s="263"/>
      <c r="D192" s="262"/>
      <c r="E192" s="262"/>
      <c r="F192" s="262"/>
      <c r="G192" s="264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</row>
    <row r="193" spans="1:31" x14ac:dyDescent="0.2">
      <c r="A193" s="3"/>
      <c r="B193" s="4"/>
      <c r="C193" s="182"/>
      <c r="D193" s="6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</row>
    <row r="194" spans="1:31" x14ac:dyDescent="0.2">
      <c r="C194" s="184"/>
      <c r="D194" s="10"/>
      <c r="AE194" t="s">
        <v>327</v>
      </c>
    </row>
    <row r="195" spans="1:31" x14ac:dyDescent="0.2">
      <c r="D195" s="10"/>
    </row>
    <row r="196" spans="1:31" x14ac:dyDescent="0.2">
      <c r="D196" s="10"/>
    </row>
    <row r="197" spans="1:31" x14ac:dyDescent="0.2">
      <c r="D197" s="10"/>
    </row>
    <row r="198" spans="1:31" x14ac:dyDescent="0.2">
      <c r="D198" s="10"/>
    </row>
    <row r="199" spans="1:31" x14ac:dyDescent="0.2">
      <c r="D199" s="10"/>
    </row>
    <row r="200" spans="1:31" x14ac:dyDescent="0.2">
      <c r="D200" s="10"/>
    </row>
    <row r="201" spans="1:31" x14ac:dyDescent="0.2">
      <c r="D201" s="10"/>
    </row>
    <row r="202" spans="1:31" x14ac:dyDescent="0.2">
      <c r="D202" s="10"/>
    </row>
    <row r="203" spans="1:31" x14ac:dyDescent="0.2">
      <c r="D203" s="10"/>
    </row>
    <row r="204" spans="1:31" x14ac:dyDescent="0.2">
      <c r="D204" s="10"/>
    </row>
    <row r="205" spans="1:31" x14ac:dyDescent="0.2">
      <c r="D205" s="10"/>
    </row>
    <row r="206" spans="1:31" x14ac:dyDescent="0.2">
      <c r="D206" s="10"/>
    </row>
    <row r="207" spans="1:31" x14ac:dyDescent="0.2">
      <c r="D207" s="10"/>
    </row>
    <row r="208" spans="1:31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54">
    <mergeCell ref="A188:G192"/>
    <mergeCell ref="C27:G27"/>
    <mergeCell ref="C28:G28"/>
    <mergeCell ref="C31:G31"/>
    <mergeCell ref="C32:G32"/>
    <mergeCell ref="A1:G1"/>
    <mergeCell ref="C2:G2"/>
    <mergeCell ref="C3:G3"/>
    <mergeCell ref="C4:G4"/>
    <mergeCell ref="A187:C187"/>
    <mergeCell ref="C45:G45"/>
    <mergeCell ref="C33:G33"/>
    <mergeCell ref="C34:G34"/>
    <mergeCell ref="C35:G35"/>
    <mergeCell ref="C36:G36"/>
    <mergeCell ref="C37:G37"/>
    <mergeCell ref="C39:G39"/>
    <mergeCell ref="C40:G40"/>
    <mergeCell ref="C41:G41"/>
    <mergeCell ref="C42:G42"/>
    <mergeCell ref="C43:G43"/>
    <mergeCell ref="C44:G44"/>
    <mergeCell ref="C68:G68"/>
    <mergeCell ref="C56:G56"/>
    <mergeCell ref="C57:G57"/>
    <mergeCell ref="C58:G58"/>
    <mergeCell ref="C59:G59"/>
    <mergeCell ref="C60:G60"/>
    <mergeCell ref="C61:G61"/>
    <mergeCell ref="C63:G63"/>
    <mergeCell ref="C64:G64"/>
    <mergeCell ref="C65:G65"/>
    <mergeCell ref="C66:G66"/>
    <mergeCell ref="C67:G67"/>
    <mergeCell ref="C103:G103"/>
    <mergeCell ref="C80:G80"/>
    <mergeCell ref="C82:G82"/>
    <mergeCell ref="C83:G83"/>
    <mergeCell ref="C84:G84"/>
    <mergeCell ref="C85:G85"/>
    <mergeCell ref="C87:G87"/>
    <mergeCell ref="C89:G89"/>
    <mergeCell ref="C90:G90"/>
    <mergeCell ref="C91:G91"/>
    <mergeCell ref="C92:G92"/>
    <mergeCell ref="C101:G101"/>
    <mergeCell ref="C112:G112"/>
    <mergeCell ref="C113:G113"/>
    <mergeCell ref="C104:G104"/>
    <mergeCell ref="C105:G105"/>
    <mergeCell ref="C106:G106"/>
    <mergeCell ref="C108:G108"/>
    <mergeCell ref="C110:G110"/>
    <mergeCell ref="C111:G111"/>
  </mergeCells>
  <pageMargins left="0.59055118110236227" right="0.19685039370078741" top="0.78740157480314965" bottom="0.78740157480314965" header="0.31496062992125984" footer="0.31496062992125984"/>
  <pageSetup paperSize="9" orientation="portrait" horizontalDpi="300" verticalDpi="300" r:id="rId1"/>
  <headerFooter>
    <oddFooter>&amp;LZpracováno programem BUILDpower S,  © RTS, a.s.&amp;C&amp;P z &amp;N&amp;RHP4-7-51551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Stavba</vt:lpstr>
      <vt:lpstr>VzorPolozky</vt:lpstr>
      <vt:lpstr>rozpočet</vt:lpstr>
      <vt:lpstr>Stavba!CelkemDPHVypocet</vt:lpstr>
      <vt:lpstr>CenaCelkem</vt:lpstr>
      <vt:lpstr>CenaCelkemBezDPH</vt:lpstr>
      <vt:lpstr>Stavba!CenaCelkemVypocet</vt:lpstr>
      <vt:lpstr>Stavba!CisloStavby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nazevobjektu</vt:lpstr>
      <vt:lpstr>Stavba!NazevStavby</vt:lpstr>
      <vt:lpstr>NazevStavebnihoRozpoctu</vt:lpstr>
      <vt:lpstr>rozpočet!Názvy_tisku</vt:lpstr>
      <vt:lpstr>oadresa</vt:lpstr>
      <vt:lpstr>Stavba!Objednatel</vt:lpstr>
      <vt:lpstr>Stavba!Objekt</vt:lpstr>
      <vt:lpstr>rozpočet!Oblast_tisku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PoptavkaID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2023-03-06T11:39:50Z</cp:lastPrinted>
  <dcterms:created xsi:type="dcterms:W3CDTF">2009-04-08T07:15:50Z</dcterms:created>
  <dcterms:modified xsi:type="dcterms:W3CDTF">2023-03-06T11:43:00Z</dcterms:modified>
</cp:coreProperties>
</file>