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vybiralova\Desktop\Rada a zastupitelstvo\RM 2023\RM 23 19 02 Byt -HN 25\"/>
    </mc:Choice>
  </mc:AlternateContent>
  <xr:revisionPtr revIDLastSave="0" documentId="13_ncr:1_{88202178-DA4F-4D5E-B2C8-379177112BE0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kapitulace stavby" sheetId="1" r:id="rId1"/>
    <sheet name="SO_01 - Stavební práce" sheetId="2" r:id="rId2"/>
    <sheet name="SO_02 - Elektroinstalace" sheetId="3" r:id="rId3"/>
    <sheet name="SO_03 - Zdravotně technic..." sheetId="4" r:id="rId4"/>
    <sheet name="Seznam figur" sheetId="5" r:id="rId5"/>
  </sheets>
  <definedNames>
    <definedName name="_xlnm._FilterDatabase" localSheetId="1" hidden="1">'SO_01 - Stavební práce'!$C$135:$K$442</definedName>
    <definedName name="_xlnm._FilterDatabase" localSheetId="2" hidden="1">'SO_02 - Elektroinstalace'!$C$127:$K$337</definedName>
    <definedName name="_xlnm._FilterDatabase" localSheetId="3" hidden="1">'SO_03 - Zdravotně technic...'!$C$126:$K$198</definedName>
    <definedName name="_xlnm.Print_Titles" localSheetId="0">'Rekapitulace stavby'!$92:$92</definedName>
    <definedName name="_xlnm.Print_Titles" localSheetId="4">'Seznam figur'!$9:$9</definedName>
    <definedName name="_xlnm.Print_Titles" localSheetId="1">'SO_01 - Stavební práce'!$135:$135</definedName>
    <definedName name="_xlnm.Print_Titles" localSheetId="2">'SO_02 - Elektroinstalace'!$127:$127</definedName>
    <definedName name="_xlnm.Print_Titles" localSheetId="3">'SO_03 - Zdravotně technic...'!$126:$126</definedName>
    <definedName name="_xlnm.Print_Area" localSheetId="0">'Rekapitulace stavby'!$D$4:$AO$76,'Rekapitulace stavby'!$C$82:$AQ$98</definedName>
    <definedName name="_xlnm.Print_Area" localSheetId="4">'Seznam figur'!$C$4:$G$499</definedName>
    <definedName name="_xlnm.Print_Area" localSheetId="1">'SO_01 - Stavební práce'!$C$4:$J$76,'SO_01 - Stavební práce'!$C$82:$J$117,'SO_01 - Stavební práce'!$C$123:$K$442</definedName>
    <definedName name="_xlnm.Print_Area" localSheetId="2">'SO_02 - Elektroinstalace'!$C$4:$J$76,'SO_02 - Elektroinstalace'!$C$82:$J$109,'SO_02 - Elektroinstalace'!$C$115:$K$337</definedName>
    <definedName name="_xlnm.Print_Area" localSheetId="3">'SO_03 - Zdravotně technic...'!$C$4:$J$76,'SO_03 - Zdravotně technic...'!$C$82:$J$108,'SO_03 - Zdravotně technic...'!$C$114:$K$198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1" i="2" l="1"/>
  <c r="H174" i="2"/>
  <c r="BK165" i="2"/>
  <c r="BI165" i="2"/>
  <c r="BH165" i="2"/>
  <c r="BG165" i="2"/>
  <c r="BE165" i="2"/>
  <c r="T165" i="2"/>
  <c r="R165" i="2"/>
  <c r="P165" i="2"/>
  <c r="J165" i="2"/>
  <c r="BF165" i="2" s="1"/>
  <c r="J37" i="4" l="1"/>
  <c r="J36" i="4"/>
  <c r="AY97" i="1" s="1"/>
  <c r="J35" i="4"/>
  <c r="AX97" i="1" s="1"/>
  <c r="BI198" i="4"/>
  <c r="BH198" i="4"/>
  <c r="BG198" i="4"/>
  <c r="BE198" i="4"/>
  <c r="T198" i="4"/>
  <c r="T197" i="4"/>
  <c r="T196" i="4" s="1"/>
  <c r="R198" i="4"/>
  <c r="R197" i="4"/>
  <c r="R196" i="4" s="1"/>
  <c r="P198" i="4"/>
  <c r="P197" i="4"/>
  <c r="P196" i="4" s="1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4" i="4"/>
  <c r="BH144" i="4"/>
  <c r="BG144" i="4"/>
  <c r="BE144" i="4"/>
  <c r="T144" i="4"/>
  <c r="R144" i="4"/>
  <c r="P144" i="4"/>
  <c r="BI142" i="4"/>
  <c r="BH142" i="4"/>
  <c r="BG142" i="4"/>
  <c r="BE142" i="4"/>
  <c r="T142" i="4"/>
  <c r="R142" i="4"/>
  <c r="P142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F121" i="4"/>
  <c r="E119" i="4"/>
  <c r="F89" i="4"/>
  <c r="E87" i="4"/>
  <c r="J24" i="4"/>
  <c r="E24" i="4"/>
  <c r="J92" i="4" s="1"/>
  <c r="J23" i="4"/>
  <c r="J21" i="4"/>
  <c r="E21" i="4"/>
  <c r="J123" i="4" s="1"/>
  <c r="J20" i="4"/>
  <c r="J18" i="4"/>
  <c r="E18" i="4"/>
  <c r="F124" i="4" s="1"/>
  <c r="J17" i="4"/>
  <c r="J15" i="4"/>
  <c r="E15" i="4"/>
  <c r="F91" i="4"/>
  <c r="J14" i="4"/>
  <c r="J89" i="4"/>
  <c r="E7" i="4"/>
  <c r="E117" i="4"/>
  <c r="J37" i="3"/>
  <c r="J36" i="3"/>
  <c r="AY96" i="1"/>
  <c r="J35" i="3"/>
  <c r="AX96" i="1"/>
  <c r="BI337" i="3"/>
  <c r="BH337" i="3"/>
  <c r="BG337" i="3"/>
  <c r="BE337" i="3"/>
  <c r="T337" i="3"/>
  <c r="T336" i="3" s="1"/>
  <c r="T335" i="3" s="1"/>
  <c r="R337" i="3"/>
  <c r="R336" i="3" s="1"/>
  <c r="R335" i="3" s="1"/>
  <c r="P337" i="3"/>
  <c r="P336" i="3" s="1"/>
  <c r="P335" i="3" s="1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2" i="3"/>
  <c r="BH332" i="3"/>
  <c r="BG332" i="3"/>
  <c r="BE332" i="3"/>
  <c r="T332" i="3"/>
  <c r="R332" i="3"/>
  <c r="P332" i="3"/>
  <c r="BI331" i="3"/>
  <c r="BH331" i="3"/>
  <c r="BG331" i="3"/>
  <c r="BE331" i="3"/>
  <c r="T331" i="3"/>
  <c r="R331" i="3"/>
  <c r="P331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3" i="3"/>
  <c r="BH323" i="3"/>
  <c r="BG323" i="3"/>
  <c r="BE323" i="3"/>
  <c r="T323" i="3"/>
  <c r="R323" i="3"/>
  <c r="P323" i="3"/>
  <c r="BI319" i="3"/>
  <c r="BH319" i="3"/>
  <c r="BG319" i="3"/>
  <c r="BE319" i="3"/>
  <c r="T319" i="3"/>
  <c r="R319" i="3"/>
  <c r="P319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5" i="3"/>
  <c r="BH305" i="3"/>
  <c r="BG305" i="3"/>
  <c r="BE305" i="3"/>
  <c r="T305" i="3"/>
  <c r="R305" i="3"/>
  <c r="P305" i="3"/>
  <c r="BI302" i="3"/>
  <c r="BH302" i="3"/>
  <c r="BG302" i="3"/>
  <c r="BE302" i="3"/>
  <c r="T302" i="3"/>
  <c r="R302" i="3"/>
  <c r="P302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0" i="3"/>
  <c r="BH260" i="3"/>
  <c r="BG260" i="3"/>
  <c r="BE260" i="3"/>
  <c r="T260" i="3"/>
  <c r="R260" i="3"/>
  <c r="P260" i="3"/>
  <c r="BI257" i="3"/>
  <c r="BH257" i="3"/>
  <c r="BG257" i="3"/>
  <c r="BE257" i="3"/>
  <c r="T257" i="3"/>
  <c r="R257" i="3"/>
  <c r="P257" i="3"/>
  <c r="BI254" i="3"/>
  <c r="BH254" i="3"/>
  <c r="BG254" i="3"/>
  <c r="BE254" i="3"/>
  <c r="T254" i="3"/>
  <c r="R254" i="3"/>
  <c r="P254" i="3"/>
  <c r="BI251" i="3"/>
  <c r="BH251" i="3"/>
  <c r="BG251" i="3"/>
  <c r="BE251" i="3"/>
  <c r="T251" i="3"/>
  <c r="R251" i="3"/>
  <c r="P251" i="3"/>
  <c r="BI247" i="3"/>
  <c r="BH247" i="3"/>
  <c r="BG247" i="3"/>
  <c r="BE247" i="3"/>
  <c r="T247" i="3"/>
  <c r="R247" i="3"/>
  <c r="P247" i="3"/>
  <c r="BI244" i="3"/>
  <c r="BH244" i="3"/>
  <c r="BG244" i="3"/>
  <c r="BE244" i="3"/>
  <c r="T244" i="3"/>
  <c r="R244" i="3"/>
  <c r="P244" i="3"/>
  <c r="BI241" i="3"/>
  <c r="BH241" i="3"/>
  <c r="BG241" i="3"/>
  <c r="BE241" i="3"/>
  <c r="T241" i="3"/>
  <c r="R241" i="3"/>
  <c r="P241" i="3"/>
  <c r="BI238" i="3"/>
  <c r="BH238" i="3"/>
  <c r="BG238" i="3"/>
  <c r="BE238" i="3"/>
  <c r="T238" i="3"/>
  <c r="R238" i="3"/>
  <c r="P238" i="3"/>
  <c r="BI235" i="3"/>
  <c r="BH235" i="3"/>
  <c r="BG235" i="3"/>
  <c r="BE235" i="3"/>
  <c r="T235" i="3"/>
  <c r="R235" i="3"/>
  <c r="P235" i="3"/>
  <c r="BI232" i="3"/>
  <c r="BH232" i="3"/>
  <c r="BG232" i="3"/>
  <c r="BE232" i="3"/>
  <c r="T232" i="3"/>
  <c r="R232" i="3"/>
  <c r="P232" i="3"/>
  <c r="BI229" i="3"/>
  <c r="BH229" i="3"/>
  <c r="BG229" i="3"/>
  <c r="BE229" i="3"/>
  <c r="T229" i="3"/>
  <c r="R229" i="3"/>
  <c r="P229" i="3"/>
  <c r="BI225" i="3"/>
  <c r="BH225" i="3"/>
  <c r="BG225" i="3"/>
  <c r="BE225" i="3"/>
  <c r="T225" i="3"/>
  <c r="R225" i="3"/>
  <c r="P225" i="3"/>
  <c r="BI221" i="3"/>
  <c r="BH221" i="3"/>
  <c r="BG221" i="3"/>
  <c r="BE221" i="3"/>
  <c r="T221" i="3"/>
  <c r="R221" i="3"/>
  <c r="P221" i="3"/>
  <c r="BI217" i="3"/>
  <c r="BH217" i="3"/>
  <c r="BG217" i="3"/>
  <c r="BE217" i="3"/>
  <c r="T217" i="3"/>
  <c r="R217" i="3"/>
  <c r="P217" i="3"/>
  <c r="BI213" i="3"/>
  <c r="BH213" i="3"/>
  <c r="BG213" i="3"/>
  <c r="BE213" i="3"/>
  <c r="T213" i="3"/>
  <c r="R213" i="3"/>
  <c r="P213" i="3"/>
  <c r="BI208" i="3"/>
  <c r="BH208" i="3"/>
  <c r="BG208" i="3"/>
  <c r="BE208" i="3"/>
  <c r="T208" i="3"/>
  <c r="R208" i="3"/>
  <c r="P208" i="3"/>
  <c r="BI204" i="3"/>
  <c r="BH204" i="3"/>
  <c r="BG204" i="3"/>
  <c r="BE204" i="3"/>
  <c r="T204" i="3"/>
  <c r="R204" i="3"/>
  <c r="P204" i="3"/>
  <c r="BI201" i="3"/>
  <c r="BH201" i="3"/>
  <c r="BG201" i="3"/>
  <c r="BE201" i="3"/>
  <c r="T201" i="3"/>
  <c r="R201" i="3"/>
  <c r="P201" i="3"/>
  <c r="BI198" i="3"/>
  <c r="BH198" i="3"/>
  <c r="BG198" i="3"/>
  <c r="BE198" i="3"/>
  <c r="T198" i="3"/>
  <c r="R198" i="3"/>
  <c r="P198" i="3"/>
  <c r="BI195" i="3"/>
  <c r="BH195" i="3"/>
  <c r="BG195" i="3"/>
  <c r="BE195" i="3"/>
  <c r="T195" i="3"/>
  <c r="R195" i="3"/>
  <c r="P195" i="3"/>
  <c r="BI192" i="3"/>
  <c r="BH192" i="3"/>
  <c r="BG192" i="3"/>
  <c r="BE192" i="3"/>
  <c r="T192" i="3"/>
  <c r="R192" i="3"/>
  <c r="P192" i="3"/>
  <c r="BI189" i="3"/>
  <c r="BH189" i="3"/>
  <c r="BG189" i="3"/>
  <c r="BE189" i="3"/>
  <c r="T189" i="3"/>
  <c r="R189" i="3"/>
  <c r="P189" i="3"/>
  <c r="BI186" i="3"/>
  <c r="BH186" i="3"/>
  <c r="BG186" i="3"/>
  <c r="BE186" i="3"/>
  <c r="T186" i="3"/>
  <c r="R186" i="3"/>
  <c r="P186" i="3"/>
  <c r="BI183" i="3"/>
  <c r="BH183" i="3"/>
  <c r="BG183" i="3"/>
  <c r="BE183" i="3"/>
  <c r="T183" i="3"/>
  <c r="R183" i="3"/>
  <c r="P183" i="3"/>
  <c r="BI179" i="3"/>
  <c r="BH179" i="3"/>
  <c r="BG179" i="3"/>
  <c r="BE179" i="3"/>
  <c r="T179" i="3"/>
  <c r="R179" i="3"/>
  <c r="P179" i="3"/>
  <c r="BI174" i="3"/>
  <c r="BH174" i="3"/>
  <c r="BG174" i="3"/>
  <c r="BE174" i="3"/>
  <c r="T174" i="3"/>
  <c r="R174" i="3"/>
  <c r="P174" i="3"/>
  <c r="BI171" i="3"/>
  <c r="BH171" i="3"/>
  <c r="BG171" i="3"/>
  <c r="BE171" i="3"/>
  <c r="T171" i="3"/>
  <c r="T170" i="3"/>
  <c r="R171" i="3"/>
  <c r="R170" i="3"/>
  <c r="P171" i="3"/>
  <c r="P170" i="3" s="1"/>
  <c r="BI168" i="3"/>
  <c r="BH168" i="3"/>
  <c r="BG168" i="3"/>
  <c r="BE168" i="3"/>
  <c r="T168" i="3"/>
  <c r="R168" i="3"/>
  <c r="P168" i="3"/>
  <c r="BI166" i="3"/>
  <c r="BH166" i="3"/>
  <c r="BG166" i="3"/>
  <c r="BE166" i="3"/>
  <c r="T166" i="3"/>
  <c r="R166" i="3"/>
  <c r="P166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57" i="3"/>
  <c r="BH157" i="3"/>
  <c r="BG157" i="3"/>
  <c r="BE157" i="3"/>
  <c r="T157" i="3"/>
  <c r="R157" i="3"/>
  <c r="P157" i="3"/>
  <c r="BI153" i="3"/>
  <c r="BH153" i="3"/>
  <c r="BG153" i="3"/>
  <c r="BE153" i="3"/>
  <c r="T153" i="3"/>
  <c r="R153" i="3"/>
  <c r="P153" i="3"/>
  <c r="BI149" i="3"/>
  <c r="BH149" i="3"/>
  <c r="BG149" i="3"/>
  <c r="BE149" i="3"/>
  <c r="T149" i="3"/>
  <c r="R149" i="3"/>
  <c r="P149" i="3"/>
  <c r="BI146" i="3"/>
  <c r="BH146" i="3"/>
  <c r="BG146" i="3"/>
  <c r="BE146" i="3"/>
  <c r="T146" i="3"/>
  <c r="R146" i="3"/>
  <c r="P146" i="3"/>
  <c r="BI143" i="3"/>
  <c r="BH143" i="3"/>
  <c r="BG143" i="3"/>
  <c r="BE143" i="3"/>
  <c r="T143" i="3"/>
  <c r="R143" i="3"/>
  <c r="P143" i="3"/>
  <c r="BI140" i="3"/>
  <c r="BH140" i="3"/>
  <c r="BG140" i="3"/>
  <c r="BE140" i="3"/>
  <c r="T140" i="3"/>
  <c r="R140" i="3"/>
  <c r="P140" i="3"/>
  <c r="BI138" i="3"/>
  <c r="BH138" i="3"/>
  <c r="BG138" i="3"/>
  <c r="BE138" i="3"/>
  <c r="T138" i="3"/>
  <c r="R138" i="3"/>
  <c r="P138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1" i="3"/>
  <c r="BH131" i="3"/>
  <c r="BG131" i="3"/>
  <c r="BE131" i="3"/>
  <c r="T131" i="3"/>
  <c r="R131" i="3"/>
  <c r="P131" i="3"/>
  <c r="F122" i="3"/>
  <c r="E120" i="3"/>
  <c r="F89" i="3"/>
  <c r="E87" i="3"/>
  <c r="J24" i="3"/>
  <c r="E24" i="3"/>
  <c r="J125" i="3"/>
  <c r="J23" i="3"/>
  <c r="J21" i="3"/>
  <c r="E21" i="3"/>
  <c r="J124" i="3"/>
  <c r="J20" i="3"/>
  <c r="J18" i="3"/>
  <c r="E18" i="3"/>
  <c r="F92" i="3" s="1"/>
  <c r="J17" i="3"/>
  <c r="J15" i="3"/>
  <c r="E15" i="3"/>
  <c r="F124" i="3"/>
  <c r="J14" i="3"/>
  <c r="J122" i="3"/>
  <c r="E7" i="3"/>
  <c r="E118" i="3" s="1"/>
  <c r="J37" i="2"/>
  <c r="J36" i="2"/>
  <c r="AY95" i="1" s="1"/>
  <c r="J35" i="2"/>
  <c r="AX95" i="1" s="1"/>
  <c r="BI442" i="2"/>
  <c r="BH442" i="2"/>
  <c r="BG442" i="2"/>
  <c r="BE442" i="2"/>
  <c r="T442" i="2"/>
  <c r="T441" i="2" s="1"/>
  <c r="T440" i="2" s="1"/>
  <c r="R442" i="2"/>
  <c r="R441" i="2" s="1"/>
  <c r="R440" i="2" s="1"/>
  <c r="P442" i="2"/>
  <c r="P441" i="2" s="1"/>
  <c r="P440" i="2" s="1"/>
  <c r="BI437" i="2"/>
  <c r="BH437" i="2"/>
  <c r="BG437" i="2"/>
  <c r="BE437" i="2"/>
  <c r="T437" i="2"/>
  <c r="R437" i="2"/>
  <c r="P437" i="2"/>
  <c r="BI434" i="2"/>
  <c r="BH434" i="2"/>
  <c r="BG434" i="2"/>
  <c r="BE434" i="2"/>
  <c r="T434" i="2"/>
  <c r="R434" i="2"/>
  <c r="P434" i="2"/>
  <c r="BI429" i="2"/>
  <c r="BH429" i="2"/>
  <c r="BG429" i="2"/>
  <c r="BE429" i="2"/>
  <c r="T429" i="2"/>
  <c r="R429" i="2"/>
  <c r="P429" i="2"/>
  <c r="BI425" i="2"/>
  <c r="BH425" i="2"/>
  <c r="BG425" i="2"/>
  <c r="BE425" i="2"/>
  <c r="T425" i="2"/>
  <c r="R425" i="2"/>
  <c r="P425" i="2"/>
  <c r="BI421" i="2"/>
  <c r="BH421" i="2"/>
  <c r="BG421" i="2"/>
  <c r="BE421" i="2"/>
  <c r="T421" i="2"/>
  <c r="R421" i="2"/>
  <c r="P421" i="2"/>
  <c r="BI418" i="2"/>
  <c r="BH418" i="2"/>
  <c r="BG418" i="2"/>
  <c r="BE418" i="2"/>
  <c r="T418" i="2"/>
  <c r="R418" i="2"/>
  <c r="P418" i="2"/>
  <c r="BI415" i="2"/>
  <c r="BH415" i="2"/>
  <c r="BG415" i="2"/>
  <c r="BE415" i="2"/>
  <c r="T415" i="2"/>
  <c r="R415" i="2"/>
  <c r="P415" i="2"/>
  <c r="BI412" i="2"/>
  <c r="BH412" i="2"/>
  <c r="BG412" i="2"/>
  <c r="BE412" i="2"/>
  <c r="T412" i="2"/>
  <c r="R412" i="2"/>
  <c r="P412" i="2"/>
  <c r="BI408" i="2"/>
  <c r="BH408" i="2"/>
  <c r="BG408" i="2"/>
  <c r="BE408" i="2"/>
  <c r="T408" i="2"/>
  <c r="R408" i="2"/>
  <c r="P408" i="2"/>
  <c r="BI405" i="2"/>
  <c r="BH405" i="2"/>
  <c r="BG405" i="2"/>
  <c r="BE405" i="2"/>
  <c r="T405" i="2"/>
  <c r="R405" i="2"/>
  <c r="P405" i="2"/>
  <c r="BI402" i="2"/>
  <c r="BH402" i="2"/>
  <c r="BG402" i="2"/>
  <c r="BE402" i="2"/>
  <c r="T402" i="2"/>
  <c r="R402" i="2"/>
  <c r="P402" i="2"/>
  <c r="BI399" i="2"/>
  <c r="BH399" i="2"/>
  <c r="BG399" i="2"/>
  <c r="BE399" i="2"/>
  <c r="T399" i="2"/>
  <c r="R399" i="2"/>
  <c r="P399" i="2"/>
  <c r="BI396" i="2"/>
  <c r="BH396" i="2"/>
  <c r="BG396" i="2"/>
  <c r="BE396" i="2"/>
  <c r="T396" i="2"/>
  <c r="R396" i="2"/>
  <c r="P396" i="2"/>
  <c r="BI393" i="2"/>
  <c r="BH393" i="2"/>
  <c r="BG393" i="2"/>
  <c r="BE393" i="2"/>
  <c r="T393" i="2"/>
  <c r="R393" i="2"/>
  <c r="P393" i="2"/>
  <c r="BI390" i="2"/>
  <c r="BH390" i="2"/>
  <c r="BG390" i="2"/>
  <c r="BE390" i="2"/>
  <c r="T390" i="2"/>
  <c r="R390" i="2"/>
  <c r="P390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4" i="2"/>
  <c r="BH384" i="2"/>
  <c r="BG384" i="2"/>
  <c r="BE384" i="2"/>
  <c r="T384" i="2"/>
  <c r="R384" i="2"/>
  <c r="P384" i="2"/>
  <c r="BI381" i="2"/>
  <c r="BH381" i="2"/>
  <c r="BG381" i="2"/>
  <c r="BE381" i="2"/>
  <c r="T381" i="2"/>
  <c r="R381" i="2"/>
  <c r="P381" i="2"/>
  <c r="BI378" i="2"/>
  <c r="BH378" i="2"/>
  <c r="BG378" i="2"/>
  <c r="BE378" i="2"/>
  <c r="T378" i="2"/>
  <c r="R378" i="2"/>
  <c r="P378" i="2"/>
  <c r="BI374" i="2"/>
  <c r="BH374" i="2"/>
  <c r="BG374" i="2"/>
  <c r="BE374" i="2"/>
  <c r="T374" i="2"/>
  <c r="R374" i="2"/>
  <c r="P374" i="2"/>
  <c r="BI371" i="2"/>
  <c r="BH371" i="2"/>
  <c r="BG371" i="2"/>
  <c r="BE371" i="2"/>
  <c r="T371" i="2"/>
  <c r="R371" i="2"/>
  <c r="P371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0" i="2"/>
  <c r="BH360" i="2"/>
  <c r="BG360" i="2"/>
  <c r="BE360" i="2"/>
  <c r="T360" i="2"/>
  <c r="R360" i="2"/>
  <c r="P360" i="2"/>
  <c r="BI357" i="2"/>
  <c r="BH357" i="2"/>
  <c r="BG357" i="2"/>
  <c r="BE357" i="2"/>
  <c r="T357" i="2"/>
  <c r="R357" i="2"/>
  <c r="P357" i="2"/>
  <c r="BI353" i="2"/>
  <c r="BH353" i="2"/>
  <c r="BG353" i="2"/>
  <c r="BE353" i="2"/>
  <c r="T353" i="2"/>
  <c r="R353" i="2"/>
  <c r="P353" i="2"/>
  <c r="BI350" i="2"/>
  <c r="BH350" i="2"/>
  <c r="BG350" i="2"/>
  <c r="BE350" i="2"/>
  <c r="T350" i="2"/>
  <c r="R350" i="2"/>
  <c r="P350" i="2"/>
  <c r="BI346" i="2"/>
  <c r="BH346" i="2"/>
  <c r="BG346" i="2"/>
  <c r="BE346" i="2"/>
  <c r="T346" i="2"/>
  <c r="R346" i="2"/>
  <c r="P346" i="2"/>
  <c r="BI343" i="2"/>
  <c r="BH343" i="2"/>
  <c r="BG343" i="2"/>
  <c r="BE343" i="2"/>
  <c r="T343" i="2"/>
  <c r="R343" i="2"/>
  <c r="P343" i="2"/>
  <c r="BI340" i="2"/>
  <c r="BH340" i="2"/>
  <c r="BG340" i="2"/>
  <c r="BE340" i="2"/>
  <c r="T340" i="2"/>
  <c r="R340" i="2"/>
  <c r="P340" i="2"/>
  <c r="BI337" i="2"/>
  <c r="BH337" i="2"/>
  <c r="BG337" i="2"/>
  <c r="BE337" i="2"/>
  <c r="T337" i="2"/>
  <c r="R337" i="2"/>
  <c r="P337" i="2"/>
  <c r="BI334" i="2"/>
  <c r="BH334" i="2"/>
  <c r="BG334" i="2"/>
  <c r="BE334" i="2"/>
  <c r="T334" i="2"/>
  <c r="R334" i="2"/>
  <c r="P334" i="2"/>
  <c r="BI331" i="2"/>
  <c r="BH331" i="2"/>
  <c r="BG331" i="2"/>
  <c r="BE331" i="2"/>
  <c r="T331" i="2"/>
  <c r="R331" i="2"/>
  <c r="P331" i="2"/>
  <c r="BI328" i="2"/>
  <c r="BH328" i="2"/>
  <c r="BG328" i="2"/>
  <c r="BE328" i="2"/>
  <c r="T328" i="2"/>
  <c r="R328" i="2"/>
  <c r="P328" i="2"/>
  <c r="BI325" i="2"/>
  <c r="BH325" i="2"/>
  <c r="BG325" i="2"/>
  <c r="BE325" i="2"/>
  <c r="T325" i="2"/>
  <c r="R325" i="2"/>
  <c r="P325" i="2"/>
  <c r="BI322" i="2"/>
  <c r="BH322" i="2"/>
  <c r="BG322" i="2"/>
  <c r="BE322" i="2"/>
  <c r="T322" i="2"/>
  <c r="R322" i="2"/>
  <c r="P322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6" i="2"/>
  <c r="BH316" i="2"/>
  <c r="BG316" i="2"/>
  <c r="BE316" i="2"/>
  <c r="T316" i="2"/>
  <c r="R316" i="2"/>
  <c r="P316" i="2"/>
  <c r="BI313" i="2"/>
  <c r="BH313" i="2"/>
  <c r="BG313" i="2"/>
  <c r="BE313" i="2"/>
  <c r="T313" i="2"/>
  <c r="R313" i="2"/>
  <c r="P313" i="2"/>
  <c r="BI310" i="2"/>
  <c r="BH310" i="2"/>
  <c r="BG310" i="2"/>
  <c r="BE310" i="2"/>
  <c r="T310" i="2"/>
  <c r="R310" i="2"/>
  <c r="P310" i="2"/>
  <c r="BI306" i="2"/>
  <c r="BH306" i="2"/>
  <c r="BG306" i="2"/>
  <c r="BE306" i="2"/>
  <c r="T306" i="2"/>
  <c r="R306" i="2"/>
  <c r="P306" i="2"/>
  <c r="BI303" i="2"/>
  <c r="BH303" i="2"/>
  <c r="BG303" i="2"/>
  <c r="BE303" i="2"/>
  <c r="T303" i="2"/>
  <c r="R303" i="2"/>
  <c r="P303" i="2"/>
  <c r="BI300" i="2"/>
  <c r="BH300" i="2"/>
  <c r="BG300" i="2"/>
  <c r="BE300" i="2"/>
  <c r="T300" i="2"/>
  <c r="R300" i="2"/>
  <c r="P300" i="2"/>
  <c r="BI297" i="2"/>
  <c r="BH297" i="2"/>
  <c r="BG297" i="2"/>
  <c r="BE297" i="2"/>
  <c r="T297" i="2"/>
  <c r="R297" i="2"/>
  <c r="P297" i="2"/>
  <c r="BI294" i="2"/>
  <c r="BH294" i="2"/>
  <c r="BG294" i="2"/>
  <c r="BE294" i="2"/>
  <c r="T294" i="2"/>
  <c r="R294" i="2"/>
  <c r="P294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69" i="2"/>
  <c r="BH269" i="2"/>
  <c r="BG269" i="2"/>
  <c r="BE269" i="2"/>
  <c r="T269" i="2"/>
  <c r="R269" i="2"/>
  <c r="P269" i="2"/>
  <c r="BI266" i="2"/>
  <c r="BH266" i="2"/>
  <c r="BG266" i="2"/>
  <c r="BE266" i="2"/>
  <c r="T266" i="2"/>
  <c r="R266" i="2"/>
  <c r="P266" i="2"/>
  <c r="BI262" i="2"/>
  <c r="BH262" i="2"/>
  <c r="BG262" i="2"/>
  <c r="BE262" i="2"/>
  <c r="T262" i="2"/>
  <c r="T261" i="2" s="1"/>
  <c r="R262" i="2"/>
  <c r="R261" i="2" s="1"/>
  <c r="P262" i="2"/>
  <c r="P261" i="2" s="1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8" i="2"/>
  <c r="BH238" i="2"/>
  <c r="BG238" i="2"/>
  <c r="BE238" i="2"/>
  <c r="T238" i="2"/>
  <c r="R238" i="2"/>
  <c r="P238" i="2"/>
  <c r="BI235" i="2"/>
  <c r="BH235" i="2"/>
  <c r="BG235" i="2"/>
  <c r="BE235" i="2"/>
  <c r="T235" i="2"/>
  <c r="R235" i="2"/>
  <c r="P235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T228" i="2" s="1"/>
  <c r="R229" i="2"/>
  <c r="R228" i="2" s="1"/>
  <c r="P229" i="2"/>
  <c r="P228" i="2" s="1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4" i="2"/>
  <c r="BH214" i="2"/>
  <c r="BG214" i="2"/>
  <c r="BE214" i="2"/>
  <c r="T214" i="2"/>
  <c r="R214" i="2"/>
  <c r="P214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89" i="2"/>
  <c r="BH189" i="2"/>
  <c r="BG189" i="2"/>
  <c r="BE189" i="2"/>
  <c r="T189" i="2"/>
  <c r="R189" i="2"/>
  <c r="P189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71" i="2"/>
  <c r="BH171" i="2"/>
  <c r="BG171" i="2"/>
  <c r="BE171" i="2"/>
  <c r="T171" i="2"/>
  <c r="R171" i="2"/>
  <c r="P171" i="2"/>
  <c r="BI168" i="2"/>
  <c r="BH168" i="2"/>
  <c r="BG168" i="2"/>
  <c r="BE168" i="2"/>
  <c r="T168" i="2"/>
  <c r="R168" i="2"/>
  <c r="P168" i="2"/>
  <c r="BI162" i="2"/>
  <c r="BH162" i="2"/>
  <c r="BG162" i="2"/>
  <c r="BE162" i="2"/>
  <c r="T162" i="2"/>
  <c r="R162" i="2"/>
  <c r="P162" i="2"/>
  <c r="BI157" i="2"/>
  <c r="BH157" i="2"/>
  <c r="BG157" i="2"/>
  <c r="BE157" i="2"/>
  <c r="T157" i="2"/>
  <c r="R157" i="2"/>
  <c r="P157" i="2"/>
  <c r="BI153" i="2"/>
  <c r="BH153" i="2"/>
  <c r="BG153" i="2"/>
  <c r="BE153" i="2"/>
  <c r="T153" i="2"/>
  <c r="R153" i="2"/>
  <c r="P153" i="2"/>
  <c r="BI150" i="2"/>
  <c r="BH150" i="2"/>
  <c r="BG150" i="2"/>
  <c r="BE150" i="2"/>
  <c r="T150" i="2"/>
  <c r="R150" i="2"/>
  <c r="P150" i="2"/>
  <c r="BI147" i="2"/>
  <c r="BH147" i="2"/>
  <c r="BG147" i="2"/>
  <c r="BE147" i="2"/>
  <c r="T147" i="2"/>
  <c r="R147" i="2"/>
  <c r="P147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F130" i="2"/>
  <c r="E128" i="2"/>
  <c r="F89" i="2"/>
  <c r="E87" i="2"/>
  <c r="J24" i="2"/>
  <c r="E24" i="2"/>
  <c r="J133" i="2" s="1"/>
  <c r="J23" i="2"/>
  <c r="J21" i="2"/>
  <c r="E21" i="2"/>
  <c r="J91" i="2" s="1"/>
  <c r="J20" i="2"/>
  <c r="J18" i="2"/>
  <c r="E18" i="2"/>
  <c r="F92" i="2" s="1"/>
  <c r="J17" i="2"/>
  <c r="J15" i="2"/>
  <c r="E15" i="2"/>
  <c r="F132" i="2" s="1"/>
  <c r="J14" i="2"/>
  <c r="J130" i="2"/>
  <c r="E7" i="2"/>
  <c r="E126" i="2" s="1"/>
  <c r="L90" i="1"/>
  <c r="AM90" i="1"/>
  <c r="AM89" i="1"/>
  <c r="L89" i="1"/>
  <c r="AM87" i="1"/>
  <c r="L87" i="1"/>
  <c r="L85" i="1"/>
  <c r="L84" i="1"/>
  <c r="BK421" i="2"/>
  <c r="J364" i="2"/>
  <c r="BK147" i="2"/>
  <c r="J367" i="2"/>
  <c r="J199" i="2"/>
  <c r="BK196" i="2"/>
  <c r="J343" i="2"/>
  <c r="BK285" i="2"/>
  <c r="BK153" i="2"/>
  <c r="BK353" i="2"/>
  <c r="J306" i="2"/>
  <c r="BK229" i="2"/>
  <c r="BK140" i="2"/>
  <c r="J257" i="2"/>
  <c r="BK278" i="2"/>
  <c r="BK316" i="2"/>
  <c r="BK224" i="2"/>
  <c r="BK319" i="3"/>
  <c r="BK291" i="3"/>
  <c r="J326" i="3"/>
  <c r="J146" i="3"/>
  <c r="BK337" i="3"/>
  <c r="BK309" i="3"/>
  <c r="J192" i="3"/>
  <c r="BK296" i="3"/>
  <c r="J285" i="3"/>
  <c r="BK232" i="3"/>
  <c r="J140" i="3"/>
  <c r="BK305" i="3"/>
  <c r="J296" i="3"/>
  <c r="J134" i="3"/>
  <c r="BK294" i="3"/>
  <c r="BK265" i="3"/>
  <c r="BK183" i="3"/>
  <c r="BK277" i="3"/>
  <c r="BK238" i="3"/>
  <c r="BK198" i="3"/>
  <c r="J164" i="3"/>
  <c r="J225" i="3"/>
  <c r="J434" i="2"/>
  <c r="BK388" i="2"/>
  <c r="J425" i="2"/>
  <c r="BK381" i="2"/>
  <c r="J226" i="2"/>
  <c r="J322" i="2"/>
  <c r="J196" i="2"/>
  <c r="J297" i="2"/>
  <c r="J262" i="2"/>
  <c r="BK208" i="2"/>
  <c r="J371" i="2"/>
  <c r="BK259" i="2"/>
  <c r="BK396" i="2"/>
  <c r="BK281" i="2"/>
  <c r="J399" i="2"/>
  <c r="J183" i="2"/>
  <c r="BK287" i="2"/>
  <c r="J277" i="2"/>
  <c r="J360" i="2"/>
  <c r="J303" i="2"/>
  <c r="J253" i="2"/>
  <c r="BK276" i="2"/>
  <c r="J346" i="2"/>
  <c r="BK294" i="2"/>
  <c r="BK283" i="2"/>
  <c r="BK211" i="2"/>
  <c r="BK226" i="2"/>
  <c r="BK346" i="2"/>
  <c r="J310" i="2"/>
  <c r="BK241" i="3"/>
  <c r="J201" i="3"/>
  <c r="BK162" i="3"/>
  <c r="BK208" i="3"/>
  <c r="BK134" i="3"/>
  <c r="BK190" i="4"/>
  <c r="BK173" i="4"/>
  <c r="J180" i="4"/>
  <c r="BK138" i="4"/>
  <c r="BK186" i="4"/>
  <c r="J158" i="4"/>
  <c r="J151" i="4"/>
  <c r="BK184" i="4"/>
  <c r="J194" i="4"/>
  <c r="J184" i="4"/>
  <c r="BK171" i="4"/>
  <c r="BK152" i="4"/>
  <c r="J168" i="4"/>
  <c r="BK162" i="4"/>
  <c r="J160" i="4"/>
  <c r="J149" i="4"/>
  <c r="J135" i="4"/>
  <c r="J152" i="4"/>
  <c r="BK144" i="4"/>
  <c r="J415" i="2"/>
  <c r="BK378" i="2"/>
  <c r="BK254" i="2"/>
  <c r="BK402" i="2"/>
  <c r="J331" i="2"/>
  <c r="J218" i="2"/>
  <c r="J319" i="2"/>
  <c r="J224" i="2"/>
  <c r="BK303" i="2"/>
  <c r="J273" i="2"/>
  <c r="J192" i="2"/>
  <c r="BK245" i="2"/>
  <c r="BK408" i="2"/>
  <c r="J387" i="2"/>
  <c r="J214" i="2"/>
  <c r="J266" i="2"/>
  <c r="BK277" i="2"/>
  <c r="BK252" i="2"/>
  <c r="J280" i="2"/>
  <c r="J248" i="2"/>
  <c r="BK220" i="2"/>
  <c r="BK334" i="3"/>
  <c r="J310" i="3"/>
  <c r="BK286" i="3"/>
  <c r="BK310" i="3"/>
  <c r="BK285" i="3"/>
  <c r="J332" i="3"/>
  <c r="J297" i="3"/>
  <c r="J257" i="3"/>
  <c r="BK308" i="3"/>
  <c r="BK269" i="3"/>
  <c r="BK311" i="3"/>
  <c r="BK186" i="3"/>
  <c r="BK229" i="3"/>
  <c r="J131" i="3"/>
  <c r="BK195" i="3"/>
  <c r="BK225" i="3"/>
  <c r="J166" i="4"/>
  <c r="BK183" i="4"/>
  <c r="BK165" i="4"/>
  <c r="BK178" i="4"/>
  <c r="BK185" i="4"/>
  <c r="BK175" i="4"/>
  <c r="J133" i="4"/>
  <c r="BK134" i="4"/>
  <c r="J138" i="4"/>
  <c r="BK163" i="4"/>
  <c r="J408" i="2"/>
  <c r="BK289" i="2"/>
  <c r="J418" i="2"/>
  <c r="J388" i="2"/>
  <c r="J282" i="2"/>
  <c r="J229" i="2"/>
  <c r="BK331" i="2"/>
  <c r="BK162" i="2"/>
  <c r="BK325" i="2"/>
  <c r="J278" i="2"/>
  <c r="J251" i="2"/>
  <c r="BK168" i="2"/>
  <c r="J260" i="2"/>
  <c r="J238" i="2"/>
  <c r="BK390" i="2"/>
  <c r="BK219" i="2"/>
  <c r="BK434" i="2"/>
  <c r="BK279" i="2"/>
  <c r="BK269" i="2"/>
  <c r="J235" i="2"/>
  <c r="BK357" i="2"/>
  <c r="BK251" i="2"/>
  <c r="BK178" i="2"/>
  <c r="J337" i="2"/>
  <c r="BK291" i="2"/>
  <c r="BK192" i="2"/>
  <c r="J219" i="2"/>
  <c r="BK284" i="2"/>
  <c r="J249" i="2"/>
  <c r="BK333" i="3"/>
  <c r="J314" i="3"/>
  <c r="J208" i="3"/>
  <c r="BK302" i="3"/>
  <c r="BK140" i="3"/>
  <c r="BK327" i="3"/>
  <c r="BK437" i="2"/>
  <c r="BK393" i="2"/>
  <c r="BK250" i="2"/>
  <c r="J405" i="2"/>
  <c r="J320" i="2"/>
  <c r="J259" i="2"/>
  <c r="J325" i="2"/>
  <c r="BK202" i="2"/>
  <c r="BK143" i="2"/>
  <c r="J289" i="2"/>
  <c r="BK249" i="2"/>
  <c r="BK367" i="2"/>
  <c r="BK248" i="2"/>
  <c r="J381" i="2"/>
  <c r="J153" i="2"/>
  <c r="BK218" i="2"/>
  <c r="J175" i="2"/>
  <c r="J421" i="2"/>
  <c r="J276" i="2"/>
  <c r="BK334" i="2"/>
  <c r="BK312" i="3"/>
  <c r="J183" i="3"/>
  <c r="J198" i="3"/>
  <c r="BK135" i="3"/>
  <c r="J244" i="3"/>
  <c r="J232" i="3"/>
  <c r="J183" i="4"/>
  <c r="J185" i="4"/>
  <c r="J175" i="4"/>
  <c r="J173" i="4"/>
  <c r="J159" i="4"/>
  <c r="BK155" i="4"/>
  <c r="J136" i="4"/>
  <c r="BK136" i="4"/>
  <c r="BK275" i="2"/>
  <c r="J288" i="2"/>
  <c r="BK328" i="2"/>
  <c r="BK157" i="2"/>
  <c r="J350" i="2"/>
  <c r="BK257" i="2"/>
  <c r="J220" i="2"/>
  <c r="J256" i="2"/>
  <c r="BK340" i="2"/>
  <c r="J222" i="2"/>
  <c r="J315" i="3"/>
  <c r="J334" i="3"/>
  <c r="J251" i="3"/>
  <c r="J291" i="3"/>
  <c r="J166" i="3"/>
  <c r="BK315" i="3"/>
  <c r="J311" i="3"/>
  <c r="BK131" i="3"/>
  <c r="BK290" i="3"/>
  <c r="BK179" i="3"/>
  <c r="J247" i="3"/>
  <c r="J162" i="3"/>
  <c r="J238" i="3"/>
  <c r="BK138" i="3"/>
  <c r="BK235" i="3"/>
  <c r="BK247" i="3"/>
  <c r="BK146" i="3"/>
  <c r="BK163" i="3"/>
  <c r="J143" i="3"/>
  <c r="J193" i="4"/>
  <c r="BK168" i="4"/>
  <c r="BK198" i="4"/>
  <c r="J182" i="4"/>
  <c r="BK153" i="4"/>
  <c r="J167" i="4"/>
  <c r="BK182" i="4"/>
  <c r="BK176" i="4"/>
  <c r="BK158" i="4"/>
  <c r="BK195" i="4"/>
  <c r="BK412" i="2"/>
  <c r="J291" i="2"/>
  <c r="J412" i="2"/>
  <c r="J374" i="2"/>
  <c r="BK272" i="2"/>
  <c r="BK374" i="2"/>
  <c r="BK282" i="2"/>
  <c r="J328" i="2"/>
  <c r="BK260" i="2"/>
  <c r="BK193" i="2"/>
  <c r="J368" i="2"/>
  <c r="J254" i="2"/>
  <c r="J178" i="2"/>
  <c r="BK387" i="2"/>
  <c r="J241" i="2"/>
  <c r="BK150" i="2"/>
  <c r="BK205" i="2"/>
  <c r="BK222" i="2"/>
  <c r="BK144" i="2"/>
  <c r="J334" i="2"/>
  <c r="J250" i="2"/>
  <c r="J189" i="2"/>
  <c r="J340" i="2"/>
  <c r="BK300" i="2"/>
  <c r="J246" i="2"/>
  <c r="J245" i="2"/>
  <c r="BK189" i="2"/>
  <c r="BK171" i="2"/>
  <c r="J313" i="2"/>
  <c r="J243" i="2"/>
  <c r="J144" i="2"/>
  <c r="J323" i="3"/>
  <c r="BK204" i="3"/>
  <c r="J333" i="3"/>
  <c r="J270" i="3"/>
  <c r="BK331" i="3"/>
  <c r="BK276" i="3"/>
  <c r="BK323" i="3"/>
  <c r="BK295" i="3"/>
  <c r="BK244" i="3"/>
  <c r="J277" i="3"/>
  <c r="BK257" i="3"/>
  <c r="BK189" i="3"/>
  <c r="J384" i="2"/>
  <c r="BK297" i="2"/>
  <c r="J287" i="2"/>
  <c r="BK337" i="2"/>
  <c r="J139" i="2"/>
  <c r="BK415" i="2"/>
  <c r="J211" i="2"/>
  <c r="BK273" i="2"/>
  <c r="J429" i="2"/>
  <c r="J269" i="2"/>
  <c r="BK235" i="2"/>
  <c r="BK247" i="2"/>
  <c r="J327" i="3"/>
  <c r="J290" i="3"/>
  <c r="J153" i="3"/>
  <c r="J305" i="3"/>
  <c r="J189" i="3"/>
  <c r="J260" i="3"/>
  <c r="J186" i="3"/>
  <c r="J178" i="4"/>
  <c r="J189" i="4"/>
  <c r="J177" i="4"/>
  <c r="BK177" i="4"/>
  <c r="J162" i="4"/>
  <c r="J179" i="4"/>
  <c r="J437" i="2"/>
  <c r="BK175" i="2"/>
  <c r="J393" i="2"/>
  <c r="J150" i="2"/>
  <c r="BK232" i="2"/>
  <c r="J202" i="2"/>
  <c r="BK243" i="2"/>
  <c r="BK350" i="2"/>
  <c r="BK280" i="2"/>
  <c r="J252" i="2"/>
  <c r="J163" i="3"/>
  <c r="J309" i="3"/>
  <c r="J254" i="3"/>
  <c r="BK332" i="3"/>
  <c r="J294" i="3"/>
  <c r="BK314" i="3"/>
  <c r="J292" i="3"/>
  <c r="J241" i="3"/>
  <c r="J308" i="3"/>
  <c r="J204" i="3"/>
  <c r="BK164" i="3"/>
  <c r="BK201" i="3"/>
  <c r="BK153" i="3"/>
  <c r="BK168" i="3"/>
  <c r="BK254" i="3"/>
  <c r="J149" i="3"/>
  <c r="J171" i="3"/>
  <c r="J174" i="3"/>
  <c r="J135" i="3"/>
  <c r="BK180" i="4"/>
  <c r="J163" i="4"/>
  <c r="BK193" i="4"/>
  <c r="J170" i="4"/>
  <c r="J188" i="4"/>
  <c r="J165" i="4"/>
  <c r="J148" i="4"/>
  <c r="BK191" i="4"/>
  <c r="BK188" i="4"/>
  <c r="BK166" i="4"/>
  <c r="BK150" i="4"/>
  <c r="BK167" i="4"/>
  <c r="BK169" i="4"/>
  <c r="BK154" i="4"/>
  <c r="J142" i="4"/>
  <c r="J154" i="4"/>
  <c r="BK148" i="4"/>
  <c r="BK425" i="2"/>
  <c r="BK405" i="2"/>
  <c r="BK288" i="2"/>
  <c r="J390" i="2"/>
  <c r="J300" i="2"/>
  <c r="BK286" i="2"/>
  <c r="BK199" i="2"/>
  <c r="BK322" i="2"/>
  <c r="J171" i="2"/>
  <c r="BK310" i="2"/>
  <c r="BK256" i="2"/>
  <c r="J258" i="2"/>
  <c r="BK360" i="2"/>
  <c r="BK320" i="2"/>
  <c r="BK143" i="3"/>
  <c r="BK166" i="3"/>
  <c r="J295" i="3"/>
  <c r="J312" i="3"/>
  <c r="BK270" i="3"/>
  <c r="J235" i="3"/>
  <c r="J179" i="3"/>
  <c r="BK192" i="3"/>
  <c r="J213" i="3"/>
  <c r="BK194" i="4"/>
  <c r="BK174" i="4"/>
  <c r="J191" i="4"/>
  <c r="BK157" i="4"/>
  <c r="BK179" i="4"/>
  <c r="J153" i="4"/>
  <c r="BK189" i="4"/>
  <c r="J198" i="4"/>
  <c r="BK181" i="4"/>
  <c r="J161" i="4"/>
  <c r="J131" i="4"/>
  <c r="J134" i="4"/>
  <c r="J140" i="4"/>
  <c r="BK135" i="4"/>
  <c r="BK418" i="2"/>
  <c r="BK371" i="2"/>
  <c r="J396" i="2"/>
  <c r="J365" i="2"/>
  <c r="BK262" i="2"/>
  <c r="BK364" i="2"/>
  <c r="J284" i="2"/>
  <c r="J193" i="2"/>
  <c r="BK266" i="2"/>
  <c r="BK242" i="2"/>
  <c r="J316" i="2"/>
  <c r="BK253" i="2"/>
  <c r="J402" i="2"/>
  <c r="BK368" i="2"/>
  <c r="J279" i="2"/>
  <c r="BK214" i="2"/>
  <c r="J162" i="2"/>
  <c r="J283" i="2"/>
  <c r="BK442" i="2"/>
  <c r="BK365" i="2"/>
  <c r="BK429" i="2"/>
  <c r="BK384" i="2"/>
  <c r="J285" i="2"/>
  <c r="J247" i="2"/>
  <c r="BK306" i="2"/>
  <c r="BK343" i="2"/>
  <c r="AS94" i="1"/>
  <c r="BK149" i="3"/>
  <c r="J229" i="3"/>
  <c r="J331" i="3"/>
  <c r="J269" i="3"/>
  <c r="BK174" i="3"/>
  <c r="J138" i="3"/>
  <c r="BK292" i="3"/>
  <c r="BK297" i="3"/>
  <c r="J168" i="3"/>
  <c r="BK264" i="3"/>
  <c r="J264" i="3"/>
  <c r="J276" i="3"/>
  <c r="J221" i="3"/>
  <c r="BK221" i="3"/>
  <c r="J195" i="3"/>
  <c r="J157" i="3"/>
  <c r="J195" i="4"/>
  <c r="J176" i="4"/>
  <c r="BK161" i="4"/>
  <c r="J190" i="4"/>
  <c r="J171" i="4"/>
  <c r="J174" i="4"/>
  <c r="BK133" i="4"/>
  <c r="J181" i="4"/>
  <c r="J155" i="4"/>
  <c r="J169" i="4"/>
  <c r="J192" i="4"/>
  <c r="BK170" i="4"/>
  <c r="BK160" i="4"/>
  <c r="J130" i="4"/>
  <c r="BK140" i="4"/>
  <c r="J139" i="4"/>
  <c r="BK151" i="4"/>
  <c r="J144" i="4"/>
  <c r="BK130" i="4"/>
  <c r="J147" i="2"/>
  <c r="BK241" i="2"/>
  <c r="BK319" i="2"/>
  <c r="J281" i="2"/>
  <c r="BK258" i="2"/>
  <c r="BK183" i="2"/>
  <c r="J275" i="2"/>
  <c r="BK246" i="2"/>
  <c r="BK399" i="2"/>
  <c r="J378" i="2"/>
  <c r="J143" i="2"/>
  <c r="J442" i="2"/>
  <c r="J272" i="2"/>
  <c r="J157" i="2"/>
  <c r="J353" i="2"/>
  <c r="J294" i="2"/>
  <c r="J232" i="2"/>
  <c r="J208" i="2"/>
  <c r="J357" i="2"/>
  <c r="BK313" i="2"/>
  <c r="J286" i="2"/>
  <c r="J242" i="2"/>
  <c r="J205" i="2"/>
  <c r="BK139" i="2"/>
  <c r="J168" i="2"/>
  <c r="J140" i="2"/>
  <c r="BK238" i="2"/>
  <c r="BK326" i="3"/>
  <c r="BK298" i="3"/>
  <c r="J337" i="3"/>
  <c r="BK157" i="3"/>
  <c r="J265" i="3"/>
  <c r="BK171" i="3"/>
  <c r="J319" i="3"/>
  <c r="BK260" i="3"/>
  <c r="J302" i="3"/>
  <c r="J298" i="3"/>
  <c r="J286" i="3"/>
  <c r="BK217" i="3"/>
  <c r="BK251" i="3"/>
  <c r="BK213" i="3"/>
  <c r="J217" i="3"/>
  <c r="BK192" i="4"/>
  <c r="J157" i="4"/>
  <c r="J186" i="4"/>
  <c r="BK164" i="4"/>
  <c r="BK142" i="4"/>
  <c r="J164" i="4"/>
  <c r="BK139" i="4"/>
  <c r="BK149" i="4"/>
  <c r="BK159" i="4"/>
  <c r="BK131" i="4"/>
  <c r="J150" i="4"/>
  <c r="BK217" i="2" l="1"/>
  <c r="J217" i="2" s="1"/>
  <c r="J101" i="2" s="1"/>
  <c r="R321" i="2"/>
  <c r="P138" i="2"/>
  <c r="R217" i="2"/>
  <c r="T321" i="2"/>
  <c r="R188" i="2"/>
  <c r="T255" i="2"/>
  <c r="T290" i="2"/>
  <c r="P389" i="2"/>
  <c r="R156" i="2"/>
  <c r="R231" i="2"/>
  <c r="R290" i="2"/>
  <c r="R411" i="2"/>
  <c r="T138" i="2"/>
  <c r="T217" i="2"/>
  <c r="P255" i="2"/>
  <c r="P274" i="2"/>
  <c r="T411" i="2"/>
  <c r="T188" i="2"/>
  <c r="R244" i="2"/>
  <c r="P321" i="2"/>
  <c r="BK156" i="2"/>
  <c r="J156" i="2" s="1"/>
  <c r="J99" i="2" s="1"/>
  <c r="T265" i="2"/>
  <c r="BK366" i="2"/>
  <c r="J366" i="2" s="1"/>
  <c r="J112" i="2" s="1"/>
  <c r="R173" i="3"/>
  <c r="T330" i="3"/>
  <c r="T156" i="2"/>
  <c r="P231" i="2"/>
  <c r="P290" i="2"/>
  <c r="R366" i="2"/>
  <c r="BK139" i="3"/>
  <c r="R161" i="3"/>
  <c r="T293" i="3"/>
  <c r="BK244" i="2"/>
  <c r="J244" i="2" s="1"/>
  <c r="J105" i="2" s="1"/>
  <c r="R274" i="2"/>
  <c r="P411" i="2"/>
  <c r="T139" i="3"/>
  <c r="BK293" i="3"/>
  <c r="J293" i="3"/>
  <c r="J104" i="3"/>
  <c r="R330" i="3"/>
  <c r="BK138" i="2"/>
  <c r="BK231" i="2"/>
  <c r="J231" i="2" s="1"/>
  <c r="J104" i="2" s="1"/>
  <c r="R265" i="2"/>
  <c r="R389" i="2"/>
  <c r="BK130" i="3"/>
  <c r="J130" i="3" s="1"/>
  <c r="J98" i="3" s="1"/>
  <c r="R130" i="3"/>
  <c r="T161" i="3"/>
  <c r="P313" i="3"/>
  <c r="T173" i="3"/>
  <c r="P330" i="3"/>
  <c r="BK188" i="2"/>
  <c r="J188" i="2" s="1"/>
  <c r="J100" i="2" s="1"/>
  <c r="P244" i="2"/>
  <c r="P265" i="2"/>
  <c r="T366" i="2"/>
  <c r="R293" i="3"/>
  <c r="BK265" i="2"/>
  <c r="J265" i="2" s="1"/>
  <c r="J108" i="2" s="1"/>
  <c r="P130" i="3"/>
  <c r="P129" i="3" s="1"/>
  <c r="P139" i="3"/>
  <c r="P161" i="3"/>
  <c r="P293" i="3"/>
  <c r="P172" i="3" s="1"/>
  <c r="BK330" i="3"/>
  <c r="J330" i="3"/>
  <c r="J106" i="3"/>
  <c r="P132" i="4"/>
  <c r="R255" i="2"/>
  <c r="BK321" i="2"/>
  <c r="J321" i="2" s="1"/>
  <c r="J111" i="2" s="1"/>
  <c r="T389" i="2"/>
  <c r="R139" i="3"/>
  <c r="P173" i="3"/>
  <c r="R313" i="3"/>
  <c r="BK129" i="4"/>
  <c r="J129" i="4" s="1"/>
  <c r="J98" i="4" s="1"/>
  <c r="R129" i="4"/>
  <c r="BK137" i="4"/>
  <c r="J137" i="4" s="1"/>
  <c r="J100" i="4" s="1"/>
  <c r="P147" i="4"/>
  <c r="T156" i="4"/>
  <c r="P172" i="4"/>
  <c r="T187" i="4"/>
  <c r="P156" i="2"/>
  <c r="T231" i="2"/>
  <c r="BK274" i="2"/>
  <c r="J274" i="2" s="1"/>
  <c r="J109" i="2" s="1"/>
  <c r="BK389" i="2"/>
  <c r="J389" i="2" s="1"/>
  <c r="J113" i="2" s="1"/>
  <c r="T130" i="3"/>
  <c r="T129" i="3" s="1"/>
  <c r="BK161" i="3"/>
  <c r="J161" i="3"/>
  <c r="J100" i="3" s="1"/>
  <c r="T313" i="3"/>
  <c r="P137" i="4"/>
  <c r="R147" i="4"/>
  <c r="P156" i="4"/>
  <c r="R172" i="4"/>
  <c r="BK187" i="4"/>
  <c r="J187" i="4"/>
  <c r="J105" i="4" s="1"/>
  <c r="R138" i="2"/>
  <c r="P217" i="2"/>
  <c r="BK255" i="2"/>
  <c r="J255" i="2" s="1"/>
  <c r="J106" i="2" s="1"/>
  <c r="T274" i="2"/>
  <c r="BK411" i="2"/>
  <c r="J411" i="2" s="1"/>
  <c r="J114" i="2" s="1"/>
  <c r="P129" i="4"/>
  <c r="P128" i="4"/>
  <c r="BK132" i="4"/>
  <c r="J132" i="4" s="1"/>
  <c r="J99" i="4" s="1"/>
  <c r="T132" i="4"/>
  <c r="R137" i="4"/>
  <c r="BK147" i="4"/>
  <c r="BK156" i="4"/>
  <c r="J156" i="4" s="1"/>
  <c r="J103" i="4" s="1"/>
  <c r="T172" i="4"/>
  <c r="R187" i="4"/>
  <c r="P188" i="2"/>
  <c r="T244" i="2"/>
  <c r="BK290" i="2"/>
  <c r="J290" i="2" s="1"/>
  <c r="J110" i="2" s="1"/>
  <c r="P366" i="2"/>
  <c r="BK173" i="3"/>
  <c r="J173" i="3" s="1"/>
  <c r="J103" i="3" s="1"/>
  <c r="BK313" i="3"/>
  <c r="J313" i="3" s="1"/>
  <c r="J105" i="3" s="1"/>
  <c r="T129" i="4"/>
  <c r="R132" i="4"/>
  <c r="T137" i="4"/>
  <c r="T147" i="4"/>
  <c r="T146" i="4" s="1"/>
  <c r="R156" i="4"/>
  <c r="BK172" i="4"/>
  <c r="J172" i="4" s="1"/>
  <c r="J104" i="4" s="1"/>
  <c r="P187" i="4"/>
  <c r="BK228" i="2"/>
  <c r="J228" i="2" s="1"/>
  <c r="J102" i="2" s="1"/>
  <c r="BK261" i="2"/>
  <c r="J261" i="2" s="1"/>
  <c r="J107" i="2" s="1"/>
  <c r="BK441" i="2"/>
  <c r="J441" i="2" s="1"/>
  <c r="J116" i="2" s="1"/>
  <c r="BK336" i="3"/>
  <c r="J336" i="3" s="1"/>
  <c r="J108" i="3" s="1"/>
  <c r="BK170" i="3"/>
  <c r="J170" i="3"/>
  <c r="J101" i="3" s="1"/>
  <c r="BK197" i="4"/>
  <c r="J197" i="4" s="1"/>
  <c r="J107" i="4" s="1"/>
  <c r="BF131" i="4"/>
  <c r="BF140" i="4"/>
  <c r="F123" i="4"/>
  <c r="F92" i="4"/>
  <c r="BF148" i="4"/>
  <c r="BF149" i="4"/>
  <c r="BF155" i="4"/>
  <c r="BF142" i="4"/>
  <c r="J91" i="4"/>
  <c r="E85" i="4"/>
  <c r="BF139" i="4"/>
  <c r="BF161" i="4"/>
  <c r="BF165" i="4"/>
  <c r="J124" i="4"/>
  <c r="BF136" i="4"/>
  <c r="BF134" i="4"/>
  <c r="BF138" i="4"/>
  <c r="BF167" i="4"/>
  <c r="BF150" i="4"/>
  <c r="BF163" i="4"/>
  <c r="BF186" i="4"/>
  <c r="BF191" i="4"/>
  <c r="BF198" i="4"/>
  <c r="BF177" i="4"/>
  <c r="BF179" i="4"/>
  <c r="BF182" i="4"/>
  <c r="BF193" i="4"/>
  <c r="BF154" i="4"/>
  <c r="BF189" i="4"/>
  <c r="BF192" i="4"/>
  <c r="BF162" i="4"/>
  <c r="BF164" i="4"/>
  <c r="BF166" i="4"/>
  <c r="BF169" i="4"/>
  <c r="BF178" i="4"/>
  <c r="BF181" i="4"/>
  <c r="BF183" i="4"/>
  <c r="BF184" i="4"/>
  <c r="BF188" i="4"/>
  <c r="BF190" i="4"/>
  <c r="J121" i="4"/>
  <c r="BF144" i="4"/>
  <c r="BF152" i="4"/>
  <c r="BF158" i="4"/>
  <c r="BF160" i="4"/>
  <c r="BF168" i="4"/>
  <c r="BF170" i="4"/>
  <c r="BF174" i="4"/>
  <c r="BF175" i="4"/>
  <c r="BF176" i="4"/>
  <c r="BF185" i="4"/>
  <c r="BF130" i="4"/>
  <c r="BF133" i="4"/>
  <c r="BF153" i="4"/>
  <c r="BF171" i="4"/>
  <c r="BF180" i="4"/>
  <c r="BF194" i="4"/>
  <c r="BF195" i="4"/>
  <c r="BF135" i="4"/>
  <c r="BF151" i="4"/>
  <c r="BF157" i="4"/>
  <c r="BF159" i="4"/>
  <c r="BF173" i="4"/>
  <c r="BF179" i="3"/>
  <c r="BF153" i="3"/>
  <c r="BF164" i="3"/>
  <c r="BF195" i="3"/>
  <c r="BF217" i="3"/>
  <c r="BF225" i="3"/>
  <c r="BF229" i="3"/>
  <c r="BF235" i="3"/>
  <c r="BF232" i="3"/>
  <c r="BF260" i="3"/>
  <c r="J91" i="3"/>
  <c r="BF140" i="3"/>
  <c r="BF204" i="3"/>
  <c r="BF241" i="3"/>
  <c r="J89" i="3"/>
  <c r="J92" i="3"/>
  <c r="F125" i="3"/>
  <c r="BF244" i="3"/>
  <c r="E85" i="3"/>
  <c r="BF166" i="3"/>
  <c r="BF171" i="3"/>
  <c r="BF201" i="3"/>
  <c r="BF208" i="3"/>
  <c r="BF143" i="3"/>
  <c r="BF131" i="3"/>
  <c r="BF135" i="3"/>
  <c r="BF247" i="3"/>
  <c r="BF296" i="3"/>
  <c r="BF192" i="3"/>
  <c r="BF257" i="3"/>
  <c r="BF270" i="3"/>
  <c r="BF286" i="3"/>
  <c r="BF189" i="3"/>
  <c r="BF264" i="3"/>
  <c r="BF292" i="3"/>
  <c r="BF294" i="3"/>
  <c r="BF302" i="3"/>
  <c r="BF308" i="3"/>
  <c r="BF309" i="3"/>
  <c r="BF319" i="3"/>
  <c r="BF295" i="3"/>
  <c r="BF314" i="3"/>
  <c r="BF331" i="3"/>
  <c r="BF168" i="3"/>
  <c r="BF186" i="3"/>
  <c r="BF238" i="3"/>
  <c r="BF251" i="3"/>
  <c r="BF277" i="3"/>
  <c r="BF285" i="3"/>
  <c r="BF297" i="3"/>
  <c r="BF315" i="3"/>
  <c r="BF269" i="3"/>
  <c r="BF276" i="3"/>
  <c r="BF290" i="3"/>
  <c r="BF298" i="3"/>
  <c r="BF323" i="3"/>
  <c r="BF327" i="3"/>
  <c r="BF134" i="3"/>
  <c r="BF149" i="3"/>
  <c r="BF157" i="3"/>
  <c r="BF162" i="3"/>
  <c r="BF174" i="3"/>
  <c r="BF183" i="3"/>
  <c r="BF332" i="3"/>
  <c r="BF138" i="3"/>
  <c r="BF146" i="3"/>
  <c r="BF254" i="3"/>
  <c r="BF265" i="3"/>
  <c r="F91" i="3"/>
  <c r="BF163" i="3"/>
  <c r="BF310" i="3"/>
  <c r="BF311" i="3"/>
  <c r="BF326" i="3"/>
  <c r="BF333" i="3"/>
  <c r="BF334" i="3"/>
  <c r="BF337" i="3"/>
  <c r="BF198" i="3"/>
  <c r="BF213" i="3"/>
  <c r="BF221" i="3"/>
  <c r="BF291" i="3"/>
  <c r="BF305" i="3"/>
  <c r="BF312" i="3"/>
  <c r="J89" i="2"/>
  <c r="F133" i="2"/>
  <c r="BF147" i="2"/>
  <c r="BF211" i="2"/>
  <c r="BF306" i="2"/>
  <c r="BF331" i="2"/>
  <c r="BF337" i="2"/>
  <c r="BF153" i="2"/>
  <c r="BF168" i="2"/>
  <c r="BF208" i="2"/>
  <c r="BF281" i="2"/>
  <c r="BF353" i="2"/>
  <c r="BF232" i="2"/>
  <c r="BF245" i="2"/>
  <c r="BF246" i="2"/>
  <c r="BF251" i="2"/>
  <c r="BF252" i="2"/>
  <c r="BF262" i="2"/>
  <c r="J92" i="2"/>
  <c r="BF214" i="2"/>
  <c r="BF238" i="2"/>
  <c r="BF139" i="2"/>
  <c r="BF297" i="2"/>
  <c r="BF357" i="2"/>
  <c r="BF277" i="2"/>
  <c r="BF250" i="2"/>
  <c r="BF421" i="2"/>
  <c r="F91" i="2"/>
  <c r="BF162" i="2"/>
  <c r="BF183" i="2"/>
  <c r="BF254" i="2"/>
  <c r="BF287" i="2"/>
  <c r="BF289" i="2"/>
  <c r="BF316" i="2"/>
  <c r="BF319" i="2"/>
  <c r="BF322" i="2"/>
  <c r="BF325" i="2"/>
  <c r="BF340" i="2"/>
  <c r="BF350" i="2"/>
  <c r="BF192" i="2"/>
  <c r="BF202" i="2"/>
  <c r="BF273" i="2"/>
  <c r="BF286" i="2"/>
  <c r="BF150" i="2"/>
  <c r="BF248" i="2"/>
  <c r="BF253" i="2"/>
  <c r="BF437" i="2"/>
  <c r="BF143" i="2"/>
  <c r="BF178" i="2"/>
  <c r="BF189" i="2"/>
  <c r="BF218" i="2"/>
  <c r="BF229" i="2"/>
  <c r="BF269" i="2"/>
  <c r="BF378" i="2"/>
  <c r="BF193" i="2"/>
  <c r="BF222" i="2"/>
  <c r="BF226" i="2"/>
  <c r="BF242" i="2"/>
  <c r="BF272" i="2"/>
  <c r="BF282" i="2"/>
  <c r="BF288" i="2"/>
  <c r="BF388" i="2"/>
  <c r="BF399" i="2"/>
  <c r="BF405" i="2"/>
  <c r="BF425" i="2"/>
  <c r="J132" i="2"/>
  <c r="BF157" i="2"/>
  <c r="BF171" i="2"/>
  <c r="BF196" i="2"/>
  <c r="BF199" i="2"/>
  <c r="BF224" i="2"/>
  <c r="BF258" i="2"/>
  <c r="BF279" i="2"/>
  <c r="BF365" i="2"/>
  <c r="BF368" i="2"/>
  <c r="BF393" i="2"/>
  <c r="BF402" i="2"/>
  <c r="BF434" i="2"/>
  <c r="E85" i="2"/>
  <c r="BF256" i="2"/>
  <c r="BF257" i="2"/>
  <c r="BF275" i="2"/>
  <c r="BF276" i="2"/>
  <c r="BF280" i="2"/>
  <c r="BF283" i="2"/>
  <c r="BF284" i="2"/>
  <c r="BF294" i="2"/>
  <c r="BF310" i="2"/>
  <c r="BF364" i="2"/>
  <c r="BF381" i="2"/>
  <c r="BF175" i="2"/>
  <c r="BF219" i="2"/>
  <c r="BF220" i="2"/>
  <c r="BF291" i="2"/>
  <c r="BF300" i="2"/>
  <c r="BF313" i="2"/>
  <c r="BF320" i="2"/>
  <c r="BF328" i="2"/>
  <c r="BF343" i="2"/>
  <c r="BF346" i="2"/>
  <c r="BF367" i="2"/>
  <c r="BF371" i="2"/>
  <c r="BF374" i="2"/>
  <c r="BF384" i="2"/>
  <c r="BF144" i="2"/>
  <c r="BF249" i="2"/>
  <c r="BF259" i="2"/>
  <c r="BF260" i="2"/>
  <c r="BF266" i="2"/>
  <c r="BF334" i="2"/>
  <c r="BF140" i="2"/>
  <c r="BF205" i="2"/>
  <c r="BF235" i="2"/>
  <c r="BF278" i="2"/>
  <c r="BF285" i="2"/>
  <c r="BF303" i="2"/>
  <c r="BF360" i="2"/>
  <c r="BF387" i="2"/>
  <c r="BF390" i="2"/>
  <c r="BF408" i="2"/>
  <c r="BF415" i="2"/>
  <c r="BF241" i="2"/>
  <c r="BF243" i="2"/>
  <c r="BF247" i="2"/>
  <c r="BF396" i="2"/>
  <c r="BF412" i="2"/>
  <c r="BF418" i="2"/>
  <c r="BF429" i="2"/>
  <c r="BF442" i="2"/>
  <c r="J33" i="2"/>
  <c r="AV95" i="1" s="1"/>
  <c r="J33" i="3"/>
  <c r="AV96" i="1" s="1"/>
  <c r="F33" i="4"/>
  <c r="AZ97" i="1" s="1"/>
  <c r="F35" i="2"/>
  <c r="BB95" i="1" s="1"/>
  <c r="F33" i="2"/>
  <c r="AZ95" i="1" s="1"/>
  <c r="J33" i="4"/>
  <c r="AV97" i="1" s="1"/>
  <c r="F37" i="4"/>
  <c r="BD97" i="1" s="1"/>
  <c r="F36" i="2"/>
  <c r="BC95" i="1" s="1"/>
  <c r="F33" i="3"/>
  <c r="AZ96" i="1" s="1"/>
  <c r="F36" i="4"/>
  <c r="BC97" i="1" s="1"/>
  <c r="F37" i="3"/>
  <c r="BD96" i="1" s="1"/>
  <c r="F35" i="4"/>
  <c r="BB97" i="1" s="1"/>
  <c r="F36" i="3"/>
  <c r="BC96" i="1" s="1"/>
  <c r="F37" i="2"/>
  <c r="BD95" i="1" s="1"/>
  <c r="F35" i="3"/>
  <c r="BB96" i="1" s="1"/>
  <c r="BK335" i="3" l="1"/>
  <c r="J335" i="3" s="1"/>
  <c r="J107" i="3" s="1"/>
  <c r="BK129" i="3"/>
  <c r="J129" i="3" s="1"/>
  <c r="J97" i="3" s="1"/>
  <c r="R137" i="2"/>
  <c r="BK137" i="2"/>
  <c r="J137" i="2" s="1"/>
  <c r="J97" i="2" s="1"/>
  <c r="BK440" i="2"/>
  <c r="J440" i="2" s="1"/>
  <c r="J115" i="2" s="1"/>
  <c r="J139" i="3"/>
  <c r="J99" i="3" s="1"/>
  <c r="J138" i="2"/>
  <c r="J98" i="2" s="1"/>
  <c r="BK146" i="4"/>
  <c r="J146" i="4" s="1"/>
  <c r="J101" i="4" s="1"/>
  <c r="R128" i="4"/>
  <c r="P128" i="3"/>
  <c r="AU96" i="1" s="1"/>
  <c r="T137" i="2"/>
  <c r="T128" i="4"/>
  <c r="T127" i="4"/>
  <c r="R172" i="3"/>
  <c r="R128" i="3" s="1"/>
  <c r="BK230" i="2"/>
  <c r="R146" i="4"/>
  <c r="R129" i="3"/>
  <c r="P230" i="2"/>
  <c r="R230" i="2"/>
  <c r="P146" i="4"/>
  <c r="P127" i="4" s="1"/>
  <c r="AU97" i="1" s="1"/>
  <c r="T230" i="2"/>
  <c r="T172" i="3"/>
  <c r="T128" i="3" s="1"/>
  <c r="P137" i="2"/>
  <c r="BK172" i="3"/>
  <c r="BK196" i="4"/>
  <c r="J196" i="4" s="1"/>
  <c r="J106" i="4" s="1"/>
  <c r="BK128" i="4"/>
  <c r="J147" i="4"/>
  <c r="J102" i="4"/>
  <c r="F34" i="2"/>
  <c r="BA95" i="1" s="1"/>
  <c r="J34" i="2"/>
  <c r="AW95" i="1" s="1"/>
  <c r="AT95" i="1" s="1"/>
  <c r="F34" i="3"/>
  <c r="BA96" i="1" s="1"/>
  <c r="J34" i="3"/>
  <c r="AW96" i="1" s="1"/>
  <c r="AT96" i="1" s="1"/>
  <c r="AZ94" i="1"/>
  <c r="W29" i="1" s="1"/>
  <c r="J34" i="4"/>
  <c r="AW97" i="1" s="1"/>
  <c r="AT97" i="1" s="1"/>
  <c r="F34" i="4"/>
  <c r="BA97" i="1" s="1"/>
  <c r="BC94" i="1"/>
  <c r="W32" i="1" s="1"/>
  <c r="BB94" i="1"/>
  <c r="AX94" i="1" s="1"/>
  <c r="BD94" i="1"/>
  <c r="W33" i="1" s="1"/>
  <c r="BK128" i="3" l="1"/>
  <c r="J128" i="3" s="1"/>
  <c r="J30" i="3" s="1"/>
  <c r="AG96" i="1" s="1"/>
  <c r="AN96" i="1" s="1"/>
  <c r="R136" i="2"/>
  <c r="J172" i="3"/>
  <c r="J102" i="3" s="1"/>
  <c r="BK127" i="4"/>
  <c r="J127" i="4" s="1"/>
  <c r="J96" i="4" s="1"/>
  <c r="BK136" i="2"/>
  <c r="J136" i="2" s="1"/>
  <c r="J96" i="2" s="1"/>
  <c r="J230" i="2"/>
  <c r="J103" i="2" s="1"/>
  <c r="P136" i="2"/>
  <c r="AU95" i="1" s="1"/>
  <c r="AU94" i="1" s="1"/>
  <c r="T136" i="2"/>
  <c r="R127" i="4"/>
  <c r="J128" i="4"/>
  <c r="J97" i="4" s="1"/>
  <c r="BA94" i="1"/>
  <c r="W30" i="1" s="1"/>
  <c r="W31" i="1"/>
  <c r="AY94" i="1"/>
  <c r="AV94" i="1"/>
  <c r="AK29" i="1" s="1"/>
  <c r="J39" i="3" l="1"/>
  <c r="J96" i="3"/>
  <c r="J30" i="4"/>
  <c r="AG97" i="1" s="1"/>
  <c r="AN97" i="1" s="1"/>
  <c r="J30" i="2"/>
  <c r="AG95" i="1" s="1"/>
  <c r="AN95" i="1" s="1"/>
  <c r="AW94" i="1"/>
  <c r="AK30" i="1" s="1"/>
  <c r="J39" i="4" l="1"/>
  <c r="AG94" i="1"/>
  <c r="AK26" i="1" s="1"/>
  <c r="AK35" i="1" s="1"/>
  <c r="J39" i="2"/>
  <c r="AT94" i="1"/>
  <c r="AN94" i="1" l="1"/>
</calcChain>
</file>

<file path=xl/sharedStrings.xml><?xml version="1.0" encoding="utf-8"?>
<sst xmlns="http://schemas.openxmlformats.org/spreadsheetml/2006/main" count="8721" uniqueCount="1325">
  <si>
    <t>Export Komplet</t>
  </si>
  <si>
    <t/>
  </si>
  <si>
    <t>2.0</t>
  </si>
  <si>
    <t>False</t>
  </si>
  <si>
    <t>{ab6278a7-0bd9-449b-a1ba-07cbf18ab1ae}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</si>
  <si>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</si>
  <si>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</si>
  <si>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</si>
  <si>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</si>
  <si>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</si>
  <si>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</si>
  <si>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</si>
  <si>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</si>
  <si>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MS-2023-050</t>
  </si>
  <si>
    <t>Stavba:</t>
  </si>
  <si>
    <t>Rekonstrukce bytu Chabařovice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</si>
  <si>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</si>
  <si>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</si>
  <si>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</si>
  <si>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</si>
  <si>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</si>
  <si>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</si>
  <si>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</si>
  <si>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</si>
  <si>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</si>
  <si>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</si>
  <si>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</si>
  <si>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</si>
  <si>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</si>
  <si>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</si>
  <si>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</si>
  <si>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</si>
  <si>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</si>
  <si>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</si>
  <si>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</si>
  <si>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</si>
  <si>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</si>
  <si>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</si>
  <si>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</si>
  <si>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</si>
  <si>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</si>
  <si>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</si>
  <si>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</si>
  <si>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</si>
  <si>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</si>
  <si>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</si>
  <si>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</si>
  <si>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</si>
  <si>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</si>
  <si>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</si>
  <si>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</si>
  <si>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</si>
  <si>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</si>
  <si>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</si>
  <si>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</si>
  <si>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</si>
  <si>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</si>
  <si>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</si>
  <si>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</si>
  <si>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</si>
  <si>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</si>
  <si>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</si>
  <si>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</si>
  <si>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</si>
  <si>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</si>
  <si>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</si>
  <si>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</si>
  <si>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</si>
  <si>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</si>
  <si>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</si>
  <si>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</si>
  <si>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</si>
  <si>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</si>
  <si>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</si>
  <si>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SO_01</t>
  </si>
  <si>
    <t>Stavební práce</t>
  </si>
  <si>
    <t>STA</t>
  </si>
  <si>
    <t>1</t>
  </si>
  <si>
    <t>{c5b5de8b-84bd-440d-be09-ab9b235ec2e4}</t>
  </si>
  <si>
    <t>2</t>
  </si>
  <si>
    <t>SO_02</t>
  </si>
  <si>
    <t>Elektroinstalace</t>
  </si>
  <si>
    <t>{1a4bf5d2-eb2e-422e-bc69-06ab2d5dd9e7}</t>
  </si>
  <si>
    <t>SO_03</t>
  </si>
  <si>
    <t>Zdravetně technická instalace</t>
  </si>
  <si>
    <t>{99f7b422-0edd-42f9-8c78-8632833bc56c}</t>
  </si>
  <si>
    <t>BP_10_10</t>
  </si>
  <si>
    <t>Vybourání otvorů</t>
  </si>
  <si>
    <t>m3</t>
  </si>
  <si>
    <t>1,728</t>
  </si>
  <si>
    <t>3</t>
  </si>
  <si>
    <t>BP_10_30</t>
  </si>
  <si>
    <t>Osazení nosníků</t>
  </si>
  <si>
    <t>t</t>
  </si>
  <si>
    <t>0,0612</t>
  </si>
  <si>
    <t>KRYCÍ LIST SOUPISU PRACÍ</t>
  </si>
  <si>
    <t>BP_10_40</t>
  </si>
  <si>
    <t>Plentování nosníků</t>
  </si>
  <si>
    <t>m2</t>
  </si>
  <si>
    <t>2,43</t>
  </si>
  <si>
    <t>BP_10_50</t>
  </si>
  <si>
    <t>Vysekání rýh pro nosníky</t>
  </si>
  <si>
    <t>m</t>
  </si>
  <si>
    <t>6,6</t>
  </si>
  <si>
    <t>BP_20_10</t>
  </si>
  <si>
    <t xml:space="preserve">Bourání příčky </t>
  </si>
  <si>
    <t>9,855</t>
  </si>
  <si>
    <t>MAL_10_10</t>
  </si>
  <si>
    <t>Malby</t>
  </si>
  <si>
    <t>426,747</t>
  </si>
  <si>
    <t>Objekt:</t>
  </si>
  <si>
    <t>NAIP_10_10</t>
  </si>
  <si>
    <t>Plocha stěrky</t>
  </si>
  <si>
    <t>4,49498</t>
  </si>
  <si>
    <t>SO_01 - Stavební práce</t>
  </si>
  <si>
    <t>NAIP_10_20</t>
  </si>
  <si>
    <t>Obvod stěrky</t>
  </si>
  <si>
    <t>10,914</t>
  </si>
  <si>
    <t>NAT_10_10</t>
  </si>
  <si>
    <t>Náětr otopných těles</t>
  </si>
  <si>
    <t>16,2</t>
  </si>
  <si>
    <t>NAT_10_20</t>
  </si>
  <si>
    <t>Nátěr potrubí</t>
  </si>
  <si>
    <t>6,39932</t>
  </si>
  <si>
    <t>OBK_10_10</t>
  </si>
  <si>
    <t>Keramický obklad</t>
  </si>
  <si>
    <t>21,1632</t>
  </si>
  <si>
    <t>OBKL_10_20</t>
  </si>
  <si>
    <t>Keramický obklad- ukončení</t>
  </si>
  <si>
    <t>23,8786666666667</t>
  </si>
  <si>
    <t>OMT_10_10</t>
  </si>
  <si>
    <t>Plocha omítek stěn</t>
  </si>
  <si>
    <t>337,0802</t>
  </si>
  <si>
    <t>OMT_20_10</t>
  </si>
  <si>
    <t>Plocha omítek stropy</t>
  </si>
  <si>
    <t>89,6668</t>
  </si>
  <si>
    <t>OMT_30_10</t>
  </si>
  <si>
    <t>Omítka ytong</t>
  </si>
  <si>
    <t>56,556</t>
  </si>
  <si>
    <t>POD_00_10</t>
  </si>
  <si>
    <t>Podlaha celkem</t>
  </si>
  <si>
    <t>POD_10_10</t>
  </si>
  <si>
    <t>Podlahy PVC</t>
  </si>
  <si>
    <t>78,07882</t>
  </si>
  <si>
    <t>POD_10_20</t>
  </si>
  <si>
    <t>Podlahy PVC obvod</t>
  </si>
  <si>
    <t>78,964</t>
  </si>
  <si>
    <t>POD_20_10</t>
  </si>
  <si>
    <t>Podlahy dlažba</t>
  </si>
  <si>
    <t>11,58798</t>
  </si>
  <si>
    <t>POD_20_20</t>
  </si>
  <si>
    <t>Podlahy dlažby obvod</t>
  </si>
  <si>
    <t>20,174</t>
  </si>
  <si>
    <t>PRI_10_10</t>
  </si>
  <si>
    <t>Nová příčka</t>
  </si>
  <si>
    <t>25,198</t>
  </si>
  <si>
    <t>PRI_10_20</t>
  </si>
  <si>
    <t>Přisekání ostění</t>
  </si>
  <si>
    <t>3,84</t>
  </si>
  <si>
    <t>PRI_20_10</t>
  </si>
  <si>
    <t>Předěl</t>
  </si>
  <si>
    <t>1,08</t>
  </si>
  <si>
    <t>PRI_30_10</t>
  </si>
  <si>
    <t>Příčka kotvení</t>
  </si>
  <si>
    <t>19,75</t>
  </si>
  <si>
    <t>PRI_40_10</t>
  </si>
  <si>
    <t>Demontáž dřevěných příček</t>
  </si>
  <si>
    <t>19,71</t>
  </si>
  <si>
    <t>SDK_10_10</t>
  </si>
  <si>
    <t>Podhled SDK</t>
  </si>
  <si>
    <t>4,5</t>
  </si>
  <si>
    <t>VO_10_10</t>
  </si>
  <si>
    <t>Vnitřní dveře</t>
  </si>
  <si>
    <t>10,638</t>
  </si>
  <si>
    <t>VO_10_20</t>
  </si>
  <si>
    <t>Vniřní dveře obvod</t>
  </si>
  <si>
    <t>32,98</t>
  </si>
  <si>
    <t>VO_20_10</t>
  </si>
  <si>
    <t>Okna</t>
  </si>
  <si>
    <t>15,3175</t>
  </si>
  <si>
    <t>VO_20_20</t>
  </si>
  <si>
    <t>Okna obvod</t>
  </si>
  <si>
    <t>39,4</t>
  </si>
  <si>
    <t>VO_20_30</t>
  </si>
  <si>
    <t>Okna parapety</t>
  </si>
  <si>
    <t>10,9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</si>
  <si>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</si>
  <si>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</si>
  <si>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</si>
  <si>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</si>
  <si>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</si>
  <si>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</si>
  <si>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</si>
  <si>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</si>
  <si>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</si>
  <si>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</si>
  <si>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</si>
  <si>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</si>
  <si>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</si>
  <si>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751.1 - Vzduchotechnika- odvětrání koupelny</t>
  </si>
  <si>
    <t xml:space="preserve">    751.2 - Vzduchotechnika- digestoř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</si>
  <si>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</si>
  <si>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</si>
  <si>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</si>
  <si>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</si>
  <si>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</si>
  <si>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</si>
  <si>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</si>
  <si>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</si>
  <si>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</si>
  <si>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</si>
  <si>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</si>
  <si>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</si>
  <si>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</si>
  <si>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</si>
  <si>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</si>
  <si>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</si>
  <si>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</si>
  <si>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</si>
  <si>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</si>
  <si>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</si>
  <si>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</si>
  <si>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</si>
  <si>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</si>
  <si>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</si>
  <si>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</si>
  <si>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</si>
  <si>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</si>
  <si>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</si>
  <si>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317142442</t>
  </si>
  <si>
    <t>Překlad nenosný pórobetonový š 150 mm v do 250 mm na tenkovrstvou maltu dl přes 1000 do 1250 mm</t>
  </si>
  <si>
    <t>kus</t>
  </si>
  <si>
    <t>CS ÚRS 2023 01</t>
  </si>
  <si>
    <t>4</t>
  </si>
  <si>
    <t>-1216506726</t>
  </si>
  <si>
    <t>317944321</t>
  </si>
  <si>
    <t>Válcované nosníky do č.12 dodatečně osazované do připravených otvorů</t>
  </si>
  <si>
    <t>-894543353</t>
  </si>
  <si>
    <t>VV</t>
  </si>
  <si>
    <t>Součet</t>
  </si>
  <si>
    <t>340271041</t>
  </si>
  <si>
    <t>Zazdívka otvorů v příčkách nebo stěnách pl přes 0,25 do 1 m2 tvárnicemi pórobetonovými tl 150 mm</t>
  </si>
  <si>
    <t>1391126818</t>
  </si>
  <si>
    <t>342272205</t>
  </si>
  <si>
    <t>Příčka z pórobetonových hladkých tvárnic na tenkovrstvou maltu tl 50 mm</t>
  </si>
  <si>
    <t>787466338</t>
  </si>
  <si>
    <t>5</t>
  </si>
  <si>
    <t>342272245</t>
  </si>
  <si>
    <t>Příčka z pórobetonových hladkých tvárnic na tenkovrstvou maltu tl 150 mm</t>
  </si>
  <si>
    <t>-1719537232</t>
  </si>
  <si>
    <t>6</t>
  </si>
  <si>
    <t>342291121</t>
  </si>
  <si>
    <t>Ukotvení příček k cihelným konstrukcím plochými kotvami</t>
  </si>
  <si>
    <t>-1680199520</t>
  </si>
  <si>
    <t>7</t>
  </si>
  <si>
    <t>346244381</t>
  </si>
  <si>
    <t>Plentování jednostranné v do 200 mm válcovaných nosníků cihlami</t>
  </si>
  <si>
    <t>781336620</t>
  </si>
  <si>
    <t>Úpravy povrchů, podlahy a osazování výplní</t>
  </si>
  <si>
    <t>8</t>
  </si>
  <si>
    <t>612325412</t>
  </si>
  <si>
    <t>Oprava vnitřní vápenocementové hladké omítky stěn v rozsahu plochy přes 10 do 30 %</t>
  </si>
  <si>
    <t>-1275411452</t>
  </si>
  <si>
    <t>Odečet ytong</t>
  </si>
  <si>
    <t>OMT_30_10*(-1)</t>
  </si>
  <si>
    <t>9</t>
  </si>
  <si>
    <t>611325412</t>
  </si>
  <si>
    <t>Oprava vnitřní vápenocementové hladké omítky stropů v rozsahu plochy přes 10 do 30 %</t>
  </si>
  <si>
    <t>9792725</t>
  </si>
  <si>
    <t>10</t>
  </si>
  <si>
    <t>611142001</t>
  </si>
  <si>
    <t>Potažení vnitřních stropů sklovláknitým pletivem vtlačeným do tenkovrstvé hmoty</t>
  </si>
  <si>
    <t>11</t>
  </si>
  <si>
    <t>612142001</t>
  </si>
  <si>
    <t>Potažení vnitřních stěn sklovláknitým pletivem vtlačeným do tenkovrstvé hmoty</t>
  </si>
  <si>
    <t>-711992711</t>
  </si>
  <si>
    <t>12</t>
  </si>
  <si>
    <t>612131121</t>
  </si>
  <si>
    <t>Penetrační disperzní nátěr vnitřních stěn nanášený ručně</t>
  </si>
  <si>
    <t>651459481</t>
  </si>
  <si>
    <t>13</t>
  </si>
  <si>
    <t>612311131</t>
  </si>
  <si>
    <t>Potažení vnitřních stěn vápenným štukem tloušťky do 3 mm</t>
  </si>
  <si>
    <t>1985865169</t>
  </si>
  <si>
    <t>OBK_10_10*(-1)</t>
  </si>
  <si>
    <t>14</t>
  </si>
  <si>
    <t>611131121</t>
  </si>
  <si>
    <t>Penetrační disperzní nátěr vnitřních stropů nanášený ručně</t>
  </si>
  <si>
    <t>-1591940487</t>
  </si>
  <si>
    <t>611311131</t>
  </si>
  <si>
    <t>Potažení vnitřních rovných stropů vápenným štukem tloušťky do 3 mm</t>
  </si>
  <si>
    <t>1916156034</t>
  </si>
  <si>
    <t>Odečet SDK</t>
  </si>
  <si>
    <t>SDK_10_10*(-1)</t>
  </si>
  <si>
    <t>16</t>
  </si>
  <si>
    <t>619995001</t>
  </si>
  <si>
    <t>Začištění omítek kolem oken, dveří, podlah nebo obkladů</t>
  </si>
  <si>
    <t>-2022085405</t>
  </si>
  <si>
    <t>VO_10_20*2</t>
  </si>
  <si>
    <t>Ostatní konstrukce a práce, bourání</t>
  </si>
  <si>
    <t>17</t>
  </si>
  <si>
    <t>619991001</t>
  </si>
  <si>
    <t>Zakrytí podlah fólií přilepenou lepící páskou</t>
  </si>
  <si>
    <t>-1478783516</t>
  </si>
  <si>
    <t>18</t>
  </si>
  <si>
    <t>619991011</t>
  </si>
  <si>
    <t>Obalení konstrukcí a prvků fólií přilepenou lepící páskou</t>
  </si>
  <si>
    <t>-505645740</t>
  </si>
  <si>
    <t>19</t>
  </si>
  <si>
    <t>949101111</t>
  </si>
  <si>
    <t>Lešení pomocné pro objekty pozemních staveb s lešeňovou podlahou v do 1,9 m zatížení do 150 kg/m2</t>
  </si>
  <si>
    <t>-675912547</t>
  </si>
  <si>
    <t>20</t>
  </si>
  <si>
    <t>952901111</t>
  </si>
  <si>
    <t>Vyčištění budov bytové a občanské výstavby při výšce podlaží do 4 m</t>
  </si>
  <si>
    <t>-154950124</t>
  </si>
  <si>
    <t>962031133</t>
  </si>
  <si>
    <t>Bourání příček z cihel pálených na MVC tl do 150 mm</t>
  </si>
  <si>
    <t>-1038403637</t>
  </si>
  <si>
    <t>22</t>
  </si>
  <si>
    <t>968072455</t>
  </si>
  <si>
    <t>Vybourání kovových dveřních zárubní pl do 2 m2</t>
  </si>
  <si>
    <t>-1896222599</t>
  </si>
  <si>
    <t>23</t>
  </si>
  <si>
    <t>967031132</t>
  </si>
  <si>
    <t>Přisekání rovných ostění v cihelném zdivu na MV nebo MVC</t>
  </si>
  <si>
    <t>1815870558</t>
  </si>
  <si>
    <t>24</t>
  </si>
  <si>
    <t>971033641</t>
  </si>
  <si>
    <t>Vybourání otvorů ve zdivu cihelném pl do 4 m2 na MVC nebo MV tl do 300 mm</t>
  </si>
  <si>
    <t>-1208492281</t>
  </si>
  <si>
    <t>25</t>
  </si>
  <si>
    <t>974031664</t>
  </si>
  <si>
    <t>Vysekání rýh ve zdivu cihelném pro vtahování nosníků hl do 150 mm v do 150 mm</t>
  </si>
  <si>
    <t>2029943784</t>
  </si>
  <si>
    <t>26</t>
  </si>
  <si>
    <t>978011141</t>
  </si>
  <si>
    <t>Otlučení (osekání) vnitřní vápenné nebo vápenocementové omítky stropů v rozsahu přes 10 do 30 %</t>
  </si>
  <si>
    <t>390706268</t>
  </si>
  <si>
    <t>27</t>
  </si>
  <si>
    <t>978013141</t>
  </si>
  <si>
    <t>Otlučení (osekání) vnitřní vápenné nebo vápenocementové omítky stěn v rozsahu přes 10 do 30 %</t>
  </si>
  <si>
    <t>997</t>
  </si>
  <si>
    <t>Přesun sutě</t>
  </si>
  <si>
    <t>28</t>
  </si>
  <si>
    <t>997013213</t>
  </si>
  <si>
    <t>Vnitrostaveništní doprava suti a vybouraných hmot pro budovy v přes 9 do 12 m ručně</t>
  </si>
  <si>
    <t>-2124729785</t>
  </si>
  <si>
    <t>29</t>
  </si>
  <si>
    <t>997013501</t>
  </si>
  <si>
    <t>Odvoz suti a vybouraných hmot na skládku nebo meziskládku do 1 km se složením</t>
  </si>
  <si>
    <t>419381011</t>
  </si>
  <si>
    <t>30</t>
  </si>
  <si>
    <t>997013509</t>
  </si>
  <si>
    <t>Příplatek k odvozu suti a vybouraných hmot na skládku ZKD 1 km přes 1 km</t>
  </si>
  <si>
    <t>1358127919</t>
  </si>
  <si>
    <t>13,664*10 'Přepočtené koeficientem množství</t>
  </si>
  <si>
    <t>31</t>
  </si>
  <si>
    <t>997013609</t>
  </si>
  <si>
    <t>Poplatek za uložení na skládce (skládkovné) stavebního odpadu ze směsí nebo oddělených frakcí betonu, cihel a keramických výrobků kód odpadu 17 01 07</t>
  </si>
  <si>
    <t>567081512</t>
  </si>
  <si>
    <t>13,664*0,75 'Přepočtené koeficientem množství</t>
  </si>
  <si>
    <t>32</t>
  </si>
  <si>
    <t>997013631</t>
  </si>
  <si>
    <t>Poplatek za uložení na skládce (skládkovné) stavebního odpadu směsného kód odpadu 17 09 04</t>
  </si>
  <si>
    <t>2089386764</t>
  </si>
  <si>
    <t>13,664*0,1 'Přepočtené koeficientem množství</t>
  </si>
  <si>
    <t>33</t>
  </si>
  <si>
    <t>997013811</t>
  </si>
  <si>
    <t>Poplatek za uložení na skládce (skládkovné) stavebního odpadu dřevěného kód odpadu 17 02 01</t>
  </si>
  <si>
    <t>1158112229</t>
  </si>
  <si>
    <t>13,664*0,15 'Přepočtené koeficientem množství</t>
  </si>
  <si>
    <t>998</t>
  </si>
  <si>
    <t>Přesun hmot</t>
  </si>
  <si>
    <t>34</t>
  </si>
  <si>
    <t>998018002</t>
  </si>
  <si>
    <t>Přesun hmot ruční pro budovy v přes 6 do 12 m</t>
  </si>
  <si>
    <t>1783876121</t>
  </si>
  <si>
    <t>PSV</t>
  </si>
  <si>
    <t>Práce a dodávky PSV</t>
  </si>
  <si>
    <t>711</t>
  </si>
  <si>
    <t>Izolace proti vodě, vlhkosti a plynům</t>
  </si>
  <si>
    <t>35</t>
  </si>
  <si>
    <t>711113117</t>
  </si>
  <si>
    <t>Izolace proti vlhkosti vodorovná za studena těsnicí stěrkou jednosložkovou na bázi cementu</t>
  </si>
  <si>
    <t>-834010799</t>
  </si>
  <si>
    <t>36</t>
  </si>
  <si>
    <t>711113127</t>
  </si>
  <si>
    <t>Izolace proti vlhkosti svislá za studena těsnicí stěrkou jednosložkovou na bázi cementu</t>
  </si>
  <si>
    <t>1681757596</t>
  </si>
  <si>
    <t>NAIP_10_20*0,15</t>
  </si>
  <si>
    <t>37</t>
  </si>
  <si>
    <t>711199101</t>
  </si>
  <si>
    <t>Provedení těsnícího pásu do spoje dilatační nebo styčné spáry podlaha - stěna</t>
  </si>
  <si>
    <t>1525435089</t>
  </si>
  <si>
    <t>38</t>
  </si>
  <si>
    <t>711199102</t>
  </si>
  <si>
    <t>Provedení těsnícího koutu pro vnější nebo vnitřní roh spáry podlaha - stěna</t>
  </si>
  <si>
    <t>-672356658</t>
  </si>
  <si>
    <t>39</t>
  </si>
  <si>
    <t>998711102</t>
  </si>
  <si>
    <t>Přesun hmot tonážní pro izolace proti vodě, vlhkosti a plynům v objektech v přes 6 do 12 m</t>
  </si>
  <si>
    <t>2083098853</t>
  </si>
  <si>
    <t>40</t>
  </si>
  <si>
    <t>998711181</t>
  </si>
  <si>
    <t>Příplatek k přesunu hmot tonážní 711 prováděný bez použití mechanizace</t>
  </si>
  <si>
    <t>986040989</t>
  </si>
  <si>
    <t>751.1</t>
  </si>
  <si>
    <t>Vzduchotechnika- odvětrání koupelny</t>
  </si>
  <si>
    <t>41</t>
  </si>
  <si>
    <t>751111131</t>
  </si>
  <si>
    <t>Montáž ventilátoru axiálního nízkotlakého potrubního základního D do 200 mm</t>
  </si>
  <si>
    <t>580720737</t>
  </si>
  <si>
    <t>42</t>
  </si>
  <si>
    <t>M</t>
  </si>
  <si>
    <t>42914101</t>
  </si>
  <si>
    <t>ventilátor axiální potrubní skříň z plastu průtok 100m3/h IP44 13W D 100mm</t>
  </si>
  <si>
    <t>2102434460</t>
  </si>
  <si>
    <t>43</t>
  </si>
  <si>
    <t>751322011</t>
  </si>
  <si>
    <t>Montáž talířového ventilu D do 100 mm</t>
  </si>
  <si>
    <t>-410538805</t>
  </si>
  <si>
    <t>44</t>
  </si>
  <si>
    <t>42972201</t>
  </si>
  <si>
    <t>ventil talířový pro přívod a odvod vzduchu plastový D 100mm</t>
  </si>
  <si>
    <t>331886888</t>
  </si>
  <si>
    <t>45</t>
  </si>
  <si>
    <t>751398011</t>
  </si>
  <si>
    <t>Montáž větrací mřížky na kruhové potrubí D do 100 mm</t>
  </si>
  <si>
    <t>985607200</t>
  </si>
  <si>
    <t>46</t>
  </si>
  <si>
    <t>42972835</t>
  </si>
  <si>
    <t>mřížka větrací kruhová nerezová se síťkou D 100mm</t>
  </si>
  <si>
    <t>-694169490</t>
  </si>
  <si>
    <t>47</t>
  </si>
  <si>
    <t>751510041</t>
  </si>
  <si>
    <t>Vzduchotechnické potrubí z pozinkovaného plechu kruhové spirálně vinutá trouba bez příruby D do 100 mm</t>
  </si>
  <si>
    <t>-518033019</t>
  </si>
  <si>
    <t>48</t>
  </si>
  <si>
    <t>751514661</t>
  </si>
  <si>
    <t>Montáž škrtící klapky nebo zpětné klapky do plechového potrubí kruhové s přírubou D do 100 mm</t>
  </si>
  <si>
    <t>1779643813</t>
  </si>
  <si>
    <t>49</t>
  </si>
  <si>
    <t>42981300</t>
  </si>
  <si>
    <t>klapka kruhová regulační Pz D 100mm</t>
  </si>
  <si>
    <t>-1876724505</t>
  </si>
  <si>
    <t>50</t>
  </si>
  <si>
    <t>998751201</t>
  </si>
  <si>
    <t>Přesun hmot procentní pro vzduchotechniku v objektech výšky do 12 m</t>
  </si>
  <si>
    <t>844204789</t>
  </si>
  <si>
    <t>751.2</t>
  </si>
  <si>
    <t>Vzduchotechnika- digestoř</t>
  </si>
  <si>
    <t>51</t>
  </si>
  <si>
    <t>751377011</t>
  </si>
  <si>
    <t>Montáž odsávacího zákrytu (digestoř) bytového vestavěného</t>
  </si>
  <si>
    <t>649461795</t>
  </si>
  <si>
    <t>52</t>
  </si>
  <si>
    <t>42958001</t>
  </si>
  <si>
    <t>odsavač par vestavěný výsuvný (digestoř) nerez, max. výkon 640 m3/hod</t>
  </si>
  <si>
    <t>425305886</t>
  </si>
  <si>
    <t>53</t>
  </si>
  <si>
    <t>751537011</t>
  </si>
  <si>
    <t>Montáž potrubí ohebného kruhového neizolovaného z Al laminátové hadice D do 100 mm</t>
  </si>
  <si>
    <t>1476400821</t>
  </si>
  <si>
    <t>54</t>
  </si>
  <si>
    <t>42981795</t>
  </si>
  <si>
    <t>hadice ohebná neizolovaná z Al folie s vícenásobným zámkem D 100mm</t>
  </si>
  <si>
    <t>502094327</t>
  </si>
  <si>
    <t>55</t>
  </si>
  <si>
    <t>-1215212546</t>
  </si>
  <si>
    <t>762</t>
  </si>
  <si>
    <t>Konstrukce tesařské</t>
  </si>
  <si>
    <t>56</t>
  </si>
  <si>
    <t>762431R01</t>
  </si>
  <si>
    <t>Demontáž stěn z desek dřevěných</t>
  </si>
  <si>
    <t>R položka</t>
  </si>
  <si>
    <t>167567413</t>
  </si>
  <si>
    <t>763</t>
  </si>
  <si>
    <t>Konstrukce suché výstavby</t>
  </si>
  <si>
    <t>57</t>
  </si>
  <si>
    <t>763131451</t>
  </si>
  <si>
    <t>SDK podhled deska 1xH2 12,5 bez izolace dvouvrstvá spodní kce profil CD+UD</t>
  </si>
  <si>
    <t>-1279625204</t>
  </si>
  <si>
    <t>58</t>
  </si>
  <si>
    <t>763131714</t>
  </si>
  <si>
    <t>SDK podhled základní penetrační nátěr</t>
  </si>
  <si>
    <t>-1264464163</t>
  </si>
  <si>
    <t>59</t>
  </si>
  <si>
    <t>998763101</t>
  </si>
  <si>
    <t>Přesun hmot tonážní pro dřevostavby v objektech v přes 6 do 12 m</t>
  </si>
  <si>
    <t>10248510</t>
  </si>
  <si>
    <t>60</t>
  </si>
  <si>
    <t>998763181</t>
  </si>
  <si>
    <t>Příplatek k přesunu hmot tonážní pro 763 dřevostavby prováděný bez použití mechanizace</t>
  </si>
  <si>
    <t>-935655132</t>
  </si>
  <si>
    <t>766</t>
  </si>
  <si>
    <t>Konstrukce truhlářské</t>
  </si>
  <si>
    <t>61</t>
  </si>
  <si>
    <t>766660171</t>
  </si>
  <si>
    <t>Montáž dveřních křídel otvíravých jednokřídlových š do 0,8 m do obložkové zárubně</t>
  </si>
  <si>
    <t>2078929031</t>
  </si>
  <si>
    <t>62</t>
  </si>
  <si>
    <t>61161000</t>
  </si>
  <si>
    <t>1489259958</t>
  </si>
  <si>
    <t>63</t>
  </si>
  <si>
    <t>61161002</t>
  </si>
  <si>
    <t>-1811918900</t>
  </si>
  <si>
    <t>64</t>
  </si>
  <si>
    <t>766660729</t>
  </si>
  <si>
    <t>Montáž dveřního interiérového kování - štítku s klikou</t>
  </si>
  <si>
    <t>-581841215</t>
  </si>
  <si>
    <t>65</t>
  </si>
  <si>
    <t>54914123</t>
  </si>
  <si>
    <t>kování rozetové klika/klika</t>
  </si>
  <si>
    <t>-580088022</t>
  </si>
  <si>
    <t>66</t>
  </si>
  <si>
    <t>766682112</t>
  </si>
  <si>
    <t>Montáž zárubní obložkových pro dveře jednokřídlové tl stěny přes 170 do 350 mm</t>
  </si>
  <si>
    <t>1308036190</t>
  </si>
  <si>
    <t>67</t>
  </si>
  <si>
    <t>61182308</t>
  </si>
  <si>
    <t>zárubeň jednokřídlá obložková s laminátovým povrchem tl stěny 160-250mm rozměru 600-1100/1970, 2100mm</t>
  </si>
  <si>
    <t>214428549</t>
  </si>
  <si>
    <t>68</t>
  </si>
  <si>
    <t>766694116</t>
  </si>
  <si>
    <t>Montáž parapetních desek dřevěných nebo plastových š do 30 cm</t>
  </si>
  <si>
    <t>69</t>
  </si>
  <si>
    <t>60794103</t>
  </si>
  <si>
    <t>parapet dřevotřískový vnitřní povrch laminátový š 300mm</t>
  </si>
  <si>
    <t>70</t>
  </si>
  <si>
    <t>766695213</t>
  </si>
  <si>
    <t>Montáž truhlářských prahů dveří jednokřídlových š přes 10 cm</t>
  </si>
  <si>
    <t>261536340</t>
  </si>
  <si>
    <t>71</t>
  </si>
  <si>
    <t>61187121</t>
  </si>
  <si>
    <t>práh dveřní dřevěný dubový tl 20mm dl 620mm š 150mm</t>
  </si>
  <si>
    <t>-1782654864</t>
  </si>
  <si>
    <t>72</t>
  </si>
  <si>
    <t>61187161</t>
  </si>
  <si>
    <t>práh dveřní dřevěný dubový tl 20mm dl 820mm š 150mm</t>
  </si>
  <si>
    <t>968347846</t>
  </si>
  <si>
    <t>73</t>
  </si>
  <si>
    <t>766811R01</t>
  </si>
  <si>
    <t>Montáž kuchyňské linky (rovná)</t>
  </si>
  <si>
    <t>kpl</t>
  </si>
  <si>
    <t>1933893957</t>
  </si>
  <si>
    <t>74</t>
  </si>
  <si>
    <t>766811R11</t>
  </si>
  <si>
    <t>Demontáž stávající a likvidace kuchyňské linky</t>
  </si>
  <si>
    <t>-1021899099</t>
  </si>
  <si>
    <t>75</t>
  </si>
  <si>
    <t>R</t>
  </si>
  <si>
    <t>766A2001</t>
  </si>
  <si>
    <t>Kuchyňská linka sektorová (skládaná)</t>
  </si>
  <si>
    <t>ÚRS RYRO 2023 01</t>
  </si>
  <si>
    <t>1031211105</t>
  </si>
  <si>
    <t>76</t>
  </si>
  <si>
    <t>998766102</t>
  </si>
  <si>
    <t>Přesun hmot tonážní pro kce truhlářské v objektech v přes 6 do 12 m</t>
  </si>
  <si>
    <t>1634130582</t>
  </si>
  <si>
    <t>998766181</t>
  </si>
  <si>
    <t>Příplatek k přesunu hmot tonážní 766 prováděný bez použití mechanizace</t>
  </si>
  <si>
    <t>-858511577</t>
  </si>
  <si>
    <t>771</t>
  </si>
  <si>
    <t>Podlahy z dlaždic</t>
  </si>
  <si>
    <t>771471810</t>
  </si>
  <si>
    <t>Demontáž soklíků z dlaždic keramických kladených do malty rovných</t>
  </si>
  <si>
    <t>-1358632640</t>
  </si>
  <si>
    <t>771571810</t>
  </si>
  <si>
    <t>Demontáž podlah z dlaždic keramických kladených do malty</t>
  </si>
  <si>
    <t>-352012189</t>
  </si>
  <si>
    <t>771121011</t>
  </si>
  <si>
    <t>Nátěr penetrační na podlahu</t>
  </si>
  <si>
    <t>258261728</t>
  </si>
  <si>
    <t>771151014</t>
  </si>
  <si>
    <t>Samonivelační stěrka podlah pevnosti 20 MPa tl přes 8 do 10 mm</t>
  </si>
  <si>
    <t>-1015407154</t>
  </si>
  <si>
    <t>771574112</t>
  </si>
  <si>
    <t>Montáž podlah keramických hladkých lepených flexibilním lepidlem přes 9 do 12 ks/m2</t>
  </si>
  <si>
    <t>-594706917</t>
  </si>
  <si>
    <t>59761016</t>
  </si>
  <si>
    <t>dlažba keramická slinutá hladká do interiéru i exteriéru přes 9 do 12ks/m2</t>
  </si>
  <si>
    <t>-1901679084</t>
  </si>
  <si>
    <t>11,58798*1,2 'Přepočtené koeficientem množství</t>
  </si>
  <si>
    <t>771577112</t>
  </si>
  <si>
    <t>Příplatek k montáži podlah keramických lepených flexibilním lepidlem za omezený prostor</t>
  </si>
  <si>
    <t>-1816542529</t>
  </si>
  <si>
    <t>771577114</t>
  </si>
  <si>
    <t>Příplatek k montáži podlah keramických lepených flexibilním lepidlem za spárování tmelem dvousložkovým</t>
  </si>
  <si>
    <t>-2003075537</t>
  </si>
  <si>
    <t>771591184</t>
  </si>
  <si>
    <t>Pracnější řezání podlah z dlaždic keramických rovné</t>
  </si>
  <si>
    <t>-1211968860</t>
  </si>
  <si>
    <t>998771102</t>
  </si>
  <si>
    <t>Přesun hmot tonážní pro podlahy z dlaždic v objektech v přes 6 do 12 m</t>
  </si>
  <si>
    <t>2037843221</t>
  </si>
  <si>
    <t>998771181</t>
  </si>
  <si>
    <t>Příplatek k přesunu hmot tonážní 771 prováděný bez použití mechanizace</t>
  </si>
  <si>
    <t>-166643490</t>
  </si>
  <si>
    <t>776</t>
  </si>
  <si>
    <t>Podlahy povlakové</t>
  </si>
  <si>
    <t>776201812</t>
  </si>
  <si>
    <t>Demontáž povlakových podlahovin lepených ručně s podložkou</t>
  </si>
  <si>
    <t>-1118197891</t>
  </si>
  <si>
    <t>776410811</t>
  </si>
  <si>
    <t>Odstranění soklíků a lišt pryžových nebo plastových</t>
  </si>
  <si>
    <t>-2139920968</t>
  </si>
  <si>
    <t>776991821</t>
  </si>
  <si>
    <t>Odstranění lepidla ručně z podlah</t>
  </si>
  <si>
    <t>-1478569587</t>
  </si>
  <si>
    <t>776111311</t>
  </si>
  <si>
    <t>Vysátí podkladu povlakových podlah</t>
  </si>
  <si>
    <t>1584753768</t>
  </si>
  <si>
    <t>776141114</t>
  </si>
  <si>
    <t>Stěrka podlahová nivelační pro vyrovnání podkladu povlakových podlah pevnosti 20 MPa tl přes 8 do 10 mm</t>
  </si>
  <si>
    <t>1188770024</t>
  </si>
  <si>
    <t>95</t>
  </si>
  <si>
    <t>776121111</t>
  </si>
  <si>
    <t>Vodou ředitelná penetrace savého podkladu povlakových podlah</t>
  </si>
  <si>
    <t>-1653404597</t>
  </si>
  <si>
    <t>776221111</t>
  </si>
  <si>
    <t>Lepení pásů z PVC standardním lepidlem</t>
  </si>
  <si>
    <t>-2130482771</t>
  </si>
  <si>
    <t>776223111</t>
  </si>
  <si>
    <t>Spoj povlakových podlahovin z PVC svařováním za tepla</t>
  </si>
  <si>
    <t>-293717663</t>
  </si>
  <si>
    <t>28411140</t>
  </si>
  <si>
    <t>PVC vinyl heterogenní protiskluzná se vsypem a výztuž. vrstvou tl 2.00mm nášlapná vrstva 0.9mm, hořlavost Bfl-s1, třída zátěže 34/43, útlum 4dB, bodová zátěž ≤ 0.10mm, protiskluznost R10</t>
  </si>
  <si>
    <t>1328067428</t>
  </si>
  <si>
    <t>78,07882*1,15 'Přepočtené koeficientem množství</t>
  </si>
  <si>
    <t>776421111</t>
  </si>
  <si>
    <t>Montáž obvodových lišt lepením</t>
  </si>
  <si>
    <t>1111819548</t>
  </si>
  <si>
    <t>2841100R</t>
  </si>
  <si>
    <t>lišta PVC</t>
  </si>
  <si>
    <t>-182318067</t>
  </si>
  <si>
    <t>78,964*1,15 'Přepočtené koeficientem množství</t>
  </si>
  <si>
    <t>776421711</t>
  </si>
  <si>
    <t>Vložení nařezaných pásků z podlahoviny do lišt</t>
  </si>
  <si>
    <t>-102622696</t>
  </si>
  <si>
    <t>1030833535</t>
  </si>
  <si>
    <t>POD_10_20*0,1</t>
  </si>
  <si>
    <t>7,8964*1,2 'Přepočtené koeficientem množství</t>
  </si>
  <si>
    <t>998776102</t>
  </si>
  <si>
    <t>Přesun hmot tonážní pro podlahy povlakové v objektech v přes 6 do 12 m</t>
  </si>
  <si>
    <t>-1347591282</t>
  </si>
  <si>
    <t>998776181</t>
  </si>
  <si>
    <t>Příplatek k přesunu hmot tonážní 776 prováděný bez použití mechanizace</t>
  </si>
  <si>
    <t>-540580198</t>
  </si>
  <si>
    <t>781</t>
  </si>
  <si>
    <t>Dokončovací práce - obklady</t>
  </si>
  <si>
    <t>781471810</t>
  </si>
  <si>
    <t>Demontáž obkladů z obkladaček keramických kladených do malty</t>
  </si>
  <si>
    <t>1984814554</t>
  </si>
  <si>
    <t>781121011</t>
  </si>
  <si>
    <t>Nátěr penetrační na stěnu</t>
  </si>
  <si>
    <t>1769758181</t>
  </si>
  <si>
    <t>781474112</t>
  </si>
  <si>
    <t>Montáž obkladů vnitřních keramických hladkých přes 9 do 12 ks/m2 lepených flexibilním lepidlem</t>
  </si>
  <si>
    <t>-381176715</t>
  </si>
  <si>
    <t>59761026</t>
  </si>
  <si>
    <t>obklad keramický hladký do 12ks/m2</t>
  </si>
  <si>
    <t>-2097289505</t>
  </si>
  <si>
    <t>21,1632*1,2 'Přepočtené koeficientem množství</t>
  </si>
  <si>
    <t>781477114</t>
  </si>
  <si>
    <t>Příplatek k montáži obkladů vnitřních keramických hladkých za spárování tmelem dvousložkovým</t>
  </si>
  <si>
    <t>-718226814</t>
  </si>
  <si>
    <t>781477115</t>
  </si>
  <si>
    <t>Příplatek k montáži obkladů vnitřních keramických hladkých za lepením lepidlem dvousložkovým</t>
  </si>
  <si>
    <t>781494111</t>
  </si>
  <si>
    <t>Plastové profily rohové lepené flexibilním lepidlem</t>
  </si>
  <si>
    <t>-1426269330</t>
  </si>
  <si>
    <t>781495184</t>
  </si>
  <si>
    <t>Řezání pracnější rovné keramických obkladaček</t>
  </si>
  <si>
    <t>1264579551</t>
  </si>
  <si>
    <t>998781102</t>
  </si>
  <si>
    <t>Přesun hmot tonážní pro obklady keramické v objektech v přes 6 do 12 m</t>
  </si>
  <si>
    <t>-70822603</t>
  </si>
  <si>
    <t>998781181</t>
  </si>
  <si>
    <t>Přesun hmot pro obklady keramické stanovený z hmotnosti přesunovaného materiálu Příplatek k cenám za přesun prováděný bez použití mechanizace pro jakoukoliv výšku objektu</t>
  </si>
  <si>
    <t>-1275661373</t>
  </si>
  <si>
    <t>783</t>
  </si>
  <si>
    <t>Dokončovací práce - nátěry</t>
  </si>
  <si>
    <t>783601325</t>
  </si>
  <si>
    <t>Odmaštění článkových otopných těles vodou ředitelným odmašťovačem před provedením nátěru</t>
  </si>
  <si>
    <t>-1099087028</t>
  </si>
  <si>
    <t>783601421</t>
  </si>
  <si>
    <t>Ometení článkových otopných těles před provedením nátěru</t>
  </si>
  <si>
    <t>168214448</t>
  </si>
  <si>
    <t>783614111</t>
  </si>
  <si>
    <t>Základní jednonásobný syntetický nátěr článkových otopných těles</t>
  </si>
  <si>
    <t>-487313142</t>
  </si>
  <si>
    <t>783617117</t>
  </si>
  <si>
    <t>Krycí dvojnásobný syntetický nátěr článkových otopných těles</t>
  </si>
  <si>
    <t>-368034637</t>
  </si>
  <si>
    <t>783601713</t>
  </si>
  <si>
    <t>Odmaštění vodou ředitelným odmašťovačem potrubí DN do 50 mm</t>
  </si>
  <si>
    <t>106864062</t>
  </si>
  <si>
    <t>120</t>
  </si>
  <si>
    <t>783614551</t>
  </si>
  <si>
    <t>Základní jednonásobný syntetický nátěr potrubí DN do 50 mm</t>
  </si>
  <si>
    <t>-1579232708</t>
  </si>
  <si>
    <t>783617611</t>
  </si>
  <si>
    <t>Krycí dvojnásobný syntetický nátěr potrubí DN do 50 mm</t>
  </si>
  <si>
    <t>-1536349484</t>
  </si>
  <si>
    <t>784</t>
  </si>
  <si>
    <t>Dokončovací práce - malby a tapety</t>
  </si>
  <si>
    <t>784121001</t>
  </si>
  <si>
    <t>Oškrabání malby v mísnostech v do 3,80 m</t>
  </si>
  <si>
    <t>-1647367437</t>
  </si>
  <si>
    <t>784111011</t>
  </si>
  <si>
    <t>Obroušení podkladu omítnutého v místnostech v do 3,80 m</t>
  </si>
  <si>
    <t>-1475440911</t>
  </si>
  <si>
    <t>784171101</t>
  </si>
  <si>
    <t>Zakrytí vnitřních podlah včetně pozdějšího odkrytí</t>
  </si>
  <si>
    <t>1779584541</t>
  </si>
  <si>
    <t>58124844</t>
  </si>
  <si>
    <t>fólie pro malířské potřeby zakrývací tl 25µ 4x5m</t>
  </si>
  <si>
    <t>351095219</t>
  </si>
  <si>
    <t>89,6668*1,2 'Přepočtené koeficientem množství</t>
  </si>
  <si>
    <t>784171111</t>
  </si>
  <si>
    <t>Zakrytí nemalovaných ploch (materiál ve specifikaci) včetně pozdějšího odkrytí svislých ploch např. stěn, oken, dveří v místnostech výšky do 3,80</t>
  </si>
  <si>
    <t>-1481288579</t>
  </si>
  <si>
    <t>VO_10_10*2</t>
  </si>
  <si>
    <t>1755674383</t>
  </si>
  <si>
    <t>36,5935*1,2 'Přepočtené koeficientem množství</t>
  </si>
  <si>
    <t>784181101</t>
  </si>
  <si>
    <t>Základní akrylátová jednonásobná bezbarvá penetrace podkladu v místnostech v do 3,80 m</t>
  </si>
  <si>
    <t>-175311638</t>
  </si>
  <si>
    <t>784211111</t>
  </si>
  <si>
    <t>Dvojnásobné bílé malby ze směsí za mokra velmi dobře oděruvzdorných v místnostech v do 3,80 m</t>
  </si>
  <si>
    <t>-387148610</t>
  </si>
  <si>
    <t>VRN</t>
  </si>
  <si>
    <t>Vedlejší rozpočtové náklady</t>
  </si>
  <si>
    <t>VRN3</t>
  </si>
  <si>
    <t>Zařízení staveniště</t>
  </si>
  <si>
    <t>030001000</t>
  </si>
  <si>
    <t>…</t>
  </si>
  <si>
    <t>1024</t>
  </si>
  <si>
    <t>1444754397</t>
  </si>
  <si>
    <t>ROZ_10_10</t>
  </si>
  <si>
    <t>Ukončení vodičů</t>
  </si>
  <si>
    <t>ks</t>
  </si>
  <si>
    <t>403</t>
  </si>
  <si>
    <t>ROZ_20_10</t>
  </si>
  <si>
    <t>Krabice přístrojové</t>
  </si>
  <si>
    <t>ROZ_20_20</t>
  </si>
  <si>
    <t>Krabice odbočné</t>
  </si>
  <si>
    <t>ROZ_30_10</t>
  </si>
  <si>
    <t>Chránič + jistič 16A/B</t>
  </si>
  <si>
    <t>ROZ_30_20</t>
  </si>
  <si>
    <t>Chránič + jistič 10A/B</t>
  </si>
  <si>
    <t>ROZ_40_10</t>
  </si>
  <si>
    <t>Ochranné pospojování</t>
  </si>
  <si>
    <t>ROZ_60_10</t>
  </si>
  <si>
    <t>Rýhy pro kabely</t>
  </si>
  <si>
    <t>156,666666666667</t>
  </si>
  <si>
    <t>SO_02 - Elektroinstalace</t>
  </si>
  <si>
    <t>SVET_10_10</t>
  </si>
  <si>
    <t>Světla rozvod CYKY-J 3x1,5</t>
  </si>
  <si>
    <t>SVET_10_20</t>
  </si>
  <si>
    <t>Světla rozvod CYKY-O 3x1,5</t>
  </si>
  <si>
    <t>SVET_20_10</t>
  </si>
  <si>
    <t>Jednopolový vypínač žazení 1</t>
  </si>
  <si>
    <t>SVET_20_20</t>
  </si>
  <si>
    <t>Jednopólový vypínač žazení 5</t>
  </si>
  <si>
    <t>SVET_30_10</t>
  </si>
  <si>
    <t>Světla</t>
  </si>
  <si>
    <t>ZAS_10_10</t>
  </si>
  <si>
    <t>Zásuvky rozvod CYKY-J 3x2,5</t>
  </si>
  <si>
    <t>200</t>
  </si>
  <si>
    <t>ZAS_10_20</t>
  </si>
  <si>
    <t>Varná deska přívod  CYKY-J 5x2,5</t>
  </si>
  <si>
    <t>ZAS_20_10</t>
  </si>
  <si>
    <t>Zasuvky jednonásobné</t>
  </si>
  <si>
    <t>ZAS_20_20</t>
  </si>
  <si>
    <t>Zásuvky trojnásobné</t>
  </si>
  <si>
    <t>ZAS_20_30</t>
  </si>
  <si>
    <t>Přípojení pevné na svokovnici</t>
  </si>
  <si>
    <t xml:space="preserve">    741 - Elektroinstalace - silnoproud</t>
  </si>
  <si>
    <t xml:space="preserve">    741.1 - Elektroinstalace - silnoproud- bytová rozvodnice</t>
  </si>
  <si>
    <t xml:space="preserve">    741.2 - Elektroinstalace - silnoproud- demontáže</t>
  </si>
  <si>
    <t xml:space="preserve">    741.3 - Elektroinstalace - silnoproud- demontáže</t>
  </si>
  <si>
    <t>611325111</t>
  </si>
  <si>
    <t>Vápenocementová hladká omítka rýh ve stropech š do 150 mm</t>
  </si>
  <si>
    <t>65819347</t>
  </si>
  <si>
    <t>ROZ_60_10*0,05</t>
  </si>
  <si>
    <t>611325212</t>
  </si>
  <si>
    <t>Vápenocementová hladká omítka malých ploch přes 0,09 do 0,25 m2 na stropech</t>
  </si>
  <si>
    <t>-427392243</t>
  </si>
  <si>
    <t>612325111</t>
  </si>
  <si>
    <t>Vápenocementová hladká omítka rýh ve stěnách š do 150 mm</t>
  </si>
  <si>
    <t>-1133104167</t>
  </si>
  <si>
    <t>612325212</t>
  </si>
  <si>
    <t>Vápenocementová hladká omítka malých ploch přes 0,09 do 0,25 m2 na stěnách</t>
  </si>
  <si>
    <t>1344462759</t>
  </si>
  <si>
    <t>-405638158</t>
  </si>
  <si>
    <t>974031121</t>
  </si>
  <si>
    <t>Vysekání rýh ve zdivu cihelném hl do 30 mm š do 30 mm</t>
  </si>
  <si>
    <t>-1458779858</t>
  </si>
  <si>
    <t>ROZ_60_10/3*2</t>
  </si>
  <si>
    <t>974031122</t>
  </si>
  <si>
    <t>Vysekání rýh ve zdivu cihelném hl do 30 mm š do 70 mm</t>
  </si>
  <si>
    <t>2034956847</t>
  </si>
  <si>
    <t>ROZ_60_10/3</t>
  </si>
  <si>
    <t>977131119</t>
  </si>
  <si>
    <t>Vrty příklepovými vrtáky D přes 28 do 32 mm do cihelného zdiva nebo prostého betonu</t>
  </si>
  <si>
    <t>1820147484</t>
  </si>
  <si>
    <t>Prostupy</t>
  </si>
  <si>
    <t>7*3*0,3</t>
  </si>
  <si>
    <t>977132112</t>
  </si>
  <si>
    <t>Vyvrtání otvorů pro elektroinstalační krabice ve stěnách z cihel hloubky přes 60 do 90 mm</t>
  </si>
  <si>
    <t>-2021546591</t>
  </si>
  <si>
    <t>977151119</t>
  </si>
  <si>
    <t>Jádrové vrty diamantovými korunkami do stavebních materiálů D přes 100 do 110 mm</t>
  </si>
  <si>
    <t>2104859346</t>
  </si>
  <si>
    <t>Odvětrání WC a koupelny</t>
  </si>
  <si>
    <t>0,9</t>
  </si>
  <si>
    <t>-1870849369</t>
  </si>
  <si>
    <t>-959163418</t>
  </si>
  <si>
    <t>1539174806</t>
  </si>
  <si>
    <t>0,551*10 'Přepočtené koeficientem množství</t>
  </si>
  <si>
    <t>-44797515</t>
  </si>
  <si>
    <t>0,551*0,9 'Přepočtené koeficientem množství</t>
  </si>
  <si>
    <t>674439482</t>
  </si>
  <si>
    <t>0,551*0,1 'Přepočtené koeficientem množství</t>
  </si>
  <si>
    <t>890874818</t>
  </si>
  <si>
    <t>741</t>
  </si>
  <si>
    <t>Elektroinstalace - silnoproud</t>
  </si>
  <si>
    <t>741112061</t>
  </si>
  <si>
    <t>Montáž krabice přístrojová zapuštěná plastová kruhová</t>
  </si>
  <si>
    <t>849864734</t>
  </si>
  <si>
    <t>34571450</t>
  </si>
  <si>
    <t>krabice pod omítku PVC přístrojová kruhová D 70mm</t>
  </si>
  <si>
    <t>753849083</t>
  </si>
  <si>
    <t>34571453</t>
  </si>
  <si>
    <t>krabice pod omítku PVC přístrojová kruhová D 70mm trojnásobná</t>
  </si>
  <si>
    <t>-313288648</t>
  </si>
  <si>
    <t>741112001</t>
  </si>
  <si>
    <t>Montáž krabice zapuštěná plastová kruhová</t>
  </si>
  <si>
    <t>1965167079</t>
  </si>
  <si>
    <t>34571521</t>
  </si>
  <si>
    <t>krabice pod omítku PVC odbočná kruhová D 70mm s víčkem a svorkovnicí</t>
  </si>
  <si>
    <t>-518992454</t>
  </si>
  <si>
    <t>741112101</t>
  </si>
  <si>
    <t>Montáž rozvodka zapuštěná plastová kruhová</t>
  </si>
  <si>
    <t>-918849999</t>
  </si>
  <si>
    <t>8501506816</t>
  </si>
  <si>
    <t>Svorkovnice pětipólová s krytem Tango šedá</t>
  </si>
  <si>
    <t>-1257324431</t>
  </si>
  <si>
    <t>8500155880</t>
  </si>
  <si>
    <t>Rámeček ABB Tango jednonásobný slonová kost</t>
  </si>
  <si>
    <t>99375784</t>
  </si>
  <si>
    <t>741120001</t>
  </si>
  <si>
    <t>Montáž vodič Cu izolovaný plný a laněný žíla 0,35-6 mm2 pod omítku (např. CY)</t>
  </si>
  <si>
    <t>-298555765</t>
  </si>
  <si>
    <t>34141026</t>
  </si>
  <si>
    <t>vodič propojovací flexibilní jádro Cu lanované izolace PVC 450/750V (H07V-K) 1x4mm2</t>
  </si>
  <si>
    <t>1455675275</t>
  </si>
  <si>
    <t>15*1,1 'Přepočtené koeficientem množství</t>
  </si>
  <si>
    <t>741122601</t>
  </si>
  <si>
    <t>Montáž kabel Cu plný kulatý žíla 2x1,5 až 6 mm2 uložený pevně (např. CYKY)</t>
  </si>
  <si>
    <t>-1068047750</t>
  </si>
  <si>
    <t>34111030</t>
  </si>
  <si>
    <t>kabel instalační jádro Cu plné izolace PVC plášť PVC 450/750V (CYKY) 3x1,5mm2</t>
  </si>
  <si>
    <t>-424075180</t>
  </si>
  <si>
    <t>120*1,1 'Přepočtené koeficientem množství</t>
  </si>
  <si>
    <t>-62903263</t>
  </si>
  <si>
    <t>20*1,1 'Přepočtené koeficientem množství</t>
  </si>
  <si>
    <t>34111036</t>
  </si>
  <si>
    <t>kabel instalační jádro Cu plné izolace PVC plášť PVC 450/750V (CYKY) 3x2,5mm2</t>
  </si>
  <si>
    <t>-919706523</t>
  </si>
  <si>
    <t>200*1,1 'Přepočtené koeficientem množství</t>
  </si>
  <si>
    <t>34111094</t>
  </si>
  <si>
    <t>kabel instalační jádro Cu plné izolace PVC plášť PVC 450/750V (CYKY) 5x2,5mm2</t>
  </si>
  <si>
    <t>1459893825</t>
  </si>
  <si>
    <t>30*1,1 'Přepočtené koeficientem množství</t>
  </si>
  <si>
    <t>741130001</t>
  </si>
  <si>
    <t>Ukončení vodič izolovaný do 2,5 mm2 v rozváděči nebo na přístroji</t>
  </si>
  <si>
    <t>658850036</t>
  </si>
  <si>
    <t>741130021</t>
  </si>
  <si>
    <t>Ukončení vodič izolovaný do 2,5 mm2 na svorkovnici</t>
  </si>
  <si>
    <t>-1079525773</t>
  </si>
  <si>
    <t>ROZ_20_20*12</t>
  </si>
  <si>
    <t>741310001</t>
  </si>
  <si>
    <t>Montáž spínač nástěnný 1-jednopólový prostředí normální se zapojením vodičů</t>
  </si>
  <si>
    <t>1958645774</t>
  </si>
  <si>
    <t>34535000</t>
  </si>
  <si>
    <t>spínač kompletní, zápustný, jednopólový, řazení 1, šroubové svorky</t>
  </si>
  <si>
    <t>-521007811</t>
  </si>
  <si>
    <t>741310003</t>
  </si>
  <si>
    <t>Montáž spínač nástěnný 2-dvoupólový prostředí normální se zapojením vodičů</t>
  </si>
  <si>
    <t>-1062972283</t>
  </si>
  <si>
    <t>34535001</t>
  </si>
  <si>
    <t>spínač kompletní, zápustný, dvojpólový, řazení 2, šroubové svorky</t>
  </si>
  <si>
    <t>-783392252</t>
  </si>
  <si>
    <t>741313041</t>
  </si>
  <si>
    <t>Montáž zásuvka (polo)zapuštěná šroubové připojení 2P+PE se zapojením vodičů</t>
  </si>
  <si>
    <t>1699138435</t>
  </si>
  <si>
    <t>ZAS_20_20*3</t>
  </si>
  <si>
    <t>34555202</t>
  </si>
  <si>
    <t>zásuvka zápustná jednonásobná chráněná, šroubové svorky</t>
  </si>
  <si>
    <t>466021499</t>
  </si>
  <si>
    <t>34555241</t>
  </si>
  <si>
    <t>přístroj zásuvky zápustné jednonásobné, krytka s clonkami, bezšroubové svorky</t>
  </si>
  <si>
    <t>1982859349</t>
  </si>
  <si>
    <t>34539061</t>
  </si>
  <si>
    <t>rámeček trojnásobný</t>
  </si>
  <si>
    <t>813923527</t>
  </si>
  <si>
    <t>741330763</t>
  </si>
  <si>
    <t>Montáž relé časové bez zapojení</t>
  </si>
  <si>
    <t>-238712856</t>
  </si>
  <si>
    <t>Časové relé ventilátor VZT</t>
  </si>
  <si>
    <t>35826000</t>
  </si>
  <si>
    <t>multifunkční časové relé s 1c/o</t>
  </si>
  <si>
    <t>1066303464</t>
  </si>
  <si>
    <t>741372021</t>
  </si>
  <si>
    <t>Montáž svítidlo LED interiérové přisazené nástěnné hranaté nebo kruhové do 0,09 m2 se zapojením vodičů</t>
  </si>
  <si>
    <t>-772433080</t>
  </si>
  <si>
    <t>Kuchyňská linka</t>
  </si>
  <si>
    <t>8500206870</t>
  </si>
  <si>
    <t>Svítidlo LED Ledvance kuchyňské</t>
  </si>
  <si>
    <t>-299410990</t>
  </si>
  <si>
    <t>741372061</t>
  </si>
  <si>
    <t>Montáž svítidlo LED interiérové přisazené stropní hranaté nebo kruhové do 0,09 m2 se zapojením vodičů</t>
  </si>
  <si>
    <t>567185559</t>
  </si>
  <si>
    <t>Pokoje</t>
  </si>
  <si>
    <t>3*2</t>
  </si>
  <si>
    <t>Kuchyň</t>
  </si>
  <si>
    <t>34825003</t>
  </si>
  <si>
    <t>svítidlo interiérové stropní přisazené kruhové D 300-450mm 1900-2500lm</t>
  </si>
  <si>
    <t>420681689</t>
  </si>
  <si>
    <t>741372062</t>
  </si>
  <si>
    <t>Montáž svítidlo LED interiérové přisazené stropní hranaté nebo kruhové přes 0,09 do 0,36 m2 se zapojením vodičů</t>
  </si>
  <si>
    <t>-1946735109</t>
  </si>
  <si>
    <t>Chodba</t>
  </si>
  <si>
    <t>Spíž</t>
  </si>
  <si>
    <t>Koupelna</t>
  </si>
  <si>
    <t>34825001</t>
  </si>
  <si>
    <t>svítidlo interiérové stropní přisazené kruhové D 200-300mm 1300-2000lm</t>
  </si>
  <si>
    <t>1068559391</t>
  </si>
  <si>
    <t>34825001R01</t>
  </si>
  <si>
    <t>svítidlo interiérové stropní přisazené kruhové D 200-300mm 1300-2000lm IP44</t>
  </si>
  <si>
    <t>1585976532</t>
  </si>
  <si>
    <t>Kouplena IP 44</t>
  </si>
  <si>
    <t>741810001</t>
  </si>
  <si>
    <t>Celková prohlídka elektrického rozvodu a zařízení do 100 000,- Kč</t>
  </si>
  <si>
    <t>1613154974</t>
  </si>
  <si>
    <t>741R01</t>
  </si>
  <si>
    <t>Ostatní materiál</t>
  </si>
  <si>
    <t>-1741976608</t>
  </si>
  <si>
    <t>998741202</t>
  </si>
  <si>
    <t>Přesun hmot procentní pro silnoproud v objektech v přes 6 do 12 m</t>
  </si>
  <si>
    <t>-115405182</t>
  </si>
  <si>
    <t>741.1</t>
  </si>
  <si>
    <t>Elektroinstalace - silnoproud- bytová rozvodnice</t>
  </si>
  <si>
    <t>741210101</t>
  </si>
  <si>
    <t>Montáž rozváděčů litinových, hliníkových nebo plastových sestava do 50 kg</t>
  </si>
  <si>
    <t>25934454</t>
  </si>
  <si>
    <t>35713117</t>
  </si>
  <si>
    <t>rozvodnice nástěnná, neprůhledné dveře, 2 řady, šířka 20 modulárních jednotek</t>
  </si>
  <si>
    <t>1251144628</t>
  </si>
  <si>
    <t>741310402</t>
  </si>
  <si>
    <t>Montáž spínač tří/čtyřpólový nástěnný do 25 A prostředí normální se zapojením vodičů</t>
  </si>
  <si>
    <t>444680688</t>
  </si>
  <si>
    <t>8500131051</t>
  </si>
  <si>
    <t>Vypínač hlavní ETI SV325</t>
  </si>
  <si>
    <t>-1529683669</t>
  </si>
  <si>
    <t>741321003</t>
  </si>
  <si>
    <t>Montáž proudových chráničů dvoupólových nn do 25 A ve skříni se zapojením vodičů</t>
  </si>
  <si>
    <t>1279398539</t>
  </si>
  <si>
    <t>10.060.040</t>
  </si>
  <si>
    <t>EATON Chránič 10B/1N/0,03 PFL6</t>
  </si>
  <si>
    <t>-398587878</t>
  </si>
  <si>
    <t>10.060.042</t>
  </si>
  <si>
    <t>EATON Chránič 16B/1N/0,03 PFL6</t>
  </si>
  <si>
    <t>-1667705491</t>
  </si>
  <si>
    <t>1139190</t>
  </si>
  <si>
    <t>PROPOJOVACI LISTA 3F DILM12-XDSB0/4</t>
  </si>
  <si>
    <t>-1313276293</t>
  </si>
  <si>
    <t>741231001</t>
  </si>
  <si>
    <t>Montáž svorkovnice do rozvaděčů - řadová vodič do 2,5 mm2 se zapojením vodičů</t>
  </si>
  <si>
    <t>1119820105</t>
  </si>
  <si>
    <t>1030100887</t>
  </si>
  <si>
    <t>WAGO 821-104 Sada TOPJOB® S pro podružné rozvaděče</t>
  </si>
  <si>
    <t>-208440249</t>
  </si>
  <si>
    <t>7411R01</t>
  </si>
  <si>
    <t>Ostatní matriál</t>
  </si>
  <si>
    <t>-659240293</t>
  </si>
  <si>
    <t>1435019220</t>
  </si>
  <si>
    <t>741.2</t>
  </si>
  <si>
    <t>Elektroinstalace - silnoproud- demontáže</t>
  </si>
  <si>
    <t>741210833</t>
  </si>
  <si>
    <t>Demontáž rozvodnic plastových na povrchu s krytím do IPx4 plochou přes 0,2 m2</t>
  </si>
  <si>
    <t>1725073632</t>
  </si>
  <si>
    <t>741213811</t>
  </si>
  <si>
    <t>Demontáž kabelu silového z rozvodnice průřezu žil do 4 mm2 bez zachování funkčnosti</t>
  </si>
  <si>
    <t>1802223578</t>
  </si>
  <si>
    <t>SVET_10_10/2</t>
  </si>
  <si>
    <t>SVET_10_20/2</t>
  </si>
  <si>
    <t>ZAS_10_10/2</t>
  </si>
  <si>
    <t>741311873</t>
  </si>
  <si>
    <t>Demontáž spínačů zapuštěných normálních do 10 A šroubových bez zachování funkčnosti do 2 svorek</t>
  </si>
  <si>
    <t>610712634</t>
  </si>
  <si>
    <t>741315823</t>
  </si>
  <si>
    <t>Demontáž zásuvek domovních normální prostředí do 16A zapuštěných šroubových bez zachování funkčnosti 2P+PE</t>
  </si>
  <si>
    <t>-695678314</t>
  </si>
  <si>
    <t>741322815</t>
  </si>
  <si>
    <t>Demontáž jistič jednopólový nn do 25 A ze skříně</t>
  </si>
  <si>
    <t>265991504</t>
  </si>
  <si>
    <t>741371843</t>
  </si>
  <si>
    <t>Demontáž svítidla interiérového se standardní paticí nebo int. zdrojem LED přisazeného stropního přes 0,09 m2 do 0,36 m2 bez zachování funkčnosti</t>
  </si>
  <si>
    <t>-292741090</t>
  </si>
  <si>
    <t>741.3</t>
  </si>
  <si>
    <t>741313R01</t>
  </si>
  <si>
    <t>Demontáž a montáž zapojení plynového kotle</t>
  </si>
  <si>
    <t>821592064</t>
  </si>
  <si>
    <t>741313R11</t>
  </si>
  <si>
    <t>Demontáž a montáž zapojení elektrický boiler</t>
  </si>
  <si>
    <t>-488936439</t>
  </si>
  <si>
    <t>741313R21</t>
  </si>
  <si>
    <t>Montáž zapojení odsavače par kuchyňksá linka</t>
  </si>
  <si>
    <t>-1125808096</t>
  </si>
  <si>
    <t>741313R31</t>
  </si>
  <si>
    <t>Montáž zapojení  ptorubní ventilátor koupelna</t>
  </si>
  <si>
    <t>-446726221</t>
  </si>
  <si>
    <t>1843321297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</si>
  <si>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</si>
  <si>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</si>
  <si>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</si>
  <si>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721-5 - Demontáže ZTI</t>
  </si>
  <si>
    <t>133030528</t>
  </si>
  <si>
    <t>1933941918</t>
  </si>
  <si>
    <t>974031142</t>
  </si>
  <si>
    <t>Vysekání rýh ve zdivu cihelném hl do 70 mm š do 70 mm</t>
  </si>
  <si>
    <t>680331701</t>
  </si>
  <si>
    <t>974031154</t>
  </si>
  <si>
    <t>Vysekání rýh ve zdivu cihelném hl do 100 mm š do 150 mm</t>
  </si>
  <si>
    <t>-11920870</t>
  </si>
  <si>
    <t>-1319083094</t>
  </si>
  <si>
    <t>177891447</t>
  </si>
  <si>
    <t>-782775814</t>
  </si>
  <si>
    <t>-1243852276</t>
  </si>
  <si>
    <t>258884805</t>
  </si>
  <si>
    <t>0,713*10 'Přepočtené koeficientem množství</t>
  </si>
  <si>
    <t>545245398</t>
  </si>
  <si>
    <t>0,713*0,8 'Přepočtené koeficientem množství</t>
  </si>
  <si>
    <t>1861199054</t>
  </si>
  <si>
    <t>0,713*0,2 'Přepočtené koeficientem množství</t>
  </si>
  <si>
    <t>721</t>
  </si>
  <si>
    <t>Zdravotechnika - vnitřní kanalizace</t>
  </si>
  <si>
    <t>721174025.OSM</t>
  </si>
  <si>
    <t>Potrubí kanalizační odpadní Osma HT-Systém DN 110</t>
  </si>
  <si>
    <t>804555818</t>
  </si>
  <si>
    <t>721174045</t>
  </si>
  <si>
    <t>Potrubí kanalizační z PP připojovací DN 110</t>
  </si>
  <si>
    <t>-1964634214</t>
  </si>
  <si>
    <t>721174043</t>
  </si>
  <si>
    <t>Potrubí kanalizační z PP připojovací DN 50</t>
  </si>
  <si>
    <t>-1859898821</t>
  </si>
  <si>
    <t>721174042</t>
  </si>
  <si>
    <t>Potrubí kanalizační z PP připojovací DN 40</t>
  </si>
  <si>
    <t>-901322874</t>
  </si>
  <si>
    <t>721194104</t>
  </si>
  <si>
    <t>Vyvedení a upevnění odpadních výpustek DN 40</t>
  </si>
  <si>
    <t>-1003064200</t>
  </si>
  <si>
    <t>721194109</t>
  </si>
  <si>
    <t>Vyvedení a upevnění odpadních výpustek DN 110</t>
  </si>
  <si>
    <t>-1598180824</t>
  </si>
  <si>
    <t>721290111</t>
  </si>
  <si>
    <t>Zkouška těsnosti potrubí kanalizace vodou DN do 125</t>
  </si>
  <si>
    <t>1718457384</t>
  </si>
  <si>
    <t>998721202</t>
  </si>
  <si>
    <t>Přesun hmot procentní pro vnitřní kanalizace v objektech v přes 6 do 12 m</t>
  </si>
  <si>
    <t>-231059003</t>
  </si>
  <si>
    <t>722</t>
  </si>
  <si>
    <t>Zdravotechnika - vnitřní vodovod</t>
  </si>
  <si>
    <t>722174023</t>
  </si>
  <si>
    <t>Potrubí vodovodní plastové PPR svar polyfúze PN 20 D 25x4,2 mm</t>
  </si>
  <si>
    <t>1988681756</t>
  </si>
  <si>
    <t>722174022</t>
  </si>
  <si>
    <t>Potrubí vodovodní plastové PPR svar polyfúze PN 20 D 20x3,4 mm</t>
  </si>
  <si>
    <t>1801482302</t>
  </si>
  <si>
    <t>722174062</t>
  </si>
  <si>
    <t>Potrubí vodovodní plastové křížení PPR svar polyfúze PN 20 D 20x3,4 mm</t>
  </si>
  <si>
    <t>-2074654627</t>
  </si>
  <si>
    <t>722174063</t>
  </si>
  <si>
    <t>Potrubí vodovodní plastové křížení PPR svar polyfúze PN 20 D 25x4,2 mm</t>
  </si>
  <si>
    <t>1605269019</t>
  </si>
  <si>
    <t>722181242</t>
  </si>
  <si>
    <t>Ochrana vodovodního potrubí přilepenými termoizolačními trubicemi z PE tl přes 13 do 20 mm DN přes 22 do 45 mm</t>
  </si>
  <si>
    <t>-1009782992</t>
  </si>
  <si>
    <t>722181241</t>
  </si>
  <si>
    <t>Ochrana vodovodního potrubí přilepenými termoizolačními trubicemi z PE tl přes 13 do 20 mm DN do 22 mm</t>
  </si>
  <si>
    <t>-103642156</t>
  </si>
  <si>
    <t>722190401</t>
  </si>
  <si>
    <t>Vyvedení a upevnění výpustku DN do 25</t>
  </si>
  <si>
    <t>-265480216</t>
  </si>
  <si>
    <t>722220121</t>
  </si>
  <si>
    <t>Nástěnka pro baterii G 1/2" s jedním závitem</t>
  </si>
  <si>
    <t>pár</t>
  </si>
  <si>
    <t>-1065398351</t>
  </si>
  <si>
    <t>722220241</t>
  </si>
  <si>
    <t>Přechodka dGK PPR PN 20 D 20 x G 1/2" s kovovým vnitřním závitem a převlečnou maticí</t>
  </si>
  <si>
    <t>-222482520</t>
  </si>
  <si>
    <t>722230112</t>
  </si>
  <si>
    <t>Ventil přímý G 3/4" s odvodněním a dvěma závity</t>
  </si>
  <si>
    <t>-1741142941</t>
  </si>
  <si>
    <t>722262211</t>
  </si>
  <si>
    <t>Vodoměr závitový jednovtokový suchoběžný do 40°C G 1/2"x 80 mm Qn 1,5 m3/h horizontální</t>
  </si>
  <si>
    <t>-1617401616</t>
  </si>
  <si>
    <t>722263205</t>
  </si>
  <si>
    <t>Vodoměr závitový jednovtokový suchoběžný do 100°C G 1/2"x 80 mm Qn 1,5 m3/h horizontální</t>
  </si>
  <si>
    <t>1507208651</t>
  </si>
  <si>
    <t>722290226</t>
  </si>
  <si>
    <t>Zkouška těsnosti vodovodního potrubí závitového DN do 50</t>
  </si>
  <si>
    <t>1148045602</t>
  </si>
  <si>
    <t>722290234</t>
  </si>
  <si>
    <t>Proplach a dezinfekce vodovodního potrubí DN do 80</t>
  </si>
  <si>
    <t>-1392932049</t>
  </si>
  <si>
    <t>998722202</t>
  </si>
  <si>
    <t>Přesun hmot procentní pro vnitřní vodovod v objektech v přes 6 do 12 m</t>
  </si>
  <si>
    <t>298038893</t>
  </si>
  <si>
    <t>725</t>
  </si>
  <si>
    <t>Zdravotechnika - zařizovací předměty</t>
  </si>
  <si>
    <t>725112171</t>
  </si>
  <si>
    <t>Kombi klozet s hlubokým splachováním odpad vodorovný</t>
  </si>
  <si>
    <t>soubor</t>
  </si>
  <si>
    <t>-1756134390</t>
  </si>
  <si>
    <t>725211603</t>
  </si>
  <si>
    <t>Umyvadlo keramické bílé šířky 600 mm bez krytu na sifon připevněné na stěnu šrouby</t>
  </si>
  <si>
    <t>-1051160730</t>
  </si>
  <si>
    <t>725222113</t>
  </si>
  <si>
    <t>Vana bez armatur výtokových akrylátová se zápachovou uzávěrkou 1500x700 mm</t>
  </si>
  <si>
    <t>-1060678632</t>
  </si>
  <si>
    <t>725226133</t>
  </si>
  <si>
    <t>Zástěna vanová skleněná tl 6 mm jednodílná otvíravá v do 1500 mm a š od 770 do 800 mm</t>
  </si>
  <si>
    <t>-317607952</t>
  </si>
  <si>
    <t>725311121</t>
  </si>
  <si>
    <t>Dřez jednoduchý nerezový se zápachovou uzávěrkou s odkapávací plochou 560x480 mm a miskou</t>
  </si>
  <si>
    <t>-1797751602</t>
  </si>
  <si>
    <t>725813111</t>
  </si>
  <si>
    <t>Ventil rohový bez připojovací trubičky nebo flexi hadičky G 1/2"</t>
  </si>
  <si>
    <t>953221772</t>
  </si>
  <si>
    <t>725813112</t>
  </si>
  <si>
    <t>Ventil rohový pračkový G 3/4"</t>
  </si>
  <si>
    <t>-1620282336</t>
  </si>
  <si>
    <t>725821325</t>
  </si>
  <si>
    <t>Baterie dřezová stojánková páková s otáčivým kulatým ústím a délkou ramínka 220 mm</t>
  </si>
  <si>
    <t>1157490789</t>
  </si>
  <si>
    <t>725822611</t>
  </si>
  <si>
    <t>Baterie umyvadlová stojánková páková bez výpusti</t>
  </si>
  <si>
    <t>-1889089019</t>
  </si>
  <si>
    <t>725831315</t>
  </si>
  <si>
    <t>Baterie vanová nástěnná páková s automatickým přepínačem a sprchou</t>
  </si>
  <si>
    <t>352380384</t>
  </si>
  <si>
    <t>725861102</t>
  </si>
  <si>
    <t>Zápachová uzávěrka pro umyvadla DN 40</t>
  </si>
  <si>
    <t>-912799520</t>
  </si>
  <si>
    <t>725862103</t>
  </si>
  <si>
    <t>Zápachová uzávěrka pro dřezy DN 40/50</t>
  </si>
  <si>
    <t>987368912</t>
  </si>
  <si>
    <t>725864311</t>
  </si>
  <si>
    <t>Zápachová uzávěrka van DN 40/50 s kulovým kloubem na odtoku</t>
  </si>
  <si>
    <t>480928851</t>
  </si>
  <si>
    <t>998725202</t>
  </si>
  <si>
    <t>Přesun hmot procentní pro zařizovací předměty v objektech v přes 6 do 12 m</t>
  </si>
  <si>
    <t>1360602931</t>
  </si>
  <si>
    <t>721-5</t>
  </si>
  <si>
    <t>Demontáže ZTI</t>
  </si>
  <si>
    <t>721171808</t>
  </si>
  <si>
    <t>Demontáž potrubí z PVC D přes 75 do 114</t>
  </si>
  <si>
    <t>184561709</t>
  </si>
  <si>
    <t>722130801</t>
  </si>
  <si>
    <t>Demontáž potrubí ocelové pozinkované závitové DN do 25</t>
  </si>
  <si>
    <t>1998906440</t>
  </si>
  <si>
    <t>725110814</t>
  </si>
  <si>
    <t>Demontáž klozetu Kombi</t>
  </si>
  <si>
    <t>1831816932</t>
  </si>
  <si>
    <t>725210821</t>
  </si>
  <si>
    <t>Demontáž umyvadel bez výtokových armatur</t>
  </si>
  <si>
    <t>956646992</t>
  </si>
  <si>
    <t>725310823</t>
  </si>
  <si>
    <t>Demontáž dřez jednoduchý vestavěný v kuchyňských sestavách bez výtokových armatur</t>
  </si>
  <si>
    <t>1823587300</t>
  </si>
  <si>
    <t>725820801</t>
  </si>
  <si>
    <t>Demontáž baterie nástěnné do G 3 / 4</t>
  </si>
  <si>
    <t>-1359164539</t>
  </si>
  <si>
    <t>725820802</t>
  </si>
  <si>
    <t>Demontáž baterie stojánkové do jednoho otvoru</t>
  </si>
  <si>
    <t>-1591157271</t>
  </si>
  <si>
    <t>725860811</t>
  </si>
  <si>
    <t>Demontáž uzávěrů zápachu jednoduchých</t>
  </si>
  <si>
    <t>-1618798861</t>
  </si>
  <si>
    <t>797815754</t>
  </si>
  <si>
    <t>SEZNAM FIGUR</t>
  </si>
  <si>
    <t>Výměra</t>
  </si>
  <si>
    <t xml:space="preserve"> SO_01</t>
  </si>
  <si>
    <t>(1,2*2,4)*0,45</t>
  </si>
  <si>
    <t>(0,9*2,4)*0,2</t>
  </si>
  <si>
    <t>Použití figury:</t>
  </si>
  <si>
    <t>(1,2+0,6)*2*0,012</t>
  </si>
  <si>
    <t>(0,9+0,6)*1*0,012</t>
  </si>
  <si>
    <t>(0,2+0,45+0,2)*(1,2+0,6)</t>
  </si>
  <si>
    <t>(0,2+0,2+0,2)*(0,9+0,6)</t>
  </si>
  <si>
    <t>(1,2+0,6)*2</t>
  </si>
  <si>
    <t>(0,9+0,6)*2</t>
  </si>
  <si>
    <t>(0,9+1,8)*3,65</t>
  </si>
  <si>
    <t>OMT_00_10</t>
  </si>
  <si>
    <t xml:space="preserve"> "5...Koupelna + WC... "((2,317*1,94))</t>
  </si>
  <si>
    <t xml:space="preserve"> "5...Koupelna + WC... "((2,317*2)+(1,94*2))</t>
  </si>
  <si>
    <t>Příčka</t>
  </si>
  <si>
    <t>1,2*2</t>
  </si>
  <si>
    <t>(1,8*0,9)*4*2,5</t>
  </si>
  <si>
    <t>(5,59+2,6+2)*4*2*(3,14*0,025)</t>
  </si>
  <si>
    <t xml:space="preserve"> "1...Kuchyně... "(3,0*0,9)</t>
  </si>
  <si>
    <t xml:space="preserve"> "5...Koupelna + WC... "((8,514+2,4)*(1,8))-(0,6*1,97)</t>
  </si>
  <si>
    <t>(OBK_10_10/1,8)/2</t>
  </si>
  <si>
    <t>1,8*10</t>
  </si>
  <si>
    <t>Plocha omítek celkem</t>
  </si>
  <si>
    <t xml:space="preserve"> "1...Kuchyně... "((3,2*2)+(5,94*2))*(3,65)</t>
  </si>
  <si>
    <t xml:space="preserve"> "2...Obývací pokoj... "((4,105*2)+(4,82*2))*(3,65)</t>
  </si>
  <si>
    <t xml:space="preserve"> "3...Pokoj... "((4,612*2)+(4,81*2))*(3,65)</t>
  </si>
  <si>
    <t xml:space="preserve"> "4...Ložnice... "((2,345*2)+(5,76*2))*(3,65)</t>
  </si>
  <si>
    <t xml:space="preserve"> "5...Koupelna + WC... "((2,317*2)+(1,94*2))*(3,65)</t>
  </si>
  <si>
    <t xml:space="preserve"> "6...Spíž... "((2,38*2)+(1,51*2))*(3,65)</t>
  </si>
  <si>
    <t xml:space="preserve"> "7...Chodba... "((4,1*2)+(1,73*2))*(3,65)</t>
  </si>
  <si>
    <t>Výplně</t>
  </si>
  <si>
    <t>VO_10_10*2*(-1)</t>
  </si>
  <si>
    <t>VO_20_10*(-1)</t>
  </si>
  <si>
    <t>Ostění</t>
  </si>
  <si>
    <t>VO_20_20*0,3</t>
  </si>
  <si>
    <t xml:space="preserve"> "1...Kuchyně... "((3,2*5,94))</t>
  </si>
  <si>
    <t xml:space="preserve"> "2...Obývací pokoj... "((4,105*4,82))</t>
  </si>
  <si>
    <t xml:space="preserve"> "3...Pokoj... "((4,612*4,81))</t>
  </si>
  <si>
    <t xml:space="preserve"> "4...Ložnice... "((2,345*5,76))</t>
  </si>
  <si>
    <t xml:space="preserve"> "6...Spíž... "((2,38*1,51))</t>
  </si>
  <si>
    <t xml:space="preserve"> "7...Chodba... "((4,1*1,73))</t>
  </si>
  <si>
    <t>PRI_10_10*2</t>
  </si>
  <si>
    <t>PRI_20_10*2</t>
  </si>
  <si>
    <t>Zazdívka</t>
  </si>
  <si>
    <t>2*2</t>
  </si>
  <si>
    <t xml:space="preserve"> "1...Kuchyně... "((3,2*2)+(5,94*2))</t>
  </si>
  <si>
    <t xml:space="preserve"> "2...Obývací pokoj... "((4,105*2)+(4,82*2))</t>
  </si>
  <si>
    <t xml:space="preserve"> "3...Pokoj... "((4,612*2)+(4,81*2))</t>
  </si>
  <si>
    <t xml:space="preserve"> "4...Ložnice... "((2,345*2)+(5,76*2))</t>
  </si>
  <si>
    <t xml:space="preserve"> "6...Spíž... "((2,38*2)+(1,51*2))</t>
  </si>
  <si>
    <t xml:space="preserve"> "7...Chodba... "((4,1*2)+(1,73*2))</t>
  </si>
  <si>
    <t>5,4*3,65</t>
  </si>
  <si>
    <t>(1,2+1,2)*3,6</t>
  </si>
  <si>
    <t>Dveře</t>
  </si>
  <si>
    <t>(0,8*1,97)*2*(-1)</t>
  </si>
  <si>
    <t>((2,4*2)+1,2)*0,45</t>
  </si>
  <si>
    <t>((2,4*2)+0,9)*0,2</t>
  </si>
  <si>
    <t>1,2*0,9</t>
  </si>
  <si>
    <t>(5,4+1,2+1,2)</t>
  </si>
  <si>
    <t>3,65*3</t>
  </si>
  <si>
    <t>1,0</t>
  </si>
  <si>
    <t xml:space="preserve"> "1...Kuchyně... "((0,8*1,97))</t>
  </si>
  <si>
    <t xml:space="preserve"> "2...Obývací pokoj... "((0,8*1,97))</t>
  </si>
  <si>
    <t xml:space="preserve"> "3...Pokoj... "((0,8*1,97))</t>
  </si>
  <si>
    <t xml:space="preserve"> "4...Ložnice... "((0,8*1,97))</t>
  </si>
  <si>
    <t xml:space="preserve"> "5...Koupelna + WC... "((0,6*1,97))</t>
  </si>
  <si>
    <t xml:space="preserve"> "6...Spíž... "((0,8*1,97))</t>
  </si>
  <si>
    <t xml:space="preserve"> "7...Chodba... "((0,8*1,97))</t>
  </si>
  <si>
    <t xml:space="preserve"> "1...Kuchyně... "((0,8)+(1,97*2))</t>
  </si>
  <si>
    <t xml:space="preserve"> "2...Obývací pokoj... "((0,8)+(1,97*2))</t>
  </si>
  <si>
    <t xml:space="preserve"> "3...Pokoj... "((0,8)+(1,97*2))</t>
  </si>
  <si>
    <t xml:space="preserve"> "4...Ložnice... "((0,8)+(1,97*2))</t>
  </si>
  <si>
    <t xml:space="preserve"> "5...Koupelna + WC... "((0,6)+(1,97*2))</t>
  </si>
  <si>
    <t xml:space="preserve"> "6...Spíž... "((0,8)+(1,97*2))</t>
  </si>
  <si>
    <t xml:space="preserve"> "7...Chodba... "((0,8)+(1,97*2))</t>
  </si>
  <si>
    <t xml:space="preserve"> "1...Kuchyně... "((1,35*1,65))</t>
  </si>
  <si>
    <t xml:space="preserve"> "2...Obývací pokoj... "((1,85*1,65))</t>
  </si>
  <si>
    <t xml:space="preserve"> "3...Pokoj... "(((1,85*1,65)))*(2)</t>
  </si>
  <si>
    <t xml:space="preserve"> "4...Ložnice... "((1,85*1,65))</t>
  </si>
  <si>
    <t xml:space="preserve"> "5...Koupelna + WC... "(((0,55*0,8)))*(2)</t>
  </si>
  <si>
    <t xml:space="preserve"> "6...Spíž... "()</t>
  </si>
  <si>
    <t xml:space="preserve"> "7...Chodba... "()</t>
  </si>
  <si>
    <t xml:space="preserve"> "1...Kuchyně... "((1,35*2)+(1,65*2))</t>
  </si>
  <si>
    <t xml:space="preserve"> "2...Obývací pokoj... "((1,85*2)+(1,65*2))</t>
  </si>
  <si>
    <t xml:space="preserve"> "3...Pokoj... "(((1,85*2)+(1,65*2)))*(2)</t>
  </si>
  <si>
    <t xml:space="preserve"> "4...Ložnice... "((1,85*2)+(1,65*2))</t>
  </si>
  <si>
    <t xml:space="preserve"> "5...Koupelna + WC... "(((0,55*2)+(0,8*2)))*(2)</t>
  </si>
  <si>
    <t xml:space="preserve"> "1...Kuchyně... "((1,35+0,15))</t>
  </si>
  <si>
    <t xml:space="preserve"> "2...Obývací pokoj... "((1,85+0,15))</t>
  </si>
  <si>
    <t xml:space="preserve"> "3...Pokoj... "(((1,85+0,15)))*(2)</t>
  </si>
  <si>
    <t xml:space="preserve"> "4...Ložnice... "((1,85+0,15))</t>
  </si>
  <si>
    <t xml:space="preserve"> "5...Koupelna + WC... "(((0,55+0,15)))*(2)</t>
  </si>
  <si>
    <t xml:space="preserve"> SO_02</t>
  </si>
  <si>
    <t>SVET_20_10*2</t>
  </si>
  <si>
    <t>SVET_20_20*3</t>
  </si>
  <si>
    <t>SVET_30_10*3</t>
  </si>
  <si>
    <t>ROZ_20_20*9</t>
  </si>
  <si>
    <t>Zásuvky</t>
  </si>
  <si>
    <t>ZAS_20_10*3</t>
  </si>
  <si>
    <t>ZAS_20_20*3*3</t>
  </si>
  <si>
    <t>SVET_20_20*2</t>
  </si>
  <si>
    <t>Ostatní</t>
  </si>
  <si>
    <t>Varná deska</t>
  </si>
  <si>
    <t>Ventilátor</t>
  </si>
  <si>
    <t>Spotřebiče</t>
  </si>
  <si>
    <t>Kouplena</t>
  </si>
  <si>
    <t>5+3</t>
  </si>
  <si>
    <t>Přívod</t>
  </si>
  <si>
    <t>Dopočet</t>
  </si>
  <si>
    <t>ZAS_10_10/3</t>
  </si>
  <si>
    <t>ZAS_10_20/3</t>
  </si>
  <si>
    <t>Kuchyň- stropní</t>
  </si>
  <si>
    <t>Kuchyň linka</t>
  </si>
  <si>
    <t>Pračka</t>
  </si>
  <si>
    <t>Lednička</t>
  </si>
  <si>
    <t>Sušička</t>
  </si>
  <si>
    <t>Mikrovlnka + troba</t>
  </si>
  <si>
    <t>Kotel</t>
  </si>
  <si>
    <t>Boiler</t>
  </si>
  <si>
    <t xml:space="preserve"> SO_03</t>
  </si>
  <si>
    <t>ZAS_10_20/2</t>
  </si>
  <si>
    <t>Oprava vnitřní vápenocementové hladké omítky stěn v rozsahu plochy do 10 %</t>
  </si>
  <si>
    <t>dveře jednokřídlé voštinové povrch lakovaný 600x1970-2100mm</t>
  </si>
  <si>
    <t>dveře jednokřídlé voštinové povrch lakovaný 800x1970-2100mm</t>
  </si>
  <si>
    <t>Uchazeč si před podáním nabídky zkontroluje součty a součiny nabídkového rozpočtu</t>
  </si>
  <si>
    <t>sb</t>
  </si>
  <si>
    <t>SO_03 - Zdravotně technická instalace</t>
  </si>
  <si>
    <t>Zdravotně technická 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</si>
</sst>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i/>
      <sz val="8.5"/>
      <color rgb="FF0000FF"/>
      <name val="Arial CE"/>
    </font>
    <font>
      <b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/>
    </xf>
    <xf numFmtId="167" fontId="36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0" fontId="39" fillId="0" borderId="0" xfId="0" applyFont="1"/>
    <xf numFmtId="4" fontId="20" fillId="5" borderId="22" xfId="0" applyNumberFormat="1" applyFont="1" applyFill="1" applyBorder="1" applyAlignment="1" applyProtection="1">
      <alignment vertical="center"/>
      <protection locked="0"/>
    </xf>
    <xf numFmtId="4" fontId="34" fillId="5" borderId="2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opLeftCell="A82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06" t="s">
        <v>5</v>
      </c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186" t="s">
        <v>13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R5" s="19"/>
      <c r="BS5" s="16" t="s">
        <v>6</v>
      </c>
    </row>
    <row r="6" spans="1:74" ht="36.950000000000003" customHeight="1">
      <c r="B6" s="19"/>
      <c r="D6" s="24" t="s">
        <v>14</v>
      </c>
      <c r="K6" s="188" t="s">
        <v>15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R6" s="19"/>
      <c r="BS6" s="16" t="s">
        <v>6</v>
      </c>
    </row>
    <row r="7" spans="1:74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18</v>
      </c>
      <c r="K8" s="23" t="s">
        <v>19</v>
      </c>
      <c r="AK8" s="25" t="s">
        <v>20</v>
      </c>
      <c r="AN8" s="181"/>
      <c r="AR8" s="19"/>
      <c r="BS8" s="16" t="s">
        <v>6</v>
      </c>
    </row>
    <row r="9" spans="1:74" ht="14.45" customHeight="1">
      <c r="B9" s="19"/>
      <c r="AR9" s="19"/>
      <c r="BS9" s="16" t="s">
        <v>6</v>
      </c>
    </row>
    <row r="10" spans="1:74" ht="12" customHeight="1">
      <c r="B10" s="19"/>
      <c r="D10" s="25" t="s">
        <v>21</v>
      </c>
      <c r="AK10" s="25" t="s">
        <v>22</v>
      </c>
      <c r="AN10" s="23" t="s">
        <v>1</v>
      </c>
      <c r="AR10" s="19"/>
      <c r="BS10" s="16" t="s">
        <v>6</v>
      </c>
    </row>
    <row r="11" spans="1:74" ht="18.399999999999999" customHeight="1">
      <c r="B11" s="19"/>
      <c r="E11" s="23" t="s">
        <v>19</v>
      </c>
      <c r="AK11" s="25" t="s">
        <v>23</v>
      </c>
      <c r="AN11" s="23" t="s">
        <v>1</v>
      </c>
      <c r="AR11" s="19"/>
      <c r="BS11" s="16" t="s">
        <v>6</v>
      </c>
    </row>
    <row r="12" spans="1:74" ht="6.95" customHeight="1">
      <c r="B12" s="19"/>
      <c r="AR12" s="19"/>
      <c r="BS12" s="16" t="s">
        <v>6</v>
      </c>
    </row>
    <row r="13" spans="1:74" ht="12" customHeight="1">
      <c r="B13" s="19"/>
      <c r="D13" s="25" t="s">
        <v>24</v>
      </c>
      <c r="AK13" s="25" t="s">
        <v>22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19</v>
      </c>
      <c r="AK14" s="25" t="s">
        <v>23</v>
      </c>
      <c r="AN14" s="23" t="s">
        <v>1</v>
      </c>
      <c r="AR14" s="19"/>
      <c r="BS14" s="16" t="s">
        <v>6</v>
      </c>
    </row>
    <row r="15" spans="1:74" ht="6.95" customHeight="1">
      <c r="B15" s="19"/>
      <c r="AR15" s="19"/>
      <c r="BS15" s="16" t="s">
        <v>3</v>
      </c>
    </row>
    <row r="16" spans="1:74" ht="12" customHeight="1">
      <c r="B16" s="19"/>
      <c r="D16" s="25" t="s">
        <v>25</v>
      </c>
      <c r="AK16" s="25" t="s">
        <v>22</v>
      </c>
      <c r="AN16" s="23" t="s">
        <v>1</v>
      </c>
      <c r="AR16" s="19"/>
      <c r="BS16" s="16" t="s">
        <v>3</v>
      </c>
    </row>
    <row r="17" spans="2:71" ht="18.399999999999999" customHeight="1">
      <c r="B17" s="19"/>
      <c r="E17" s="23" t="s">
        <v>19</v>
      </c>
      <c r="AK17" s="25" t="s">
        <v>23</v>
      </c>
      <c r="AN17" s="23" t="s">
        <v>1</v>
      </c>
      <c r="AR17" s="19"/>
      <c r="BS17" s="16" t="s">
        <v>3</v>
      </c>
    </row>
    <row r="18" spans="2:71" ht="6.95" customHeight="1">
      <c r="B18" s="19"/>
      <c r="AR18" s="19"/>
      <c r="BS18" s="16" t="s">
        <v>6</v>
      </c>
    </row>
    <row r="19" spans="2:71" ht="12" customHeight="1">
      <c r="B19" s="19"/>
      <c r="D19" s="25" t="s">
        <v>26</v>
      </c>
      <c r="AK19" s="25" t="s">
        <v>22</v>
      </c>
      <c r="AN19" s="23" t="s">
        <v>1</v>
      </c>
      <c r="AR19" s="19"/>
      <c r="BS19" s="16" t="s">
        <v>6</v>
      </c>
    </row>
    <row r="20" spans="2:71" ht="18.399999999999999" customHeight="1">
      <c r="B20" s="19"/>
      <c r="E20" s="23" t="s">
        <v>19</v>
      </c>
      <c r="AK20" s="25" t="s">
        <v>23</v>
      </c>
      <c r="AN20" s="23" t="s">
        <v>1</v>
      </c>
      <c r="AR20" s="19"/>
      <c r="BS20" s="16" t="s">
        <v>27</v>
      </c>
    </row>
    <row r="21" spans="2:71" ht="6.95" customHeight="1">
      <c r="B21" s="19"/>
      <c r="AR21" s="19"/>
    </row>
    <row r="22" spans="2:71" ht="12" customHeight="1">
      <c r="B22" s="19"/>
      <c r="D22" s="25" t="s">
        <v>28</v>
      </c>
      <c r="AR22" s="19"/>
    </row>
    <row r="23" spans="2:71" ht="16.5" customHeight="1">
      <c r="B23" s="19"/>
      <c r="E23" s="189" t="s">
        <v>1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R23" s="19"/>
    </row>
    <row r="24" spans="2:71" ht="6.95" customHeight="1">
      <c r="B24" s="19"/>
      <c r="AR24" s="19"/>
    </row>
    <row r="25" spans="2:7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" customHeight="1">
      <c r="B26" s="28"/>
      <c r="D26" s="29" t="s">
        <v>29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90">
        <f>ROUND(AG94,2)</f>
        <v>0</v>
      </c>
      <c r="AL26" s="191"/>
      <c r="AM26" s="191"/>
      <c r="AN26" s="191"/>
      <c r="AO26" s="191"/>
      <c r="AR26" s="28"/>
    </row>
    <row r="27" spans="2:71" s="1" customFormat="1" ht="6.95" customHeight="1">
      <c r="B27" s="28"/>
      <c r="AR27" s="28"/>
    </row>
    <row r="28" spans="2:71" s="1" customFormat="1" ht="12.75">
      <c r="B28" s="28"/>
      <c r="L28" s="192" t="s">
        <v>30</v>
      </c>
      <c r="M28" s="192"/>
      <c r="N28" s="192"/>
      <c r="O28" s="192"/>
      <c r="P28" s="192"/>
      <c r="W28" s="192" t="s">
        <v>31</v>
      </c>
      <c r="X28" s="192"/>
      <c r="Y28" s="192"/>
      <c r="Z28" s="192"/>
      <c r="AA28" s="192"/>
      <c r="AB28" s="192"/>
      <c r="AC28" s="192"/>
      <c r="AD28" s="192"/>
      <c r="AE28" s="192"/>
      <c r="AK28" s="192" t="s">
        <v>32</v>
      </c>
      <c r="AL28" s="192"/>
      <c r="AM28" s="192"/>
      <c r="AN28" s="192"/>
      <c r="AO28" s="192"/>
      <c r="AR28" s="28"/>
    </row>
    <row r="29" spans="2:71" s="2" customFormat="1" ht="14.45" customHeight="1">
      <c r="B29" s="32"/>
      <c r="D29" s="25" t="s">
        <v>33</v>
      </c>
      <c r="F29" s="25" t="s">
        <v>34</v>
      </c>
      <c r="L29" s="195">
        <v>0.21</v>
      </c>
      <c r="M29" s="194"/>
      <c r="N29" s="194"/>
      <c r="O29" s="194"/>
      <c r="P29" s="194"/>
      <c r="W29" s="193">
        <f>ROUND(AZ94, 2)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ROUND(AV94, 2)</f>
        <v>0</v>
      </c>
      <c r="AL29" s="194"/>
      <c r="AM29" s="194"/>
      <c r="AN29" s="194"/>
      <c r="AO29" s="194"/>
      <c r="AR29" s="32"/>
    </row>
    <row r="30" spans="2:71" s="2" customFormat="1" ht="14.45" customHeight="1">
      <c r="B30" s="32"/>
      <c r="F30" s="25" t="s">
        <v>35</v>
      </c>
      <c r="L30" s="195">
        <v>0.15</v>
      </c>
      <c r="M30" s="194"/>
      <c r="N30" s="194"/>
      <c r="O30" s="194"/>
      <c r="P30" s="194"/>
      <c r="W30" s="193">
        <f>ROUND(BA94, 2)</f>
        <v>0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ROUND(AW94, 2)</f>
        <v>0</v>
      </c>
      <c r="AL30" s="194"/>
      <c r="AM30" s="194"/>
      <c r="AN30" s="194"/>
      <c r="AO30" s="194"/>
      <c r="AR30" s="32"/>
    </row>
    <row r="31" spans="2:71" s="2" customFormat="1" ht="14.45" hidden="1" customHeight="1">
      <c r="B31" s="32"/>
      <c r="F31" s="25" t="s">
        <v>36</v>
      </c>
      <c r="L31" s="195">
        <v>0.21</v>
      </c>
      <c r="M31" s="194"/>
      <c r="N31" s="194"/>
      <c r="O31" s="194"/>
      <c r="P31" s="194"/>
      <c r="W31" s="193">
        <f>ROUND(BB94,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2"/>
    </row>
    <row r="32" spans="2:71" s="2" customFormat="1" ht="14.45" hidden="1" customHeight="1">
      <c r="B32" s="32"/>
      <c r="F32" s="25" t="s">
        <v>37</v>
      </c>
      <c r="L32" s="195">
        <v>0.15</v>
      </c>
      <c r="M32" s="194"/>
      <c r="N32" s="194"/>
      <c r="O32" s="194"/>
      <c r="P32" s="194"/>
      <c r="W32" s="193">
        <f>ROUND(BC94,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2"/>
    </row>
    <row r="33" spans="2:44" s="2" customFormat="1" ht="14.45" hidden="1" customHeight="1">
      <c r="B33" s="32"/>
      <c r="F33" s="25" t="s">
        <v>38</v>
      </c>
      <c r="L33" s="195">
        <v>0</v>
      </c>
      <c r="M33" s="194"/>
      <c r="N33" s="194"/>
      <c r="O33" s="194"/>
      <c r="P33" s="194"/>
      <c r="W33" s="193">
        <f>ROUND(BD94,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2"/>
    </row>
    <row r="34" spans="2:44" s="1" customFormat="1" ht="6.95" customHeight="1">
      <c r="B34" s="28"/>
      <c r="AR34" s="28"/>
    </row>
    <row r="35" spans="2:44" s="1" customFormat="1" ht="25.9" customHeight="1">
      <c r="B35" s="28"/>
      <c r="C35" s="33"/>
      <c r="D35" s="34" t="s">
        <v>39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40</v>
      </c>
      <c r="U35" s="35"/>
      <c r="V35" s="35"/>
      <c r="W35" s="35"/>
      <c r="X35" s="216" t="s">
        <v>41</v>
      </c>
      <c r="Y35" s="217"/>
      <c r="Z35" s="217"/>
      <c r="AA35" s="217"/>
      <c r="AB35" s="217"/>
      <c r="AC35" s="35"/>
      <c r="AD35" s="35"/>
      <c r="AE35" s="35"/>
      <c r="AF35" s="35"/>
      <c r="AG35" s="35"/>
      <c r="AH35" s="35"/>
      <c r="AI35" s="35"/>
      <c r="AJ35" s="35"/>
      <c r="AK35" s="218">
        <f>SUM(AK26:AK33)</f>
        <v>0</v>
      </c>
      <c r="AL35" s="217"/>
      <c r="AM35" s="217"/>
      <c r="AN35" s="217"/>
      <c r="AO35" s="219"/>
      <c r="AP35" s="33"/>
      <c r="AQ35" s="33"/>
      <c r="AR35" s="28"/>
    </row>
    <row r="36" spans="2:44" s="1" customFormat="1" ht="6.95" customHeight="1">
      <c r="B36" s="28"/>
      <c r="AR36" s="28"/>
    </row>
    <row r="37" spans="2:44" s="1" customFormat="1" ht="14.45" customHeight="1">
      <c r="B37" s="28"/>
      <c r="AR37" s="28"/>
    </row>
    <row r="38" spans="2:44" ht="14.45" customHeight="1">
      <c r="B38" s="19"/>
      <c r="AR38" s="19"/>
    </row>
    <row r="39" spans="2:44" ht="14.45" customHeight="1">
      <c r="B39" s="19"/>
      <c r="AR39" s="19"/>
    </row>
    <row r="40" spans="2:44" ht="14.45" customHeight="1">
      <c r="B40" s="19"/>
      <c r="AR40" s="19"/>
    </row>
    <row r="41" spans="2:44" ht="14.45" customHeight="1">
      <c r="B41" s="19"/>
      <c r="AR41" s="19"/>
    </row>
    <row r="42" spans="2:44" ht="14.45" customHeight="1">
      <c r="B42" s="19"/>
      <c r="AR42" s="19"/>
    </row>
    <row r="43" spans="2:44" ht="14.45" customHeight="1">
      <c r="B43" s="19"/>
      <c r="AR43" s="19"/>
    </row>
    <row r="44" spans="2:44" ht="14.45" customHeight="1">
      <c r="B44" s="19"/>
      <c r="AR44" s="19"/>
    </row>
    <row r="45" spans="2:44" ht="14.45" customHeight="1">
      <c r="B45" s="19"/>
      <c r="AR45" s="19"/>
    </row>
    <row r="46" spans="2:44" ht="14.45" customHeight="1">
      <c r="B46" s="19"/>
      <c r="AR46" s="19"/>
    </row>
    <row r="47" spans="2:44" ht="14.45" customHeight="1">
      <c r="B47" s="19"/>
      <c r="AR47" s="19"/>
    </row>
    <row r="48" spans="2:44" ht="14.45" customHeight="1">
      <c r="B48" s="19"/>
      <c r="AR48" s="19"/>
    </row>
    <row r="49" spans="2:44" s="1" customFormat="1" ht="14.45" customHeight="1">
      <c r="B49" s="28"/>
      <c r="D49" s="37" t="s">
        <v>42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43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28"/>
      <c r="D60" s="39" t="s">
        <v>44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45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44</v>
      </c>
      <c r="AI60" s="30"/>
      <c r="AJ60" s="30"/>
      <c r="AK60" s="30"/>
      <c r="AL60" s="30"/>
      <c r="AM60" s="39" t="s">
        <v>45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28"/>
      <c r="D64" s="37" t="s">
        <v>46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47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28"/>
      <c r="D75" s="39" t="s">
        <v>44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45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44</v>
      </c>
      <c r="AI75" s="30"/>
      <c r="AJ75" s="30"/>
      <c r="AK75" s="30"/>
      <c r="AL75" s="30"/>
      <c r="AM75" s="39" t="s">
        <v>45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20" t="s">
        <v>48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5" t="s">
        <v>12</v>
      </c>
      <c r="L84" s="3" t="str">
        <f>K5</f>
        <v>MS-2023-050</v>
      </c>
      <c r="AR84" s="44"/>
    </row>
    <row r="85" spans="1:91" s="4" customFormat="1" ht="36.950000000000003" customHeight="1">
      <c r="B85" s="45"/>
      <c r="C85" s="46" t="s">
        <v>14</v>
      </c>
      <c r="L85" s="207" t="str">
        <f>K6</f>
        <v>Rekonstrukce bytu Chabařovice</v>
      </c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5" t="s">
        <v>18</v>
      </c>
      <c r="L87" s="47" t="str">
        <f>IF(K8="","",K8)</f>
        <v xml:space="preserve"> </v>
      </c>
      <c r="AI87" s="25" t="s">
        <v>20</v>
      </c>
      <c r="AM87" s="209" t="str">
        <f>IF(AN8= "","",AN8)</f>
        <v/>
      </c>
      <c r="AN87" s="209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5" t="s">
        <v>21</v>
      </c>
      <c r="L89" s="3" t="str">
        <f>IF(E11= "","",E11)</f>
        <v xml:space="preserve"> </v>
      </c>
      <c r="AI89" s="25" t="s">
        <v>25</v>
      </c>
      <c r="AM89" s="210" t="str">
        <f>IF(E17="","",E17)</f>
        <v xml:space="preserve"> </v>
      </c>
      <c r="AN89" s="211"/>
      <c r="AO89" s="211"/>
      <c r="AP89" s="211"/>
      <c r="AR89" s="28"/>
      <c r="AS89" s="212" t="s">
        <v>49</v>
      </c>
      <c r="AT89" s="213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5" t="s">
        <v>24</v>
      </c>
      <c r="L90" s="3" t="str">
        <f>IF(E14="","",E14)</f>
        <v xml:space="preserve"> </v>
      </c>
      <c r="AI90" s="25" t="s">
        <v>26</v>
      </c>
      <c r="AM90" s="210" t="str">
        <f>IF(E20="","",E20)</f>
        <v xml:space="preserve"> </v>
      </c>
      <c r="AN90" s="211"/>
      <c r="AO90" s="211"/>
      <c r="AP90" s="211"/>
      <c r="AR90" s="28"/>
      <c r="AS90" s="214"/>
      <c r="AT90" s="215"/>
      <c r="BD90" s="52"/>
    </row>
    <row r="91" spans="1:91" s="1" customFormat="1" ht="10.9" customHeight="1">
      <c r="B91" s="28"/>
      <c r="AR91" s="28"/>
      <c r="AS91" s="214"/>
      <c r="AT91" s="215"/>
      <c r="BD91" s="52"/>
    </row>
    <row r="92" spans="1:91" s="1" customFormat="1" ht="29.25" customHeight="1">
      <c r="B92" s="28"/>
      <c r="C92" s="199" t="s">
        <v>50</v>
      </c>
      <c r="D92" s="200"/>
      <c r="E92" s="200"/>
      <c r="F92" s="200"/>
      <c r="G92" s="200"/>
      <c r="H92" s="53"/>
      <c r="I92" s="201" t="s">
        <v>51</v>
      </c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2" t="s">
        <v>52</v>
      </c>
      <c r="AH92" s="200"/>
      <c r="AI92" s="200"/>
      <c r="AJ92" s="200"/>
      <c r="AK92" s="200"/>
      <c r="AL92" s="200"/>
      <c r="AM92" s="200"/>
      <c r="AN92" s="201" t="s">
        <v>53</v>
      </c>
      <c r="AO92" s="200"/>
      <c r="AP92" s="203"/>
      <c r="AQ92" s="54" t="s">
        <v>54</v>
      </c>
      <c r="AR92" s="28"/>
      <c r="AS92" s="55" t="s">
        <v>55</v>
      </c>
      <c r="AT92" s="56" t="s">
        <v>56</v>
      </c>
      <c r="AU92" s="56" t="s">
        <v>57</v>
      </c>
      <c r="AV92" s="56" t="s">
        <v>58</v>
      </c>
      <c r="AW92" s="56" t="s">
        <v>59</v>
      </c>
      <c r="AX92" s="56" t="s">
        <v>60</v>
      </c>
      <c r="AY92" s="56" t="s">
        <v>61</v>
      </c>
      <c r="AZ92" s="56" t="s">
        <v>62</v>
      </c>
      <c r="BA92" s="56" t="s">
        <v>63</v>
      </c>
      <c r="BB92" s="56" t="s">
        <v>64</v>
      </c>
      <c r="BC92" s="56" t="s">
        <v>65</v>
      </c>
      <c r="BD92" s="57" t="s">
        <v>66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67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04">
        <f>ROUND(SUM(AG95:AG97),2)</f>
        <v>0</v>
      </c>
      <c r="AH94" s="204"/>
      <c r="AI94" s="204"/>
      <c r="AJ94" s="204"/>
      <c r="AK94" s="204"/>
      <c r="AL94" s="204"/>
      <c r="AM94" s="204"/>
      <c r="AN94" s="205">
        <f>SUM(AG94,AT94)</f>
        <v>0</v>
      </c>
      <c r="AO94" s="205"/>
      <c r="AP94" s="205"/>
      <c r="AQ94" s="63" t="s">
        <v>1</v>
      </c>
      <c r="AR94" s="59"/>
      <c r="AS94" s="64">
        <f>ROUND(SUM(AS95:AS97),2)</f>
        <v>0</v>
      </c>
      <c r="AT94" s="65">
        <f>ROUND(SUM(AV94:AW94),2)</f>
        <v>0</v>
      </c>
      <c r="AU94" s="66">
        <f>ROUND(SUM(AU95:AU97),5)</f>
        <v>1758.8925200000001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ROUND(SUM(AZ95:AZ97),2)</f>
        <v>0</v>
      </c>
      <c r="BA94" s="65">
        <f>ROUND(SUM(BA95:BA97),2)</f>
        <v>0</v>
      </c>
      <c r="BB94" s="65">
        <f>ROUND(SUM(BB95:BB97),2)</f>
        <v>0</v>
      </c>
      <c r="BC94" s="65">
        <f>ROUND(SUM(BC95:BC97),2)</f>
        <v>0</v>
      </c>
      <c r="BD94" s="67">
        <f>ROUND(SUM(BD95:BD97),2)</f>
        <v>0</v>
      </c>
      <c r="BS94" s="68" t="s">
        <v>68</v>
      </c>
      <c r="BT94" s="68" t="s">
        <v>69</v>
      </c>
      <c r="BU94" s="69" t="s">
        <v>70</v>
      </c>
      <c r="BV94" s="68" t="s">
        <v>71</v>
      </c>
      <c r="BW94" s="68" t="s">
        <v>4</v>
      </c>
      <c r="BX94" s="68" t="s">
        <v>72</v>
      </c>
      <c r="CL94" s="68" t="s">
        <v>1</v>
      </c>
    </row>
    <row r="95" spans="1:91" s="6" customFormat="1" ht="16.5" customHeight="1">
      <c r="A95" s="70" t="s">
        <v>73</v>
      </c>
      <c r="B95" s="71"/>
      <c r="C95" s="72"/>
      <c r="D95" s="198" t="s">
        <v>74</v>
      </c>
      <c r="E95" s="198"/>
      <c r="F95" s="198"/>
      <c r="G95" s="198"/>
      <c r="H95" s="198"/>
      <c r="I95" s="73"/>
      <c r="J95" s="198" t="s">
        <v>75</v>
      </c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6">
        <f>'SO_01 - Stavební práce'!J30</f>
        <v>0</v>
      </c>
      <c r="AH95" s="197"/>
      <c r="AI95" s="197"/>
      <c r="AJ95" s="197"/>
      <c r="AK95" s="197"/>
      <c r="AL95" s="197"/>
      <c r="AM95" s="197"/>
      <c r="AN95" s="196">
        <f>SUM(AG95,AT95)</f>
        <v>0</v>
      </c>
      <c r="AO95" s="197"/>
      <c r="AP95" s="197"/>
      <c r="AQ95" s="74" t="s">
        <v>76</v>
      </c>
      <c r="AR95" s="71"/>
      <c r="AS95" s="75">
        <v>0</v>
      </c>
      <c r="AT95" s="76">
        <f>ROUND(SUM(AV95:AW95),2)</f>
        <v>0</v>
      </c>
      <c r="AU95" s="77">
        <f>'SO_01 - Stavební práce'!P136</f>
        <v>1436.6298345999999</v>
      </c>
      <c r="AV95" s="76">
        <f>'SO_01 - Stavební práce'!J33</f>
        <v>0</v>
      </c>
      <c r="AW95" s="76">
        <f>'SO_01 - Stavební práce'!J34</f>
        <v>0</v>
      </c>
      <c r="AX95" s="76">
        <f>'SO_01 - Stavební práce'!J35</f>
        <v>0</v>
      </c>
      <c r="AY95" s="76">
        <f>'SO_01 - Stavební práce'!J36</f>
        <v>0</v>
      </c>
      <c r="AZ95" s="76">
        <f>'SO_01 - Stavební práce'!F33</f>
        <v>0</v>
      </c>
      <c r="BA95" s="76">
        <f>'SO_01 - Stavební práce'!F34</f>
        <v>0</v>
      </c>
      <c r="BB95" s="76">
        <f>'SO_01 - Stavební práce'!F35</f>
        <v>0</v>
      </c>
      <c r="BC95" s="76">
        <f>'SO_01 - Stavební práce'!F36</f>
        <v>0</v>
      </c>
      <c r="BD95" s="78">
        <f>'SO_01 - Stavební práce'!F37</f>
        <v>0</v>
      </c>
      <c r="BT95" s="79" t="s">
        <v>77</v>
      </c>
      <c r="BV95" s="79" t="s">
        <v>71</v>
      </c>
      <c r="BW95" s="79" t="s">
        <v>78</v>
      </c>
      <c r="BX95" s="79" t="s">
        <v>4</v>
      </c>
      <c r="CL95" s="79" t="s">
        <v>1</v>
      </c>
      <c r="CM95" s="79" t="s">
        <v>79</v>
      </c>
    </row>
    <row r="96" spans="1:91" s="6" customFormat="1" ht="16.5" customHeight="1">
      <c r="A96" s="70" t="s">
        <v>73</v>
      </c>
      <c r="B96" s="71"/>
      <c r="C96" s="72"/>
      <c r="D96" s="198" t="s">
        <v>80</v>
      </c>
      <c r="E96" s="198"/>
      <c r="F96" s="198"/>
      <c r="G96" s="198"/>
      <c r="H96" s="198"/>
      <c r="I96" s="73"/>
      <c r="J96" s="198" t="s">
        <v>81</v>
      </c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6">
        <f>'SO_02 - Elektroinstalace'!J30</f>
        <v>0</v>
      </c>
      <c r="AH96" s="197"/>
      <c r="AI96" s="197"/>
      <c r="AJ96" s="197"/>
      <c r="AK96" s="197"/>
      <c r="AL96" s="197"/>
      <c r="AM96" s="197"/>
      <c r="AN96" s="196">
        <f>SUM(AG96,AT96)</f>
        <v>0</v>
      </c>
      <c r="AO96" s="197"/>
      <c r="AP96" s="197"/>
      <c r="AQ96" s="74" t="s">
        <v>76</v>
      </c>
      <c r="AR96" s="71"/>
      <c r="AS96" s="75">
        <v>0</v>
      </c>
      <c r="AT96" s="76">
        <f>ROUND(SUM(AV96:AW96),2)</f>
        <v>0</v>
      </c>
      <c r="AU96" s="77">
        <f>'SO_02 - Elektroinstalace'!P128</f>
        <v>245.9058</v>
      </c>
      <c r="AV96" s="76">
        <f>'SO_02 - Elektroinstalace'!J33</f>
        <v>0</v>
      </c>
      <c r="AW96" s="76">
        <f>'SO_02 - Elektroinstalace'!J34</f>
        <v>0</v>
      </c>
      <c r="AX96" s="76">
        <f>'SO_02 - Elektroinstalace'!J35</f>
        <v>0</v>
      </c>
      <c r="AY96" s="76">
        <f>'SO_02 - Elektroinstalace'!J36</f>
        <v>0</v>
      </c>
      <c r="AZ96" s="76">
        <f>'SO_02 - Elektroinstalace'!F33</f>
        <v>0</v>
      </c>
      <c r="BA96" s="76">
        <f>'SO_02 - Elektroinstalace'!F34</f>
        <v>0</v>
      </c>
      <c r="BB96" s="76">
        <f>'SO_02 - Elektroinstalace'!F35</f>
        <v>0</v>
      </c>
      <c r="BC96" s="76">
        <f>'SO_02 - Elektroinstalace'!F36</f>
        <v>0</v>
      </c>
      <c r="BD96" s="78">
        <f>'SO_02 - Elektroinstalace'!F37</f>
        <v>0</v>
      </c>
      <c r="BT96" s="79" t="s">
        <v>77</v>
      </c>
      <c r="BV96" s="79" t="s">
        <v>71</v>
      </c>
      <c r="BW96" s="79" t="s">
        <v>82</v>
      </c>
      <c r="BX96" s="79" t="s">
        <v>4</v>
      </c>
      <c r="CL96" s="79" t="s">
        <v>1</v>
      </c>
      <c r="CM96" s="79" t="s">
        <v>79</v>
      </c>
    </row>
    <row r="97" spans="1:91" s="6" customFormat="1" ht="16.5" customHeight="1">
      <c r="A97" s="70" t="s">
        <v>73</v>
      </c>
      <c r="B97" s="71"/>
      <c r="C97" s="72"/>
      <c r="D97" s="198" t="s">
        <v>83</v>
      </c>
      <c r="E97" s="198"/>
      <c r="F97" s="198"/>
      <c r="G97" s="198"/>
      <c r="H97" s="198"/>
      <c r="I97" s="73"/>
      <c r="J97" s="198" t="s">
        <v>1324</v>
      </c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6">
        <f>'SO_03 - Zdravotně technic...'!J30</f>
        <v>0</v>
      </c>
      <c r="AH97" s="197"/>
      <c r="AI97" s="197"/>
      <c r="AJ97" s="197"/>
      <c r="AK97" s="197"/>
      <c r="AL97" s="197"/>
      <c r="AM97" s="197"/>
      <c r="AN97" s="196">
        <f>SUM(AG97,AT97)</f>
        <v>0</v>
      </c>
      <c r="AO97" s="197"/>
      <c r="AP97" s="197"/>
      <c r="AQ97" s="74" t="s">
        <v>76</v>
      </c>
      <c r="AR97" s="71"/>
      <c r="AS97" s="80">
        <v>0</v>
      </c>
      <c r="AT97" s="81">
        <f>ROUND(SUM(AV97:AW97),2)</f>
        <v>0</v>
      </c>
      <c r="AU97" s="82">
        <f>'SO_03 - Zdravotně technic...'!P127</f>
        <v>76.356885000000005</v>
      </c>
      <c r="AV97" s="81">
        <f>'SO_03 - Zdravotně technic...'!J33</f>
        <v>0</v>
      </c>
      <c r="AW97" s="81">
        <f>'SO_03 - Zdravotně technic...'!J34</f>
        <v>0</v>
      </c>
      <c r="AX97" s="81">
        <f>'SO_03 - Zdravotně technic...'!J35</f>
        <v>0</v>
      </c>
      <c r="AY97" s="81">
        <f>'SO_03 - Zdravotně technic...'!J36</f>
        <v>0</v>
      </c>
      <c r="AZ97" s="81">
        <f>'SO_03 - Zdravotně technic...'!F33</f>
        <v>0</v>
      </c>
      <c r="BA97" s="81">
        <f>'SO_03 - Zdravotně technic...'!F34</f>
        <v>0</v>
      </c>
      <c r="BB97" s="81">
        <f>'SO_03 - Zdravotně technic...'!F35</f>
        <v>0</v>
      </c>
      <c r="BC97" s="81">
        <f>'SO_03 - Zdravotně technic...'!F36</f>
        <v>0</v>
      </c>
      <c r="BD97" s="83">
        <f>'SO_03 - Zdravotně technic...'!F37</f>
        <v>0</v>
      </c>
      <c r="BT97" s="79" t="s">
        <v>77</v>
      </c>
      <c r="BV97" s="79" t="s">
        <v>71</v>
      </c>
      <c r="BW97" s="79" t="s">
        <v>85</v>
      </c>
      <c r="BX97" s="79" t="s">
        <v>4</v>
      </c>
      <c r="CL97" s="79" t="s">
        <v>1</v>
      </c>
      <c r="CM97" s="79" t="s">
        <v>79</v>
      </c>
    </row>
    <row r="98" spans="1:91" s="1" customFormat="1" ht="30" customHeight="1">
      <c r="B98" s="28"/>
      <c r="AR98" s="28"/>
    </row>
    <row r="99" spans="1:91" s="1" customFormat="1" ht="6.95" customHeight="1"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28"/>
    </row>
  </sheetData>
  <mergeCells count="48"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SO_01 - Stavební práce'!C2" display="/" xr:uid="{00000000-0004-0000-0000-000000000000}"/>
    <hyperlink ref="A96" location="'SO_02 - Elektroinstalace'!C2" display="/" xr:uid="{00000000-0004-0000-0000-000001000000}"/>
    <hyperlink ref="A97" location="'SO_03 - Zdravetně technic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45"/>
  <sheetViews>
    <sheetView showGridLines="0" topLeftCell="A99" zoomScale="160" zoomScaleNormal="160" workbookViewId="0">
      <selection activeCell="J12" sqref="J1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06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6" t="s">
        <v>78</v>
      </c>
      <c r="AZ2" s="84" t="s">
        <v>86</v>
      </c>
      <c r="BA2" s="84" t="s">
        <v>87</v>
      </c>
      <c r="BB2" s="84" t="s">
        <v>88</v>
      </c>
      <c r="BC2" s="84" t="s">
        <v>89</v>
      </c>
      <c r="BD2" s="84" t="s">
        <v>90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90</v>
      </c>
    </row>
    <row r="4" spans="2:56" ht="24.95" customHeight="1">
      <c r="B4" s="19"/>
      <c r="D4" s="20" t="s">
        <v>95</v>
      </c>
      <c r="L4" s="19"/>
      <c r="M4" s="85" t="s">
        <v>10</v>
      </c>
      <c r="AT4" s="16" t="s">
        <v>3</v>
      </c>
      <c r="AZ4" s="84" t="s">
        <v>96</v>
      </c>
      <c r="BA4" s="84" t="s">
        <v>97</v>
      </c>
      <c r="BB4" s="84" t="s">
        <v>98</v>
      </c>
      <c r="BC4" s="84" t="s">
        <v>99</v>
      </c>
      <c r="BD4" s="84" t="s">
        <v>90</v>
      </c>
    </row>
    <row r="5" spans="2:56" ht="6.95" customHeight="1">
      <c r="B5" s="19"/>
      <c r="L5" s="19"/>
      <c r="AZ5" s="84" t="s">
        <v>100</v>
      </c>
      <c r="BA5" s="84" t="s">
        <v>101</v>
      </c>
      <c r="BB5" s="84" t="s">
        <v>102</v>
      </c>
      <c r="BC5" s="84" t="s">
        <v>103</v>
      </c>
      <c r="BD5" s="84" t="s">
        <v>90</v>
      </c>
    </row>
    <row r="6" spans="2:56" ht="12" customHeight="1">
      <c r="B6" s="19"/>
      <c r="D6" s="25" t="s">
        <v>14</v>
      </c>
      <c r="L6" s="19"/>
      <c r="AZ6" s="84" t="s">
        <v>104</v>
      </c>
      <c r="BA6" s="84" t="s">
        <v>105</v>
      </c>
      <c r="BB6" s="84" t="s">
        <v>1</v>
      </c>
      <c r="BC6" s="84" t="s">
        <v>106</v>
      </c>
      <c r="BD6" s="84" t="s">
        <v>90</v>
      </c>
    </row>
    <row r="7" spans="2:56" ht="16.5" customHeight="1">
      <c r="B7" s="19"/>
      <c r="E7" s="221" t="str">
        <f>'Rekapitulace stavby'!K6</f>
        <v>Rekonstrukce bytu Chabařovice</v>
      </c>
      <c r="F7" s="222"/>
      <c r="G7" s="222"/>
      <c r="H7" s="222"/>
      <c r="L7" s="19"/>
      <c r="AZ7" s="84" t="s">
        <v>107</v>
      </c>
      <c r="BA7" s="84" t="s">
        <v>108</v>
      </c>
      <c r="BB7" s="84" t="s">
        <v>98</v>
      </c>
      <c r="BC7" s="84" t="s">
        <v>109</v>
      </c>
      <c r="BD7" s="84" t="s">
        <v>90</v>
      </c>
    </row>
    <row r="8" spans="2:56" s="1" customFormat="1" ht="12" customHeight="1">
      <c r="B8" s="28"/>
      <c r="D8" s="25" t="s">
        <v>110</v>
      </c>
      <c r="L8" s="28"/>
      <c r="AZ8" s="84" t="s">
        <v>111</v>
      </c>
      <c r="BA8" s="84" t="s">
        <v>112</v>
      </c>
      <c r="BB8" s="84" t="s">
        <v>98</v>
      </c>
      <c r="BC8" s="84" t="s">
        <v>113</v>
      </c>
      <c r="BD8" s="84" t="s">
        <v>90</v>
      </c>
    </row>
    <row r="9" spans="2:56" s="1" customFormat="1" ht="16.5" customHeight="1">
      <c r="B9" s="28"/>
      <c r="E9" s="207" t="s">
        <v>114</v>
      </c>
      <c r="F9" s="220"/>
      <c r="G9" s="220"/>
      <c r="H9" s="220"/>
      <c r="L9" s="28"/>
      <c r="AZ9" s="84" t="s">
        <v>115</v>
      </c>
      <c r="BA9" s="84" t="s">
        <v>116</v>
      </c>
      <c r="BB9" s="84" t="s">
        <v>102</v>
      </c>
      <c r="BC9" s="84" t="s">
        <v>117</v>
      </c>
      <c r="BD9" s="84" t="s">
        <v>90</v>
      </c>
    </row>
    <row r="10" spans="2:56" s="1" customFormat="1">
      <c r="B10" s="28"/>
      <c r="L10" s="28"/>
      <c r="AZ10" s="84" t="s">
        <v>118</v>
      </c>
      <c r="BA10" s="84" t="s">
        <v>119</v>
      </c>
      <c r="BB10" s="84" t="s">
        <v>98</v>
      </c>
      <c r="BC10" s="84" t="s">
        <v>120</v>
      </c>
      <c r="BD10" s="84" t="s">
        <v>90</v>
      </c>
    </row>
    <row r="11" spans="2:5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  <c r="AZ11" s="84" t="s">
        <v>121</v>
      </c>
      <c r="BA11" s="84" t="s">
        <v>122</v>
      </c>
      <c r="BB11" s="84" t="s">
        <v>98</v>
      </c>
      <c r="BC11" s="84" t="s">
        <v>123</v>
      </c>
      <c r="BD11" s="84" t="s">
        <v>90</v>
      </c>
    </row>
    <row r="12" spans="2:5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/>
      <c r="L12" s="28"/>
      <c r="AZ12" s="84" t="s">
        <v>124</v>
      </c>
      <c r="BA12" s="84" t="s">
        <v>125</v>
      </c>
      <c r="BB12" s="84" t="s">
        <v>98</v>
      </c>
      <c r="BC12" s="84" t="s">
        <v>126</v>
      </c>
      <c r="BD12" s="84" t="s">
        <v>90</v>
      </c>
    </row>
    <row r="13" spans="2:56" s="1" customFormat="1" ht="10.9" customHeight="1">
      <c r="B13" s="28"/>
      <c r="L13" s="28"/>
      <c r="AZ13" s="84" t="s">
        <v>127</v>
      </c>
      <c r="BA13" s="84" t="s">
        <v>128</v>
      </c>
      <c r="BB13" s="84" t="s">
        <v>102</v>
      </c>
      <c r="BC13" s="84" t="s">
        <v>129</v>
      </c>
      <c r="BD13" s="84" t="s">
        <v>90</v>
      </c>
    </row>
    <row r="14" spans="2:56" s="1" customFormat="1" ht="12" customHeight="1">
      <c r="B14" s="28"/>
      <c r="D14" s="25" t="s">
        <v>21</v>
      </c>
      <c r="I14" s="25" t="s">
        <v>22</v>
      </c>
      <c r="J14" s="23" t="str">
        <f>IF('Rekapitulace stavby'!AN10="","",'Rekapitulace stavby'!AN10)</f>
        <v/>
      </c>
      <c r="L14" s="28"/>
      <c r="AZ14" s="84" t="s">
        <v>130</v>
      </c>
      <c r="BA14" s="84" t="s">
        <v>131</v>
      </c>
      <c r="BB14" s="84" t="s">
        <v>98</v>
      </c>
      <c r="BC14" s="84" t="s">
        <v>132</v>
      </c>
      <c r="BD14" s="84" t="s">
        <v>90</v>
      </c>
    </row>
    <row r="15" spans="2:56" s="1" customFormat="1" ht="18" customHeight="1">
      <c r="B15" s="28"/>
      <c r="E15" s="23" t="str">
        <f>IF('Rekapitulace stavby'!E11="","",'Rekapitulace stavby'!E11)</f>
        <v xml:space="preserve"> </v>
      </c>
      <c r="I15" s="25" t="s">
        <v>23</v>
      </c>
      <c r="J15" s="23" t="str">
        <f>IF('Rekapitulace stavby'!AN11="","",'Rekapitulace stavby'!AN11)</f>
        <v/>
      </c>
      <c r="L15" s="28"/>
      <c r="AZ15" s="84" t="s">
        <v>133</v>
      </c>
      <c r="BA15" s="84" t="s">
        <v>134</v>
      </c>
      <c r="BB15" s="84" t="s">
        <v>98</v>
      </c>
      <c r="BC15" s="84" t="s">
        <v>135</v>
      </c>
      <c r="BD15" s="84" t="s">
        <v>90</v>
      </c>
    </row>
    <row r="16" spans="2:56" s="1" customFormat="1" ht="6.95" customHeight="1">
      <c r="B16" s="28"/>
      <c r="L16" s="28"/>
      <c r="AZ16" s="84" t="s">
        <v>136</v>
      </c>
      <c r="BA16" s="84" t="s">
        <v>137</v>
      </c>
      <c r="BB16" s="84" t="s">
        <v>98</v>
      </c>
      <c r="BC16" s="84" t="s">
        <v>138</v>
      </c>
      <c r="BD16" s="84" t="s">
        <v>90</v>
      </c>
    </row>
    <row r="17" spans="2:56" s="1" customFormat="1" ht="12" customHeight="1">
      <c r="B17" s="28"/>
      <c r="D17" s="25" t="s">
        <v>24</v>
      </c>
      <c r="I17" s="25" t="s">
        <v>22</v>
      </c>
      <c r="J17" s="23" t="str">
        <f>'Rekapitulace stavby'!AN13</f>
        <v/>
      </c>
      <c r="L17" s="28"/>
      <c r="AZ17" s="84" t="s">
        <v>139</v>
      </c>
      <c r="BA17" s="84" t="s">
        <v>140</v>
      </c>
      <c r="BB17" s="84" t="s">
        <v>98</v>
      </c>
      <c r="BC17" s="84" t="s">
        <v>135</v>
      </c>
      <c r="BD17" s="84" t="s">
        <v>90</v>
      </c>
    </row>
    <row r="18" spans="2:56" s="1" customFormat="1" ht="18" customHeight="1">
      <c r="B18" s="28"/>
      <c r="E18" s="186" t="str">
        <f>'Rekapitulace stavby'!E14</f>
        <v xml:space="preserve"> </v>
      </c>
      <c r="F18" s="186"/>
      <c r="G18" s="186"/>
      <c r="H18" s="186"/>
      <c r="I18" s="25" t="s">
        <v>23</v>
      </c>
      <c r="J18" s="23" t="str">
        <f>'Rekapitulace stavby'!AN14</f>
        <v/>
      </c>
      <c r="L18" s="28"/>
      <c r="AZ18" s="84" t="s">
        <v>141</v>
      </c>
      <c r="BA18" s="84" t="s">
        <v>142</v>
      </c>
      <c r="BB18" s="84" t="s">
        <v>98</v>
      </c>
      <c r="BC18" s="84" t="s">
        <v>143</v>
      </c>
      <c r="BD18" s="84" t="s">
        <v>90</v>
      </c>
    </row>
    <row r="19" spans="2:56" s="1" customFormat="1" ht="6.95" customHeight="1">
      <c r="B19" s="28"/>
      <c r="L19" s="28"/>
      <c r="AZ19" s="84" t="s">
        <v>144</v>
      </c>
      <c r="BA19" s="84" t="s">
        <v>145</v>
      </c>
      <c r="BB19" s="84" t="s">
        <v>102</v>
      </c>
      <c r="BC19" s="84" t="s">
        <v>146</v>
      </c>
      <c r="BD19" s="84" t="s">
        <v>90</v>
      </c>
    </row>
    <row r="20" spans="2:56" s="1" customFormat="1" ht="12" customHeight="1">
      <c r="B20" s="28"/>
      <c r="D20" s="25" t="s">
        <v>25</v>
      </c>
      <c r="I20" s="25" t="s">
        <v>22</v>
      </c>
      <c r="J20" s="23" t="str">
        <f>IF('Rekapitulace stavby'!AN16="","",'Rekapitulace stavby'!AN16)</f>
        <v/>
      </c>
      <c r="L20" s="28"/>
      <c r="AZ20" s="84" t="s">
        <v>147</v>
      </c>
      <c r="BA20" s="84" t="s">
        <v>148</v>
      </c>
      <c r="BB20" s="84" t="s">
        <v>98</v>
      </c>
      <c r="BC20" s="84" t="s">
        <v>149</v>
      </c>
      <c r="BD20" s="84" t="s">
        <v>90</v>
      </c>
    </row>
    <row r="21" spans="2:56" s="1" customFormat="1" ht="18" customHeight="1">
      <c r="B21" s="28"/>
      <c r="E21" s="23" t="str">
        <f>IF('Rekapitulace stavby'!E17="","",'Rekapitulace stavby'!E17)</f>
        <v xml:space="preserve"> </v>
      </c>
      <c r="I21" s="25" t="s">
        <v>23</v>
      </c>
      <c r="J21" s="23" t="str">
        <f>IF('Rekapitulace stavby'!AN17="","",'Rekapitulace stavby'!AN17)</f>
        <v/>
      </c>
      <c r="L21" s="28"/>
      <c r="AZ21" s="84" t="s">
        <v>150</v>
      </c>
      <c r="BA21" s="84" t="s">
        <v>151</v>
      </c>
      <c r="BB21" s="84" t="s">
        <v>102</v>
      </c>
      <c r="BC21" s="84" t="s">
        <v>152</v>
      </c>
      <c r="BD21" s="84" t="s">
        <v>90</v>
      </c>
    </row>
    <row r="22" spans="2:56" s="1" customFormat="1" ht="6.95" customHeight="1">
      <c r="B22" s="28"/>
      <c r="L22" s="28"/>
      <c r="AZ22" s="84" t="s">
        <v>153</v>
      </c>
      <c r="BA22" s="84" t="s">
        <v>154</v>
      </c>
      <c r="BB22" s="84" t="s">
        <v>98</v>
      </c>
      <c r="BC22" s="84" t="s">
        <v>155</v>
      </c>
      <c r="BD22" s="84" t="s">
        <v>90</v>
      </c>
    </row>
    <row r="23" spans="2:56" s="1" customFormat="1" ht="12" customHeight="1">
      <c r="B23" s="28"/>
      <c r="D23" s="25" t="s">
        <v>26</v>
      </c>
      <c r="I23" s="25" t="s">
        <v>22</v>
      </c>
      <c r="J23" s="23" t="str">
        <f>IF('Rekapitulace stavby'!AN19="","",'Rekapitulace stavby'!AN19)</f>
        <v/>
      </c>
      <c r="L23" s="28"/>
      <c r="AZ23" s="84" t="s">
        <v>156</v>
      </c>
      <c r="BA23" s="84" t="s">
        <v>157</v>
      </c>
      <c r="BB23" s="84" t="s">
        <v>98</v>
      </c>
      <c r="BC23" s="84" t="s">
        <v>158</v>
      </c>
      <c r="BD23" s="84" t="s">
        <v>90</v>
      </c>
    </row>
    <row r="24" spans="2:56" s="1" customFormat="1" ht="18" customHeight="1">
      <c r="B24" s="28"/>
      <c r="E24" s="23" t="str">
        <f>IF('Rekapitulace stavby'!E20="","",'Rekapitulace stavby'!E20)</f>
        <v xml:space="preserve"> </v>
      </c>
      <c r="I24" s="25" t="s">
        <v>23</v>
      </c>
      <c r="J24" s="23" t="str">
        <f>IF('Rekapitulace stavby'!AN20="","",'Rekapitulace stavby'!AN20)</f>
        <v/>
      </c>
      <c r="L24" s="28"/>
      <c r="AZ24" s="84" t="s">
        <v>159</v>
      </c>
      <c r="BA24" s="84" t="s">
        <v>160</v>
      </c>
      <c r="BB24" s="84" t="s">
        <v>98</v>
      </c>
      <c r="BC24" s="84" t="s">
        <v>161</v>
      </c>
      <c r="BD24" s="84" t="s">
        <v>90</v>
      </c>
    </row>
    <row r="25" spans="2:56" s="1" customFormat="1" ht="6.95" customHeight="1">
      <c r="B25" s="28"/>
      <c r="L25" s="28"/>
      <c r="AZ25" s="84" t="s">
        <v>162</v>
      </c>
      <c r="BA25" s="84" t="s">
        <v>163</v>
      </c>
      <c r="BB25" s="84" t="s">
        <v>102</v>
      </c>
      <c r="BC25" s="84" t="s">
        <v>164</v>
      </c>
      <c r="BD25" s="84" t="s">
        <v>90</v>
      </c>
    </row>
    <row r="26" spans="2:56" s="1" customFormat="1" ht="12" customHeight="1">
      <c r="B26" s="28"/>
      <c r="D26" s="25" t="s">
        <v>28</v>
      </c>
      <c r="L26" s="28"/>
      <c r="AZ26" s="84" t="s">
        <v>165</v>
      </c>
      <c r="BA26" s="84" t="s">
        <v>166</v>
      </c>
      <c r="BB26" s="84" t="s">
        <v>98</v>
      </c>
      <c r="BC26" s="84" t="s">
        <v>167</v>
      </c>
      <c r="BD26" s="84" t="s">
        <v>90</v>
      </c>
    </row>
    <row r="27" spans="2:56" s="7" customFormat="1" ht="16.5" customHeight="1">
      <c r="B27" s="86"/>
      <c r="E27" s="189" t="s">
        <v>1</v>
      </c>
      <c r="F27" s="189"/>
      <c r="G27" s="189"/>
      <c r="H27" s="189"/>
      <c r="L27" s="86"/>
      <c r="AZ27" s="87" t="s">
        <v>168</v>
      </c>
      <c r="BA27" s="87" t="s">
        <v>169</v>
      </c>
      <c r="BB27" s="87" t="s">
        <v>98</v>
      </c>
      <c r="BC27" s="87" t="s">
        <v>170</v>
      </c>
      <c r="BD27" s="87" t="s">
        <v>90</v>
      </c>
    </row>
    <row r="28" spans="2:56" s="1" customFormat="1" ht="6.95" customHeight="1">
      <c r="B28" s="28"/>
      <c r="L28" s="28"/>
      <c r="AZ28" s="84" t="s">
        <v>171</v>
      </c>
      <c r="BA28" s="84" t="s">
        <v>172</v>
      </c>
      <c r="BB28" s="84" t="s">
        <v>98</v>
      </c>
      <c r="BC28" s="84" t="s">
        <v>173</v>
      </c>
      <c r="BD28" s="84" t="s">
        <v>90</v>
      </c>
    </row>
    <row r="29" spans="2:56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  <c r="AZ29" s="84" t="s">
        <v>174</v>
      </c>
      <c r="BA29" s="84" t="s">
        <v>175</v>
      </c>
      <c r="BB29" s="84" t="s">
        <v>1</v>
      </c>
      <c r="BC29" s="84" t="s">
        <v>176</v>
      </c>
      <c r="BD29" s="84" t="s">
        <v>90</v>
      </c>
    </row>
    <row r="30" spans="2:56" s="1" customFormat="1" ht="25.35" customHeight="1">
      <c r="B30" s="28"/>
      <c r="D30" s="88" t="s">
        <v>29</v>
      </c>
      <c r="J30" s="62">
        <f>ROUND(J136, 2)</f>
        <v>0</v>
      </c>
      <c r="L30" s="28"/>
      <c r="AZ30" s="84" t="s">
        <v>177</v>
      </c>
      <c r="BA30" s="84" t="s">
        <v>178</v>
      </c>
      <c r="BB30" s="84" t="s">
        <v>98</v>
      </c>
      <c r="BC30" s="84" t="s">
        <v>179</v>
      </c>
      <c r="BD30" s="84" t="s">
        <v>90</v>
      </c>
    </row>
    <row r="31" spans="2:56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  <c r="AZ31" s="84" t="s">
        <v>180</v>
      </c>
      <c r="BA31" s="84" t="s">
        <v>181</v>
      </c>
      <c r="BB31" s="84" t="s">
        <v>102</v>
      </c>
      <c r="BC31" s="84" t="s">
        <v>182</v>
      </c>
      <c r="BD31" s="84" t="s">
        <v>90</v>
      </c>
    </row>
    <row r="32" spans="2:56" s="1" customFormat="1" ht="14.45" customHeight="1">
      <c r="B32" s="28"/>
      <c r="F32" s="31" t="s">
        <v>31</v>
      </c>
      <c r="I32" s="31" t="s">
        <v>30</v>
      </c>
      <c r="J32" s="31" t="s">
        <v>32</v>
      </c>
      <c r="L32" s="28"/>
      <c r="AZ32" s="84" t="s">
        <v>183</v>
      </c>
      <c r="BA32" s="84" t="s">
        <v>184</v>
      </c>
      <c r="BB32" s="84" t="s">
        <v>102</v>
      </c>
      <c r="BC32" s="84" t="s">
        <v>185</v>
      </c>
      <c r="BD32" s="84" t="s">
        <v>90</v>
      </c>
    </row>
    <row r="33" spans="2:12" s="1" customFormat="1" ht="14.45" customHeight="1">
      <c r="B33" s="28"/>
      <c r="D33" s="51" t="s">
        <v>33</v>
      </c>
      <c r="E33" s="25" t="s">
        <v>34</v>
      </c>
      <c r="F33" s="89">
        <f>ROUND((SUM(BE136:BE442)),  2)</f>
        <v>0</v>
      </c>
      <c r="I33" s="90">
        <v>0.21</v>
      </c>
      <c r="J33" s="89">
        <f>ROUND(((SUM(BE136:BE442))*I33),  2)</f>
        <v>0</v>
      </c>
      <c r="L33" s="28"/>
    </row>
    <row r="34" spans="2:12" s="1" customFormat="1" ht="14.45" customHeight="1">
      <c r="B34" s="28"/>
      <c r="E34" s="25" t="s">
        <v>35</v>
      </c>
      <c r="F34" s="89">
        <f>ROUND((SUM(BF136:BF442)),  2)</f>
        <v>0</v>
      </c>
      <c r="I34" s="90">
        <v>0.15</v>
      </c>
      <c r="J34" s="89">
        <f>ROUND(((SUM(BF136:BF442))*I34),  2)</f>
        <v>0</v>
      </c>
      <c r="L34" s="28"/>
    </row>
    <row r="35" spans="2:12" s="1" customFormat="1" ht="14.45" hidden="1" customHeight="1">
      <c r="B35" s="28"/>
      <c r="E35" s="25" t="s">
        <v>36</v>
      </c>
      <c r="F35" s="89">
        <f>ROUND((SUM(BG136:BG442)),  2)</f>
        <v>0</v>
      </c>
      <c r="I35" s="90">
        <v>0.21</v>
      </c>
      <c r="J35" s="89">
        <f>0</f>
        <v>0</v>
      </c>
      <c r="L35" s="28"/>
    </row>
    <row r="36" spans="2:12" s="1" customFormat="1" ht="14.45" hidden="1" customHeight="1">
      <c r="B36" s="28"/>
      <c r="E36" s="25" t="s">
        <v>37</v>
      </c>
      <c r="F36" s="89">
        <f>ROUND((SUM(BH136:BH442)),  2)</f>
        <v>0</v>
      </c>
      <c r="I36" s="90">
        <v>0.15</v>
      </c>
      <c r="J36" s="89">
        <f>0</f>
        <v>0</v>
      </c>
      <c r="L36" s="28"/>
    </row>
    <row r="37" spans="2:12" s="1" customFormat="1" ht="14.45" hidden="1" customHeight="1">
      <c r="B37" s="28"/>
      <c r="E37" s="25" t="s">
        <v>38</v>
      </c>
      <c r="F37" s="89">
        <f>ROUND((SUM(BI136:BI442)),  2)</f>
        <v>0</v>
      </c>
      <c r="I37" s="90">
        <v>0</v>
      </c>
      <c r="J37" s="89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1"/>
      <c r="D39" s="92" t="s">
        <v>39</v>
      </c>
      <c r="E39" s="53"/>
      <c r="F39" s="53"/>
      <c r="G39" s="93" t="s">
        <v>40</v>
      </c>
      <c r="H39" s="94" t="s">
        <v>41</v>
      </c>
      <c r="I39" s="53"/>
      <c r="J39" s="95">
        <f>SUM(J30:J37)</f>
        <v>0</v>
      </c>
      <c r="K39" s="96"/>
      <c r="L39" s="28"/>
    </row>
    <row r="40" spans="2:12" s="1" customFormat="1" ht="14.45" customHeight="1">
      <c r="B40" s="28"/>
      <c r="L40" s="28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28"/>
      <c r="D61" s="39" t="s">
        <v>44</v>
      </c>
      <c r="E61" s="30"/>
      <c r="F61" s="97" t="s">
        <v>45</v>
      </c>
      <c r="G61" s="39" t="s">
        <v>44</v>
      </c>
      <c r="H61" s="30"/>
      <c r="I61" s="30"/>
      <c r="J61" s="98" t="s">
        <v>45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28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28"/>
      <c r="D76" s="39" t="s">
        <v>44</v>
      </c>
      <c r="E76" s="30"/>
      <c r="F76" s="97" t="s">
        <v>45</v>
      </c>
      <c r="G76" s="39" t="s">
        <v>44</v>
      </c>
      <c r="H76" s="30"/>
      <c r="I76" s="30"/>
      <c r="J76" s="98" t="s">
        <v>45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20" t="s">
        <v>186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21" t="str">
        <f>E7</f>
        <v>Rekonstrukce bytu Chabařovice</v>
      </c>
      <c r="F85" s="222"/>
      <c r="G85" s="222"/>
      <c r="H85" s="222"/>
      <c r="L85" s="28"/>
    </row>
    <row r="86" spans="2:47" s="1" customFormat="1" ht="12" customHeight="1">
      <c r="B86" s="28"/>
      <c r="C86" s="25" t="s">
        <v>110</v>
      </c>
      <c r="L86" s="28"/>
    </row>
    <row r="87" spans="2:47" s="1" customFormat="1" ht="16.5" customHeight="1">
      <c r="B87" s="28"/>
      <c r="E87" s="207" t="str">
        <f>E9</f>
        <v>SO_01 - Stavební práce</v>
      </c>
      <c r="F87" s="220"/>
      <c r="G87" s="220"/>
      <c r="H87" s="220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 xml:space="preserve"> </v>
      </c>
      <c r="I89" s="25" t="s">
        <v>20</v>
      </c>
      <c r="J89" s="48" t="str">
        <f>IF(J12="","",J12)</f>
        <v/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21</v>
      </c>
      <c r="F91" s="23" t="str">
        <f>E15</f>
        <v xml:space="preserve"> </v>
      </c>
      <c r="I91" s="25" t="s">
        <v>25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5" t="s">
        <v>24</v>
      </c>
      <c r="F92" s="23" t="str">
        <f>IF(E18="","",E18)</f>
        <v xml:space="preserve"> </v>
      </c>
      <c r="I92" s="25" t="s">
        <v>26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9" t="s">
        <v>187</v>
      </c>
      <c r="D94" s="91"/>
      <c r="E94" s="91"/>
      <c r="F94" s="91"/>
      <c r="G94" s="91"/>
      <c r="H94" s="91"/>
      <c r="I94" s="91"/>
      <c r="J94" s="100" t="s">
        <v>188</v>
      </c>
      <c r="K94" s="91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1" t="s">
        <v>189</v>
      </c>
      <c r="J96" s="62">
        <f>J136</f>
        <v>0</v>
      </c>
      <c r="L96" s="28"/>
      <c r="AU96" s="16" t="s">
        <v>190</v>
      </c>
    </row>
    <row r="97" spans="2:12" s="8" customFormat="1" ht="24.95" customHeight="1">
      <c r="B97" s="102"/>
      <c r="D97" s="103" t="s">
        <v>191</v>
      </c>
      <c r="E97" s="104"/>
      <c r="F97" s="104"/>
      <c r="G97" s="104"/>
      <c r="H97" s="104"/>
      <c r="I97" s="104"/>
      <c r="J97" s="105">
        <f>J137</f>
        <v>0</v>
      </c>
      <c r="L97" s="102"/>
    </row>
    <row r="98" spans="2:12" s="9" customFormat="1" ht="19.899999999999999" customHeight="1">
      <c r="B98" s="106"/>
      <c r="D98" s="107" t="s">
        <v>192</v>
      </c>
      <c r="E98" s="108"/>
      <c r="F98" s="108"/>
      <c r="G98" s="108"/>
      <c r="H98" s="108"/>
      <c r="I98" s="108"/>
      <c r="J98" s="109">
        <f>J138</f>
        <v>0</v>
      </c>
      <c r="L98" s="106"/>
    </row>
    <row r="99" spans="2:12" s="9" customFormat="1" ht="19.899999999999999" customHeight="1">
      <c r="B99" s="106"/>
      <c r="D99" s="107" t="s">
        <v>193</v>
      </c>
      <c r="E99" s="108"/>
      <c r="F99" s="108"/>
      <c r="G99" s="108"/>
      <c r="H99" s="108"/>
      <c r="I99" s="108"/>
      <c r="J99" s="109">
        <f>J156</f>
        <v>0</v>
      </c>
      <c r="L99" s="106"/>
    </row>
    <row r="100" spans="2:12" s="9" customFormat="1" ht="19.899999999999999" customHeight="1">
      <c r="B100" s="106"/>
      <c r="D100" s="107" t="s">
        <v>194</v>
      </c>
      <c r="E100" s="108"/>
      <c r="F100" s="108"/>
      <c r="G100" s="108"/>
      <c r="H100" s="108"/>
      <c r="I100" s="108"/>
      <c r="J100" s="109">
        <f>J188</f>
        <v>0</v>
      </c>
      <c r="L100" s="106"/>
    </row>
    <row r="101" spans="2:12" s="9" customFormat="1" ht="19.899999999999999" customHeight="1">
      <c r="B101" s="106"/>
      <c r="D101" s="107" t="s">
        <v>195</v>
      </c>
      <c r="E101" s="108"/>
      <c r="F101" s="108"/>
      <c r="G101" s="108"/>
      <c r="H101" s="108"/>
      <c r="I101" s="108"/>
      <c r="J101" s="109">
        <f>J217</f>
        <v>0</v>
      </c>
      <c r="L101" s="106"/>
    </row>
    <row r="102" spans="2:12" s="9" customFormat="1" ht="19.899999999999999" customHeight="1">
      <c r="B102" s="106"/>
      <c r="D102" s="107" t="s">
        <v>196</v>
      </c>
      <c r="E102" s="108"/>
      <c r="F102" s="108"/>
      <c r="G102" s="108"/>
      <c r="H102" s="108"/>
      <c r="I102" s="108"/>
      <c r="J102" s="109">
        <f>J228</f>
        <v>0</v>
      </c>
      <c r="L102" s="106"/>
    </row>
    <row r="103" spans="2:12" s="8" customFormat="1" ht="24.95" customHeight="1">
      <c r="B103" s="102"/>
      <c r="D103" s="103" t="s">
        <v>197</v>
      </c>
      <c r="E103" s="104"/>
      <c r="F103" s="104"/>
      <c r="G103" s="104"/>
      <c r="H103" s="104"/>
      <c r="I103" s="104"/>
      <c r="J103" s="105">
        <f>J230</f>
        <v>0</v>
      </c>
      <c r="L103" s="102"/>
    </row>
    <row r="104" spans="2:12" s="9" customFormat="1" ht="19.899999999999999" customHeight="1">
      <c r="B104" s="106"/>
      <c r="D104" s="107" t="s">
        <v>198</v>
      </c>
      <c r="E104" s="108"/>
      <c r="F104" s="108"/>
      <c r="G104" s="108"/>
      <c r="H104" s="108"/>
      <c r="I104" s="108"/>
      <c r="J104" s="109">
        <f>J231</f>
        <v>0</v>
      </c>
      <c r="L104" s="106"/>
    </row>
    <row r="105" spans="2:12" s="9" customFormat="1" ht="19.899999999999999" customHeight="1">
      <c r="B105" s="106"/>
      <c r="D105" s="107" t="s">
        <v>199</v>
      </c>
      <c r="E105" s="108"/>
      <c r="F105" s="108"/>
      <c r="G105" s="108"/>
      <c r="H105" s="108"/>
      <c r="I105" s="108"/>
      <c r="J105" s="109">
        <f>J244</f>
        <v>0</v>
      </c>
      <c r="L105" s="106"/>
    </row>
    <row r="106" spans="2:12" s="9" customFormat="1" ht="19.899999999999999" customHeight="1">
      <c r="B106" s="106"/>
      <c r="D106" s="107" t="s">
        <v>200</v>
      </c>
      <c r="E106" s="108"/>
      <c r="F106" s="108"/>
      <c r="G106" s="108"/>
      <c r="H106" s="108"/>
      <c r="I106" s="108"/>
      <c r="J106" s="109">
        <f>J255</f>
        <v>0</v>
      </c>
      <c r="L106" s="106"/>
    </row>
    <row r="107" spans="2:12" s="9" customFormat="1" ht="19.899999999999999" customHeight="1">
      <c r="B107" s="106"/>
      <c r="D107" s="107" t="s">
        <v>201</v>
      </c>
      <c r="E107" s="108"/>
      <c r="F107" s="108"/>
      <c r="G107" s="108"/>
      <c r="H107" s="108"/>
      <c r="I107" s="108"/>
      <c r="J107" s="109">
        <f>J261</f>
        <v>0</v>
      </c>
      <c r="L107" s="106"/>
    </row>
    <row r="108" spans="2:12" s="9" customFormat="1" ht="19.899999999999999" customHeight="1">
      <c r="B108" s="106"/>
      <c r="D108" s="107" t="s">
        <v>202</v>
      </c>
      <c r="E108" s="108"/>
      <c r="F108" s="108"/>
      <c r="G108" s="108"/>
      <c r="H108" s="108"/>
      <c r="I108" s="108"/>
      <c r="J108" s="109">
        <f>J265</f>
        <v>0</v>
      </c>
      <c r="L108" s="106"/>
    </row>
    <row r="109" spans="2:12" s="9" customFormat="1" ht="19.899999999999999" customHeight="1">
      <c r="B109" s="106"/>
      <c r="D109" s="107" t="s">
        <v>203</v>
      </c>
      <c r="E109" s="108"/>
      <c r="F109" s="108"/>
      <c r="G109" s="108"/>
      <c r="H109" s="108"/>
      <c r="I109" s="108"/>
      <c r="J109" s="109">
        <f>J274</f>
        <v>0</v>
      </c>
      <c r="L109" s="106"/>
    </row>
    <row r="110" spans="2:12" s="9" customFormat="1" ht="19.899999999999999" customHeight="1">
      <c r="B110" s="106"/>
      <c r="D110" s="107" t="s">
        <v>204</v>
      </c>
      <c r="E110" s="108"/>
      <c r="F110" s="108"/>
      <c r="G110" s="108"/>
      <c r="H110" s="108"/>
      <c r="I110" s="108"/>
      <c r="J110" s="109">
        <f>J290</f>
        <v>0</v>
      </c>
      <c r="L110" s="106"/>
    </row>
    <row r="111" spans="2:12" s="9" customFormat="1" ht="19.899999999999999" customHeight="1">
      <c r="B111" s="106"/>
      <c r="D111" s="107" t="s">
        <v>205</v>
      </c>
      <c r="E111" s="108"/>
      <c r="F111" s="108"/>
      <c r="G111" s="108"/>
      <c r="H111" s="108"/>
      <c r="I111" s="108"/>
      <c r="J111" s="109">
        <f>J321</f>
        <v>0</v>
      </c>
      <c r="L111" s="106"/>
    </row>
    <row r="112" spans="2:12" s="9" customFormat="1" ht="19.899999999999999" customHeight="1">
      <c r="B112" s="106"/>
      <c r="D112" s="107" t="s">
        <v>206</v>
      </c>
      <c r="E112" s="108"/>
      <c r="F112" s="108"/>
      <c r="G112" s="108"/>
      <c r="H112" s="108"/>
      <c r="I112" s="108"/>
      <c r="J112" s="109">
        <f>J366</f>
        <v>0</v>
      </c>
      <c r="L112" s="106"/>
    </row>
    <row r="113" spans="2:12" s="9" customFormat="1" ht="19.899999999999999" customHeight="1">
      <c r="B113" s="106"/>
      <c r="D113" s="107" t="s">
        <v>207</v>
      </c>
      <c r="E113" s="108"/>
      <c r="F113" s="108"/>
      <c r="G113" s="108"/>
      <c r="H113" s="108"/>
      <c r="I113" s="108"/>
      <c r="J113" s="109">
        <f>J389</f>
        <v>0</v>
      </c>
      <c r="L113" s="106"/>
    </row>
    <row r="114" spans="2:12" s="9" customFormat="1" ht="19.899999999999999" customHeight="1">
      <c r="B114" s="106"/>
      <c r="D114" s="107" t="s">
        <v>208</v>
      </c>
      <c r="E114" s="108"/>
      <c r="F114" s="108"/>
      <c r="G114" s="108"/>
      <c r="H114" s="108"/>
      <c r="I114" s="108"/>
      <c r="J114" s="109">
        <f>J411</f>
        <v>0</v>
      </c>
      <c r="L114" s="106"/>
    </row>
    <row r="115" spans="2:12" s="8" customFormat="1" ht="24.95" customHeight="1">
      <c r="B115" s="102"/>
      <c r="D115" s="103" t="s">
        <v>209</v>
      </c>
      <c r="E115" s="104"/>
      <c r="F115" s="104"/>
      <c r="G115" s="104"/>
      <c r="H115" s="104"/>
      <c r="I115" s="104"/>
      <c r="J115" s="105">
        <f>J440</f>
        <v>0</v>
      </c>
      <c r="L115" s="102"/>
    </row>
    <row r="116" spans="2:12" s="9" customFormat="1" ht="19.899999999999999" customHeight="1">
      <c r="B116" s="106"/>
      <c r="D116" s="107" t="s">
        <v>210</v>
      </c>
      <c r="E116" s="108"/>
      <c r="F116" s="108"/>
      <c r="G116" s="108"/>
      <c r="H116" s="108"/>
      <c r="I116" s="108"/>
      <c r="J116" s="109">
        <f>J441</f>
        <v>0</v>
      </c>
      <c r="L116" s="106"/>
    </row>
    <row r="117" spans="2:12" s="1" customFormat="1" ht="21.75" customHeight="1">
      <c r="B117" s="28"/>
      <c r="L117" s="28"/>
    </row>
    <row r="118" spans="2:12" s="1" customFormat="1" ht="6.95" customHeight="1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28"/>
    </row>
    <row r="122" spans="2:12" s="1" customFormat="1" ht="6.95" customHeight="1"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28"/>
    </row>
    <row r="123" spans="2:12" s="1" customFormat="1" ht="24.95" customHeight="1">
      <c r="B123" s="28"/>
      <c r="C123" s="20" t="s">
        <v>211</v>
      </c>
      <c r="L123" s="28"/>
    </row>
    <row r="124" spans="2:12" s="1" customFormat="1" ht="6.95" customHeight="1">
      <c r="B124" s="28"/>
      <c r="L124" s="28"/>
    </row>
    <row r="125" spans="2:12" s="1" customFormat="1" ht="12" customHeight="1">
      <c r="B125" s="28"/>
      <c r="C125" s="25" t="s">
        <v>14</v>
      </c>
      <c r="L125" s="28"/>
    </row>
    <row r="126" spans="2:12" s="1" customFormat="1" ht="16.5" customHeight="1">
      <c r="B126" s="28"/>
      <c r="E126" s="221" t="str">
        <f>E7</f>
        <v>Rekonstrukce bytu Chabařovice</v>
      </c>
      <c r="F126" s="222"/>
      <c r="G126" s="222"/>
      <c r="H126" s="222"/>
      <c r="L126" s="28"/>
    </row>
    <row r="127" spans="2:12" s="1" customFormat="1" ht="12" customHeight="1">
      <c r="B127" s="28"/>
      <c r="C127" s="25" t="s">
        <v>110</v>
      </c>
      <c r="L127" s="28"/>
    </row>
    <row r="128" spans="2:12" s="1" customFormat="1" ht="16.5" customHeight="1">
      <c r="B128" s="28"/>
      <c r="E128" s="207" t="str">
        <f>E9</f>
        <v>SO_01 - Stavební práce</v>
      </c>
      <c r="F128" s="220"/>
      <c r="G128" s="220"/>
      <c r="H128" s="220"/>
      <c r="L128" s="28"/>
    </row>
    <row r="129" spans="2:65" s="1" customFormat="1" ht="6.95" customHeight="1">
      <c r="B129" s="28"/>
      <c r="L129" s="28"/>
    </row>
    <row r="130" spans="2:65" s="1" customFormat="1" ht="12" customHeight="1">
      <c r="B130" s="28"/>
      <c r="C130" s="25" t="s">
        <v>18</v>
      </c>
      <c r="F130" s="23" t="str">
        <f>F12</f>
        <v xml:space="preserve"> </v>
      </c>
      <c r="I130" s="25" t="s">
        <v>20</v>
      </c>
      <c r="J130" s="48" t="str">
        <f>IF(J12="","",J12)</f>
        <v/>
      </c>
      <c r="L130" s="28"/>
    </row>
    <row r="131" spans="2:65" s="1" customFormat="1" ht="6.95" customHeight="1">
      <c r="B131" s="28"/>
      <c r="L131" s="28"/>
    </row>
    <row r="132" spans="2:65" s="1" customFormat="1" ht="15.2" customHeight="1">
      <c r="B132" s="28"/>
      <c r="C132" s="25" t="s">
        <v>21</v>
      </c>
      <c r="F132" s="23" t="str">
        <f>E15</f>
        <v xml:space="preserve"> </v>
      </c>
      <c r="I132" s="25" t="s">
        <v>25</v>
      </c>
      <c r="J132" s="26" t="str">
        <f>E21</f>
        <v xml:space="preserve"> </v>
      </c>
      <c r="L132" s="28"/>
    </row>
    <row r="133" spans="2:65" s="1" customFormat="1" ht="15.2" customHeight="1">
      <c r="B133" s="28"/>
      <c r="C133" s="25" t="s">
        <v>24</v>
      </c>
      <c r="F133" s="23" t="str">
        <f>IF(E18="","",E18)</f>
        <v xml:space="preserve"> </v>
      </c>
      <c r="I133" s="25" t="s">
        <v>26</v>
      </c>
      <c r="J133" s="26" t="str">
        <f>E24</f>
        <v xml:space="preserve"> </v>
      </c>
      <c r="L133" s="28"/>
    </row>
    <row r="134" spans="2:65" s="1" customFormat="1" ht="10.35" customHeight="1">
      <c r="B134" s="28"/>
      <c r="L134" s="28"/>
    </row>
    <row r="135" spans="2:65" s="10" customFormat="1" ht="29.25" customHeight="1">
      <c r="B135" s="110"/>
      <c r="C135" s="111" t="s">
        <v>212</v>
      </c>
      <c r="D135" s="112" t="s">
        <v>54</v>
      </c>
      <c r="E135" s="112" t="s">
        <v>50</v>
      </c>
      <c r="F135" s="112" t="s">
        <v>51</v>
      </c>
      <c r="G135" s="112" t="s">
        <v>213</v>
      </c>
      <c r="H135" s="112" t="s">
        <v>214</v>
      </c>
      <c r="I135" s="112" t="s">
        <v>215</v>
      </c>
      <c r="J135" s="112" t="s">
        <v>188</v>
      </c>
      <c r="K135" s="113" t="s">
        <v>216</v>
      </c>
      <c r="L135" s="110"/>
      <c r="M135" s="55" t="s">
        <v>1</v>
      </c>
      <c r="N135" s="56" t="s">
        <v>33</v>
      </c>
      <c r="O135" s="56" t="s">
        <v>217</v>
      </c>
      <c r="P135" s="56" t="s">
        <v>218</v>
      </c>
      <c r="Q135" s="56" t="s">
        <v>219</v>
      </c>
      <c r="R135" s="56" t="s">
        <v>220</v>
      </c>
      <c r="S135" s="56" t="s">
        <v>221</v>
      </c>
      <c r="T135" s="57" t="s">
        <v>222</v>
      </c>
    </row>
    <row r="136" spans="2:65" s="1" customFormat="1" ht="22.9" customHeight="1">
      <c r="B136" s="28"/>
      <c r="C136" s="60" t="s">
        <v>223</v>
      </c>
      <c r="J136" s="114">
        <f>BK136</f>
        <v>0</v>
      </c>
      <c r="L136" s="28"/>
      <c r="M136" s="58"/>
      <c r="N136" s="49"/>
      <c r="O136" s="49"/>
      <c r="P136" s="115">
        <f>P137+P230+P440</f>
        <v>1436.6298345999999</v>
      </c>
      <c r="Q136" s="49"/>
      <c r="R136" s="115">
        <f>R137+R230+R440</f>
        <v>12.984017160000001</v>
      </c>
      <c r="S136" s="49"/>
      <c r="T136" s="116">
        <f>T137+T230+T440</f>
        <v>10.29286254</v>
      </c>
      <c r="AT136" s="16" t="s">
        <v>68</v>
      </c>
      <c r="AU136" s="16" t="s">
        <v>190</v>
      </c>
      <c r="BK136" s="117">
        <f>BK137+BK230+BK440</f>
        <v>0</v>
      </c>
    </row>
    <row r="137" spans="2:65" s="11" customFormat="1" ht="25.9" customHeight="1">
      <c r="B137" s="118"/>
      <c r="D137" s="119" t="s">
        <v>68</v>
      </c>
      <c r="E137" s="120" t="s">
        <v>224</v>
      </c>
      <c r="F137" s="120" t="s">
        <v>225</v>
      </c>
      <c r="J137" s="121">
        <f>BK137</f>
        <v>0</v>
      </c>
      <c r="L137" s="118"/>
      <c r="M137" s="122"/>
      <c r="P137" s="123">
        <f>P138+P156+P188+P217+P228</f>
        <v>479.60651459999997</v>
      </c>
      <c r="R137" s="123">
        <f>R138+R156+R188+R217+R228</f>
        <v>9.5807667300000006</v>
      </c>
      <c r="T137" s="124">
        <f>T138+T156+T188+T217+T228</f>
        <v>7.8761130000000001</v>
      </c>
      <c r="AR137" s="119" t="s">
        <v>77</v>
      </c>
      <c r="AT137" s="125" t="s">
        <v>68</v>
      </c>
      <c r="AU137" s="125" t="s">
        <v>69</v>
      </c>
      <c r="AY137" s="119" t="s">
        <v>226</v>
      </c>
      <c r="BK137" s="126">
        <f>BK138+BK156+BK188+BK217+BK228</f>
        <v>0</v>
      </c>
    </row>
    <row r="138" spans="2:65" s="11" customFormat="1" ht="22.9" customHeight="1">
      <c r="B138" s="118"/>
      <c r="D138" s="119" t="s">
        <v>68</v>
      </c>
      <c r="E138" s="127" t="s">
        <v>90</v>
      </c>
      <c r="F138" s="127" t="s">
        <v>227</v>
      </c>
      <c r="J138" s="128">
        <f>BK138</f>
        <v>0</v>
      </c>
      <c r="L138" s="118"/>
      <c r="M138" s="122"/>
      <c r="P138" s="123">
        <f>SUM(P139:P155)</f>
        <v>25.348588000000003</v>
      </c>
      <c r="R138" s="123">
        <f>SUM(R139:R155)</f>
        <v>2.7467056800000003</v>
      </c>
      <c r="T138" s="124">
        <f>SUM(T139:T155)</f>
        <v>0</v>
      </c>
      <c r="AR138" s="119" t="s">
        <v>77</v>
      </c>
      <c r="AT138" s="125" t="s">
        <v>68</v>
      </c>
      <c r="AU138" s="125" t="s">
        <v>77</v>
      </c>
      <c r="AY138" s="119" t="s">
        <v>226</v>
      </c>
      <c r="BK138" s="126">
        <f>SUM(BK139:BK155)</f>
        <v>0</v>
      </c>
    </row>
    <row r="139" spans="2:65" s="1" customFormat="1" ht="33" customHeight="1">
      <c r="B139" s="129"/>
      <c r="C139" s="130" t="s">
        <v>77</v>
      </c>
      <c r="D139" s="130" t="s">
        <v>228</v>
      </c>
      <c r="E139" s="131" t="s">
        <v>229</v>
      </c>
      <c r="F139" s="132" t="s">
        <v>230</v>
      </c>
      <c r="G139" s="133" t="s">
        <v>231</v>
      </c>
      <c r="H139" s="134">
        <v>1</v>
      </c>
      <c r="I139" s="184"/>
      <c r="J139" s="135">
        <f>ROUND(I139*H139,2)</f>
        <v>0</v>
      </c>
      <c r="K139" s="132" t="s">
        <v>232</v>
      </c>
      <c r="L139" s="28"/>
      <c r="M139" s="136" t="s">
        <v>1</v>
      </c>
      <c r="N139" s="137" t="s">
        <v>35</v>
      </c>
      <c r="O139" s="138">
        <v>0.246</v>
      </c>
      <c r="P139" s="138">
        <f>O139*H139</f>
        <v>0.246</v>
      </c>
      <c r="Q139" s="138">
        <v>3.9629999999999999E-2</v>
      </c>
      <c r="R139" s="138">
        <f>Q139*H139</f>
        <v>3.9629999999999999E-2</v>
      </c>
      <c r="S139" s="138">
        <v>0</v>
      </c>
      <c r="T139" s="139">
        <f>S139*H139</f>
        <v>0</v>
      </c>
      <c r="AR139" s="140" t="s">
        <v>233</v>
      </c>
      <c r="AT139" s="140" t="s">
        <v>228</v>
      </c>
      <c r="AU139" s="140" t="s">
        <v>79</v>
      </c>
      <c r="AY139" s="16" t="s">
        <v>226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6" t="s">
        <v>79</v>
      </c>
      <c r="BK139" s="141">
        <f>ROUND(I139*H139,2)</f>
        <v>0</v>
      </c>
      <c r="BL139" s="16" t="s">
        <v>233</v>
      </c>
      <c r="BM139" s="140" t="s">
        <v>234</v>
      </c>
    </row>
    <row r="140" spans="2:65" s="1" customFormat="1" ht="24.2" customHeight="1">
      <c r="B140" s="129"/>
      <c r="C140" s="130" t="s">
        <v>79</v>
      </c>
      <c r="D140" s="130" t="s">
        <v>228</v>
      </c>
      <c r="E140" s="131" t="s">
        <v>235</v>
      </c>
      <c r="F140" s="132" t="s">
        <v>236</v>
      </c>
      <c r="G140" s="133" t="s">
        <v>93</v>
      </c>
      <c r="H140" s="134">
        <v>6.0999999999999999E-2</v>
      </c>
      <c r="I140" s="184"/>
      <c r="J140" s="135">
        <f>ROUND(I140*H140,2)</f>
        <v>0</v>
      </c>
      <c r="K140" s="132" t="s">
        <v>232</v>
      </c>
      <c r="L140" s="28"/>
      <c r="M140" s="136" t="s">
        <v>1</v>
      </c>
      <c r="N140" s="137" t="s">
        <v>35</v>
      </c>
      <c r="O140" s="138">
        <v>40.5</v>
      </c>
      <c r="P140" s="138">
        <f>O140*H140</f>
        <v>2.4704999999999999</v>
      </c>
      <c r="Q140" s="138">
        <v>1.0900000000000001</v>
      </c>
      <c r="R140" s="138">
        <f>Q140*H140</f>
        <v>6.6490000000000007E-2</v>
      </c>
      <c r="S140" s="138">
        <v>0</v>
      </c>
      <c r="T140" s="139">
        <f>S140*H140</f>
        <v>0</v>
      </c>
      <c r="AR140" s="140" t="s">
        <v>233</v>
      </c>
      <c r="AT140" s="140" t="s">
        <v>228</v>
      </c>
      <c r="AU140" s="140" t="s">
        <v>79</v>
      </c>
      <c r="AY140" s="16" t="s">
        <v>226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6" t="s">
        <v>79</v>
      </c>
      <c r="BK140" s="141">
        <f>ROUND(I140*H140,2)</f>
        <v>0</v>
      </c>
      <c r="BL140" s="16" t="s">
        <v>233</v>
      </c>
      <c r="BM140" s="140" t="s">
        <v>237</v>
      </c>
    </row>
    <row r="141" spans="2:65" s="12" customFormat="1">
      <c r="B141" s="142"/>
      <c r="D141" s="143" t="s">
        <v>238</v>
      </c>
      <c r="E141" s="144" t="s">
        <v>1</v>
      </c>
      <c r="F141" s="145" t="s">
        <v>91</v>
      </c>
      <c r="H141" s="146">
        <v>6.1199999999999997E-2</v>
      </c>
      <c r="L141" s="142"/>
      <c r="M141" s="147"/>
      <c r="T141" s="148"/>
      <c r="AT141" s="144" t="s">
        <v>238</v>
      </c>
      <c r="AU141" s="144" t="s">
        <v>79</v>
      </c>
      <c r="AV141" s="12" t="s">
        <v>79</v>
      </c>
      <c r="AW141" s="12" t="s">
        <v>27</v>
      </c>
      <c r="AX141" s="12" t="s">
        <v>69</v>
      </c>
      <c r="AY141" s="144" t="s">
        <v>226</v>
      </c>
    </row>
    <row r="142" spans="2:65" s="13" customFormat="1">
      <c r="B142" s="149"/>
      <c r="D142" s="143" t="s">
        <v>238</v>
      </c>
      <c r="E142" s="150" t="s">
        <v>1</v>
      </c>
      <c r="F142" s="151" t="s">
        <v>239</v>
      </c>
      <c r="H142" s="152">
        <v>6.1199999999999997E-2</v>
      </c>
      <c r="L142" s="149"/>
      <c r="M142" s="153"/>
      <c r="T142" s="154"/>
      <c r="AT142" s="150" t="s">
        <v>238</v>
      </c>
      <c r="AU142" s="150" t="s">
        <v>79</v>
      </c>
      <c r="AV142" s="13" t="s">
        <v>233</v>
      </c>
      <c r="AW142" s="13" t="s">
        <v>27</v>
      </c>
      <c r="AX142" s="13" t="s">
        <v>77</v>
      </c>
      <c r="AY142" s="150" t="s">
        <v>226</v>
      </c>
    </row>
    <row r="143" spans="2:65" s="1" customFormat="1" ht="33" customHeight="1">
      <c r="B143" s="129"/>
      <c r="C143" s="130" t="s">
        <v>90</v>
      </c>
      <c r="D143" s="130" t="s">
        <v>228</v>
      </c>
      <c r="E143" s="131" t="s">
        <v>240</v>
      </c>
      <c r="F143" s="132" t="s">
        <v>241</v>
      </c>
      <c r="G143" s="133" t="s">
        <v>98</v>
      </c>
      <c r="H143" s="134">
        <v>2</v>
      </c>
      <c r="I143" s="184"/>
      <c r="J143" s="135">
        <f>ROUND(I143*H143,2)</f>
        <v>0</v>
      </c>
      <c r="K143" s="132" t="s">
        <v>232</v>
      </c>
      <c r="L143" s="28"/>
      <c r="M143" s="136" t="s">
        <v>1</v>
      </c>
      <c r="N143" s="137" t="s">
        <v>35</v>
      </c>
      <c r="O143" s="138">
        <v>0.72399999999999998</v>
      </c>
      <c r="P143" s="138">
        <f>O143*H143</f>
        <v>1.448</v>
      </c>
      <c r="Q143" s="138">
        <v>8.0610000000000001E-2</v>
      </c>
      <c r="R143" s="138">
        <f>Q143*H143</f>
        <v>0.16122</v>
      </c>
      <c r="S143" s="138">
        <v>0</v>
      </c>
      <c r="T143" s="139">
        <f>S143*H143</f>
        <v>0</v>
      </c>
      <c r="AR143" s="140" t="s">
        <v>233</v>
      </c>
      <c r="AT143" s="140" t="s">
        <v>228</v>
      </c>
      <c r="AU143" s="140" t="s">
        <v>79</v>
      </c>
      <c r="AY143" s="16" t="s">
        <v>226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6" t="s">
        <v>79</v>
      </c>
      <c r="BK143" s="141">
        <f>ROUND(I143*H143,2)</f>
        <v>0</v>
      </c>
      <c r="BL143" s="16" t="s">
        <v>233</v>
      </c>
      <c r="BM143" s="140" t="s">
        <v>242</v>
      </c>
    </row>
    <row r="144" spans="2:65" s="1" customFormat="1" ht="24.2" customHeight="1">
      <c r="B144" s="129"/>
      <c r="C144" s="130" t="s">
        <v>233</v>
      </c>
      <c r="D144" s="130" t="s">
        <v>228</v>
      </c>
      <c r="E144" s="131" t="s">
        <v>243</v>
      </c>
      <c r="F144" s="132" t="s">
        <v>244</v>
      </c>
      <c r="G144" s="133" t="s">
        <v>98</v>
      </c>
      <c r="H144" s="134">
        <v>1.08</v>
      </c>
      <c r="I144" s="184"/>
      <c r="J144" s="135">
        <f>ROUND(I144*H144,2)</f>
        <v>0</v>
      </c>
      <c r="K144" s="132" t="s">
        <v>232</v>
      </c>
      <c r="L144" s="28"/>
      <c r="M144" s="136" t="s">
        <v>1</v>
      </c>
      <c r="N144" s="137" t="s">
        <v>35</v>
      </c>
      <c r="O144" s="138">
        <v>0.496</v>
      </c>
      <c r="P144" s="138">
        <f>O144*H144</f>
        <v>0.53568000000000005</v>
      </c>
      <c r="Q144" s="138">
        <v>4.4339999999999997E-2</v>
      </c>
      <c r="R144" s="138">
        <f>Q144*H144</f>
        <v>4.7887199999999998E-2</v>
      </c>
      <c r="S144" s="138">
        <v>0</v>
      </c>
      <c r="T144" s="139">
        <f>S144*H144</f>
        <v>0</v>
      </c>
      <c r="AR144" s="140" t="s">
        <v>233</v>
      </c>
      <c r="AT144" s="140" t="s">
        <v>228</v>
      </c>
      <c r="AU144" s="140" t="s">
        <v>79</v>
      </c>
      <c r="AY144" s="16" t="s">
        <v>226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6" t="s">
        <v>79</v>
      </c>
      <c r="BK144" s="141">
        <f>ROUND(I144*H144,2)</f>
        <v>0</v>
      </c>
      <c r="BL144" s="16" t="s">
        <v>233</v>
      </c>
      <c r="BM144" s="140" t="s">
        <v>245</v>
      </c>
    </row>
    <row r="145" spans="2:65" s="12" customFormat="1">
      <c r="B145" s="142"/>
      <c r="D145" s="143" t="s">
        <v>238</v>
      </c>
      <c r="E145" s="144" t="s">
        <v>1</v>
      </c>
      <c r="F145" s="145" t="s">
        <v>159</v>
      </c>
      <c r="H145" s="146">
        <v>1.08</v>
      </c>
      <c r="L145" s="142"/>
      <c r="M145" s="147"/>
      <c r="T145" s="148"/>
      <c r="AT145" s="144" t="s">
        <v>238</v>
      </c>
      <c r="AU145" s="144" t="s">
        <v>79</v>
      </c>
      <c r="AV145" s="12" t="s">
        <v>79</v>
      </c>
      <c r="AW145" s="12" t="s">
        <v>27</v>
      </c>
      <c r="AX145" s="12" t="s">
        <v>69</v>
      </c>
      <c r="AY145" s="144" t="s">
        <v>226</v>
      </c>
    </row>
    <row r="146" spans="2:65" s="13" customFormat="1">
      <c r="B146" s="149"/>
      <c r="D146" s="143" t="s">
        <v>238</v>
      </c>
      <c r="E146" s="150" t="s">
        <v>1</v>
      </c>
      <c r="F146" s="151" t="s">
        <v>239</v>
      </c>
      <c r="H146" s="152">
        <v>1.08</v>
      </c>
      <c r="L146" s="149"/>
      <c r="M146" s="153"/>
      <c r="T146" s="154"/>
      <c r="AT146" s="150" t="s">
        <v>238</v>
      </c>
      <c r="AU146" s="150" t="s">
        <v>79</v>
      </c>
      <c r="AV146" s="13" t="s">
        <v>233</v>
      </c>
      <c r="AW146" s="13" t="s">
        <v>27</v>
      </c>
      <c r="AX146" s="13" t="s">
        <v>77</v>
      </c>
      <c r="AY146" s="150" t="s">
        <v>226</v>
      </c>
    </row>
    <row r="147" spans="2:65" s="1" customFormat="1" ht="24.2" customHeight="1">
      <c r="B147" s="129"/>
      <c r="C147" s="130" t="s">
        <v>246</v>
      </c>
      <c r="D147" s="130" t="s">
        <v>228</v>
      </c>
      <c r="E147" s="131" t="s">
        <v>247</v>
      </c>
      <c r="F147" s="132" t="s">
        <v>248</v>
      </c>
      <c r="G147" s="133" t="s">
        <v>98</v>
      </c>
      <c r="H147" s="134">
        <v>25.198</v>
      </c>
      <c r="I147" s="184"/>
      <c r="J147" s="135">
        <f>ROUND(I147*H147,2)</f>
        <v>0</v>
      </c>
      <c r="K147" s="132" t="s">
        <v>232</v>
      </c>
      <c r="L147" s="28"/>
      <c r="M147" s="136" t="s">
        <v>1</v>
      </c>
      <c r="N147" s="137" t="s">
        <v>35</v>
      </c>
      <c r="O147" s="138">
        <v>0.54600000000000004</v>
      </c>
      <c r="P147" s="138">
        <f>O147*H147</f>
        <v>13.758108000000002</v>
      </c>
      <c r="Q147" s="138">
        <v>7.9210000000000003E-2</v>
      </c>
      <c r="R147" s="138">
        <f>Q147*H147</f>
        <v>1.9959335800000002</v>
      </c>
      <c r="S147" s="138">
        <v>0</v>
      </c>
      <c r="T147" s="139">
        <f>S147*H147</f>
        <v>0</v>
      </c>
      <c r="AR147" s="140" t="s">
        <v>233</v>
      </c>
      <c r="AT147" s="140" t="s">
        <v>228</v>
      </c>
      <c r="AU147" s="140" t="s">
        <v>79</v>
      </c>
      <c r="AY147" s="16" t="s">
        <v>226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6" t="s">
        <v>79</v>
      </c>
      <c r="BK147" s="141">
        <f>ROUND(I147*H147,2)</f>
        <v>0</v>
      </c>
      <c r="BL147" s="16" t="s">
        <v>233</v>
      </c>
      <c r="BM147" s="140" t="s">
        <v>249</v>
      </c>
    </row>
    <row r="148" spans="2:65" s="12" customFormat="1">
      <c r="B148" s="142"/>
      <c r="D148" s="143" t="s">
        <v>238</v>
      </c>
      <c r="E148" s="144" t="s">
        <v>1</v>
      </c>
      <c r="F148" s="145" t="s">
        <v>153</v>
      </c>
      <c r="H148" s="146">
        <v>25.198</v>
      </c>
      <c r="L148" s="142"/>
      <c r="M148" s="147"/>
      <c r="T148" s="148"/>
      <c r="AT148" s="144" t="s">
        <v>238</v>
      </c>
      <c r="AU148" s="144" t="s">
        <v>79</v>
      </c>
      <c r="AV148" s="12" t="s">
        <v>79</v>
      </c>
      <c r="AW148" s="12" t="s">
        <v>27</v>
      </c>
      <c r="AX148" s="12" t="s">
        <v>69</v>
      </c>
      <c r="AY148" s="144" t="s">
        <v>226</v>
      </c>
    </row>
    <row r="149" spans="2:65" s="13" customFormat="1">
      <c r="B149" s="149"/>
      <c r="D149" s="143" t="s">
        <v>238</v>
      </c>
      <c r="E149" s="150" t="s">
        <v>1</v>
      </c>
      <c r="F149" s="151" t="s">
        <v>239</v>
      </c>
      <c r="H149" s="152">
        <v>25.198</v>
      </c>
      <c r="L149" s="149"/>
      <c r="M149" s="153"/>
      <c r="T149" s="154"/>
      <c r="AT149" s="150" t="s">
        <v>238</v>
      </c>
      <c r="AU149" s="150" t="s">
        <v>79</v>
      </c>
      <c r="AV149" s="13" t="s">
        <v>233</v>
      </c>
      <c r="AW149" s="13" t="s">
        <v>27</v>
      </c>
      <c r="AX149" s="13" t="s">
        <v>77</v>
      </c>
      <c r="AY149" s="150" t="s">
        <v>226</v>
      </c>
    </row>
    <row r="150" spans="2:65" s="1" customFormat="1" ht="24.2" customHeight="1">
      <c r="B150" s="129"/>
      <c r="C150" s="130" t="s">
        <v>250</v>
      </c>
      <c r="D150" s="130" t="s">
        <v>228</v>
      </c>
      <c r="E150" s="131" t="s">
        <v>251</v>
      </c>
      <c r="F150" s="132" t="s">
        <v>252</v>
      </c>
      <c r="G150" s="133" t="s">
        <v>102</v>
      </c>
      <c r="H150" s="134">
        <v>19.75</v>
      </c>
      <c r="I150" s="184"/>
      <c r="J150" s="135">
        <f>ROUND(I150*H150,2)</f>
        <v>0</v>
      </c>
      <c r="K150" s="132" t="s">
        <v>232</v>
      </c>
      <c r="L150" s="28"/>
      <c r="M150" s="136" t="s">
        <v>1</v>
      </c>
      <c r="N150" s="137" t="s">
        <v>35</v>
      </c>
      <c r="O150" s="138">
        <v>0.2</v>
      </c>
      <c r="P150" s="138">
        <f>O150*H150</f>
        <v>3.95</v>
      </c>
      <c r="Q150" s="138">
        <v>1.2999999999999999E-4</v>
      </c>
      <c r="R150" s="138">
        <f>Q150*H150</f>
        <v>2.5674999999999999E-3</v>
      </c>
      <c r="S150" s="138">
        <v>0</v>
      </c>
      <c r="T150" s="139">
        <f>S150*H150</f>
        <v>0</v>
      </c>
      <c r="AR150" s="140" t="s">
        <v>233</v>
      </c>
      <c r="AT150" s="140" t="s">
        <v>228</v>
      </c>
      <c r="AU150" s="140" t="s">
        <v>79</v>
      </c>
      <c r="AY150" s="16" t="s">
        <v>226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6" t="s">
        <v>79</v>
      </c>
      <c r="BK150" s="141">
        <f>ROUND(I150*H150,2)</f>
        <v>0</v>
      </c>
      <c r="BL150" s="16" t="s">
        <v>233</v>
      </c>
      <c r="BM150" s="140" t="s">
        <v>253</v>
      </c>
    </row>
    <row r="151" spans="2:65" s="12" customFormat="1">
      <c r="B151" s="142"/>
      <c r="D151" s="143" t="s">
        <v>238</v>
      </c>
      <c r="E151" s="144" t="s">
        <v>1</v>
      </c>
      <c r="F151" s="145" t="s">
        <v>162</v>
      </c>
      <c r="H151" s="146">
        <v>19.75</v>
      </c>
      <c r="L151" s="142"/>
      <c r="M151" s="147"/>
      <c r="T151" s="148"/>
      <c r="AT151" s="144" t="s">
        <v>238</v>
      </c>
      <c r="AU151" s="144" t="s">
        <v>79</v>
      </c>
      <c r="AV151" s="12" t="s">
        <v>79</v>
      </c>
      <c r="AW151" s="12" t="s">
        <v>27</v>
      </c>
      <c r="AX151" s="12" t="s">
        <v>69</v>
      </c>
      <c r="AY151" s="144" t="s">
        <v>226</v>
      </c>
    </row>
    <row r="152" spans="2:65" s="13" customFormat="1">
      <c r="B152" s="149"/>
      <c r="D152" s="143" t="s">
        <v>238</v>
      </c>
      <c r="E152" s="150" t="s">
        <v>1</v>
      </c>
      <c r="F152" s="151" t="s">
        <v>239</v>
      </c>
      <c r="H152" s="152">
        <v>19.75</v>
      </c>
      <c r="L152" s="149"/>
      <c r="M152" s="153"/>
      <c r="T152" s="154"/>
      <c r="AT152" s="150" t="s">
        <v>238</v>
      </c>
      <c r="AU152" s="150" t="s">
        <v>79</v>
      </c>
      <c r="AV152" s="13" t="s">
        <v>233</v>
      </c>
      <c r="AW152" s="13" t="s">
        <v>27</v>
      </c>
      <c r="AX152" s="13" t="s">
        <v>77</v>
      </c>
      <c r="AY152" s="150" t="s">
        <v>226</v>
      </c>
    </row>
    <row r="153" spans="2:65" s="1" customFormat="1" ht="24.2" customHeight="1">
      <c r="B153" s="129"/>
      <c r="C153" s="130" t="s">
        <v>254</v>
      </c>
      <c r="D153" s="130" t="s">
        <v>228</v>
      </c>
      <c r="E153" s="131" t="s">
        <v>255</v>
      </c>
      <c r="F153" s="132" t="s">
        <v>256</v>
      </c>
      <c r="G153" s="133" t="s">
        <v>98</v>
      </c>
      <c r="H153" s="134">
        <v>2.4300000000000002</v>
      </c>
      <c r="I153" s="184"/>
      <c r="J153" s="135">
        <f>ROUND(I153*H153,2)</f>
        <v>0</v>
      </c>
      <c r="K153" s="132" t="s">
        <v>232</v>
      </c>
      <c r="L153" s="28"/>
      <c r="M153" s="136" t="s">
        <v>1</v>
      </c>
      <c r="N153" s="137" t="s">
        <v>35</v>
      </c>
      <c r="O153" s="138">
        <v>1.21</v>
      </c>
      <c r="P153" s="138">
        <f>O153*H153</f>
        <v>2.9403000000000001</v>
      </c>
      <c r="Q153" s="138">
        <v>0.17818000000000001</v>
      </c>
      <c r="R153" s="138">
        <f>Q153*H153</f>
        <v>0.43297740000000007</v>
      </c>
      <c r="S153" s="138">
        <v>0</v>
      </c>
      <c r="T153" s="139">
        <f>S153*H153</f>
        <v>0</v>
      </c>
      <c r="AR153" s="140" t="s">
        <v>233</v>
      </c>
      <c r="AT153" s="140" t="s">
        <v>228</v>
      </c>
      <c r="AU153" s="140" t="s">
        <v>79</v>
      </c>
      <c r="AY153" s="16" t="s">
        <v>226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6" t="s">
        <v>79</v>
      </c>
      <c r="BK153" s="141">
        <f>ROUND(I153*H153,2)</f>
        <v>0</v>
      </c>
      <c r="BL153" s="16" t="s">
        <v>233</v>
      </c>
      <c r="BM153" s="140" t="s">
        <v>257</v>
      </c>
    </row>
    <row r="154" spans="2:65" s="12" customFormat="1">
      <c r="B154" s="142"/>
      <c r="D154" s="143" t="s">
        <v>238</v>
      </c>
      <c r="E154" s="144" t="s">
        <v>1</v>
      </c>
      <c r="F154" s="145" t="s">
        <v>96</v>
      </c>
      <c r="H154" s="146">
        <v>2.4300000000000002</v>
      </c>
      <c r="L154" s="142"/>
      <c r="M154" s="147"/>
      <c r="T154" s="148"/>
      <c r="AT154" s="144" t="s">
        <v>238</v>
      </c>
      <c r="AU154" s="144" t="s">
        <v>79</v>
      </c>
      <c r="AV154" s="12" t="s">
        <v>79</v>
      </c>
      <c r="AW154" s="12" t="s">
        <v>27</v>
      </c>
      <c r="AX154" s="12" t="s">
        <v>69</v>
      </c>
      <c r="AY154" s="144" t="s">
        <v>226</v>
      </c>
    </row>
    <row r="155" spans="2:65" s="13" customFormat="1">
      <c r="B155" s="149"/>
      <c r="D155" s="143" t="s">
        <v>238</v>
      </c>
      <c r="E155" s="150" t="s">
        <v>1</v>
      </c>
      <c r="F155" s="151" t="s">
        <v>239</v>
      </c>
      <c r="H155" s="152">
        <v>2.4300000000000002</v>
      </c>
      <c r="L155" s="149"/>
      <c r="M155" s="153"/>
      <c r="T155" s="154"/>
      <c r="AT155" s="150" t="s">
        <v>238</v>
      </c>
      <c r="AU155" s="150" t="s">
        <v>79</v>
      </c>
      <c r="AV155" s="13" t="s">
        <v>233</v>
      </c>
      <c r="AW155" s="13" t="s">
        <v>27</v>
      </c>
      <c r="AX155" s="13" t="s">
        <v>77</v>
      </c>
      <c r="AY155" s="150" t="s">
        <v>226</v>
      </c>
    </row>
    <row r="156" spans="2:65" s="11" customFormat="1" ht="22.9" customHeight="1">
      <c r="B156" s="118"/>
      <c r="D156" s="119" t="s">
        <v>68</v>
      </c>
      <c r="E156" s="127" t="s">
        <v>250</v>
      </c>
      <c r="F156" s="127" t="s">
        <v>258</v>
      </c>
      <c r="J156" s="128">
        <f>BK156</f>
        <v>0</v>
      </c>
      <c r="L156" s="118"/>
      <c r="M156" s="122"/>
      <c r="P156" s="123">
        <f>SUM(P157:P187)</f>
        <v>241.89284560000002</v>
      </c>
      <c r="R156" s="123">
        <f>SUM(R157:R187)</f>
        <v>6.8188176599999997</v>
      </c>
      <c r="T156" s="124">
        <f>SUM(T157:T187)</f>
        <v>0</v>
      </c>
      <c r="AR156" s="119" t="s">
        <v>77</v>
      </c>
      <c r="AT156" s="125" t="s">
        <v>68</v>
      </c>
      <c r="AU156" s="125" t="s">
        <v>77</v>
      </c>
      <c r="AY156" s="119" t="s">
        <v>226</v>
      </c>
      <c r="BK156" s="126">
        <f>SUM(BK157:BK187)</f>
        <v>0</v>
      </c>
    </row>
    <row r="157" spans="2:65" s="1" customFormat="1" ht="24.2" customHeight="1">
      <c r="B157" s="129"/>
      <c r="C157" s="130" t="s">
        <v>259</v>
      </c>
      <c r="D157" s="130" t="s">
        <v>228</v>
      </c>
      <c r="E157" s="131" t="s">
        <v>260</v>
      </c>
      <c r="F157" s="132" t="s">
        <v>1318</v>
      </c>
      <c r="G157" s="133" t="s">
        <v>98</v>
      </c>
      <c r="H157" s="134">
        <v>280.524</v>
      </c>
      <c r="I157" s="184"/>
      <c r="J157" s="135">
        <f>ROUND(I157*H157,2)</f>
        <v>0</v>
      </c>
      <c r="K157" s="132" t="s">
        <v>232</v>
      </c>
      <c r="L157" s="28"/>
      <c r="M157" s="136" t="s">
        <v>1</v>
      </c>
      <c r="N157" s="137" t="s">
        <v>35</v>
      </c>
      <c r="O157" s="138">
        <v>0.29699999999999999</v>
      </c>
      <c r="P157" s="138">
        <f>O157*H157</f>
        <v>83.31562799999999</v>
      </c>
      <c r="Q157" s="138">
        <v>1.5599999999999999E-2</v>
      </c>
      <c r="R157" s="138">
        <f>Q157*H157</f>
        <v>4.3761744</v>
      </c>
      <c r="S157" s="138">
        <v>0</v>
      </c>
      <c r="T157" s="139">
        <f>S157*H157</f>
        <v>0</v>
      </c>
      <c r="AR157" s="140" t="s">
        <v>233</v>
      </c>
      <c r="AT157" s="140" t="s">
        <v>228</v>
      </c>
      <c r="AU157" s="140" t="s">
        <v>79</v>
      </c>
      <c r="AY157" s="16" t="s">
        <v>226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6" t="s">
        <v>79</v>
      </c>
      <c r="BK157" s="141">
        <f>ROUND(I157*H157,2)</f>
        <v>0</v>
      </c>
      <c r="BL157" s="16" t="s">
        <v>233</v>
      </c>
      <c r="BM157" s="140" t="s">
        <v>262</v>
      </c>
    </row>
    <row r="158" spans="2:65" s="12" customFormat="1">
      <c r="B158" s="142"/>
      <c r="D158" s="143" t="s">
        <v>238</v>
      </c>
      <c r="E158" s="144" t="s">
        <v>1</v>
      </c>
      <c r="F158" s="145" t="s">
        <v>130</v>
      </c>
      <c r="H158" s="146">
        <v>337.08019999999999</v>
      </c>
      <c r="L158" s="142"/>
      <c r="M158" s="147"/>
      <c r="T158" s="148"/>
      <c r="AT158" s="144" t="s">
        <v>238</v>
      </c>
      <c r="AU158" s="144" t="s">
        <v>79</v>
      </c>
      <c r="AV158" s="12" t="s">
        <v>79</v>
      </c>
      <c r="AW158" s="12" t="s">
        <v>27</v>
      </c>
      <c r="AX158" s="12" t="s">
        <v>69</v>
      </c>
      <c r="AY158" s="144" t="s">
        <v>226</v>
      </c>
    </row>
    <row r="159" spans="2:65" s="14" customFormat="1">
      <c r="B159" s="155"/>
      <c r="D159" s="143" t="s">
        <v>238</v>
      </c>
      <c r="E159" s="156" t="s">
        <v>1</v>
      </c>
      <c r="F159" s="157" t="s">
        <v>263</v>
      </c>
      <c r="H159" s="156" t="s">
        <v>1</v>
      </c>
      <c r="L159" s="155"/>
      <c r="M159" s="158"/>
      <c r="T159" s="159"/>
      <c r="AT159" s="156" t="s">
        <v>238</v>
      </c>
      <c r="AU159" s="156" t="s">
        <v>79</v>
      </c>
      <c r="AV159" s="14" t="s">
        <v>77</v>
      </c>
      <c r="AW159" s="14" t="s">
        <v>27</v>
      </c>
      <c r="AX159" s="14" t="s">
        <v>69</v>
      </c>
      <c r="AY159" s="156" t="s">
        <v>226</v>
      </c>
    </row>
    <row r="160" spans="2:65" s="12" customFormat="1">
      <c r="B160" s="142"/>
      <c r="D160" s="143" t="s">
        <v>238</v>
      </c>
      <c r="E160" s="144" t="s">
        <v>1</v>
      </c>
      <c r="F160" s="145" t="s">
        <v>264</v>
      </c>
      <c r="H160" s="146">
        <v>-56.555999999999997</v>
      </c>
      <c r="L160" s="142"/>
      <c r="M160" s="147"/>
      <c r="T160" s="148"/>
      <c r="AT160" s="144" t="s">
        <v>238</v>
      </c>
      <c r="AU160" s="144" t="s">
        <v>79</v>
      </c>
      <c r="AV160" s="12" t="s">
        <v>79</v>
      </c>
      <c r="AW160" s="12" t="s">
        <v>27</v>
      </c>
      <c r="AX160" s="12" t="s">
        <v>69</v>
      </c>
      <c r="AY160" s="144" t="s">
        <v>226</v>
      </c>
    </row>
    <row r="161" spans="2:65" s="13" customFormat="1">
      <c r="B161" s="149"/>
      <c r="D161" s="143" t="s">
        <v>238</v>
      </c>
      <c r="E161" s="150" t="s">
        <v>1</v>
      </c>
      <c r="F161" s="151" t="s">
        <v>239</v>
      </c>
      <c r="H161" s="152">
        <v>280.52420000000001</v>
      </c>
      <c r="L161" s="149"/>
      <c r="M161" s="153"/>
      <c r="T161" s="154"/>
      <c r="AT161" s="150" t="s">
        <v>238</v>
      </c>
      <c r="AU161" s="150" t="s">
        <v>79</v>
      </c>
      <c r="AV161" s="13" t="s">
        <v>233</v>
      </c>
      <c r="AW161" s="13" t="s">
        <v>27</v>
      </c>
      <c r="AX161" s="13" t="s">
        <v>77</v>
      </c>
      <c r="AY161" s="150" t="s">
        <v>226</v>
      </c>
    </row>
    <row r="162" spans="2:65" s="1" customFormat="1" ht="24.2" customHeight="1">
      <c r="B162" s="129"/>
      <c r="C162" s="130" t="s">
        <v>265</v>
      </c>
      <c r="D162" s="130" t="s">
        <v>228</v>
      </c>
      <c r="E162" s="131" t="s">
        <v>266</v>
      </c>
      <c r="F162" s="132" t="s">
        <v>267</v>
      </c>
      <c r="G162" s="133" t="s">
        <v>98</v>
      </c>
      <c r="H162" s="134">
        <v>89.667000000000002</v>
      </c>
      <c r="I162" s="184"/>
      <c r="J162" s="135">
        <f>ROUND(I162*H162,2)</f>
        <v>0</v>
      </c>
      <c r="K162" s="132" t="s">
        <v>232</v>
      </c>
      <c r="L162" s="28"/>
      <c r="M162" s="136" t="s">
        <v>1</v>
      </c>
      <c r="N162" s="137" t="s">
        <v>35</v>
      </c>
      <c r="O162" s="138">
        <v>0.38</v>
      </c>
      <c r="P162" s="138">
        <f>O162*H162</f>
        <v>34.073460000000004</v>
      </c>
      <c r="Q162" s="138">
        <v>1.6899999999999998E-2</v>
      </c>
      <c r="R162" s="138">
        <f>Q162*H162</f>
        <v>1.5153722999999999</v>
      </c>
      <c r="S162" s="138">
        <v>0</v>
      </c>
      <c r="T162" s="139">
        <f>S162*H162</f>
        <v>0</v>
      </c>
      <c r="AR162" s="140" t="s">
        <v>233</v>
      </c>
      <c r="AT162" s="140" t="s">
        <v>228</v>
      </c>
      <c r="AU162" s="140" t="s">
        <v>79</v>
      </c>
      <c r="AY162" s="16" t="s">
        <v>226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6" t="s">
        <v>79</v>
      </c>
      <c r="BK162" s="141">
        <f>ROUND(I162*H162,2)</f>
        <v>0</v>
      </c>
      <c r="BL162" s="16" t="s">
        <v>233</v>
      </c>
      <c r="BM162" s="140" t="s">
        <v>268</v>
      </c>
    </row>
    <row r="163" spans="2:65" s="12" customFormat="1">
      <c r="B163" s="142"/>
      <c r="D163" s="143" t="s">
        <v>238</v>
      </c>
      <c r="E163" s="144" t="s">
        <v>1</v>
      </c>
      <c r="F163" s="145" t="s">
        <v>133</v>
      </c>
      <c r="H163" s="146">
        <v>89.666799999999995</v>
      </c>
      <c r="L163" s="142"/>
      <c r="M163" s="147"/>
      <c r="T163" s="148"/>
      <c r="AT163" s="144" t="s">
        <v>238</v>
      </c>
      <c r="AU163" s="144" t="s">
        <v>79</v>
      </c>
      <c r="AV163" s="12" t="s">
        <v>79</v>
      </c>
      <c r="AW163" s="12" t="s">
        <v>27</v>
      </c>
      <c r="AX163" s="12" t="s">
        <v>69</v>
      </c>
      <c r="AY163" s="144" t="s">
        <v>226</v>
      </c>
    </row>
    <row r="164" spans="2:65" s="13" customFormat="1">
      <c r="B164" s="149"/>
      <c r="D164" s="143" t="s">
        <v>238</v>
      </c>
      <c r="E164" s="150" t="s">
        <v>1</v>
      </c>
      <c r="F164" s="151" t="s">
        <v>239</v>
      </c>
      <c r="H164" s="152">
        <v>89.666799999999995</v>
      </c>
      <c r="L164" s="149"/>
      <c r="M164" s="153"/>
      <c r="T164" s="154"/>
      <c r="AT164" s="150" t="s">
        <v>238</v>
      </c>
      <c r="AU164" s="150" t="s">
        <v>79</v>
      </c>
      <c r="AV164" s="13" t="s">
        <v>233</v>
      </c>
      <c r="AW164" s="13" t="s">
        <v>27</v>
      </c>
      <c r="AX164" s="13" t="s">
        <v>77</v>
      </c>
      <c r="AY164" s="150" t="s">
        <v>226</v>
      </c>
    </row>
    <row r="165" spans="2:65" s="1" customFormat="1" ht="24.2" customHeight="1">
      <c r="B165" s="129"/>
      <c r="C165" s="130">
        <v>10</v>
      </c>
      <c r="D165" s="130" t="s">
        <v>228</v>
      </c>
      <c r="E165" s="131" t="s">
        <v>273</v>
      </c>
      <c r="F165" s="132" t="s">
        <v>274</v>
      </c>
      <c r="G165" s="133" t="s">
        <v>98</v>
      </c>
      <c r="H165" s="134">
        <v>52.555999999999997</v>
      </c>
      <c r="I165" s="184"/>
      <c r="J165" s="135">
        <f>ROUND(I165*H165,2)</f>
        <v>0</v>
      </c>
      <c r="K165" s="132" t="s">
        <v>232</v>
      </c>
      <c r="L165" s="28"/>
      <c r="M165" s="136" t="s">
        <v>1</v>
      </c>
      <c r="N165" s="137" t="s">
        <v>35</v>
      </c>
      <c r="O165" s="138">
        <v>0.36</v>
      </c>
      <c r="P165" s="138">
        <f>O165*H165</f>
        <v>18.920159999999999</v>
      </c>
      <c r="Q165" s="138">
        <v>4.3800000000000002E-3</v>
      </c>
      <c r="R165" s="138">
        <f>Q165*H165</f>
        <v>0.23019528</v>
      </c>
      <c r="S165" s="138">
        <v>0</v>
      </c>
      <c r="T165" s="139">
        <f>S165*H165</f>
        <v>0</v>
      </c>
      <c r="AR165" s="140" t="s">
        <v>233</v>
      </c>
      <c r="AT165" s="140" t="s">
        <v>228</v>
      </c>
      <c r="AU165" s="140" t="s">
        <v>79</v>
      </c>
      <c r="AY165" s="16" t="s">
        <v>226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6" t="s">
        <v>79</v>
      </c>
      <c r="BK165" s="141">
        <f>ROUND(I165*H165,2)</f>
        <v>0</v>
      </c>
      <c r="BL165" s="16" t="s">
        <v>233</v>
      </c>
      <c r="BM165" s="140" t="s">
        <v>275</v>
      </c>
    </row>
    <row r="166" spans="2:65" s="12" customFormat="1">
      <c r="B166" s="142"/>
      <c r="D166" s="143" t="s">
        <v>238</v>
      </c>
      <c r="E166" s="144" t="s">
        <v>1</v>
      </c>
      <c r="F166" s="145" t="s">
        <v>130</v>
      </c>
      <c r="H166" s="146">
        <v>52.555999999999997</v>
      </c>
      <c r="L166" s="142"/>
      <c r="M166" s="147"/>
      <c r="T166" s="148"/>
      <c r="AT166" s="144" t="s">
        <v>238</v>
      </c>
      <c r="AU166" s="144" t="s">
        <v>79</v>
      </c>
      <c r="AV166" s="12" t="s">
        <v>79</v>
      </c>
      <c r="AW166" s="12" t="s">
        <v>27</v>
      </c>
      <c r="AX166" s="12" t="s">
        <v>69</v>
      </c>
      <c r="AY166" s="144" t="s">
        <v>226</v>
      </c>
    </row>
    <row r="167" spans="2:65" s="13" customFormat="1">
      <c r="B167" s="149"/>
      <c r="D167" s="143" t="s">
        <v>238</v>
      </c>
      <c r="E167" s="150" t="s">
        <v>1</v>
      </c>
      <c r="F167" s="151" t="s">
        <v>239</v>
      </c>
      <c r="H167" s="152">
        <v>52.555999999999997</v>
      </c>
      <c r="L167" s="149"/>
      <c r="M167" s="153"/>
      <c r="T167" s="154"/>
      <c r="AT167" s="150" t="s">
        <v>238</v>
      </c>
      <c r="AU167" s="150" t="s">
        <v>79</v>
      </c>
      <c r="AV167" s="13" t="s">
        <v>233</v>
      </c>
      <c r="AW167" s="13" t="s">
        <v>27</v>
      </c>
      <c r="AX167" s="13" t="s">
        <v>77</v>
      </c>
      <c r="AY167" s="150" t="s">
        <v>226</v>
      </c>
    </row>
    <row r="168" spans="2:65" s="1" customFormat="1" ht="24.2" customHeight="1">
      <c r="B168" s="129"/>
      <c r="C168" s="130">
        <v>11</v>
      </c>
      <c r="D168" s="130" t="s">
        <v>228</v>
      </c>
      <c r="E168" s="131" t="s">
        <v>277</v>
      </c>
      <c r="F168" s="132" t="s">
        <v>278</v>
      </c>
      <c r="G168" s="133" t="s">
        <v>98</v>
      </c>
      <c r="H168" s="134">
        <v>52.555999999999997</v>
      </c>
      <c r="I168" s="184"/>
      <c r="J168" s="135">
        <f>ROUND(I168*H168,2)</f>
        <v>0</v>
      </c>
      <c r="K168" s="132" t="s">
        <v>232</v>
      </c>
      <c r="L168" s="28"/>
      <c r="M168" s="136" t="s">
        <v>1</v>
      </c>
      <c r="N168" s="137" t="s">
        <v>35</v>
      </c>
      <c r="O168" s="138">
        <v>0.104</v>
      </c>
      <c r="P168" s="138">
        <f>O168*H168</f>
        <v>5.4658239999999996</v>
      </c>
      <c r="Q168" s="138">
        <v>2.5999999999999998E-4</v>
      </c>
      <c r="R168" s="138">
        <f>Q168*H168</f>
        <v>1.3664559999999997E-2</v>
      </c>
      <c r="S168" s="138">
        <v>0</v>
      </c>
      <c r="T168" s="139">
        <f>S168*H168</f>
        <v>0</v>
      </c>
      <c r="AR168" s="140" t="s">
        <v>233</v>
      </c>
      <c r="AT168" s="140" t="s">
        <v>228</v>
      </c>
      <c r="AU168" s="140" t="s">
        <v>79</v>
      </c>
      <c r="AY168" s="16" t="s">
        <v>226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6" t="s">
        <v>79</v>
      </c>
      <c r="BK168" s="141">
        <f>ROUND(I168*H168,2)</f>
        <v>0</v>
      </c>
      <c r="BL168" s="16" t="s">
        <v>233</v>
      </c>
      <c r="BM168" s="140" t="s">
        <v>279</v>
      </c>
    </row>
    <row r="169" spans="2:65" s="12" customFormat="1">
      <c r="B169" s="142"/>
      <c r="D169" s="143" t="s">
        <v>238</v>
      </c>
      <c r="E169" s="144" t="s">
        <v>1</v>
      </c>
      <c r="F169" s="145" t="s">
        <v>130</v>
      </c>
      <c r="H169" s="146">
        <v>52.555999999999997</v>
      </c>
      <c r="L169" s="142"/>
      <c r="M169" s="147"/>
      <c r="T169" s="148"/>
      <c r="AT169" s="144" t="s">
        <v>238</v>
      </c>
      <c r="AU169" s="144" t="s">
        <v>79</v>
      </c>
      <c r="AV169" s="12" t="s">
        <v>79</v>
      </c>
      <c r="AW169" s="12" t="s">
        <v>27</v>
      </c>
      <c r="AX169" s="12" t="s">
        <v>69</v>
      </c>
      <c r="AY169" s="144" t="s">
        <v>226</v>
      </c>
    </row>
    <row r="170" spans="2:65" s="13" customFormat="1">
      <c r="B170" s="149"/>
      <c r="D170" s="143" t="s">
        <v>238</v>
      </c>
      <c r="E170" s="150" t="s">
        <v>1</v>
      </c>
      <c r="F170" s="151" t="s">
        <v>239</v>
      </c>
      <c r="H170" s="152">
        <v>52.555999999999997</v>
      </c>
      <c r="L170" s="149"/>
      <c r="M170" s="153"/>
      <c r="T170" s="154"/>
      <c r="AT170" s="150" t="s">
        <v>238</v>
      </c>
      <c r="AU170" s="150" t="s">
        <v>79</v>
      </c>
      <c r="AV170" s="13" t="s">
        <v>233</v>
      </c>
      <c r="AW170" s="13" t="s">
        <v>27</v>
      </c>
      <c r="AX170" s="13" t="s">
        <v>77</v>
      </c>
      <c r="AY170" s="150" t="s">
        <v>226</v>
      </c>
    </row>
    <row r="171" spans="2:65" s="1" customFormat="1" ht="24.2" customHeight="1">
      <c r="B171" s="129"/>
      <c r="C171" s="130">
        <v>12</v>
      </c>
      <c r="D171" s="130" t="s">
        <v>228</v>
      </c>
      <c r="E171" s="131" t="s">
        <v>281</v>
      </c>
      <c r="F171" s="132" t="s">
        <v>282</v>
      </c>
      <c r="G171" s="133" t="s">
        <v>98</v>
      </c>
      <c r="H171" s="134">
        <f>H174</f>
        <v>31.392799999999998</v>
      </c>
      <c r="I171" s="184"/>
      <c r="J171" s="135">
        <f>ROUND(I171*H171,2)</f>
        <v>0</v>
      </c>
      <c r="K171" s="132" t="s">
        <v>232</v>
      </c>
      <c r="L171" s="28"/>
      <c r="M171" s="136" t="s">
        <v>1</v>
      </c>
      <c r="N171" s="137" t="s">
        <v>35</v>
      </c>
      <c r="O171" s="138">
        <v>0.27200000000000002</v>
      </c>
      <c r="P171" s="138">
        <f>O171*H171</f>
        <v>8.5388415999999996</v>
      </c>
      <c r="Q171" s="138">
        <v>4.0000000000000001E-3</v>
      </c>
      <c r="R171" s="138">
        <f>Q171*H171</f>
        <v>0.12557119999999999</v>
      </c>
      <c r="S171" s="138">
        <v>0</v>
      </c>
      <c r="T171" s="139">
        <f>S171*H171</f>
        <v>0</v>
      </c>
      <c r="AR171" s="140" t="s">
        <v>233</v>
      </c>
      <c r="AT171" s="140" t="s">
        <v>228</v>
      </c>
      <c r="AU171" s="140" t="s">
        <v>79</v>
      </c>
      <c r="AY171" s="16" t="s">
        <v>226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6" t="s">
        <v>79</v>
      </c>
      <c r="BK171" s="141">
        <f>ROUND(I171*H171,2)</f>
        <v>0</v>
      </c>
      <c r="BL171" s="16" t="s">
        <v>233</v>
      </c>
      <c r="BM171" s="140" t="s">
        <v>283</v>
      </c>
    </row>
    <row r="172" spans="2:65" s="12" customFormat="1">
      <c r="B172" s="142"/>
      <c r="D172" s="143" t="s">
        <v>238</v>
      </c>
      <c r="E172" s="144" t="s">
        <v>1</v>
      </c>
      <c r="F172" s="145" t="s">
        <v>130</v>
      </c>
      <c r="H172" s="146">
        <v>52.555999999999997</v>
      </c>
      <c r="L172" s="142"/>
      <c r="M172" s="147"/>
      <c r="T172" s="148"/>
      <c r="AT172" s="144" t="s">
        <v>238</v>
      </c>
      <c r="AU172" s="144" t="s">
        <v>79</v>
      </c>
      <c r="AV172" s="12" t="s">
        <v>79</v>
      </c>
      <c r="AW172" s="12" t="s">
        <v>27</v>
      </c>
      <c r="AX172" s="12" t="s">
        <v>69</v>
      </c>
      <c r="AY172" s="144" t="s">
        <v>226</v>
      </c>
    </row>
    <row r="173" spans="2:65" s="12" customFormat="1">
      <c r="B173" s="142"/>
      <c r="D173" s="143" t="s">
        <v>238</v>
      </c>
      <c r="E173" s="144" t="s">
        <v>1</v>
      </c>
      <c r="F173" s="145" t="s">
        <v>284</v>
      </c>
      <c r="H173" s="146">
        <v>-21.1632</v>
      </c>
      <c r="L173" s="142"/>
      <c r="M173" s="147"/>
      <c r="T173" s="148"/>
      <c r="AT173" s="144" t="s">
        <v>238</v>
      </c>
      <c r="AU173" s="144" t="s">
        <v>79</v>
      </c>
      <c r="AV173" s="12" t="s">
        <v>79</v>
      </c>
      <c r="AW173" s="12" t="s">
        <v>27</v>
      </c>
      <c r="AX173" s="12" t="s">
        <v>69</v>
      </c>
      <c r="AY173" s="144" t="s">
        <v>226</v>
      </c>
    </row>
    <row r="174" spans="2:65" s="13" customFormat="1">
      <c r="B174" s="149"/>
      <c r="D174" s="143" t="s">
        <v>238</v>
      </c>
      <c r="E174" s="150" t="s">
        <v>1</v>
      </c>
      <c r="F174" s="151" t="s">
        <v>239</v>
      </c>
      <c r="H174" s="152">
        <f>SUM(H172:H173)</f>
        <v>31.392799999999998</v>
      </c>
      <c r="L174" s="149"/>
      <c r="M174" s="153"/>
      <c r="T174" s="154"/>
      <c r="AT174" s="150" t="s">
        <v>238</v>
      </c>
      <c r="AU174" s="150" t="s">
        <v>79</v>
      </c>
      <c r="AV174" s="13" t="s">
        <v>233</v>
      </c>
      <c r="AW174" s="13" t="s">
        <v>27</v>
      </c>
      <c r="AX174" s="13" t="s">
        <v>77</v>
      </c>
      <c r="AY174" s="150" t="s">
        <v>226</v>
      </c>
    </row>
    <row r="175" spans="2:65" s="1" customFormat="1" ht="24.2" customHeight="1">
      <c r="B175" s="129"/>
      <c r="C175" s="130">
        <v>13</v>
      </c>
      <c r="D175" s="130" t="s">
        <v>228</v>
      </c>
      <c r="E175" s="131" t="s">
        <v>286</v>
      </c>
      <c r="F175" s="132" t="s">
        <v>287</v>
      </c>
      <c r="G175" s="133" t="s">
        <v>98</v>
      </c>
      <c r="H175" s="134">
        <v>89.667000000000002</v>
      </c>
      <c r="I175" s="184"/>
      <c r="J175" s="135">
        <f>ROUND(I175*H175,2)</f>
        <v>0</v>
      </c>
      <c r="K175" s="132" t="s">
        <v>232</v>
      </c>
      <c r="L175" s="28"/>
      <c r="M175" s="136" t="s">
        <v>1</v>
      </c>
      <c r="N175" s="137" t="s">
        <v>35</v>
      </c>
      <c r="O175" s="138">
        <v>0.14799999999999999</v>
      </c>
      <c r="P175" s="138">
        <f>O175*H175</f>
        <v>13.270716</v>
      </c>
      <c r="Q175" s="138">
        <v>2.5999999999999998E-4</v>
      </c>
      <c r="R175" s="138">
        <f>Q175*H175</f>
        <v>2.3313419999999998E-2</v>
      </c>
      <c r="S175" s="138">
        <v>0</v>
      </c>
      <c r="T175" s="139">
        <f>S175*H175</f>
        <v>0</v>
      </c>
      <c r="AR175" s="140" t="s">
        <v>233</v>
      </c>
      <c r="AT175" s="140" t="s">
        <v>228</v>
      </c>
      <c r="AU175" s="140" t="s">
        <v>79</v>
      </c>
      <c r="AY175" s="16" t="s">
        <v>226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6" t="s">
        <v>79</v>
      </c>
      <c r="BK175" s="141">
        <f>ROUND(I175*H175,2)</f>
        <v>0</v>
      </c>
      <c r="BL175" s="16" t="s">
        <v>233</v>
      </c>
      <c r="BM175" s="140" t="s">
        <v>288</v>
      </c>
    </row>
    <row r="176" spans="2:65" s="12" customFormat="1">
      <c r="B176" s="142"/>
      <c r="D176" s="143" t="s">
        <v>238</v>
      </c>
      <c r="E176" s="144" t="s">
        <v>1</v>
      </c>
      <c r="F176" s="145" t="s">
        <v>133</v>
      </c>
      <c r="H176" s="146">
        <v>89.666799999999995</v>
      </c>
      <c r="L176" s="142"/>
      <c r="M176" s="147"/>
      <c r="T176" s="148"/>
      <c r="AT176" s="144" t="s">
        <v>238</v>
      </c>
      <c r="AU176" s="144" t="s">
        <v>79</v>
      </c>
      <c r="AV176" s="12" t="s">
        <v>79</v>
      </c>
      <c r="AW176" s="12" t="s">
        <v>27</v>
      </c>
      <c r="AX176" s="12" t="s">
        <v>69</v>
      </c>
      <c r="AY176" s="144" t="s">
        <v>226</v>
      </c>
    </row>
    <row r="177" spans="2:65" s="13" customFormat="1">
      <c r="B177" s="149"/>
      <c r="D177" s="143" t="s">
        <v>238</v>
      </c>
      <c r="E177" s="150" t="s">
        <v>1</v>
      </c>
      <c r="F177" s="151" t="s">
        <v>239</v>
      </c>
      <c r="H177" s="152">
        <v>89.666799999999995</v>
      </c>
      <c r="L177" s="149"/>
      <c r="M177" s="153"/>
      <c r="T177" s="154"/>
      <c r="AT177" s="150" t="s">
        <v>238</v>
      </c>
      <c r="AU177" s="150" t="s">
        <v>79</v>
      </c>
      <c r="AV177" s="13" t="s">
        <v>233</v>
      </c>
      <c r="AW177" s="13" t="s">
        <v>27</v>
      </c>
      <c r="AX177" s="13" t="s">
        <v>77</v>
      </c>
      <c r="AY177" s="150" t="s">
        <v>226</v>
      </c>
    </row>
    <row r="178" spans="2:65" s="1" customFormat="1" ht="24.2" customHeight="1">
      <c r="B178" s="129"/>
      <c r="C178" s="130">
        <v>14</v>
      </c>
      <c r="D178" s="130" t="s">
        <v>228</v>
      </c>
      <c r="E178" s="131" t="s">
        <v>289</v>
      </c>
      <c r="F178" s="132" t="s">
        <v>290</v>
      </c>
      <c r="G178" s="133" t="s">
        <v>98</v>
      </c>
      <c r="H178" s="134">
        <v>85.167000000000002</v>
      </c>
      <c r="I178" s="184"/>
      <c r="J178" s="135">
        <f>ROUND(I178*H178,2)</f>
        <v>0</v>
      </c>
      <c r="K178" s="132" t="s">
        <v>232</v>
      </c>
      <c r="L178" s="28"/>
      <c r="M178" s="136" t="s">
        <v>1</v>
      </c>
      <c r="N178" s="137" t="s">
        <v>35</v>
      </c>
      <c r="O178" s="138">
        <v>0.35799999999999998</v>
      </c>
      <c r="P178" s="138">
        <f>O178*H178</f>
        <v>30.489785999999999</v>
      </c>
      <c r="Q178" s="138">
        <v>4.0000000000000001E-3</v>
      </c>
      <c r="R178" s="138">
        <f>Q178*H178</f>
        <v>0.34066800000000003</v>
      </c>
      <c r="S178" s="138">
        <v>0</v>
      </c>
      <c r="T178" s="139">
        <f>S178*H178</f>
        <v>0</v>
      </c>
      <c r="AR178" s="140" t="s">
        <v>233</v>
      </c>
      <c r="AT178" s="140" t="s">
        <v>228</v>
      </c>
      <c r="AU178" s="140" t="s">
        <v>79</v>
      </c>
      <c r="AY178" s="16" t="s">
        <v>226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6" t="s">
        <v>79</v>
      </c>
      <c r="BK178" s="141">
        <f>ROUND(I178*H178,2)</f>
        <v>0</v>
      </c>
      <c r="BL178" s="16" t="s">
        <v>233</v>
      </c>
      <c r="BM178" s="140" t="s">
        <v>291</v>
      </c>
    </row>
    <row r="179" spans="2:65" s="12" customFormat="1">
      <c r="B179" s="142"/>
      <c r="D179" s="143" t="s">
        <v>238</v>
      </c>
      <c r="E179" s="144" t="s">
        <v>1</v>
      </c>
      <c r="F179" s="145" t="s">
        <v>133</v>
      </c>
      <c r="H179" s="146">
        <v>89.666799999999995</v>
      </c>
      <c r="L179" s="142"/>
      <c r="M179" s="147"/>
      <c r="T179" s="148"/>
      <c r="AT179" s="144" t="s">
        <v>238</v>
      </c>
      <c r="AU179" s="144" t="s">
        <v>79</v>
      </c>
      <c r="AV179" s="12" t="s">
        <v>79</v>
      </c>
      <c r="AW179" s="12" t="s">
        <v>27</v>
      </c>
      <c r="AX179" s="12" t="s">
        <v>69</v>
      </c>
      <c r="AY179" s="144" t="s">
        <v>226</v>
      </c>
    </row>
    <row r="180" spans="2:65" s="14" customFormat="1">
      <c r="B180" s="155"/>
      <c r="D180" s="143" t="s">
        <v>238</v>
      </c>
      <c r="E180" s="156" t="s">
        <v>1</v>
      </c>
      <c r="F180" s="157" t="s">
        <v>292</v>
      </c>
      <c r="H180" s="156" t="s">
        <v>1</v>
      </c>
      <c r="L180" s="155"/>
      <c r="M180" s="158"/>
      <c r="T180" s="159"/>
      <c r="AT180" s="156" t="s">
        <v>238</v>
      </c>
      <c r="AU180" s="156" t="s">
        <v>79</v>
      </c>
      <c r="AV180" s="14" t="s">
        <v>77</v>
      </c>
      <c r="AW180" s="14" t="s">
        <v>27</v>
      </c>
      <c r="AX180" s="14" t="s">
        <v>69</v>
      </c>
      <c r="AY180" s="156" t="s">
        <v>226</v>
      </c>
    </row>
    <row r="181" spans="2:65" s="12" customFormat="1">
      <c r="B181" s="142"/>
      <c r="D181" s="143" t="s">
        <v>238</v>
      </c>
      <c r="E181" s="144" t="s">
        <v>1</v>
      </c>
      <c r="F181" s="145" t="s">
        <v>293</v>
      </c>
      <c r="H181" s="146">
        <v>-4.5</v>
      </c>
      <c r="L181" s="142"/>
      <c r="M181" s="147"/>
      <c r="T181" s="148"/>
      <c r="AT181" s="144" t="s">
        <v>238</v>
      </c>
      <c r="AU181" s="144" t="s">
        <v>79</v>
      </c>
      <c r="AV181" s="12" t="s">
        <v>79</v>
      </c>
      <c r="AW181" s="12" t="s">
        <v>27</v>
      </c>
      <c r="AX181" s="12" t="s">
        <v>69</v>
      </c>
      <c r="AY181" s="144" t="s">
        <v>226</v>
      </c>
    </row>
    <row r="182" spans="2:65" s="13" customFormat="1">
      <c r="B182" s="149"/>
      <c r="D182" s="143" t="s">
        <v>238</v>
      </c>
      <c r="E182" s="150" t="s">
        <v>1</v>
      </c>
      <c r="F182" s="151" t="s">
        <v>239</v>
      </c>
      <c r="H182" s="152">
        <v>85.166799999999995</v>
      </c>
      <c r="L182" s="149"/>
      <c r="M182" s="153"/>
      <c r="T182" s="154"/>
      <c r="AT182" s="150" t="s">
        <v>238</v>
      </c>
      <c r="AU182" s="150" t="s">
        <v>79</v>
      </c>
      <c r="AV182" s="13" t="s">
        <v>233</v>
      </c>
      <c r="AW182" s="13" t="s">
        <v>27</v>
      </c>
      <c r="AX182" s="13" t="s">
        <v>77</v>
      </c>
      <c r="AY182" s="150" t="s">
        <v>226</v>
      </c>
    </row>
    <row r="183" spans="2:65" s="1" customFormat="1" ht="24.2" customHeight="1">
      <c r="B183" s="129"/>
      <c r="C183" s="130">
        <v>15</v>
      </c>
      <c r="D183" s="130" t="s">
        <v>228</v>
      </c>
      <c r="E183" s="131" t="s">
        <v>295</v>
      </c>
      <c r="F183" s="132" t="s">
        <v>296</v>
      </c>
      <c r="G183" s="133" t="s">
        <v>102</v>
      </c>
      <c r="H183" s="134">
        <v>129.239</v>
      </c>
      <c r="I183" s="184"/>
      <c r="J183" s="135">
        <f>ROUND(I183*H183,2)</f>
        <v>0</v>
      </c>
      <c r="K183" s="132" t="s">
        <v>232</v>
      </c>
      <c r="L183" s="28"/>
      <c r="M183" s="136" t="s">
        <v>1</v>
      </c>
      <c r="N183" s="137" t="s">
        <v>35</v>
      </c>
      <c r="O183" s="138">
        <v>0.37</v>
      </c>
      <c r="P183" s="138">
        <f>O183*H183</f>
        <v>47.818429999999999</v>
      </c>
      <c r="Q183" s="138">
        <v>1.5E-3</v>
      </c>
      <c r="R183" s="138">
        <f>Q183*H183</f>
        <v>0.19385850000000002</v>
      </c>
      <c r="S183" s="138">
        <v>0</v>
      </c>
      <c r="T183" s="139">
        <f>S183*H183</f>
        <v>0</v>
      </c>
      <c r="AR183" s="140" t="s">
        <v>233</v>
      </c>
      <c r="AT183" s="140" t="s">
        <v>228</v>
      </c>
      <c r="AU183" s="140" t="s">
        <v>79</v>
      </c>
      <c r="AY183" s="16" t="s">
        <v>226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6" t="s">
        <v>79</v>
      </c>
      <c r="BK183" s="141">
        <f>ROUND(I183*H183,2)</f>
        <v>0</v>
      </c>
      <c r="BL183" s="16" t="s">
        <v>233</v>
      </c>
      <c r="BM183" s="140" t="s">
        <v>297</v>
      </c>
    </row>
    <row r="184" spans="2:65" s="12" customFormat="1">
      <c r="B184" s="142"/>
      <c r="D184" s="143" t="s">
        <v>238</v>
      </c>
      <c r="E184" s="144" t="s">
        <v>1</v>
      </c>
      <c r="F184" s="145" t="s">
        <v>180</v>
      </c>
      <c r="H184" s="146">
        <v>39.4</v>
      </c>
      <c r="L184" s="142"/>
      <c r="M184" s="147"/>
      <c r="T184" s="148"/>
      <c r="AT184" s="144" t="s">
        <v>238</v>
      </c>
      <c r="AU184" s="144" t="s">
        <v>79</v>
      </c>
      <c r="AV184" s="12" t="s">
        <v>79</v>
      </c>
      <c r="AW184" s="12" t="s">
        <v>27</v>
      </c>
      <c r="AX184" s="12" t="s">
        <v>69</v>
      </c>
      <c r="AY184" s="144" t="s">
        <v>226</v>
      </c>
    </row>
    <row r="185" spans="2:65" s="12" customFormat="1">
      <c r="B185" s="142"/>
      <c r="D185" s="143" t="s">
        <v>238</v>
      </c>
      <c r="E185" s="144" t="s">
        <v>1</v>
      </c>
      <c r="F185" s="145" t="s">
        <v>298</v>
      </c>
      <c r="H185" s="146">
        <v>65.959999999999994</v>
      </c>
      <c r="L185" s="142"/>
      <c r="M185" s="147"/>
      <c r="T185" s="148"/>
      <c r="AT185" s="144" t="s">
        <v>238</v>
      </c>
      <c r="AU185" s="144" t="s">
        <v>79</v>
      </c>
      <c r="AV185" s="12" t="s">
        <v>79</v>
      </c>
      <c r="AW185" s="12" t="s">
        <v>27</v>
      </c>
      <c r="AX185" s="12" t="s">
        <v>69</v>
      </c>
      <c r="AY185" s="144" t="s">
        <v>226</v>
      </c>
    </row>
    <row r="186" spans="2:65" s="12" customFormat="1">
      <c r="B186" s="142"/>
      <c r="D186" s="143" t="s">
        <v>238</v>
      </c>
      <c r="E186" s="144" t="s">
        <v>1</v>
      </c>
      <c r="F186" s="145" t="s">
        <v>127</v>
      </c>
      <c r="H186" s="146">
        <v>23.8786666666667</v>
      </c>
      <c r="L186" s="142"/>
      <c r="M186" s="147"/>
      <c r="T186" s="148"/>
      <c r="AT186" s="144" t="s">
        <v>238</v>
      </c>
      <c r="AU186" s="144" t="s">
        <v>79</v>
      </c>
      <c r="AV186" s="12" t="s">
        <v>79</v>
      </c>
      <c r="AW186" s="12" t="s">
        <v>27</v>
      </c>
      <c r="AX186" s="12" t="s">
        <v>69</v>
      </c>
      <c r="AY186" s="144" t="s">
        <v>226</v>
      </c>
    </row>
    <row r="187" spans="2:65" s="13" customFormat="1">
      <c r="B187" s="149"/>
      <c r="D187" s="143" t="s">
        <v>238</v>
      </c>
      <c r="E187" s="150" t="s">
        <v>1</v>
      </c>
      <c r="F187" s="151" t="s">
        <v>239</v>
      </c>
      <c r="H187" s="152">
        <v>129.238666666667</v>
      </c>
      <c r="L187" s="149"/>
      <c r="M187" s="153"/>
      <c r="T187" s="154"/>
      <c r="AT187" s="150" t="s">
        <v>238</v>
      </c>
      <c r="AU187" s="150" t="s">
        <v>79</v>
      </c>
      <c r="AV187" s="13" t="s">
        <v>233</v>
      </c>
      <c r="AW187" s="13" t="s">
        <v>27</v>
      </c>
      <c r="AX187" s="13" t="s">
        <v>77</v>
      </c>
      <c r="AY187" s="150" t="s">
        <v>226</v>
      </c>
    </row>
    <row r="188" spans="2:65" s="11" customFormat="1" ht="22.9" customHeight="1">
      <c r="B188" s="118"/>
      <c r="D188" s="119" t="s">
        <v>68</v>
      </c>
      <c r="E188" s="127" t="s">
        <v>265</v>
      </c>
      <c r="F188" s="127" t="s">
        <v>299</v>
      </c>
      <c r="J188" s="128">
        <f>BK188</f>
        <v>0</v>
      </c>
      <c r="L188" s="118"/>
      <c r="M188" s="122"/>
      <c r="P188" s="123">
        <f>SUM(P189:P216)</f>
        <v>78.247440999999995</v>
      </c>
      <c r="R188" s="123">
        <f>SUM(R189:R216)</f>
        <v>1.5243389999999999E-2</v>
      </c>
      <c r="T188" s="124">
        <f>SUM(T189:T216)</f>
        <v>7.8761130000000001</v>
      </c>
      <c r="AR188" s="119" t="s">
        <v>77</v>
      </c>
      <c r="AT188" s="125" t="s">
        <v>68</v>
      </c>
      <c r="AU188" s="125" t="s">
        <v>77</v>
      </c>
      <c r="AY188" s="119" t="s">
        <v>226</v>
      </c>
      <c r="BK188" s="126">
        <f>SUM(BK189:BK216)</f>
        <v>0</v>
      </c>
    </row>
    <row r="189" spans="2:65" s="1" customFormat="1" ht="16.5" customHeight="1">
      <c r="B189" s="129"/>
      <c r="C189" s="130">
        <v>16</v>
      </c>
      <c r="D189" s="130" t="s">
        <v>228</v>
      </c>
      <c r="E189" s="131" t="s">
        <v>301</v>
      </c>
      <c r="F189" s="132" t="s">
        <v>302</v>
      </c>
      <c r="G189" s="133" t="s">
        <v>98</v>
      </c>
      <c r="H189" s="134">
        <v>89.667000000000002</v>
      </c>
      <c r="I189" s="184"/>
      <c r="J189" s="135">
        <f>ROUND(I189*H189,2)</f>
        <v>0</v>
      </c>
      <c r="K189" s="132" t="s">
        <v>232</v>
      </c>
      <c r="L189" s="28"/>
      <c r="M189" s="136" t="s">
        <v>1</v>
      </c>
      <c r="N189" s="137" t="s">
        <v>35</v>
      </c>
      <c r="O189" s="138">
        <v>0.04</v>
      </c>
      <c r="P189" s="138">
        <f>O189*H189</f>
        <v>3.5866800000000003</v>
      </c>
      <c r="Q189" s="138">
        <v>0</v>
      </c>
      <c r="R189" s="138">
        <f>Q189*H189</f>
        <v>0</v>
      </c>
      <c r="S189" s="138">
        <v>0</v>
      </c>
      <c r="T189" s="139">
        <f>S189*H189</f>
        <v>0</v>
      </c>
      <c r="AR189" s="140" t="s">
        <v>233</v>
      </c>
      <c r="AT189" s="140" t="s">
        <v>228</v>
      </c>
      <c r="AU189" s="140" t="s">
        <v>79</v>
      </c>
      <c r="AY189" s="16" t="s">
        <v>226</v>
      </c>
      <c r="BE189" s="141">
        <f>IF(N189="základní",J189,0)</f>
        <v>0</v>
      </c>
      <c r="BF189" s="141">
        <f>IF(N189="snížená",J189,0)</f>
        <v>0</v>
      </c>
      <c r="BG189" s="141">
        <f>IF(N189="zákl. přenesená",J189,0)</f>
        <v>0</v>
      </c>
      <c r="BH189" s="141">
        <f>IF(N189="sníž. přenesená",J189,0)</f>
        <v>0</v>
      </c>
      <c r="BI189" s="141">
        <f>IF(N189="nulová",J189,0)</f>
        <v>0</v>
      </c>
      <c r="BJ189" s="16" t="s">
        <v>79</v>
      </c>
      <c r="BK189" s="141">
        <f>ROUND(I189*H189,2)</f>
        <v>0</v>
      </c>
      <c r="BL189" s="16" t="s">
        <v>233</v>
      </c>
      <c r="BM189" s="140" t="s">
        <v>303</v>
      </c>
    </row>
    <row r="190" spans="2:65" s="12" customFormat="1">
      <c r="B190" s="142"/>
      <c r="D190" s="143" t="s">
        <v>238</v>
      </c>
      <c r="E190" s="144" t="s">
        <v>1</v>
      </c>
      <c r="F190" s="145" t="s">
        <v>139</v>
      </c>
      <c r="H190" s="146">
        <v>89.666799999999995</v>
      </c>
      <c r="L190" s="142"/>
      <c r="M190" s="147"/>
      <c r="T190" s="148"/>
      <c r="AT190" s="144" t="s">
        <v>238</v>
      </c>
      <c r="AU190" s="144" t="s">
        <v>79</v>
      </c>
      <c r="AV190" s="12" t="s">
        <v>79</v>
      </c>
      <c r="AW190" s="12" t="s">
        <v>27</v>
      </c>
      <c r="AX190" s="12" t="s">
        <v>69</v>
      </c>
      <c r="AY190" s="144" t="s">
        <v>226</v>
      </c>
    </row>
    <row r="191" spans="2:65" s="13" customFormat="1">
      <c r="B191" s="149"/>
      <c r="D191" s="143" t="s">
        <v>238</v>
      </c>
      <c r="E191" s="150" t="s">
        <v>1</v>
      </c>
      <c r="F191" s="151" t="s">
        <v>239</v>
      </c>
      <c r="H191" s="152">
        <v>89.666799999999995</v>
      </c>
      <c r="L191" s="149"/>
      <c r="M191" s="153"/>
      <c r="T191" s="154"/>
      <c r="AT191" s="150" t="s">
        <v>238</v>
      </c>
      <c r="AU191" s="150" t="s">
        <v>79</v>
      </c>
      <c r="AV191" s="13" t="s">
        <v>233</v>
      </c>
      <c r="AW191" s="13" t="s">
        <v>27</v>
      </c>
      <c r="AX191" s="13" t="s">
        <v>77</v>
      </c>
      <c r="AY191" s="150" t="s">
        <v>226</v>
      </c>
    </row>
    <row r="192" spans="2:65" s="1" customFormat="1" ht="24.2" customHeight="1">
      <c r="B192" s="129"/>
      <c r="C192" s="130">
        <v>17</v>
      </c>
      <c r="D192" s="130" t="s">
        <v>228</v>
      </c>
      <c r="E192" s="131" t="s">
        <v>305</v>
      </c>
      <c r="F192" s="132" t="s">
        <v>306</v>
      </c>
      <c r="G192" s="133" t="s">
        <v>98</v>
      </c>
      <c r="H192" s="134">
        <v>50</v>
      </c>
      <c r="I192" s="184"/>
      <c r="J192" s="135">
        <f>ROUND(I192*H192,2)</f>
        <v>0</v>
      </c>
      <c r="K192" s="132" t="s">
        <v>232</v>
      </c>
      <c r="L192" s="28"/>
      <c r="M192" s="136" t="s">
        <v>1</v>
      </c>
      <c r="N192" s="137" t="s">
        <v>35</v>
      </c>
      <c r="O192" s="138">
        <v>0.08</v>
      </c>
      <c r="P192" s="138">
        <f>O192*H192</f>
        <v>4</v>
      </c>
      <c r="Q192" s="138">
        <v>0</v>
      </c>
      <c r="R192" s="138">
        <f>Q192*H192</f>
        <v>0</v>
      </c>
      <c r="S192" s="138">
        <v>0</v>
      </c>
      <c r="T192" s="139">
        <f>S192*H192</f>
        <v>0</v>
      </c>
      <c r="AR192" s="140" t="s">
        <v>233</v>
      </c>
      <c r="AT192" s="140" t="s">
        <v>228</v>
      </c>
      <c r="AU192" s="140" t="s">
        <v>79</v>
      </c>
      <c r="AY192" s="16" t="s">
        <v>226</v>
      </c>
      <c r="BE192" s="141">
        <f>IF(N192="základní",J192,0)</f>
        <v>0</v>
      </c>
      <c r="BF192" s="141">
        <f>IF(N192="snížená",J192,0)</f>
        <v>0</v>
      </c>
      <c r="BG192" s="141">
        <f>IF(N192="zákl. přenesená",J192,0)</f>
        <v>0</v>
      </c>
      <c r="BH192" s="141">
        <f>IF(N192="sníž. přenesená",J192,0)</f>
        <v>0</v>
      </c>
      <c r="BI192" s="141">
        <f>IF(N192="nulová",J192,0)</f>
        <v>0</v>
      </c>
      <c r="BJ192" s="16" t="s">
        <v>79</v>
      </c>
      <c r="BK192" s="141">
        <f>ROUND(I192*H192,2)</f>
        <v>0</v>
      </c>
      <c r="BL192" s="16" t="s">
        <v>233</v>
      </c>
      <c r="BM192" s="140" t="s">
        <v>307</v>
      </c>
    </row>
    <row r="193" spans="2:65" s="1" customFormat="1" ht="33" customHeight="1">
      <c r="B193" s="129"/>
      <c r="C193" s="130">
        <v>18</v>
      </c>
      <c r="D193" s="130" t="s">
        <v>228</v>
      </c>
      <c r="E193" s="131" t="s">
        <v>309</v>
      </c>
      <c r="F193" s="132" t="s">
        <v>310</v>
      </c>
      <c r="G193" s="133" t="s">
        <v>98</v>
      </c>
      <c r="H193" s="134">
        <v>89.667000000000002</v>
      </c>
      <c r="I193" s="184"/>
      <c r="J193" s="135">
        <f>ROUND(I193*H193,2)</f>
        <v>0</v>
      </c>
      <c r="K193" s="132" t="s">
        <v>232</v>
      </c>
      <c r="L193" s="28"/>
      <c r="M193" s="136" t="s">
        <v>1</v>
      </c>
      <c r="N193" s="137" t="s">
        <v>35</v>
      </c>
      <c r="O193" s="138">
        <v>0.105</v>
      </c>
      <c r="P193" s="138">
        <f>O193*H193</f>
        <v>9.4150349999999996</v>
      </c>
      <c r="Q193" s="138">
        <v>1.2999999999999999E-4</v>
      </c>
      <c r="R193" s="138">
        <f>Q193*H193</f>
        <v>1.1656709999999999E-2</v>
      </c>
      <c r="S193" s="138">
        <v>0</v>
      </c>
      <c r="T193" s="139">
        <f>S193*H193</f>
        <v>0</v>
      </c>
      <c r="AR193" s="140" t="s">
        <v>233</v>
      </c>
      <c r="AT193" s="140" t="s">
        <v>228</v>
      </c>
      <c r="AU193" s="140" t="s">
        <v>79</v>
      </c>
      <c r="AY193" s="16" t="s">
        <v>226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6" t="s">
        <v>79</v>
      </c>
      <c r="BK193" s="141">
        <f>ROUND(I193*H193,2)</f>
        <v>0</v>
      </c>
      <c r="BL193" s="16" t="s">
        <v>233</v>
      </c>
      <c r="BM193" s="140" t="s">
        <v>311</v>
      </c>
    </row>
    <row r="194" spans="2:65" s="12" customFormat="1">
      <c r="B194" s="142"/>
      <c r="D194" s="143" t="s">
        <v>238</v>
      </c>
      <c r="E194" s="144" t="s">
        <v>1</v>
      </c>
      <c r="F194" s="145" t="s">
        <v>139</v>
      </c>
      <c r="H194" s="146">
        <v>89.666799999999995</v>
      </c>
      <c r="L194" s="142"/>
      <c r="M194" s="147"/>
      <c r="T194" s="148"/>
      <c r="AT194" s="144" t="s">
        <v>238</v>
      </c>
      <c r="AU194" s="144" t="s">
        <v>79</v>
      </c>
      <c r="AV194" s="12" t="s">
        <v>79</v>
      </c>
      <c r="AW194" s="12" t="s">
        <v>27</v>
      </c>
      <c r="AX194" s="12" t="s">
        <v>69</v>
      </c>
      <c r="AY194" s="144" t="s">
        <v>226</v>
      </c>
    </row>
    <row r="195" spans="2:65" s="13" customFormat="1">
      <c r="B195" s="149"/>
      <c r="D195" s="143" t="s">
        <v>238</v>
      </c>
      <c r="E195" s="150" t="s">
        <v>1</v>
      </c>
      <c r="F195" s="151" t="s">
        <v>239</v>
      </c>
      <c r="H195" s="152">
        <v>89.666799999999995</v>
      </c>
      <c r="L195" s="149"/>
      <c r="M195" s="153"/>
      <c r="T195" s="154"/>
      <c r="AT195" s="150" t="s">
        <v>238</v>
      </c>
      <c r="AU195" s="150" t="s">
        <v>79</v>
      </c>
      <c r="AV195" s="13" t="s">
        <v>233</v>
      </c>
      <c r="AW195" s="13" t="s">
        <v>27</v>
      </c>
      <c r="AX195" s="13" t="s">
        <v>77</v>
      </c>
      <c r="AY195" s="150" t="s">
        <v>226</v>
      </c>
    </row>
    <row r="196" spans="2:65" s="1" customFormat="1" ht="24.2" customHeight="1">
      <c r="B196" s="129"/>
      <c r="C196" s="130">
        <v>19</v>
      </c>
      <c r="D196" s="130" t="s">
        <v>228</v>
      </c>
      <c r="E196" s="131" t="s">
        <v>313</v>
      </c>
      <c r="F196" s="132" t="s">
        <v>314</v>
      </c>
      <c r="G196" s="133" t="s">
        <v>98</v>
      </c>
      <c r="H196" s="134">
        <v>89.667000000000002</v>
      </c>
      <c r="I196" s="184"/>
      <c r="J196" s="135">
        <f>ROUND(I196*H196,2)</f>
        <v>0</v>
      </c>
      <c r="K196" s="132" t="s">
        <v>232</v>
      </c>
      <c r="L196" s="28"/>
      <c r="M196" s="136" t="s">
        <v>1</v>
      </c>
      <c r="N196" s="137" t="s">
        <v>35</v>
      </c>
      <c r="O196" s="138">
        <v>0.308</v>
      </c>
      <c r="P196" s="138">
        <f>O196*H196</f>
        <v>27.617436000000001</v>
      </c>
      <c r="Q196" s="138">
        <v>4.0000000000000003E-5</v>
      </c>
      <c r="R196" s="138">
        <f>Q196*H196</f>
        <v>3.5866800000000005E-3</v>
      </c>
      <c r="S196" s="138">
        <v>0</v>
      </c>
      <c r="T196" s="139">
        <f>S196*H196</f>
        <v>0</v>
      </c>
      <c r="AR196" s="140" t="s">
        <v>233</v>
      </c>
      <c r="AT196" s="140" t="s">
        <v>228</v>
      </c>
      <c r="AU196" s="140" t="s">
        <v>79</v>
      </c>
      <c r="AY196" s="16" t="s">
        <v>226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6" t="s">
        <v>79</v>
      </c>
      <c r="BK196" s="141">
        <f>ROUND(I196*H196,2)</f>
        <v>0</v>
      </c>
      <c r="BL196" s="16" t="s">
        <v>233</v>
      </c>
      <c r="BM196" s="140" t="s">
        <v>315</v>
      </c>
    </row>
    <row r="197" spans="2:65" s="12" customFormat="1">
      <c r="B197" s="142"/>
      <c r="D197" s="143" t="s">
        <v>238</v>
      </c>
      <c r="E197" s="144" t="s">
        <v>1</v>
      </c>
      <c r="F197" s="145" t="s">
        <v>139</v>
      </c>
      <c r="H197" s="146">
        <v>89.666799999999995</v>
      </c>
      <c r="L197" s="142"/>
      <c r="M197" s="147"/>
      <c r="T197" s="148"/>
      <c r="AT197" s="144" t="s">
        <v>238</v>
      </c>
      <c r="AU197" s="144" t="s">
        <v>79</v>
      </c>
      <c r="AV197" s="12" t="s">
        <v>79</v>
      </c>
      <c r="AW197" s="12" t="s">
        <v>27</v>
      </c>
      <c r="AX197" s="12" t="s">
        <v>69</v>
      </c>
      <c r="AY197" s="144" t="s">
        <v>226</v>
      </c>
    </row>
    <row r="198" spans="2:65" s="13" customFormat="1">
      <c r="B198" s="149"/>
      <c r="D198" s="143" t="s">
        <v>238</v>
      </c>
      <c r="E198" s="150" t="s">
        <v>1</v>
      </c>
      <c r="F198" s="151" t="s">
        <v>239</v>
      </c>
      <c r="H198" s="152">
        <v>89.666799999999995</v>
      </c>
      <c r="L198" s="149"/>
      <c r="M198" s="153"/>
      <c r="T198" s="154"/>
      <c r="AT198" s="150" t="s">
        <v>238</v>
      </c>
      <c r="AU198" s="150" t="s">
        <v>79</v>
      </c>
      <c r="AV198" s="13" t="s">
        <v>233</v>
      </c>
      <c r="AW198" s="13" t="s">
        <v>27</v>
      </c>
      <c r="AX198" s="13" t="s">
        <v>77</v>
      </c>
      <c r="AY198" s="150" t="s">
        <v>226</v>
      </c>
    </row>
    <row r="199" spans="2:65" s="1" customFormat="1" ht="21.75" customHeight="1">
      <c r="B199" s="129"/>
      <c r="C199" s="130">
        <v>20</v>
      </c>
      <c r="D199" s="130" t="s">
        <v>228</v>
      </c>
      <c r="E199" s="131" t="s">
        <v>316</v>
      </c>
      <c r="F199" s="132" t="s">
        <v>317</v>
      </c>
      <c r="G199" s="133" t="s">
        <v>98</v>
      </c>
      <c r="H199" s="134">
        <v>9.8550000000000004</v>
      </c>
      <c r="I199" s="184"/>
      <c r="J199" s="135">
        <f>ROUND(I199*H199,2)</f>
        <v>0</v>
      </c>
      <c r="K199" s="132" t="s">
        <v>232</v>
      </c>
      <c r="L199" s="28"/>
      <c r="M199" s="136" t="s">
        <v>1</v>
      </c>
      <c r="N199" s="137" t="s">
        <v>35</v>
      </c>
      <c r="O199" s="138">
        <v>0.28399999999999997</v>
      </c>
      <c r="P199" s="138">
        <f>O199*H199</f>
        <v>2.7988200000000001</v>
      </c>
      <c r="Q199" s="138">
        <v>0</v>
      </c>
      <c r="R199" s="138">
        <f>Q199*H199</f>
        <v>0</v>
      </c>
      <c r="S199" s="138">
        <v>0.26100000000000001</v>
      </c>
      <c r="T199" s="139">
        <f>S199*H199</f>
        <v>2.5721550000000004</v>
      </c>
      <c r="AR199" s="140" t="s">
        <v>233</v>
      </c>
      <c r="AT199" s="140" t="s">
        <v>228</v>
      </c>
      <c r="AU199" s="140" t="s">
        <v>79</v>
      </c>
      <c r="AY199" s="16" t="s">
        <v>226</v>
      </c>
      <c r="BE199" s="141">
        <f>IF(N199="základní",J199,0)</f>
        <v>0</v>
      </c>
      <c r="BF199" s="141">
        <f>IF(N199="snížená",J199,0)</f>
        <v>0</v>
      </c>
      <c r="BG199" s="141">
        <f>IF(N199="zákl. přenesená",J199,0)</f>
        <v>0</v>
      </c>
      <c r="BH199" s="141">
        <f>IF(N199="sníž. přenesená",J199,0)</f>
        <v>0</v>
      </c>
      <c r="BI199" s="141">
        <f>IF(N199="nulová",J199,0)</f>
        <v>0</v>
      </c>
      <c r="BJ199" s="16" t="s">
        <v>79</v>
      </c>
      <c r="BK199" s="141">
        <f>ROUND(I199*H199,2)</f>
        <v>0</v>
      </c>
      <c r="BL199" s="16" t="s">
        <v>233</v>
      </c>
      <c r="BM199" s="140" t="s">
        <v>318</v>
      </c>
    </row>
    <row r="200" spans="2:65" s="12" customFormat="1">
      <c r="B200" s="142"/>
      <c r="D200" s="143" t="s">
        <v>238</v>
      </c>
      <c r="E200" s="144" t="s">
        <v>1</v>
      </c>
      <c r="F200" s="145" t="s">
        <v>104</v>
      </c>
      <c r="H200" s="146">
        <v>9.8550000000000004</v>
      </c>
      <c r="L200" s="142"/>
      <c r="M200" s="147"/>
      <c r="T200" s="148"/>
      <c r="AT200" s="144" t="s">
        <v>238</v>
      </c>
      <c r="AU200" s="144" t="s">
        <v>79</v>
      </c>
      <c r="AV200" s="12" t="s">
        <v>79</v>
      </c>
      <c r="AW200" s="12" t="s">
        <v>27</v>
      </c>
      <c r="AX200" s="12" t="s">
        <v>69</v>
      </c>
      <c r="AY200" s="144" t="s">
        <v>226</v>
      </c>
    </row>
    <row r="201" spans="2:65" s="13" customFormat="1">
      <c r="B201" s="149"/>
      <c r="D201" s="143" t="s">
        <v>238</v>
      </c>
      <c r="E201" s="150" t="s">
        <v>1</v>
      </c>
      <c r="F201" s="151" t="s">
        <v>239</v>
      </c>
      <c r="H201" s="152">
        <v>9.8550000000000004</v>
      </c>
      <c r="L201" s="149"/>
      <c r="M201" s="153"/>
      <c r="T201" s="154"/>
      <c r="AT201" s="150" t="s">
        <v>238</v>
      </c>
      <c r="AU201" s="150" t="s">
        <v>79</v>
      </c>
      <c r="AV201" s="13" t="s">
        <v>233</v>
      </c>
      <c r="AW201" s="13" t="s">
        <v>27</v>
      </c>
      <c r="AX201" s="13" t="s">
        <v>77</v>
      </c>
      <c r="AY201" s="150" t="s">
        <v>226</v>
      </c>
    </row>
    <row r="202" spans="2:65" s="1" customFormat="1" ht="21.75" customHeight="1">
      <c r="B202" s="129"/>
      <c r="C202" s="130">
        <v>21</v>
      </c>
      <c r="D202" s="130" t="s">
        <v>228</v>
      </c>
      <c r="E202" s="131" t="s">
        <v>320</v>
      </c>
      <c r="F202" s="132" t="s">
        <v>321</v>
      </c>
      <c r="G202" s="133" t="s">
        <v>98</v>
      </c>
      <c r="H202" s="134">
        <v>10.638</v>
      </c>
      <c r="I202" s="184"/>
      <c r="J202" s="135">
        <f>ROUND(I202*H202,2)</f>
        <v>0</v>
      </c>
      <c r="K202" s="132" t="s">
        <v>232</v>
      </c>
      <c r="L202" s="28"/>
      <c r="M202" s="136" t="s">
        <v>1</v>
      </c>
      <c r="N202" s="137" t="s">
        <v>35</v>
      </c>
      <c r="O202" s="138">
        <v>0.93899999999999995</v>
      </c>
      <c r="P202" s="138">
        <f>O202*H202</f>
        <v>9.9890819999999998</v>
      </c>
      <c r="Q202" s="138">
        <v>0</v>
      </c>
      <c r="R202" s="138">
        <f>Q202*H202</f>
        <v>0</v>
      </c>
      <c r="S202" s="138">
        <v>7.5999999999999998E-2</v>
      </c>
      <c r="T202" s="139">
        <f>S202*H202</f>
        <v>0.80848799999999998</v>
      </c>
      <c r="AR202" s="140" t="s">
        <v>233</v>
      </c>
      <c r="AT202" s="140" t="s">
        <v>228</v>
      </c>
      <c r="AU202" s="140" t="s">
        <v>79</v>
      </c>
      <c r="AY202" s="16" t="s">
        <v>226</v>
      </c>
      <c r="BE202" s="141">
        <f>IF(N202="základní",J202,0)</f>
        <v>0</v>
      </c>
      <c r="BF202" s="141">
        <f>IF(N202="snížená",J202,0)</f>
        <v>0</v>
      </c>
      <c r="BG202" s="141">
        <f>IF(N202="zákl. přenesená",J202,0)</f>
        <v>0</v>
      </c>
      <c r="BH202" s="141">
        <f>IF(N202="sníž. přenesená",J202,0)</f>
        <v>0</v>
      </c>
      <c r="BI202" s="141">
        <f>IF(N202="nulová",J202,0)</f>
        <v>0</v>
      </c>
      <c r="BJ202" s="16" t="s">
        <v>79</v>
      </c>
      <c r="BK202" s="141">
        <f>ROUND(I202*H202,2)</f>
        <v>0</v>
      </c>
      <c r="BL202" s="16" t="s">
        <v>233</v>
      </c>
      <c r="BM202" s="140" t="s">
        <v>322</v>
      </c>
    </row>
    <row r="203" spans="2:65" s="12" customFormat="1">
      <c r="B203" s="142"/>
      <c r="D203" s="143" t="s">
        <v>238</v>
      </c>
      <c r="E203" s="144" t="s">
        <v>1</v>
      </c>
      <c r="F203" s="145" t="s">
        <v>171</v>
      </c>
      <c r="H203" s="146">
        <v>10.638</v>
      </c>
      <c r="L203" s="142"/>
      <c r="M203" s="147"/>
      <c r="T203" s="148"/>
      <c r="AT203" s="144" t="s">
        <v>238</v>
      </c>
      <c r="AU203" s="144" t="s">
        <v>79</v>
      </c>
      <c r="AV203" s="12" t="s">
        <v>79</v>
      </c>
      <c r="AW203" s="12" t="s">
        <v>27</v>
      </c>
      <c r="AX203" s="12" t="s">
        <v>69</v>
      </c>
      <c r="AY203" s="144" t="s">
        <v>226</v>
      </c>
    </row>
    <row r="204" spans="2:65" s="13" customFormat="1">
      <c r="B204" s="149"/>
      <c r="D204" s="143" t="s">
        <v>238</v>
      </c>
      <c r="E204" s="150" t="s">
        <v>1</v>
      </c>
      <c r="F204" s="151" t="s">
        <v>239</v>
      </c>
      <c r="H204" s="152">
        <v>10.638</v>
      </c>
      <c r="L204" s="149"/>
      <c r="M204" s="153"/>
      <c r="T204" s="154"/>
      <c r="AT204" s="150" t="s">
        <v>238</v>
      </c>
      <c r="AU204" s="150" t="s">
        <v>79</v>
      </c>
      <c r="AV204" s="13" t="s">
        <v>233</v>
      </c>
      <c r="AW204" s="13" t="s">
        <v>27</v>
      </c>
      <c r="AX204" s="13" t="s">
        <v>77</v>
      </c>
      <c r="AY204" s="150" t="s">
        <v>226</v>
      </c>
    </row>
    <row r="205" spans="2:65" s="1" customFormat="1" ht="24.2" customHeight="1">
      <c r="B205" s="129"/>
      <c r="C205" s="130">
        <v>22</v>
      </c>
      <c r="D205" s="130" t="s">
        <v>228</v>
      </c>
      <c r="E205" s="131" t="s">
        <v>324</v>
      </c>
      <c r="F205" s="132" t="s">
        <v>325</v>
      </c>
      <c r="G205" s="133" t="s">
        <v>98</v>
      </c>
      <c r="H205" s="134">
        <v>3.84</v>
      </c>
      <c r="I205" s="184"/>
      <c r="J205" s="135">
        <f>ROUND(I205*H205,2)</f>
        <v>0</v>
      </c>
      <c r="K205" s="132" t="s">
        <v>232</v>
      </c>
      <c r="L205" s="28"/>
      <c r="M205" s="136" t="s">
        <v>1</v>
      </c>
      <c r="N205" s="137" t="s">
        <v>35</v>
      </c>
      <c r="O205" s="138">
        <v>0.42499999999999999</v>
      </c>
      <c r="P205" s="138">
        <f>O205*H205</f>
        <v>1.6319999999999999</v>
      </c>
      <c r="Q205" s="138">
        <v>0</v>
      </c>
      <c r="R205" s="138">
        <f>Q205*H205</f>
        <v>0</v>
      </c>
      <c r="S205" s="138">
        <v>5.5E-2</v>
      </c>
      <c r="T205" s="139">
        <f>S205*H205</f>
        <v>0.2112</v>
      </c>
      <c r="AR205" s="140" t="s">
        <v>233</v>
      </c>
      <c r="AT205" s="140" t="s">
        <v>228</v>
      </c>
      <c r="AU205" s="140" t="s">
        <v>79</v>
      </c>
      <c r="AY205" s="16" t="s">
        <v>226</v>
      </c>
      <c r="BE205" s="141">
        <f>IF(N205="základní",J205,0)</f>
        <v>0</v>
      </c>
      <c r="BF205" s="141">
        <f>IF(N205="snížená",J205,0)</f>
        <v>0</v>
      </c>
      <c r="BG205" s="141">
        <f>IF(N205="zákl. přenesená",J205,0)</f>
        <v>0</v>
      </c>
      <c r="BH205" s="141">
        <f>IF(N205="sníž. přenesená",J205,0)</f>
        <v>0</v>
      </c>
      <c r="BI205" s="141">
        <f>IF(N205="nulová",J205,0)</f>
        <v>0</v>
      </c>
      <c r="BJ205" s="16" t="s">
        <v>79</v>
      </c>
      <c r="BK205" s="141">
        <f>ROUND(I205*H205,2)</f>
        <v>0</v>
      </c>
      <c r="BL205" s="16" t="s">
        <v>233</v>
      </c>
      <c r="BM205" s="140" t="s">
        <v>326</v>
      </c>
    </row>
    <row r="206" spans="2:65" s="12" customFormat="1">
      <c r="B206" s="142"/>
      <c r="D206" s="143" t="s">
        <v>238</v>
      </c>
      <c r="E206" s="144" t="s">
        <v>1</v>
      </c>
      <c r="F206" s="145" t="s">
        <v>156</v>
      </c>
      <c r="H206" s="146">
        <v>3.84</v>
      </c>
      <c r="L206" s="142"/>
      <c r="M206" s="147"/>
      <c r="T206" s="148"/>
      <c r="AT206" s="144" t="s">
        <v>238</v>
      </c>
      <c r="AU206" s="144" t="s">
        <v>79</v>
      </c>
      <c r="AV206" s="12" t="s">
        <v>79</v>
      </c>
      <c r="AW206" s="12" t="s">
        <v>27</v>
      </c>
      <c r="AX206" s="12" t="s">
        <v>69</v>
      </c>
      <c r="AY206" s="144" t="s">
        <v>226</v>
      </c>
    </row>
    <row r="207" spans="2:65" s="13" customFormat="1">
      <c r="B207" s="149"/>
      <c r="D207" s="143" t="s">
        <v>238</v>
      </c>
      <c r="E207" s="150" t="s">
        <v>1</v>
      </c>
      <c r="F207" s="151" t="s">
        <v>239</v>
      </c>
      <c r="H207" s="152">
        <v>3.84</v>
      </c>
      <c r="L207" s="149"/>
      <c r="M207" s="153"/>
      <c r="T207" s="154"/>
      <c r="AT207" s="150" t="s">
        <v>238</v>
      </c>
      <c r="AU207" s="150" t="s">
        <v>79</v>
      </c>
      <c r="AV207" s="13" t="s">
        <v>233</v>
      </c>
      <c r="AW207" s="13" t="s">
        <v>27</v>
      </c>
      <c r="AX207" s="13" t="s">
        <v>77</v>
      </c>
      <c r="AY207" s="150" t="s">
        <v>226</v>
      </c>
    </row>
    <row r="208" spans="2:65" s="1" customFormat="1" ht="24.2" customHeight="1">
      <c r="B208" s="129"/>
      <c r="C208" s="130">
        <v>23</v>
      </c>
      <c r="D208" s="130" t="s">
        <v>228</v>
      </c>
      <c r="E208" s="131" t="s">
        <v>328</v>
      </c>
      <c r="F208" s="132" t="s">
        <v>329</v>
      </c>
      <c r="G208" s="133" t="s">
        <v>88</v>
      </c>
      <c r="H208" s="134">
        <v>1.728</v>
      </c>
      <c r="I208" s="184"/>
      <c r="J208" s="135">
        <f>ROUND(I208*H208,2)</f>
        <v>0</v>
      </c>
      <c r="K208" s="132" t="s">
        <v>232</v>
      </c>
      <c r="L208" s="28"/>
      <c r="M208" s="136" t="s">
        <v>1</v>
      </c>
      <c r="N208" s="137" t="s">
        <v>35</v>
      </c>
      <c r="O208" s="138">
        <v>3.1960000000000002</v>
      </c>
      <c r="P208" s="138">
        <f>O208*H208</f>
        <v>5.5226880000000005</v>
      </c>
      <c r="Q208" s="138">
        <v>0</v>
      </c>
      <c r="R208" s="138">
        <f>Q208*H208</f>
        <v>0</v>
      </c>
      <c r="S208" s="138">
        <v>1.8</v>
      </c>
      <c r="T208" s="139">
        <f>S208*H208</f>
        <v>3.1103999999999998</v>
      </c>
      <c r="AR208" s="140" t="s">
        <v>233</v>
      </c>
      <c r="AT208" s="140" t="s">
        <v>228</v>
      </c>
      <c r="AU208" s="140" t="s">
        <v>79</v>
      </c>
      <c r="AY208" s="16" t="s">
        <v>226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6" t="s">
        <v>79</v>
      </c>
      <c r="BK208" s="141">
        <f>ROUND(I208*H208,2)</f>
        <v>0</v>
      </c>
      <c r="BL208" s="16" t="s">
        <v>233</v>
      </c>
      <c r="BM208" s="140" t="s">
        <v>330</v>
      </c>
    </row>
    <row r="209" spans="2:65" s="12" customFormat="1">
      <c r="B209" s="142"/>
      <c r="D209" s="143" t="s">
        <v>238</v>
      </c>
      <c r="E209" s="144" t="s">
        <v>1</v>
      </c>
      <c r="F209" s="145" t="s">
        <v>86</v>
      </c>
      <c r="H209" s="146">
        <v>1.728</v>
      </c>
      <c r="L209" s="142"/>
      <c r="M209" s="147"/>
      <c r="T209" s="148"/>
      <c r="AT209" s="144" t="s">
        <v>238</v>
      </c>
      <c r="AU209" s="144" t="s">
        <v>79</v>
      </c>
      <c r="AV209" s="12" t="s">
        <v>79</v>
      </c>
      <c r="AW209" s="12" t="s">
        <v>27</v>
      </c>
      <c r="AX209" s="12" t="s">
        <v>69</v>
      </c>
      <c r="AY209" s="144" t="s">
        <v>226</v>
      </c>
    </row>
    <row r="210" spans="2:65" s="13" customFormat="1">
      <c r="B210" s="149"/>
      <c r="D210" s="143" t="s">
        <v>238</v>
      </c>
      <c r="E210" s="150" t="s">
        <v>1</v>
      </c>
      <c r="F210" s="151" t="s">
        <v>239</v>
      </c>
      <c r="H210" s="152">
        <v>1.728</v>
      </c>
      <c r="L210" s="149"/>
      <c r="M210" s="153"/>
      <c r="T210" s="154"/>
      <c r="AT210" s="150" t="s">
        <v>238</v>
      </c>
      <c r="AU210" s="150" t="s">
        <v>79</v>
      </c>
      <c r="AV210" s="13" t="s">
        <v>233</v>
      </c>
      <c r="AW210" s="13" t="s">
        <v>27</v>
      </c>
      <c r="AX210" s="13" t="s">
        <v>77</v>
      </c>
      <c r="AY210" s="150" t="s">
        <v>226</v>
      </c>
    </row>
    <row r="211" spans="2:65" s="1" customFormat="1" ht="24.2" customHeight="1">
      <c r="B211" s="129"/>
      <c r="C211" s="130">
        <v>24</v>
      </c>
      <c r="D211" s="130" t="s">
        <v>228</v>
      </c>
      <c r="E211" s="131" t="s">
        <v>332</v>
      </c>
      <c r="F211" s="132" t="s">
        <v>333</v>
      </c>
      <c r="G211" s="133" t="s">
        <v>102</v>
      </c>
      <c r="H211" s="134">
        <v>6.6</v>
      </c>
      <c r="I211" s="184"/>
      <c r="J211" s="135">
        <f>ROUND(I211*H211,2)</f>
        <v>0</v>
      </c>
      <c r="K211" s="132" t="s">
        <v>232</v>
      </c>
      <c r="L211" s="28"/>
      <c r="M211" s="136" t="s">
        <v>1</v>
      </c>
      <c r="N211" s="137" t="s">
        <v>35</v>
      </c>
      <c r="O211" s="138">
        <v>0.71499999999999997</v>
      </c>
      <c r="P211" s="138">
        <f>O211*H211</f>
        <v>4.7189999999999994</v>
      </c>
      <c r="Q211" s="138">
        <v>0</v>
      </c>
      <c r="R211" s="138">
        <f>Q211*H211</f>
        <v>0</v>
      </c>
      <c r="S211" s="138">
        <v>4.2000000000000003E-2</v>
      </c>
      <c r="T211" s="139">
        <f>S211*H211</f>
        <v>0.2772</v>
      </c>
      <c r="AR211" s="140" t="s">
        <v>233</v>
      </c>
      <c r="AT211" s="140" t="s">
        <v>228</v>
      </c>
      <c r="AU211" s="140" t="s">
        <v>79</v>
      </c>
      <c r="AY211" s="16" t="s">
        <v>226</v>
      </c>
      <c r="BE211" s="141">
        <f>IF(N211="základní",J211,0)</f>
        <v>0</v>
      </c>
      <c r="BF211" s="141">
        <f>IF(N211="snížená",J211,0)</f>
        <v>0</v>
      </c>
      <c r="BG211" s="141">
        <f>IF(N211="zákl. přenesená",J211,0)</f>
        <v>0</v>
      </c>
      <c r="BH211" s="141">
        <f>IF(N211="sníž. přenesená",J211,0)</f>
        <v>0</v>
      </c>
      <c r="BI211" s="141">
        <f>IF(N211="nulová",J211,0)</f>
        <v>0</v>
      </c>
      <c r="BJ211" s="16" t="s">
        <v>79</v>
      </c>
      <c r="BK211" s="141">
        <f>ROUND(I211*H211,2)</f>
        <v>0</v>
      </c>
      <c r="BL211" s="16" t="s">
        <v>233</v>
      </c>
      <c r="BM211" s="140" t="s">
        <v>334</v>
      </c>
    </row>
    <row r="212" spans="2:65" s="12" customFormat="1">
      <c r="B212" s="142"/>
      <c r="D212" s="143" t="s">
        <v>238</v>
      </c>
      <c r="E212" s="144" t="s">
        <v>1</v>
      </c>
      <c r="F212" s="145" t="s">
        <v>100</v>
      </c>
      <c r="H212" s="146">
        <v>6.6</v>
      </c>
      <c r="L212" s="142"/>
      <c r="M212" s="147"/>
      <c r="T212" s="148"/>
      <c r="AT212" s="144" t="s">
        <v>238</v>
      </c>
      <c r="AU212" s="144" t="s">
        <v>79</v>
      </c>
      <c r="AV212" s="12" t="s">
        <v>79</v>
      </c>
      <c r="AW212" s="12" t="s">
        <v>27</v>
      </c>
      <c r="AX212" s="12" t="s">
        <v>69</v>
      </c>
      <c r="AY212" s="144" t="s">
        <v>226</v>
      </c>
    </row>
    <row r="213" spans="2:65" s="13" customFormat="1">
      <c r="B213" s="149"/>
      <c r="D213" s="143" t="s">
        <v>238</v>
      </c>
      <c r="E213" s="150" t="s">
        <v>1</v>
      </c>
      <c r="F213" s="151" t="s">
        <v>239</v>
      </c>
      <c r="H213" s="152">
        <v>6.6</v>
      </c>
      <c r="L213" s="149"/>
      <c r="M213" s="153"/>
      <c r="T213" s="154"/>
      <c r="AT213" s="150" t="s">
        <v>238</v>
      </c>
      <c r="AU213" s="150" t="s">
        <v>79</v>
      </c>
      <c r="AV213" s="13" t="s">
        <v>233</v>
      </c>
      <c r="AW213" s="13" t="s">
        <v>27</v>
      </c>
      <c r="AX213" s="13" t="s">
        <v>77</v>
      </c>
      <c r="AY213" s="150" t="s">
        <v>226</v>
      </c>
    </row>
    <row r="214" spans="2:65" s="1" customFormat="1" ht="37.9" customHeight="1">
      <c r="B214" s="129"/>
      <c r="C214" s="130">
        <v>25</v>
      </c>
      <c r="D214" s="130" t="s">
        <v>228</v>
      </c>
      <c r="E214" s="131" t="s">
        <v>336</v>
      </c>
      <c r="F214" s="132" t="s">
        <v>337</v>
      </c>
      <c r="G214" s="133" t="s">
        <v>98</v>
      </c>
      <c r="H214" s="134">
        <v>89.667000000000002</v>
      </c>
      <c r="I214" s="184"/>
      <c r="J214" s="135">
        <f>ROUND(I214*H214,2)</f>
        <v>0</v>
      </c>
      <c r="K214" s="132" t="s">
        <v>232</v>
      </c>
      <c r="L214" s="28"/>
      <c r="M214" s="136" t="s">
        <v>1</v>
      </c>
      <c r="N214" s="137" t="s">
        <v>35</v>
      </c>
      <c r="O214" s="138">
        <v>0.1</v>
      </c>
      <c r="P214" s="138">
        <f>O214*H214</f>
        <v>8.9667000000000012</v>
      </c>
      <c r="Q214" s="138">
        <v>0</v>
      </c>
      <c r="R214" s="138">
        <f>Q214*H214</f>
        <v>0</v>
      </c>
      <c r="S214" s="138">
        <v>0.01</v>
      </c>
      <c r="T214" s="139">
        <f>S214*H214</f>
        <v>0.89667000000000008</v>
      </c>
      <c r="AR214" s="140" t="s">
        <v>233</v>
      </c>
      <c r="AT214" s="140" t="s">
        <v>228</v>
      </c>
      <c r="AU214" s="140" t="s">
        <v>79</v>
      </c>
      <c r="AY214" s="16" t="s">
        <v>226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6" t="s">
        <v>79</v>
      </c>
      <c r="BK214" s="141">
        <f>ROUND(I214*H214,2)</f>
        <v>0</v>
      </c>
      <c r="BL214" s="16" t="s">
        <v>233</v>
      </c>
      <c r="BM214" s="140" t="s">
        <v>338</v>
      </c>
    </row>
    <row r="215" spans="2:65" s="12" customFormat="1">
      <c r="B215" s="142"/>
      <c r="D215" s="143" t="s">
        <v>238</v>
      </c>
      <c r="E215" s="144" t="s">
        <v>1</v>
      </c>
      <c r="F215" s="145" t="s">
        <v>133</v>
      </c>
      <c r="H215" s="146">
        <v>89.666799999999995</v>
      </c>
      <c r="L215" s="142"/>
      <c r="M215" s="147"/>
      <c r="T215" s="148"/>
      <c r="AT215" s="144" t="s">
        <v>238</v>
      </c>
      <c r="AU215" s="144" t="s">
        <v>79</v>
      </c>
      <c r="AV215" s="12" t="s">
        <v>79</v>
      </c>
      <c r="AW215" s="12" t="s">
        <v>27</v>
      </c>
      <c r="AX215" s="12" t="s">
        <v>69</v>
      </c>
      <c r="AY215" s="144" t="s">
        <v>226</v>
      </c>
    </row>
    <row r="216" spans="2:65" s="13" customFormat="1">
      <c r="B216" s="149"/>
      <c r="D216" s="143" t="s">
        <v>238</v>
      </c>
      <c r="E216" s="150" t="s">
        <v>1</v>
      </c>
      <c r="F216" s="151" t="s">
        <v>239</v>
      </c>
      <c r="H216" s="152">
        <v>89.666799999999995</v>
      </c>
      <c r="L216" s="149"/>
      <c r="M216" s="153"/>
      <c r="T216" s="154"/>
      <c r="AT216" s="150" t="s">
        <v>238</v>
      </c>
      <c r="AU216" s="150" t="s">
        <v>79</v>
      </c>
      <c r="AV216" s="13" t="s">
        <v>233</v>
      </c>
      <c r="AW216" s="13" t="s">
        <v>27</v>
      </c>
      <c r="AX216" s="13" t="s">
        <v>77</v>
      </c>
      <c r="AY216" s="150" t="s">
        <v>226</v>
      </c>
    </row>
    <row r="217" spans="2:65" s="11" customFormat="1" ht="22.9" customHeight="1">
      <c r="B217" s="118"/>
      <c r="D217" s="119" t="s">
        <v>68</v>
      </c>
      <c r="E217" s="127" t="s">
        <v>342</v>
      </c>
      <c r="F217" s="127" t="s">
        <v>343</v>
      </c>
      <c r="J217" s="128">
        <f>BK217</f>
        <v>0</v>
      </c>
      <c r="L217" s="118"/>
      <c r="M217" s="122"/>
      <c r="P217" s="123">
        <f>SUM(P218:P227)</f>
        <v>77.133279999999999</v>
      </c>
      <c r="R217" s="123">
        <f>SUM(R218:R227)</f>
        <v>0</v>
      </c>
      <c r="T217" s="124">
        <f>SUM(T218:T227)</f>
        <v>0</v>
      </c>
      <c r="AR217" s="119" t="s">
        <v>77</v>
      </c>
      <c r="AT217" s="125" t="s">
        <v>68</v>
      </c>
      <c r="AU217" s="125" t="s">
        <v>77</v>
      </c>
      <c r="AY217" s="119" t="s">
        <v>226</v>
      </c>
      <c r="BK217" s="126">
        <f>SUM(BK218:BK227)</f>
        <v>0</v>
      </c>
    </row>
    <row r="218" spans="2:65" s="1" customFormat="1" ht="24.2" customHeight="1">
      <c r="B218" s="129"/>
      <c r="C218" s="130">
        <v>26</v>
      </c>
      <c r="D218" s="130" t="s">
        <v>228</v>
      </c>
      <c r="E218" s="131" t="s">
        <v>345</v>
      </c>
      <c r="F218" s="132" t="s">
        <v>346</v>
      </c>
      <c r="G218" s="133" t="s">
        <v>93</v>
      </c>
      <c r="H218" s="134">
        <v>13.664</v>
      </c>
      <c r="I218" s="184"/>
      <c r="J218" s="135">
        <f>ROUND(I218*H218,2)</f>
        <v>0</v>
      </c>
      <c r="K218" s="132" t="s">
        <v>232</v>
      </c>
      <c r="L218" s="28"/>
      <c r="M218" s="136" t="s">
        <v>1</v>
      </c>
      <c r="N218" s="137" t="s">
        <v>35</v>
      </c>
      <c r="O218" s="138">
        <v>5.46</v>
      </c>
      <c r="P218" s="138">
        <f>O218*H218</f>
        <v>74.605440000000002</v>
      </c>
      <c r="Q218" s="138">
        <v>0</v>
      </c>
      <c r="R218" s="138">
        <f>Q218*H218</f>
        <v>0</v>
      </c>
      <c r="S218" s="138">
        <v>0</v>
      </c>
      <c r="T218" s="139">
        <f>S218*H218</f>
        <v>0</v>
      </c>
      <c r="AR218" s="140" t="s">
        <v>233</v>
      </c>
      <c r="AT218" s="140" t="s">
        <v>228</v>
      </c>
      <c r="AU218" s="140" t="s">
        <v>79</v>
      </c>
      <c r="AY218" s="16" t="s">
        <v>226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6" t="s">
        <v>79</v>
      </c>
      <c r="BK218" s="141">
        <f>ROUND(I218*H218,2)</f>
        <v>0</v>
      </c>
      <c r="BL218" s="16" t="s">
        <v>233</v>
      </c>
      <c r="BM218" s="140" t="s">
        <v>347</v>
      </c>
    </row>
    <row r="219" spans="2:65" s="1" customFormat="1" ht="24.2" customHeight="1">
      <c r="B219" s="129"/>
      <c r="C219" s="130">
        <v>27</v>
      </c>
      <c r="D219" s="130" t="s">
        <v>228</v>
      </c>
      <c r="E219" s="131" t="s">
        <v>349</v>
      </c>
      <c r="F219" s="132" t="s">
        <v>350</v>
      </c>
      <c r="G219" s="133" t="s">
        <v>93</v>
      </c>
      <c r="H219" s="134">
        <v>13.664</v>
      </c>
      <c r="I219" s="184"/>
      <c r="J219" s="135">
        <f>ROUND(I219*H219,2)</f>
        <v>0</v>
      </c>
      <c r="K219" s="132" t="s">
        <v>232</v>
      </c>
      <c r="L219" s="28"/>
      <c r="M219" s="136" t="s">
        <v>1</v>
      </c>
      <c r="N219" s="137" t="s">
        <v>35</v>
      </c>
      <c r="O219" s="138">
        <v>0.125</v>
      </c>
      <c r="P219" s="138">
        <f>O219*H219</f>
        <v>1.708</v>
      </c>
      <c r="Q219" s="138">
        <v>0</v>
      </c>
      <c r="R219" s="138">
        <f>Q219*H219</f>
        <v>0</v>
      </c>
      <c r="S219" s="138">
        <v>0</v>
      </c>
      <c r="T219" s="139">
        <f>S219*H219</f>
        <v>0</v>
      </c>
      <c r="AR219" s="140" t="s">
        <v>233</v>
      </c>
      <c r="AT219" s="140" t="s">
        <v>228</v>
      </c>
      <c r="AU219" s="140" t="s">
        <v>79</v>
      </c>
      <c r="AY219" s="16" t="s">
        <v>226</v>
      </c>
      <c r="BE219" s="141">
        <f>IF(N219="základní",J219,0)</f>
        <v>0</v>
      </c>
      <c r="BF219" s="141">
        <f>IF(N219="snížená",J219,0)</f>
        <v>0</v>
      </c>
      <c r="BG219" s="141">
        <f>IF(N219="zákl. přenesená",J219,0)</f>
        <v>0</v>
      </c>
      <c r="BH219" s="141">
        <f>IF(N219="sníž. přenesená",J219,0)</f>
        <v>0</v>
      </c>
      <c r="BI219" s="141">
        <f>IF(N219="nulová",J219,0)</f>
        <v>0</v>
      </c>
      <c r="BJ219" s="16" t="s">
        <v>79</v>
      </c>
      <c r="BK219" s="141">
        <f>ROUND(I219*H219,2)</f>
        <v>0</v>
      </c>
      <c r="BL219" s="16" t="s">
        <v>233</v>
      </c>
      <c r="BM219" s="140" t="s">
        <v>351</v>
      </c>
    </row>
    <row r="220" spans="2:65" s="1" customFormat="1" ht="24.2" customHeight="1">
      <c r="B220" s="129"/>
      <c r="C220" s="130">
        <v>28</v>
      </c>
      <c r="D220" s="130" t="s">
        <v>228</v>
      </c>
      <c r="E220" s="131" t="s">
        <v>353</v>
      </c>
      <c r="F220" s="132" t="s">
        <v>354</v>
      </c>
      <c r="G220" s="133" t="s">
        <v>93</v>
      </c>
      <c r="H220" s="134">
        <v>136.63999999999999</v>
      </c>
      <c r="I220" s="184"/>
      <c r="J220" s="135">
        <f>ROUND(I220*H220,2)</f>
        <v>0</v>
      </c>
      <c r="K220" s="132" t="s">
        <v>232</v>
      </c>
      <c r="L220" s="28"/>
      <c r="M220" s="136" t="s">
        <v>1</v>
      </c>
      <c r="N220" s="137" t="s">
        <v>35</v>
      </c>
      <c r="O220" s="138">
        <v>6.0000000000000001E-3</v>
      </c>
      <c r="P220" s="138">
        <f>O220*H220</f>
        <v>0.8198399999999999</v>
      </c>
      <c r="Q220" s="138">
        <v>0</v>
      </c>
      <c r="R220" s="138">
        <f>Q220*H220</f>
        <v>0</v>
      </c>
      <c r="S220" s="138">
        <v>0</v>
      </c>
      <c r="T220" s="139">
        <f>S220*H220</f>
        <v>0</v>
      </c>
      <c r="AR220" s="140" t="s">
        <v>233</v>
      </c>
      <c r="AT220" s="140" t="s">
        <v>228</v>
      </c>
      <c r="AU220" s="140" t="s">
        <v>79</v>
      </c>
      <c r="AY220" s="16" t="s">
        <v>226</v>
      </c>
      <c r="BE220" s="141">
        <f>IF(N220="základní",J220,0)</f>
        <v>0</v>
      </c>
      <c r="BF220" s="141">
        <f>IF(N220="snížená",J220,0)</f>
        <v>0</v>
      </c>
      <c r="BG220" s="141">
        <f>IF(N220="zákl. přenesená",J220,0)</f>
        <v>0</v>
      </c>
      <c r="BH220" s="141">
        <f>IF(N220="sníž. přenesená",J220,0)</f>
        <v>0</v>
      </c>
      <c r="BI220" s="141">
        <f>IF(N220="nulová",J220,0)</f>
        <v>0</v>
      </c>
      <c r="BJ220" s="16" t="s">
        <v>79</v>
      </c>
      <c r="BK220" s="141">
        <f>ROUND(I220*H220,2)</f>
        <v>0</v>
      </c>
      <c r="BL220" s="16" t="s">
        <v>233</v>
      </c>
      <c r="BM220" s="140" t="s">
        <v>355</v>
      </c>
    </row>
    <row r="221" spans="2:65" s="12" customFormat="1">
      <c r="B221" s="142"/>
      <c r="D221" s="143" t="s">
        <v>238</v>
      </c>
      <c r="F221" s="145" t="s">
        <v>356</v>
      </c>
      <c r="H221" s="146">
        <v>136.63999999999999</v>
      </c>
      <c r="L221" s="142"/>
      <c r="M221" s="147"/>
      <c r="T221" s="148"/>
      <c r="AT221" s="144" t="s">
        <v>238</v>
      </c>
      <c r="AU221" s="144" t="s">
        <v>79</v>
      </c>
      <c r="AV221" s="12" t="s">
        <v>79</v>
      </c>
      <c r="AW221" s="12" t="s">
        <v>3</v>
      </c>
      <c r="AX221" s="12" t="s">
        <v>77</v>
      </c>
      <c r="AY221" s="144" t="s">
        <v>226</v>
      </c>
    </row>
    <row r="222" spans="2:65" s="1" customFormat="1" ht="49.15" customHeight="1">
      <c r="B222" s="129"/>
      <c r="C222" s="130">
        <v>29</v>
      </c>
      <c r="D222" s="130" t="s">
        <v>228</v>
      </c>
      <c r="E222" s="131" t="s">
        <v>358</v>
      </c>
      <c r="F222" s="132" t="s">
        <v>359</v>
      </c>
      <c r="G222" s="133" t="s">
        <v>93</v>
      </c>
      <c r="H222" s="134">
        <v>10.247999999999999</v>
      </c>
      <c r="I222" s="184"/>
      <c r="J222" s="135">
        <f>ROUND(I222*H222,2)</f>
        <v>0</v>
      </c>
      <c r="K222" s="132" t="s">
        <v>232</v>
      </c>
      <c r="L222" s="28"/>
      <c r="M222" s="136" t="s">
        <v>1</v>
      </c>
      <c r="N222" s="137" t="s">
        <v>35</v>
      </c>
      <c r="O222" s="138">
        <v>0</v>
      </c>
      <c r="P222" s="138">
        <f>O222*H222</f>
        <v>0</v>
      </c>
      <c r="Q222" s="138">
        <v>0</v>
      </c>
      <c r="R222" s="138">
        <f>Q222*H222</f>
        <v>0</v>
      </c>
      <c r="S222" s="138">
        <v>0</v>
      </c>
      <c r="T222" s="139">
        <f>S222*H222</f>
        <v>0</v>
      </c>
      <c r="AR222" s="140" t="s">
        <v>233</v>
      </c>
      <c r="AT222" s="140" t="s">
        <v>228</v>
      </c>
      <c r="AU222" s="140" t="s">
        <v>79</v>
      </c>
      <c r="AY222" s="16" t="s">
        <v>226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6" t="s">
        <v>79</v>
      </c>
      <c r="BK222" s="141">
        <f>ROUND(I222*H222,2)</f>
        <v>0</v>
      </c>
      <c r="BL222" s="16" t="s">
        <v>233</v>
      </c>
      <c r="BM222" s="140" t="s">
        <v>360</v>
      </c>
    </row>
    <row r="223" spans="2:65" s="12" customFormat="1">
      <c r="B223" s="142"/>
      <c r="D223" s="143" t="s">
        <v>238</v>
      </c>
      <c r="F223" s="145" t="s">
        <v>361</v>
      </c>
      <c r="H223" s="146">
        <v>10.247999999999999</v>
      </c>
      <c r="L223" s="142"/>
      <c r="M223" s="147"/>
      <c r="T223" s="148"/>
      <c r="AT223" s="144" t="s">
        <v>238</v>
      </c>
      <c r="AU223" s="144" t="s">
        <v>79</v>
      </c>
      <c r="AV223" s="12" t="s">
        <v>79</v>
      </c>
      <c r="AW223" s="12" t="s">
        <v>3</v>
      </c>
      <c r="AX223" s="12" t="s">
        <v>77</v>
      </c>
      <c r="AY223" s="144" t="s">
        <v>226</v>
      </c>
    </row>
    <row r="224" spans="2:65" s="1" customFormat="1" ht="33" customHeight="1">
      <c r="B224" s="129"/>
      <c r="C224" s="130">
        <v>30</v>
      </c>
      <c r="D224" s="130" t="s">
        <v>228</v>
      </c>
      <c r="E224" s="131" t="s">
        <v>363</v>
      </c>
      <c r="F224" s="132" t="s">
        <v>364</v>
      </c>
      <c r="G224" s="133" t="s">
        <v>93</v>
      </c>
      <c r="H224" s="134">
        <v>1.3660000000000001</v>
      </c>
      <c r="I224" s="184"/>
      <c r="J224" s="135">
        <f>ROUND(I224*H224,2)</f>
        <v>0</v>
      </c>
      <c r="K224" s="132" t="s">
        <v>232</v>
      </c>
      <c r="L224" s="28"/>
      <c r="M224" s="136" t="s">
        <v>1</v>
      </c>
      <c r="N224" s="137" t="s">
        <v>35</v>
      </c>
      <c r="O224" s="138">
        <v>0</v>
      </c>
      <c r="P224" s="138">
        <f>O224*H224</f>
        <v>0</v>
      </c>
      <c r="Q224" s="138">
        <v>0</v>
      </c>
      <c r="R224" s="138">
        <f>Q224*H224</f>
        <v>0</v>
      </c>
      <c r="S224" s="138">
        <v>0</v>
      </c>
      <c r="T224" s="139">
        <f>S224*H224</f>
        <v>0</v>
      </c>
      <c r="AR224" s="140" t="s">
        <v>233</v>
      </c>
      <c r="AT224" s="140" t="s">
        <v>228</v>
      </c>
      <c r="AU224" s="140" t="s">
        <v>79</v>
      </c>
      <c r="AY224" s="16" t="s">
        <v>226</v>
      </c>
      <c r="BE224" s="141">
        <f>IF(N224="základní",J224,0)</f>
        <v>0</v>
      </c>
      <c r="BF224" s="141">
        <f>IF(N224="snížená",J224,0)</f>
        <v>0</v>
      </c>
      <c r="BG224" s="141">
        <f>IF(N224="zákl. přenesená",J224,0)</f>
        <v>0</v>
      </c>
      <c r="BH224" s="141">
        <f>IF(N224="sníž. přenesená",J224,0)</f>
        <v>0</v>
      </c>
      <c r="BI224" s="141">
        <f>IF(N224="nulová",J224,0)</f>
        <v>0</v>
      </c>
      <c r="BJ224" s="16" t="s">
        <v>79</v>
      </c>
      <c r="BK224" s="141">
        <f>ROUND(I224*H224,2)</f>
        <v>0</v>
      </c>
      <c r="BL224" s="16" t="s">
        <v>233</v>
      </c>
      <c r="BM224" s="140" t="s">
        <v>365</v>
      </c>
    </row>
    <row r="225" spans="2:65" s="12" customFormat="1">
      <c r="B225" s="142"/>
      <c r="D225" s="143" t="s">
        <v>238</v>
      </c>
      <c r="F225" s="145" t="s">
        <v>366</v>
      </c>
      <c r="H225" s="146">
        <v>1.3660000000000001</v>
      </c>
      <c r="L225" s="142"/>
      <c r="M225" s="147"/>
      <c r="T225" s="148"/>
      <c r="AT225" s="144" t="s">
        <v>238</v>
      </c>
      <c r="AU225" s="144" t="s">
        <v>79</v>
      </c>
      <c r="AV225" s="12" t="s">
        <v>79</v>
      </c>
      <c r="AW225" s="12" t="s">
        <v>3</v>
      </c>
      <c r="AX225" s="12" t="s">
        <v>77</v>
      </c>
      <c r="AY225" s="144" t="s">
        <v>226</v>
      </c>
    </row>
    <row r="226" spans="2:65" s="1" customFormat="1" ht="33" customHeight="1">
      <c r="B226" s="129"/>
      <c r="C226" s="130">
        <v>31</v>
      </c>
      <c r="D226" s="130" t="s">
        <v>228</v>
      </c>
      <c r="E226" s="131" t="s">
        <v>368</v>
      </c>
      <c r="F226" s="132" t="s">
        <v>369</v>
      </c>
      <c r="G226" s="133" t="s">
        <v>93</v>
      </c>
      <c r="H226" s="134">
        <v>2.0499999999999998</v>
      </c>
      <c r="I226" s="184"/>
      <c r="J226" s="135">
        <f>ROUND(I226*H226,2)</f>
        <v>0</v>
      </c>
      <c r="K226" s="132" t="s">
        <v>232</v>
      </c>
      <c r="L226" s="28"/>
      <c r="M226" s="136" t="s">
        <v>1</v>
      </c>
      <c r="N226" s="137" t="s">
        <v>35</v>
      </c>
      <c r="O226" s="138">
        <v>0</v>
      </c>
      <c r="P226" s="138">
        <f>O226*H226</f>
        <v>0</v>
      </c>
      <c r="Q226" s="138">
        <v>0</v>
      </c>
      <c r="R226" s="138">
        <f>Q226*H226</f>
        <v>0</v>
      </c>
      <c r="S226" s="138">
        <v>0</v>
      </c>
      <c r="T226" s="139">
        <f>S226*H226</f>
        <v>0</v>
      </c>
      <c r="AR226" s="140" t="s">
        <v>233</v>
      </c>
      <c r="AT226" s="140" t="s">
        <v>228</v>
      </c>
      <c r="AU226" s="140" t="s">
        <v>79</v>
      </c>
      <c r="AY226" s="16" t="s">
        <v>226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6" t="s">
        <v>79</v>
      </c>
      <c r="BK226" s="141">
        <f>ROUND(I226*H226,2)</f>
        <v>0</v>
      </c>
      <c r="BL226" s="16" t="s">
        <v>233</v>
      </c>
      <c r="BM226" s="140" t="s">
        <v>370</v>
      </c>
    </row>
    <row r="227" spans="2:65" s="12" customFormat="1">
      <c r="B227" s="142"/>
      <c r="D227" s="143" t="s">
        <v>238</v>
      </c>
      <c r="F227" s="145" t="s">
        <v>371</v>
      </c>
      <c r="H227" s="146">
        <v>2.0499999999999998</v>
      </c>
      <c r="L227" s="142"/>
      <c r="M227" s="147"/>
      <c r="T227" s="148"/>
      <c r="AT227" s="144" t="s">
        <v>238</v>
      </c>
      <c r="AU227" s="144" t="s">
        <v>79</v>
      </c>
      <c r="AV227" s="12" t="s">
        <v>79</v>
      </c>
      <c r="AW227" s="12" t="s">
        <v>3</v>
      </c>
      <c r="AX227" s="12" t="s">
        <v>77</v>
      </c>
      <c r="AY227" s="144" t="s">
        <v>226</v>
      </c>
    </row>
    <row r="228" spans="2:65" s="11" customFormat="1" ht="22.9" customHeight="1">
      <c r="B228" s="118"/>
      <c r="D228" s="119" t="s">
        <v>68</v>
      </c>
      <c r="E228" s="127" t="s">
        <v>372</v>
      </c>
      <c r="F228" s="127" t="s">
        <v>373</v>
      </c>
      <c r="J228" s="128">
        <f>BK228</f>
        <v>0</v>
      </c>
      <c r="L228" s="118"/>
      <c r="M228" s="122"/>
      <c r="P228" s="123">
        <f>P229</f>
        <v>56.984360000000002</v>
      </c>
      <c r="R228" s="123">
        <f>R229</f>
        <v>0</v>
      </c>
      <c r="T228" s="124">
        <f>T229</f>
        <v>0</v>
      </c>
      <c r="AR228" s="119" t="s">
        <v>77</v>
      </c>
      <c r="AT228" s="125" t="s">
        <v>68</v>
      </c>
      <c r="AU228" s="125" t="s">
        <v>77</v>
      </c>
      <c r="AY228" s="119" t="s">
        <v>226</v>
      </c>
      <c r="BK228" s="126">
        <f>BK229</f>
        <v>0</v>
      </c>
    </row>
    <row r="229" spans="2:65" s="1" customFormat="1" ht="21.75" customHeight="1">
      <c r="B229" s="129"/>
      <c r="C229" s="130">
        <v>32</v>
      </c>
      <c r="D229" s="130" t="s">
        <v>228</v>
      </c>
      <c r="E229" s="131" t="s">
        <v>375</v>
      </c>
      <c r="F229" s="132" t="s">
        <v>376</v>
      </c>
      <c r="G229" s="133" t="s">
        <v>93</v>
      </c>
      <c r="H229" s="134">
        <v>12.442</v>
      </c>
      <c r="I229" s="184"/>
      <c r="J229" s="135">
        <f>ROUND(I229*H229,2)</f>
        <v>0</v>
      </c>
      <c r="K229" s="132" t="s">
        <v>232</v>
      </c>
      <c r="L229" s="28"/>
      <c r="M229" s="136" t="s">
        <v>1</v>
      </c>
      <c r="N229" s="137" t="s">
        <v>35</v>
      </c>
      <c r="O229" s="138">
        <v>4.58</v>
      </c>
      <c r="P229" s="138">
        <f>O229*H229</f>
        <v>56.984360000000002</v>
      </c>
      <c r="Q229" s="138">
        <v>0</v>
      </c>
      <c r="R229" s="138">
        <f>Q229*H229</f>
        <v>0</v>
      </c>
      <c r="S229" s="138">
        <v>0</v>
      </c>
      <c r="T229" s="139">
        <f>S229*H229</f>
        <v>0</v>
      </c>
      <c r="AR229" s="140" t="s">
        <v>233</v>
      </c>
      <c r="AT229" s="140" t="s">
        <v>228</v>
      </c>
      <c r="AU229" s="140" t="s">
        <v>79</v>
      </c>
      <c r="AY229" s="16" t="s">
        <v>226</v>
      </c>
      <c r="BE229" s="141">
        <f>IF(N229="základní",J229,0)</f>
        <v>0</v>
      </c>
      <c r="BF229" s="141">
        <f>IF(N229="snížená",J229,0)</f>
        <v>0</v>
      </c>
      <c r="BG229" s="141">
        <f>IF(N229="zákl. přenesená",J229,0)</f>
        <v>0</v>
      </c>
      <c r="BH229" s="141">
        <f>IF(N229="sníž. přenesená",J229,0)</f>
        <v>0</v>
      </c>
      <c r="BI229" s="141">
        <f>IF(N229="nulová",J229,0)</f>
        <v>0</v>
      </c>
      <c r="BJ229" s="16" t="s">
        <v>79</v>
      </c>
      <c r="BK229" s="141">
        <f>ROUND(I229*H229,2)</f>
        <v>0</v>
      </c>
      <c r="BL229" s="16" t="s">
        <v>233</v>
      </c>
      <c r="BM229" s="140" t="s">
        <v>377</v>
      </c>
    </row>
    <row r="230" spans="2:65" s="11" customFormat="1" ht="25.9" customHeight="1">
      <c r="B230" s="118"/>
      <c r="D230" s="119" t="s">
        <v>68</v>
      </c>
      <c r="E230" s="120" t="s">
        <v>378</v>
      </c>
      <c r="F230" s="120" t="s">
        <v>379</v>
      </c>
      <c r="J230" s="121">
        <f>BK230</f>
        <v>0</v>
      </c>
      <c r="L230" s="118"/>
      <c r="M230" s="122"/>
      <c r="P230" s="123">
        <f>P231+P244+P255+P261+P265+P274+P290+P321+P366+P389+P411</f>
        <v>957.0233199999999</v>
      </c>
      <c r="R230" s="123">
        <f>R231+R244+R255+R261+R265+R274+R290+R321+R366+R389+R411</f>
        <v>3.4032504300000004</v>
      </c>
      <c r="T230" s="124">
        <f>T231+T244+T255+T261+T265+T274+T290+T321+T366+T389+T411</f>
        <v>2.4167495399999996</v>
      </c>
      <c r="AR230" s="119" t="s">
        <v>79</v>
      </c>
      <c r="AT230" s="125" t="s">
        <v>68</v>
      </c>
      <c r="AU230" s="125" t="s">
        <v>69</v>
      </c>
      <c r="AY230" s="119" t="s">
        <v>226</v>
      </c>
      <c r="BK230" s="126">
        <f>BK231+BK244+BK255+BK261+BK265+BK274+BK290+BK321+BK366+BK389+BK411</f>
        <v>0</v>
      </c>
    </row>
    <row r="231" spans="2:65" s="11" customFormat="1" ht="22.9" customHeight="1">
      <c r="B231" s="118"/>
      <c r="D231" s="119" t="s">
        <v>68</v>
      </c>
      <c r="E231" s="127" t="s">
        <v>380</v>
      </c>
      <c r="F231" s="127" t="s">
        <v>381</v>
      </c>
      <c r="J231" s="128">
        <f>BK231</f>
        <v>0</v>
      </c>
      <c r="L231" s="118"/>
      <c r="M231" s="122"/>
      <c r="P231" s="123">
        <f>SUM(P232:P243)</f>
        <v>2.8594740000000001</v>
      </c>
      <c r="R231" s="123">
        <f>SUM(R232:R243)</f>
        <v>2.1462000000000002E-2</v>
      </c>
      <c r="T231" s="124">
        <f>SUM(T232:T243)</f>
        <v>0</v>
      </c>
      <c r="AR231" s="119" t="s">
        <v>79</v>
      </c>
      <c r="AT231" s="125" t="s">
        <v>68</v>
      </c>
      <c r="AU231" s="125" t="s">
        <v>77</v>
      </c>
      <c r="AY231" s="119" t="s">
        <v>226</v>
      </c>
      <c r="BK231" s="126">
        <f>SUM(BK232:BK243)</f>
        <v>0</v>
      </c>
    </row>
    <row r="232" spans="2:65" s="1" customFormat="1" ht="24.2" customHeight="1">
      <c r="B232" s="129"/>
      <c r="C232" s="130">
        <v>33</v>
      </c>
      <c r="D232" s="130" t="s">
        <v>228</v>
      </c>
      <c r="E232" s="131" t="s">
        <v>383</v>
      </c>
      <c r="F232" s="132" t="s">
        <v>384</v>
      </c>
      <c r="G232" s="133" t="s">
        <v>98</v>
      </c>
      <c r="H232" s="134">
        <v>4.4950000000000001</v>
      </c>
      <c r="I232" s="184"/>
      <c r="J232" s="135">
        <f>ROUND(I232*H232,2)</f>
        <v>0</v>
      </c>
      <c r="K232" s="132" t="s">
        <v>232</v>
      </c>
      <c r="L232" s="28"/>
      <c r="M232" s="136" t="s">
        <v>1</v>
      </c>
      <c r="N232" s="137" t="s">
        <v>35</v>
      </c>
      <c r="O232" s="138">
        <v>0.15</v>
      </c>
      <c r="P232" s="138">
        <f>O232*H232</f>
        <v>0.67425000000000002</v>
      </c>
      <c r="Q232" s="138">
        <v>3.5000000000000001E-3</v>
      </c>
      <c r="R232" s="138">
        <f>Q232*H232</f>
        <v>1.57325E-2</v>
      </c>
      <c r="S232" s="138">
        <v>0</v>
      </c>
      <c r="T232" s="139">
        <f>S232*H232</f>
        <v>0</v>
      </c>
      <c r="AR232" s="140" t="s">
        <v>294</v>
      </c>
      <c r="AT232" s="140" t="s">
        <v>228</v>
      </c>
      <c r="AU232" s="140" t="s">
        <v>79</v>
      </c>
      <c r="AY232" s="16" t="s">
        <v>226</v>
      </c>
      <c r="BE232" s="141">
        <f>IF(N232="základní",J232,0)</f>
        <v>0</v>
      </c>
      <c r="BF232" s="141">
        <f>IF(N232="snížená",J232,0)</f>
        <v>0</v>
      </c>
      <c r="BG232" s="141">
        <f>IF(N232="zákl. přenesená",J232,0)</f>
        <v>0</v>
      </c>
      <c r="BH232" s="141">
        <f>IF(N232="sníž. přenesená",J232,0)</f>
        <v>0</v>
      </c>
      <c r="BI232" s="141">
        <f>IF(N232="nulová",J232,0)</f>
        <v>0</v>
      </c>
      <c r="BJ232" s="16" t="s">
        <v>79</v>
      </c>
      <c r="BK232" s="141">
        <f>ROUND(I232*H232,2)</f>
        <v>0</v>
      </c>
      <c r="BL232" s="16" t="s">
        <v>294</v>
      </c>
      <c r="BM232" s="140" t="s">
        <v>385</v>
      </c>
    </row>
    <row r="233" spans="2:65" s="12" customFormat="1">
      <c r="B233" s="142"/>
      <c r="D233" s="143" t="s">
        <v>238</v>
      </c>
      <c r="E233" s="144" t="s">
        <v>1</v>
      </c>
      <c r="F233" s="145" t="s">
        <v>111</v>
      </c>
      <c r="H233" s="146">
        <v>4.49498</v>
      </c>
      <c r="L233" s="142"/>
      <c r="M233" s="147"/>
      <c r="T233" s="148"/>
      <c r="AT233" s="144" t="s">
        <v>238</v>
      </c>
      <c r="AU233" s="144" t="s">
        <v>79</v>
      </c>
      <c r="AV233" s="12" t="s">
        <v>79</v>
      </c>
      <c r="AW233" s="12" t="s">
        <v>27</v>
      </c>
      <c r="AX233" s="12" t="s">
        <v>69</v>
      </c>
      <c r="AY233" s="144" t="s">
        <v>226</v>
      </c>
    </row>
    <row r="234" spans="2:65" s="13" customFormat="1">
      <c r="B234" s="149"/>
      <c r="D234" s="143" t="s">
        <v>238</v>
      </c>
      <c r="E234" s="150" t="s">
        <v>1</v>
      </c>
      <c r="F234" s="151" t="s">
        <v>239</v>
      </c>
      <c r="H234" s="152">
        <v>4.49498</v>
      </c>
      <c r="L234" s="149"/>
      <c r="M234" s="153"/>
      <c r="T234" s="154"/>
      <c r="AT234" s="150" t="s">
        <v>238</v>
      </c>
      <c r="AU234" s="150" t="s">
        <v>79</v>
      </c>
      <c r="AV234" s="13" t="s">
        <v>233</v>
      </c>
      <c r="AW234" s="13" t="s">
        <v>27</v>
      </c>
      <c r="AX234" s="13" t="s">
        <v>77</v>
      </c>
      <c r="AY234" s="150" t="s">
        <v>226</v>
      </c>
    </row>
    <row r="235" spans="2:65" s="1" customFormat="1" ht="24.2" customHeight="1">
      <c r="B235" s="129"/>
      <c r="C235" s="130">
        <v>34</v>
      </c>
      <c r="D235" s="130" t="s">
        <v>228</v>
      </c>
      <c r="E235" s="131" t="s">
        <v>387</v>
      </c>
      <c r="F235" s="132" t="s">
        <v>388</v>
      </c>
      <c r="G235" s="133" t="s">
        <v>98</v>
      </c>
      <c r="H235" s="134">
        <v>1.637</v>
      </c>
      <c r="I235" s="184"/>
      <c r="J235" s="135">
        <f>ROUND(I235*H235,2)</f>
        <v>0</v>
      </c>
      <c r="K235" s="132" t="s">
        <v>232</v>
      </c>
      <c r="L235" s="28"/>
      <c r="M235" s="136" t="s">
        <v>1</v>
      </c>
      <c r="N235" s="137" t="s">
        <v>35</v>
      </c>
      <c r="O235" s="138">
        <v>0.21</v>
      </c>
      <c r="P235" s="138">
        <f>O235*H235</f>
        <v>0.34376999999999996</v>
      </c>
      <c r="Q235" s="138">
        <v>3.5000000000000001E-3</v>
      </c>
      <c r="R235" s="138">
        <f>Q235*H235</f>
        <v>5.7295000000000002E-3</v>
      </c>
      <c r="S235" s="138">
        <v>0</v>
      </c>
      <c r="T235" s="139">
        <f>S235*H235</f>
        <v>0</v>
      </c>
      <c r="AR235" s="140" t="s">
        <v>294</v>
      </c>
      <c r="AT235" s="140" t="s">
        <v>228</v>
      </c>
      <c r="AU235" s="140" t="s">
        <v>79</v>
      </c>
      <c r="AY235" s="16" t="s">
        <v>226</v>
      </c>
      <c r="BE235" s="141">
        <f>IF(N235="základní",J235,0)</f>
        <v>0</v>
      </c>
      <c r="BF235" s="141">
        <f>IF(N235="snížená",J235,0)</f>
        <v>0</v>
      </c>
      <c r="BG235" s="141">
        <f>IF(N235="zákl. přenesená",J235,0)</f>
        <v>0</v>
      </c>
      <c r="BH235" s="141">
        <f>IF(N235="sníž. přenesená",J235,0)</f>
        <v>0</v>
      </c>
      <c r="BI235" s="141">
        <f>IF(N235="nulová",J235,0)</f>
        <v>0</v>
      </c>
      <c r="BJ235" s="16" t="s">
        <v>79</v>
      </c>
      <c r="BK235" s="141">
        <f>ROUND(I235*H235,2)</f>
        <v>0</v>
      </c>
      <c r="BL235" s="16" t="s">
        <v>294</v>
      </c>
      <c r="BM235" s="140" t="s">
        <v>389</v>
      </c>
    </row>
    <row r="236" spans="2:65" s="12" customFormat="1">
      <c r="B236" s="142"/>
      <c r="D236" s="143" t="s">
        <v>238</v>
      </c>
      <c r="E236" s="144" t="s">
        <v>1</v>
      </c>
      <c r="F236" s="145" t="s">
        <v>390</v>
      </c>
      <c r="H236" s="146">
        <v>1.6371</v>
      </c>
      <c r="L236" s="142"/>
      <c r="M236" s="147"/>
      <c r="T236" s="148"/>
      <c r="AT236" s="144" t="s">
        <v>238</v>
      </c>
      <c r="AU236" s="144" t="s">
        <v>79</v>
      </c>
      <c r="AV236" s="12" t="s">
        <v>79</v>
      </c>
      <c r="AW236" s="12" t="s">
        <v>27</v>
      </c>
      <c r="AX236" s="12" t="s">
        <v>69</v>
      </c>
      <c r="AY236" s="144" t="s">
        <v>226</v>
      </c>
    </row>
    <row r="237" spans="2:65" s="13" customFormat="1">
      <c r="B237" s="149"/>
      <c r="D237" s="143" t="s">
        <v>238</v>
      </c>
      <c r="E237" s="150" t="s">
        <v>1</v>
      </c>
      <c r="F237" s="151" t="s">
        <v>239</v>
      </c>
      <c r="H237" s="152">
        <v>1.6371</v>
      </c>
      <c r="L237" s="149"/>
      <c r="M237" s="153"/>
      <c r="T237" s="154"/>
      <c r="AT237" s="150" t="s">
        <v>238</v>
      </c>
      <c r="AU237" s="150" t="s">
        <v>79</v>
      </c>
      <c r="AV237" s="13" t="s">
        <v>233</v>
      </c>
      <c r="AW237" s="13" t="s">
        <v>27</v>
      </c>
      <c r="AX237" s="13" t="s">
        <v>77</v>
      </c>
      <c r="AY237" s="150" t="s">
        <v>226</v>
      </c>
    </row>
    <row r="238" spans="2:65" s="1" customFormat="1" ht="24.2" customHeight="1">
      <c r="B238" s="129"/>
      <c r="C238" s="130">
        <v>35</v>
      </c>
      <c r="D238" s="130" t="s">
        <v>228</v>
      </c>
      <c r="E238" s="131" t="s">
        <v>392</v>
      </c>
      <c r="F238" s="132" t="s">
        <v>393</v>
      </c>
      <c r="G238" s="133" t="s">
        <v>102</v>
      </c>
      <c r="H238" s="134">
        <v>10.914</v>
      </c>
      <c r="I238" s="184"/>
      <c r="J238" s="135">
        <f>ROUND(I238*H238,2)</f>
        <v>0</v>
      </c>
      <c r="K238" s="132" t="s">
        <v>232</v>
      </c>
      <c r="L238" s="28"/>
      <c r="M238" s="136" t="s">
        <v>1</v>
      </c>
      <c r="N238" s="137" t="s">
        <v>35</v>
      </c>
      <c r="O238" s="138">
        <v>0.124</v>
      </c>
      <c r="P238" s="138">
        <f>O238*H238</f>
        <v>1.3533359999999999</v>
      </c>
      <c r="Q238" s="138">
        <v>0</v>
      </c>
      <c r="R238" s="138">
        <f>Q238*H238</f>
        <v>0</v>
      </c>
      <c r="S238" s="138">
        <v>0</v>
      </c>
      <c r="T238" s="139">
        <f>S238*H238</f>
        <v>0</v>
      </c>
      <c r="AR238" s="140" t="s">
        <v>294</v>
      </c>
      <c r="AT238" s="140" t="s">
        <v>228</v>
      </c>
      <c r="AU238" s="140" t="s">
        <v>79</v>
      </c>
      <c r="AY238" s="16" t="s">
        <v>226</v>
      </c>
      <c r="BE238" s="141">
        <f>IF(N238="základní",J238,0)</f>
        <v>0</v>
      </c>
      <c r="BF238" s="141">
        <f>IF(N238="snížená",J238,0)</f>
        <v>0</v>
      </c>
      <c r="BG238" s="141">
        <f>IF(N238="zákl. přenesená",J238,0)</f>
        <v>0</v>
      </c>
      <c r="BH238" s="141">
        <f>IF(N238="sníž. přenesená",J238,0)</f>
        <v>0</v>
      </c>
      <c r="BI238" s="141">
        <f>IF(N238="nulová",J238,0)</f>
        <v>0</v>
      </c>
      <c r="BJ238" s="16" t="s">
        <v>79</v>
      </c>
      <c r="BK238" s="141">
        <f>ROUND(I238*H238,2)</f>
        <v>0</v>
      </c>
      <c r="BL238" s="16" t="s">
        <v>294</v>
      </c>
      <c r="BM238" s="140" t="s">
        <v>394</v>
      </c>
    </row>
    <row r="239" spans="2:65" s="12" customFormat="1">
      <c r="B239" s="142"/>
      <c r="D239" s="143" t="s">
        <v>238</v>
      </c>
      <c r="E239" s="144" t="s">
        <v>1</v>
      </c>
      <c r="F239" s="145" t="s">
        <v>115</v>
      </c>
      <c r="H239" s="146">
        <v>10.914</v>
      </c>
      <c r="L239" s="142"/>
      <c r="M239" s="147"/>
      <c r="T239" s="148"/>
      <c r="AT239" s="144" t="s">
        <v>238</v>
      </c>
      <c r="AU239" s="144" t="s">
        <v>79</v>
      </c>
      <c r="AV239" s="12" t="s">
        <v>79</v>
      </c>
      <c r="AW239" s="12" t="s">
        <v>27</v>
      </c>
      <c r="AX239" s="12" t="s">
        <v>69</v>
      </c>
      <c r="AY239" s="144" t="s">
        <v>226</v>
      </c>
    </row>
    <row r="240" spans="2:65" s="13" customFormat="1">
      <c r="B240" s="149"/>
      <c r="D240" s="143" t="s">
        <v>238</v>
      </c>
      <c r="E240" s="150" t="s">
        <v>1</v>
      </c>
      <c r="F240" s="151" t="s">
        <v>239</v>
      </c>
      <c r="H240" s="152">
        <v>10.914</v>
      </c>
      <c r="L240" s="149"/>
      <c r="M240" s="153"/>
      <c r="T240" s="154"/>
      <c r="AT240" s="150" t="s">
        <v>238</v>
      </c>
      <c r="AU240" s="150" t="s">
        <v>79</v>
      </c>
      <c r="AV240" s="13" t="s">
        <v>233</v>
      </c>
      <c r="AW240" s="13" t="s">
        <v>27</v>
      </c>
      <c r="AX240" s="13" t="s">
        <v>77</v>
      </c>
      <c r="AY240" s="150" t="s">
        <v>226</v>
      </c>
    </row>
    <row r="241" spans="2:65" s="1" customFormat="1" ht="24.2" customHeight="1">
      <c r="B241" s="129"/>
      <c r="C241" s="130">
        <v>36</v>
      </c>
      <c r="D241" s="130" t="s">
        <v>228</v>
      </c>
      <c r="E241" s="131" t="s">
        <v>396</v>
      </c>
      <c r="F241" s="132" t="s">
        <v>397</v>
      </c>
      <c r="G241" s="133" t="s">
        <v>231</v>
      </c>
      <c r="H241" s="134">
        <v>6</v>
      </c>
      <c r="I241" s="184"/>
      <c r="J241" s="135">
        <f>ROUND(I241*H241,2)</f>
        <v>0</v>
      </c>
      <c r="K241" s="132" t="s">
        <v>232</v>
      </c>
      <c r="L241" s="28"/>
      <c r="M241" s="136" t="s">
        <v>1</v>
      </c>
      <c r="N241" s="137" t="s">
        <v>35</v>
      </c>
      <c r="O241" s="138">
        <v>7.0999999999999994E-2</v>
      </c>
      <c r="P241" s="138">
        <f>O241*H241</f>
        <v>0.42599999999999993</v>
      </c>
      <c r="Q241" s="138">
        <v>0</v>
      </c>
      <c r="R241" s="138">
        <f>Q241*H241</f>
        <v>0</v>
      </c>
      <c r="S241" s="138">
        <v>0</v>
      </c>
      <c r="T241" s="139">
        <f>S241*H241</f>
        <v>0</v>
      </c>
      <c r="AR241" s="140" t="s">
        <v>294</v>
      </c>
      <c r="AT241" s="140" t="s">
        <v>228</v>
      </c>
      <c r="AU241" s="140" t="s">
        <v>79</v>
      </c>
      <c r="AY241" s="16" t="s">
        <v>226</v>
      </c>
      <c r="BE241" s="141">
        <f>IF(N241="základní",J241,0)</f>
        <v>0</v>
      </c>
      <c r="BF241" s="141">
        <f>IF(N241="snížená",J241,0)</f>
        <v>0</v>
      </c>
      <c r="BG241" s="141">
        <f>IF(N241="zákl. přenesená",J241,0)</f>
        <v>0</v>
      </c>
      <c r="BH241" s="141">
        <f>IF(N241="sníž. přenesená",J241,0)</f>
        <v>0</v>
      </c>
      <c r="BI241" s="141">
        <f>IF(N241="nulová",J241,0)</f>
        <v>0</v>
      </c>
      <c r="BJ241" s="16" t="s">
        <v>79</v>
      </c>
      <c r="BK241" s="141">
        <f>ROUND(I241*H241,2)</f>
        <v>0</v>
      </c>
      <c r="BL241" s="16" t="s">
        <v>294</v>
      </c>
      <c r="BM241" s="140" t="s">
        <v>398</v>
      </c>
    </row>
    <row r="242" spans="2:65" s="1" customFormat="1" ht="33" customHeight="1">
      <c r="B242" s="129"/>
      <c r="C242" s="130">
        <v>37</v>
      </c>
      <c r="D242" s="130" t="s">
        <v>228</v>
      </c>
      <c r="E242" s="131" t="s">
        <v>400</v>
      </c>
      <c r="F242" s="132" t="s">
        <v>401</v>
      </c>
      <c r="G242" s="133" t="s">
        <v>93</v>
      </c>
      <c r="H242" s="134">
        <v>2.1000000000000001E-2</v>
      </c>
      <c r="I242" s="184"/>
      <c r="J242" s="135">
        <f>ROUND(I242*H242,2)</f>
        <v>0</v>
      </c>
      <c r="K242" s="132" t="s">
        <v>232</v>
      </c>
      <c r="L242" s="28"/>
      <c r="M242" s="136" t="s">
        <v>1</v>
      </c>
      <c r="N242" s="137" t="s">
        <v>35</v>
      </c>
      <c r="O242" s="138">
        <v>1.5980000000000001</v>
      </c>
      <c r="P242" s="138">
        <f>O242*H242</f>
        <v>3.3558000000000004E-2</v>
      </c>
      <c r="Q242" s="138">
        <v>0</v>
      </c>
      <c r="R242" s="138">
        <f>Q242*H242</f>
        <v>0</v>
      </c>
      <c r="S242" s="138">
        <v>0</v>
      </c>
      <c r="T242" s="139">
        <f>S242*H242</f>
        <v>0</v>
      </c>
      <c r="AR242" s="140" t="s">
        <v>294</v>
      </c>
      <c r="AT242" s="140" t="s">
        <v>228</v>
      </c>
      <c r="AU242" s="140" t="s">
        <v>79</v>
      </c>
      <c r="AY242" s="16" t="s">
        <v>226</v>
      </c>
      <c r="BE242" s="141">
        <f>IF(N242="základní",J242,0)</f>
        <v>0</v>
      </c>
      <c r="BF242" s="141">
        <f>IF(N242="snížená",J242,0)</f>
        <v>0</v>
      </c>
      <c r="BG242" s="141">
        <f>IF(N242="zákl. přenesená",J242,0)</f>
        <v>0</v>
      </c>
      <c r="BH242" s="141">
        <f>IF(N242="sníž. přenesená",J242,0)</f>
        <v>0</v>
      </c>
      <c r="BI242" s="141">
        <f>IF(N242="nulová",J242,0)</f>
        <v>0</v>
      </c>
      <c r="BJ242" s="16" t="s">
        <v>79</v>
      </c>
      <c r="BK242" s="141">
        <f>ROUND(I242*H242,2)</f>
        <v>0</v>
      </c>
      <c r="BL242" s="16" t="s">
        <v>294</v>
      </c>
      <c r="BM242" s="140" t="s">
        <v>402</v>
      </c>
    </row>
    <row r="243" spans="2:65" s="1" customFormat="1" ht="24.2" customHeight="1">
      <c r="B243" s="129"/>
      <c r="C243" s="130">
        <v>38</v>
      </c>
      <c r="D243" s="130" t="s">
        <v>228</v>
      </c>
      <c r="E243" s="131" t="s">
        <v>404</v>
      </c>
      <c r="F243" s="132" t="s">
        <v>405</v>
      </c>
      <c r="G243" s="133" t="s">
        <v>93</v>
      </c>
      <c r="H243" s="134">
        <v>2.1000000000000001E-2</v>
      </c>
      <c r="I243" s="184"/>
      <c r="J243" s="135">
        <f>ROUND(I243*H243,2)</f>
        <v>0</v>
      </c>
      <c r="K243" s="132" t="s">
        <v>232</v>
      </c>
      <c r="L243" s="28"/>
      <c r="M243" s="136" t="s">
        <v>1</v>
      </c>
      <c r="N243" s="137" t="s">
        <v>35</v>
      </c>
      <c r="O243" s="138">
        <v>1.36</v>
      </c>
      <c r="P243" s="138">
        <f>O243*H243</f>
        <v>2.8560000000000006E-2</v>
      </c>
      <c r="Q243" s="138">
        <v>0</v>
      </c>
      <c r="R243" s="138">
        <f>Q243*H243</f>
        <v>0</v>
      </c>
      <c r="S243" s="138">
        <v>0</v>
      </c>
      <c r="T243" s="139">
        <f>S243*H243</f>
        <v>0</v>
      </c>
      <c r="AR243" s="140" t="s">
        <v>294</v>
      </c>
      <c r="AT243" s="140" t="s">
        <v>228</v>
      </c>
      <c r="AU243" s="140" t="s">
        <v>79</v>
      </c>
      <c r="AY243" s="16" t="s">
        <v>226</v>
      </c>
      <c r="BE243" s="141">
        <f>IF(N243="základní",J243,0)</f>
        <v>0</v>
      </c>
      <c r="BF243" s="141">
        <f>IF(N243="snížená",J243,0)</f>
        <v>0</v>
      </c>
      <c r="BG243" s="141">
        <f>IF(N243="zákl. přenesená",J243,0)</f>
        <v>0</v>
      </c>
      <c r="BH243" s="141">
        <f>IF(N243="sníž. přenesená",J243,0)</f>
        <v>0</v>
      </c>
      <c r="BI243" s="141">
        <f>IF(N243="nulová",J243,0)</f>
        <v>0</v>
      </c>
      <c r="BJ243" s="16" t="s">
        <v>79</v>
      </c>
      <c r="BK243" s="141">
        <f>ROUND(I243*H243,2)</f>
        <v>0</v>
      </c>
      <c r="BL243" s="16" t="s">
        <v>294</v>
      </c>
      <c r="BM243" s="140" t="s">
        <v>406</v>
      </c>
    </row>
    <row r="244" spans="2:65" s="11" customFormat="1" ht="22.9" customHeight="1">
      <c r="B244" s="118"/>
      <c r="D244" s="119" t="s">
        <v>68</v>
      </c>
      <c r="E244" s="127" t="s">
        <v>407</v>
      </c>
      <c r="F244" s="127" t="s">
        <v>408</v>
      </c>
      <c r="J244" s="128">
        <f>BK244</f>
        <v>0</v>
      </c>
      <c r="L244" s="118"/>
      <c r="M244" s="122"/>
      <c r="P244" s="123">
        <f>SUM(P245:P254)</f>
        <v>2.2389999999999999</v>
      </c>
      <c r="R244" s="123">
        <f>SUM(R245:R254)</f>
        <v>2.9400000000000003E-3</v>
      </c>
      <c r="T244" s="124">
        <f>SUM(T245:T254)</f>
        <v>0</v>
      </c>
      <c r="AR244" s="119" t="s">
        <v>79</v>
      </c>
      <c r="AT244" s="125" t="s">
        <v>68</v>
      </c>
      <c r="AU244" s="125" t="s">
        <v>77</v>
      </c>
      <c r="AY244" s="119" t="s">
        <v>226</v>
      </c>
      <c r="BK244" s="126">
        <f>SUM(BK245:BK254)</f>
        <v>0</v>
      </c>
    </row>
    <row r="245" spans="2:65" s="1" customFormat="1" ht="24.2" customHeight="1">
      <c r="B245" s="129"/>
      <c r="C245" s="130">
        <v>39</v>
      </c>
      <c r="D245" s="130" t="s">
        <v>228</v>
      </c>
      <c r="E245" s="131" t="s">
        <v>410</v>
      </c>
      <c r="F245" s="132" t="s">
        <v>411</v>
      </c>
      <c r="G245" s="133" t="s">
        <v>231</v>
      </c>
      <c r="H245" s="134">
        <v>1</v>
      </c>
      <c r="I245" s="184"/>
      <c r="J245" s="135">
        <f t="shared" ref="J245:J254" si="0">ROUND(I245*H245,2)</f>
        <v>0</v>
      </c>
      <c r="K245" s="132" t="s">
        <v>232</v>
      </c>
      <c r="L245" s="28"/>
      <c r="M245" s="136" t="s">
        <v>1</v>
      </c>
      <c r="N245" s="137" t="s">
        <v>35</v>
      </c>
      <c r="O245" s="138">
        <v>0.48299999999999998</v>
      </c>
      <c r="P245" s="138">
        <f t="shared" ref="P245:P254" si="1">O245*H245</f>
        <v>0.48299999999999998</v>
      </c>
      <c r="Q245" s="138">
        <v>0</v>
      </c>
      <c r="R245" s="138">
        <f t="shared" ref="R245:R254" si="2">Q245*H245</f>
        <v>0</v>
      </c>
      <c r="S245" s="138">
        <v>0</v>
      </c>
      <c r="T245" s="139">
        <f t="shared" ref="T245:T254" si="3">S245*H245</f>
        <v>0</v>
      </c>
      <c r="AR245" s="140" t="s">
        <v>294</v>
      </c>
      <c r="AT245" s="140" t="s">
        <v>228</v>
      </c>
      <c r="AU245" s="140" t="s">
        <v>79</v>
      </c>
      <c r="AY245" s="16" t="s">
        <v>226</v>
      </c>
      <c r="BE245" s="141">
        <f t="shared" ref="BE245:BE254" si="4">IF(N245="základní",J245,0)</f>
        <v>0</v>
      </c>
      <c r="BF245" s="141">
        <f t="shared" ref="BF245:BF254" si="5">IF(N245="snížená",J245,0)</f>
        <v>0</v>
      </c>
      <c r="BG245" s="141">
        <f t="shared" ref="BG245:BG254" si="6">IF(N245="zákl. přenesená",J245,0)</f>
        <v>0</v>
      </c>
      <c r="BH245" s="141">
        <f t="shared" ref="BH245:BH254" si="7">IF(N245="sníž. přenesená",J245,0)</f>
        <v>0</v>
      </c>
      <c r="BI245" s="141">
        <f t="shared" ref="BI245:BI254" si="8">IF(N245="nulová",J245,0)</f>
        <v>0</v>
      </c>
      <c r="BJ245" s="16" t="s">
        <v>79</v>
      </c>
      <c r="BK245" s="141">
        <f t="shared" ref="BK245:BK254" si="9">ROUND(I245*H245,2)</f>
        <v>0</v>
      </c>
      <c r="BL245" s="16" t="s">
        <v>294</v>
      </c>
      <c r="BM245" s="140" t="s">
        <v>412</v>
      </c>
    </row>
    <row r="246" spans="2:65" s="1" customFormat="1" ht="24.2" customHeight="1">
      <c r="B246" s="129"/>
      <c r="C246" s="160">
        <v>40</v>
      </c>
      <c r="D246" s="160" t="s">
        <v>414</v>
      </c>
      <c r="E246" s="161" t="s">
        <v>415</v>
      </c>
      <c r="F246" s="162" t="s">
        <v>416</v>
      </c>
      <c r="G246" s="163" t="s">
        <v>231</v>
      </c>
      <c r="H246" s="164">
        <v>1</v>
      </c>
      <c r="I246" s="185"/>
      <c r="J246" s="165">
        <f t="shared" si="0"/>
        <v>0</v>
      </c>
      <c r="K246" s="162" t="s">
        <v>232</v>
      </c>
      <c r="L246" s="166"/>
      <c r="M246" s="167" t="s">
        <v>1</v>
      </c>
      <c r="N246" s="168" t="s">
        <v>35</v>
      </c>
      <c r="O246" s="138">
        <v>0</v>
      </c>
      <c r="P246" s="138">
        <f t="shared" si="1"/>
        <v>0</v>
      </c>
      <c r="Q246" s="138">
        <v>4.6999999999999999E-4</v>
      </c>
      <c r="R246" s="138">
        <f t="shared" si="2"/>
        <v>4.6999999999999999E-4</v>
      </c>
      <c r="S246" s="138">
        <v>0</v>
      </c>
      <c r="T246" s="139">
        <f t="shared" si="3"/>
        <v>0</v>
      </c>
      <c r="AR246" s="140" t="s">
        <v>362</v>
      </c>
      <c r="AT246" s="140" t="s">
        <v>414</v>
      </c>
      <c r="AU246" s="140" t="s">
        <v>79</v>
      </c>
      <c r="AY246" s="16" t="s">
        <v>226</v>
      </c>
      <c r="BE246" s="141">
        <f t="shared" si="4"/>
        <v>0</v>
      </c>
      <c r="BF246" s="141">
        <f t="shared" si="5"/>
        <v>0</v>
      </c>
      <c r="BG246" s="141">
        <f t="shared" si="6"/>
        <v>0</v>
      </c>
      <c r="BH246" s="141">
        <f t="shared" si="7"/>
        <v>0</v>
      </c>
      <c r="BI246" s="141">
        <f t="shared" si="8"/>
        <v>0</v>
      </c>
      <c r="BJ246" s="16" t="s">
        <v>79</v>
      </c>
      <c r="BK246" s="141">
        <f t="shared" si="9"/>
        <v>0</v>
      </c>
      <c r="BL246" s="16" t="s">
        <v>294</v>
      </c>
      <c r="BM246" s="140" t="s">
        <v>417</v>
      </c>
    </row>
    <row r="247" spans="2:65" s="1" customFormat="1" ht="16.5" customHeight="1">
      <c r="B247" s="129"/>
      <c r="C247" s="130">
        <v>41</v>
      </c>
      <c r="D247" s="130" t="s">
        <v>228</v>
      </c>
      <c r="E247" s="131" t="s">
        <v>419</v>
      </c>
      <c r="F247" s="132" t="s">
        <v>420</v>
      </c>
      <c r="G247" s="133" t="s">
        <v>231</v>
      </c>
      <c r="H247" s="134">
        <v>1</v>
      </c>
      <c r="I247" s="184"/>
      <c r="J247" s="135">
        <f t="shared" si="0"/>
        <v>0</v>
      </c>
      <c r="K247" s="132" t="s">
        <v>232</v>
      </c>
      <c r="L247" s="28"/>
      <c r="M247" s="136" t="s">
        <v>1</v>
      </c>
      <c r="N247" s="137" t="s">
        <v>35</v>
      </c>
      <c r="O247" s="138">
        <v>0.33800000000000002</v>
      </c>
      <c r="P247" s="138">
        <f t="shared" si="1"/>
        <v>0.33800000000000002</v>
      </c>
      <c r="Q247" s="138">
        <v>0</v>
      </c>
      <c r="R247" s="138">
        <f t="shared" si="2"/>
        <v>0</v>
      </c>
      <c r="S247" s="138">
        <v>0</v>
      </c>
      <c r="T247" s="139">
        <f t="shared" si="3"/>
        <v>0</v>
      </c>
      <c r="AR247" s="140" t="s">
        <v>294</v>
      </c>
      <c r="AT247" s="140" t="s">
        <v>228</v>
      </c>
      <c r="AU247" s="140" t="s">
        <v>79</v>
      </c>
      <c r="AY247" s="16" t="s">
        <v>226</v>
      </c>
      <c r="BE247" s="141">
        <f t="shared" si="4"/>
        <v>0</v>
      </c>
      <c r="BF247" s="141">
        <f t="shared" si="5"/>
        <v>0</v>
      </c>
      <c r="BG247" s="141">
        <f t="shared" si="6"/>
        <v>0</v>
      </c>
      <c r="BH247" s="141">
        <f t="shared" si="7"/>
        <v>0</v>
      </c>
      <c r="BI247" s="141">
        <f t="shared" si="8"/>
        <v>0</v>
      </c>
      <c r="BJ247" s="16" t="s">
        <v>79</v>
      </c>
      <c r="BK247" s="141">
        <f t="shared" si="9"/>
        <v>0</v>
      </c>
      <c r="BL247" s="16" t="s">
        <v>294</v>
      </c>
      <c r="BM247" s="140" t="s">
        <v>421</v>
      </c>
    </row>
    <row r="248" spans="2:65" s="1" customFormat="1" ht="24.2" customHeight="1">
      <c r="B248" s="129"/>
      <c r="C248" s="160">
        <v>42</v>
      </c>
      <c r="D248" s="160" t="s">
        <v>414</v>
      </c>
      <c r="E248" s="161" t="s">
        <v>423</v>
      </c>
      <c r="F248" s="162" t="s">
        <v>424</v>
      </c>
      <c r="G248" s="163" t="s">
        <v>231</v>
      </c>
      <c r="H248" s="164">
        <v>1</v>
      </c>
      <c r="I248" s="185"/>
      <c r="J248" s="165">
        <f t="shared" si="0"/>
        <v>0</v>
      </c>
      <c r="K248" s="162" t="s">
        <v>232</v>
      </c>
      <c r="L248" s="166"/>
      <c r="M248" s="167" t="s">
        <v>1</v>
      </c>
      <c r="N248" s="168" t="s">
        <v>35</v>
      </c>
      <c r="O248" s="138">
        <v>0</v>
      </c>
      <c r="P248" s="138">
        <f t="shared" si="1"/>
        <v>0</v>
      </c>
      <c r="Q248" s="138">
        <v>2.0000000000000001E-4</v>
      </c>
      <c r="R248" s="138">
        <f t="shared" si="2"/>
        <v>2.0000000000000001E-4</v>
      </c>
      <c r="S248" s="138">
        <v>0</v>
      </c>
      <c r="T248" s="139">
        <f t="shared" si="3"/>
        <v>0</v>
      </c>
      <c r="AR248" s="140" t="s">
        <v>362</v>
      </c>
      <c r="AT248" s="140" t="s">
        <v>414</v>
      </c>
      <c r="AU248" s="140" t="s">
        <v>79</v>
      </c>
      <c r="AY248" s="16" t="s">
        <v>226</v>
      </c>
      <c r="BE248" s="141">
        <f t="shared" si="4"/>
        <v>0</v>
      </c>
      <c r="BF248" s="141">
        <f t="shared" si="5"/>
        <v>0</v>
      </c>
      <c r="BG248" s="141">
        <f t="shared" si="6"/>
        <v>0</v>
      </c>
      <c r="BH248" s="141">
        <f t="shared" si="7"/>
        <v>0</v>
      </c>
      <c r="BI248" s="141">
        <f t="shared" si="8"/>
        <v>0</v>
      </c>
      <c r="BJ248" s="16" t="s">
        <v>79</v>
      </c>
      <c r="BK248" s="141">
        <f t="shared" si="9"/>
        <v>0</v>
      </c>
      <c r="BL248" s="16" t="s">
        <v>294</v>
      </c>
      <c r="BM248" s="140" t="s">
        <v>425</v>
      </c>
    </row>
    <row r="249" spans="2:65" s="1" customFormat="1" ht="21.75" customHeight="1">
      <c r="B249" s="129"/>
      <c r="C249" s="130">
        <v>43</v>
      </c>
      <c r="D249" s="130" t="s">
        <v>228</v>
      </c>
      <c r="E249" s="131" t="s">
        <v>427</v>
      </c>
      <c r="F249" s="132" t="s">
        <v>428</v>
      </c>
      <c r="G249" s="133" t="s">
        <v>231</v>
      </c>
      <c r="H249" s="134">
        <v>1</v>
      </c>
      <c r="I249" s="184"/>
      <c r="J249" s="135">
        <f t="shared" si="0"/>
        <v>0</v>
      </c>
      <c r="K249" s="132" t="s">
        <v>232</v>
      </c>
      <c r="L249" s="28"/>
      <c r="M249" s="136" t="s">
        <v>1</v>
      </c>
      <c r="N249" s="137" t="s">
        <v>35</v>
      </c>
      <c r="O249" s="138">
        <v>0.67700000000000005</v>
      </c>
      <c r="P249" s="138">
        <f t="shared" si="1"/>
        <v>0.67700000000000005</v>
      </c>
      <c r="Q249" s="138">
        <v>0</v>
      </c>
      <c r="R249" s="138">
        <f t="shared" si="2"/>
        <v>0</v>
      </c>
      <c r="S249" s="138">
        <v>0</v>
      </c>
      <c r="T249" s="139">
        <f t="shared" si="3"/>
        <v>0</v>
      </c>
      <c r="AR249" s="140" t="s">
        <v>294</v>
      </c>
      <c r="AT249" s="140" t="s">
        <v>228</v>
      </c>
      <c r="AU249" s="140" t="s">
        <v>79</v>
      </c>
      <c r="AY249" s="16" t="s">
        <v>226</v>
      </c>
      <c r="BE249" s="141">
        <f t="shared" si="4"/>
        <v>0</v>
      </c>
      <c r="BF249" s="141">
        <f t="shared" si="5"/>
        <v>0</v>
      </c>
      <c r="BG249" s="141">
        <f t="shared" si="6"/>
        <v>0</v>
      </c>
      <c r="BH249" s="141">
        <f t="shared" si="7"/>
        <v>0</v>
      </c>
      <c r="BI249" s="141">
        <f t="shared" si="8"/>
        <v>0</v>
      </c>
      <c r="BJ249" s="16" t="s">
        <v>79</v>
      </c>
      <c r="BK249" s="141">
        <f t="shared" si="9"/>
        <v>0</v>
      </c>
      <c r="BL249" s="16" t="s">
        <v>294</v>
      </c>
      <c r="BM249" s="140" t="s">
        <v>429</v>
      </c>
    </row>
    <row r="250" spans="2:65" s="1" customFormat="1" ht="21.75" customHeight="1">
      <c r="B250" s="129"/>
      <c r="C250" s="160">
        <v>44</v>
      </c>
      <c r="D250" s="160" t="s">
        <v>414</v>
      </c>
      <c r="E250" s="161" t="s">
        <v>431</v>
      </c>
      <c r="F250" s="162" t="s">
        <v>432</v>
      </c>
      <c r="G250" s="163" t="s">
        <v>231</v>
      </c>
      <c r="H250" s="164">
        <v>1</v>
      </c>
      <c r="I250" s="185"/>
      <c r="J250" s="165">
        <f t="shared" si="0"/>
        <v>0</v>
      </c>
      <c r="K250" s="162" t="s">
        <v>232</v>
      </c>
      <c r="L250" s="166"/>
      <c r="M250" s="167" t="s">
        <v>1</v>
      </c>
      <c r="N250" s="168" t="s">
        <v>35</v>
      </c>
      <c r="O250" s="138">
        <v>0</v>
      </c>
      <c r="P250" s="138">
        <f t="shared" si="1"/>
        <v>0</v>
      </c>
      <c r="Q250" s="138">
        <v>2.0000000000000001E-4</v>
      </c>
      <c r="R250" s="138">
        <f t="shared" si="2"/>
        <v>2.0000000000000001E-4</v>
      </c>
      <c r="S250" s="138">
        <v>0</v>
      </c>
      <c r="T250" s="139">
        <f t="shared" si="3"/>
        <v>0</v>
      </c>
      <c r="AR250" s="140" t="s">
        <v>362</v>
      </c>
      <c r="AT250" s="140" t="s">
        <v>414</v>
      </c>
      <c r="AU250" s="140" t="s">
        <v>79</v>
      </c>
      <c r="AY250" s="16" t="s">
        <v>226</v>
      </c>
      <c r="BE250" s="141">
        <f t="shared" si="4"/>
        <v>0</v>
      </c>
      <c r="BF250" s="141">
        <f t="shared" si="5"/>
        <v>0</v>
      </c>
      <c r="BG250" s="141">
        <f t="shared" si="6"/>
        <v>0</v>
      </c>
      <c r="BH250" s="141">
        <f t="shared" si="7"/>
        <v>0</v>
      </c>
      <c r="BI250" s="141">
        <f t="shared" si="8"/>
        <v>0</v>
      </c>
      <c r="BJ250" s="16" t="s">
        <v>79</v>
      </c>
      <c r="BK250" s="141">
        <f t="shared" si="9"/>
        <v>0</v>
      </c>
      <c r="BL250" s="16" t="s">
        <v>294</v>
      </c>
      <c r="BM250" s="140" t="s">
        <v>433</v>
      </c>
    </row>
    <row r="251" spans="2:65" s="1" customFormat="1" ht="37.9" customHeight="1">
      <c r="B251" s="129"/>
      <c r="C251" s="130">
        <v>45</v>
      </c>
      <c r="D251" s="130" t="s">
        <v>228</v>
      </c>
      <c r="E251" s="131" t="s">
        <v>435</v>
      </c>
      <c r="F251" s="132" t="s">
        <v>436</v>
      </c>
      <c r="G251" s="133" t="s">
        <v>102</v>
      </c>
      <c r="H251" s="134">
        <v>1</v>
      </c>
      <c r="I251" s="184"/>
      <c r="J251" s="135">
        <f t="shared" si="0"/>
        <v>0</v>
      </c>
      <c r="K251" s="132" t="s">
        <v>232</v>
      </c>
      <c r="L251" s="28"/>
      <c r="M251" s="136" t="s">
        <v>1</v>
      </c>
      <c r="N251" s="137" t="s">
        <v>35</v>
      </c>
      <c r="O251" s="138">
        <v>0.434</v>
      </c>
      <c r="P251" s="138">
        <f t="shared" si="1"/>
        <v>0.434</v>
      </c>
      <c r="Q251" s="138">
        <v>1.67E-3</v>
      </c>
      <c r="R251" s="138">
        <f t="shared" si="2"/>
        <v>1.67E-3</v>
      </c>
      <c r="S251" s="138">
        <v>0</v>
      </c>
      <c r="T251" s="139">
        <f t="shared" si="3"/>
        <v>0</v>
      </c>
      <c r="AR251" s="140" t="s">
        <v>294</v>
      </c>
      <c r="AT251" s="140" t="s">
        <v>228</v>
      </c>
      <c r="AU251" s="140" t="s">
        <v>79</v>
      </c>
      <c r="AY251" s="16" t="s">
        <v>226</v>
      </c>
      <c r="BE251" s="141">
        <f t="shared" si="4"/>
        <v>0</v>
      </c>
      <c r="BF251" s="141">
        <f t="shared" si="5"/>
        <v>0</v>
      </c>
      <c r="BG251" s="141">
        <f t="shared" si="6"/>
        <v>0</v>
      </c>
      <c r="BH251" s="141">
        <f t="shared" si="7"/>
        <v>0</v>
      </c>
      <c r="BI251" s="141">
        <f t="shared" si="8"/>
        <v>0</v>
      </c>
      <c r="BJ251" s="16" t="s">
        <v>79</v>
      </c>
      <c r="BK251" s="141">
        <f t="shared" si="9"/>
        <v>0</v>
      </c>
      <c r="BL251" s="16" t="s">
        <v>294</v>
      </c>
      <c r="BM251" s="140" t="s">
        <v>437</v>
      </c>
    </row>
    <row r="252" spans="2:65" s="1" customFormat="1" ht="33" customHeight="1">
      <c r="B252" s="129"/>
      <c r="C252" s="130">
        <v>46</v>
      </c>
      <c r="D252" s="130" t="s">
        <v>228</v>
      </c>
      <c r="E252" s="131" t="s">
        <v>439</v>
      </c>
      <c r="F252" s="132" t="s">
        <v>440</v>
      </c>
      <c r="G252" s="133" t="s">
        <v>231</v>
      </c>
      <c r="H252" s="134">
        <v>1</v>
      </c>
      <c r="I252" s="184"/>
      <c r="J252" s="135">
        <f t="shared" si="0"/>
        <v>0</v>
      </c>
      <c r="K252" s="132" t="s">
        <v>232</v>
      </c>
      <c r="L252" s="28"/>
      <c r="M252" s="136" t="s">
        <v>1</v>
      </c>
      <c r="N252" s="137" t="s">
        <v>35</v>
      </c>
      <c r="O252" s="138">
        <v>0.307</v>
      </c>
      <c r="P252" s="138">
        <f t="shared" si="1"/>
        <v>0.307</v>
      </c>
      <c r="Q252" s="138">
        <v>0</v>
      </c>
      <c r="R252" s="138">
        <f t="shared" si="2"/>
        <v>0</v>
      </c>
      <c r="S252" s="138">
        <v>0</v>
      </c>
      <c r="T252" s="139">
        <f t="shared" si="3"/>
        <v>0</v>
      </c>
      <c r="AR252" s="140" t="s">
        <v>294</v>
      </c>
      <c r="AT252" s="140" t="s">
        <v>228</v>
      </c>
      <c r="AU252" s="140" t="s">
        <v>79</v>
      </c>
      <c r="AY252" s="16" t="s">
        <v>226</v>
      </c>
      <c r="BE252" s="141">
        <f t="shared" si="4"/>
        <v>0</v>
      </c>
      <c r="BF252" s="141">
        <f t="shared" si="5"/>
        <v>0</v>
      </c>
      <c r="BG252" s="141">
        <f t="shared" si="6"/>
        <v>0</v>
      </c>
      <c r="BH252" s="141">
        <f t="shared" si="7"/>
        <v>0</v>
      </c>
      <c r="BI252" s="141">
        <f t="shared" si="8"/>
        <v>0</v>
      </c>
      <c r="BJ252" s="16" t="s">
        <v>79</v>
      </c>
      <c r="BK252" s="141">
        <f t="shared" si="9"/>
        <v>0</v>
      </c>
      <c r="BL252" s="16" t="s">
        <v>294</v>
      </c>
      <c r="BM252" s="140" t="s">
        <v>441</v>
      </c>
    </row>
    <row r="253" spans="2:65" s="1" customFormat="1" ht="16.5" customHeight="1">
      <c r="B253" s="129"/>
      <c r="C253" s="160">
        <v>47</v>
      </c>
      <c r="D253" s="160" t="s">
        <v>414</v>
      </c>
      <c r="E253" s="161" t="s">
        <v>443</v>
      </c>
      <c r="F253" s="162" t="s">
        <v>444</v>
      </c>
      <c r="G253" s="163" t="s">
        <v>231</v>
      </c>
      <c r="H253" s="164">
        <v>1</v>
      </c>
      <c r="I253" s="185"/>
      <c r="J253" s="165">
        <f t="shared" si="0"/>
        <v>0</v>
      </c>
      <c r="K253" s="162" t="s">
        <v>232</v>
      </c>
      <c r="L253" s="166"/>
      <c r="M253" s="167" t="s">
        <v>1</v>
      </c>
      <c r="N253" s="168" t="s">
        <v>35</v>
      </c>
      <c r="O253" s="138">
        <v>0</v>
      </c>
      <c r="P253" s="138">
        <f t="shared" si="1"/>
        <v>0</v>
      </c>
      <c r="Q253" s="138">
        <v>4.0000000000000002E-4</v>
      </c>
      <c r="R253" s="138">
        <f t="shared" si="2"/>
        <v>4.0000000000000002E-4</v>
      </c>
      <c r="S253" s="138">
        <v>0</v>
      </c>
      <c r="T253" s="139">
        <f t="shared" si="3"/>
        <v>0</v>
      </c>
      <c r="AR253" s="140" t="s">
        <v>362</v>
      </c>
      <c r="AT253" s="140" t="s">
        <v>414</v>
      </c>
      <c r="AU253" s="140" t="s">
        <v>79</v>
      </c>
      <c r="AY253" s="16" t="s">
        <v>226</v>
      </c>
      <c r="BE253" s="141">
        <f t="shared" si="4"/>
        <v>0</v>
      </c>
      <c r="BF253" s="141">
        <f t="shared" si="5"/>
        <v>0</v>
      </c>
      <c r="BG253" s="141">
        <f t="shared" si="6"/>
        <v>0</v>
      </c>
      <c r="BH253" s="141">
        <f t="shared" si="7"/>
        <v>0</v>
      </c>
      <c r="BI253" s="141">
        <f t="shared" si="8"/>
        <v>0</v>
      </c>
      <c r="BJ253" s="16" t="s">
        <v>79</v>
      </c>
      <c r="BK253" s="141">
        <f t="shared" si="9"/>
        <v>0</v>
      </c>
      <c r="BL253" s="16" t="s">
        <v>294</v>
      </c>
      <c r="BM253" s="140" t="s">
        <v>445</v>
      </c>
    </row>
    <row r="254" spans="2:65" s="1" customFormat="1" ht="24.2" customHeight="1">
      <c r="B254" s="129"/>
      <c r="C254" s="130">
        <v>48</v>
      </c>
      <c r="D254" s="130" t="s">
        <v>228</v>
      </c>
      <c r="E254" s="131" t="s">
        <v>447</v>
      </c>
      <c r="F254" s="132" t="s">
        <v>448</v>
      </c>
      <c r="G254" s="133" t="s">
        <v>1322</v>
      </c>
      <c r="H254" s="134">
        <v>1</v>
      </c>
      <c r="I254" s="184"/>
      <c r="J254" s="135">
        <f t="shared" si="0"/>
        <v>0</v>
      </c>
      <c r="K254" s="132" t="s">
        <v>232</v>
      </c>
      <c r="L254" s="28"/>
      <c r="M254" s="136" t="s">
        <v>1</v>
      </c>
      <c r="N254" s="137" t="s">
        <v>35</v>
      </c>
      <c r="O254" s="138">
        <v>0</v>
      </c>
      <c r="P254" s="138">
        <f t="shared" si="1"/>
        <v>0</v>
      </c>
      <c r="Q254" s="138">
        <v>0</v>
      </c>
      <c r="R254" s="138">
        <f t="shared" si="2"/>
        <v>0</v>
      </c>
      <c r="S254" s="138">
        <v>0</v>
      </c>
      <c r="T254" s="139">
        <f t="shared" si="3"/>
        <v>0</v>
      </c>
      <c r="AR254" s="140" t="s">
        <v>294</v>
      </c>
      <c r="AT254" s="140" t="s">
        <v>228</v>
      </c>
      <c r="AU254" s="140" t="s">
        <v>79</v>
      </c>
      <c r="AY254" s="16" t="s">
        <v>226</v>
      </c>
      <c r="BE254" s="141">
        <f t="shared" si="4"/>
        <v>0</v>
      </c>
      <c r="BF254" s="141">
        <f t="shared" si="5"/>
        <v>0</v>
      </c>
      <c r="BG254" s="141">
        <f t="shared" si="6"/>
        <v>0</v>
      </c>
      <c r="BH254" s="141">
        <f t="shared" si="7"/>
        <v>0</v>
      </c>
      <c r="BI254" s="141">
        <f t="shared" si="8"/>
        <v>0</v>
      </c>
      <c r="BJ254" s="16" t="s">
        <v>79</v>
      </c>
      <c r="BK254" s="141">
        <f t="shared" si="9"/>
        <v>0</v>
      </c>
      <c r="BL254" s="16" t="s">
        <v>294</v>
      </c>
      <c r="BM254" s="140" t="s">
        <v>449</v>
      </c>
    </row>
    <row r="255" spans="2:65" s="11" customFormat="1" ht="22.9" customHeight="1">
      <c r="B255" s="118"/>
      <c r="D255" s="119" t="s">
        <v>68</v>
      </c>
      <c r="E255" s="127" t="s">
        <v>450</v>
      </c>
      <c r="F255" s="127" t="s">
        <v>451</v>
      </c>
      <c r="J255" s="128">
        <f>BK255</f>
        <v>0</v>
      </c>
      <c r="L255" s="118"/>
      <c r="M255" s="122"/>
      <c r="P255" s="123">
        <f>SUM(P256:P260)</f>
        <v>2.3940000000000001</v>
      </c>
      <c r="R255" s="123">
        <f>SUM(R256:R260)</f>
        <v>1.0999999999999999E-2</v>
      </c>
      <c r="T255" s="124">
        <f>SUM(T256:T260)</f>
        <v>0</v>
      </c>
      <c r="AR255" s="119" t="s">
        <v>79</v>
      </c>
      <c r="AT255" s="125" t="s">
        <v>68</v>
      </c>
      <c r="AU255" s="125" t="s">
        <v>77</v>
      </c>
      <c r="AY255" s="119" t="s">
        <v>226</v>
      </c>
      <c r="BK255" s="126">
        <f>SUM(BK256:BK260)</f>
        <v>0</v>
      </c>
    </row>
    <row r="256" spans="2:65" s="1" customFormat="1" ht="24.2" customHeight="1">
      <c r="B256" s="129"/>
      <c r="C256" s="130">
        <v>49</v>
      </c>
      <c r="D256" s="130" t="s">
        <v>228</v>
      </c>
      <c r="E256" s="131" t="s">
        <v>453</v>
      </c>
      <c r="F256" s="132" t="s">
        <v>454</v>
      </c>
      <c r="G256" s="133" t="s">
        <v>231</v>
      </c>
      <c r="H256" s="134">
        <v>1</v>
      </c>
      <c r="I256" s="184"/>
      <c r="J256" s="135">
        <f>ROUND(I256*H256,2)</f>
        <v>0</v>
      </c>
      <c r="K256" s="132" t="s">
        <v>232</v>
      </c>
      <c r="L256" s="28"/>
      <c r="M256" s="136" t="s">
        <v>1</v>
      </c>
      <c r="N256" s="137" t="s">
        <v>35</v>
      </c>
      <c r="O256" s="138">
        <v>1.6919999999999999</v>
      </c>
      <c r="P256" s="138">
        <f>O256*H256</f>
        <v>1.6919999999999999</v>
      </c>
      <c r="Q256" s="138">
        <v>0</v>
      </c>
      <c r="R256" s="138">
        <f>Q256*H256</f>
        <v>0</v>
      </c>
      <c r="S256" s="138">
        <v>0</v>
      </c>
      <c r="T256" s="139">
        <f>S256*H256</f>
        <v>0</v>
      </c>
      <c r="AR256" s="140" t="s">
        <v>233</v>
      </c>
      <c r="AT256" s="140" t="s">
        <v>228</v>
      </c>
      <c r="AU256" s="140" t="s">
        <v>79</v>
      </c>
      <c r="AY256" s="16" t="s">
        <v>226</v>
      </c>
      <c r="BE256" s="141">
        <f>IF(N256="základní",J256,0)</f>
        <v>0</v>
      </c>
      <c r="BF256" s="141">
        <f>IF(N256="snížená",J256,0)</f>
        <v>0</v>
      </c>
      <c r="BG256" s="141">
        <f>IF(N256="zákl. přenesená",J256,0)</f>
        <v>0</v>
      </c>
      <c r="BH256" s="141">
        <f>IF(N256="sníž. přenesená",J256,0)</f>
        <v>0</v>
      </c>
      <c r="BI256" s="141">
        <f>IF(N256="nulová",J256,0)</f>
        <v>0</v>
      </c>
      <c r="BJ256" s="16" t="s">
        <v>79</v>
      </c>
      <c r="BK256" s="141">
        <f>ROUND(I256*H256,2)</f>
        <v>0</v>
      </c>
      <c r="BL256" s="16" t="s">
        <v>233</v>
      </c>
      <c r="BM256" s="140" t="s">
        <v>455</v>
      </c>
    </row>
    <row r="257" spans="2:65" s="1" customFormat="1" ht="24.2" customHeight="1">
      <c r="B257" s="129"/>
      <c r="C257" s="160">
        <v>50</v>
      </c>
      <c r="D257" s="160" t="s">
        <v>414</v>
      </c>
      <c r="E257" s="161" t="s">
        <v>457</v>
      </c>
      <c r="F257" s="162" t="s">
        <v>458</v>
      </c>
      <c r="G257" s="163" t="s">
        <v>231</v>
      </c>
      <c r="H257" s="164">
        <v>1</v>
      </c>
      <c r="I257" s="185"/>
      <c r="J257" s="165">
        <f>ROUND(I257*H257,2)</f>
        <v>0</v>
      </c>
      <c r="K257" s="162" t="s">
        <v>232</v>
      </c>
      <c r="L257" s="166"/>
      <c r="M257" s="167" t="s">
        <v>1</v>
      </c>
      <c r="N257" s="168" t="s">
        <v>35</v>
      </c>
      <c r="O257" s="138">
        <v>0</v>
      </c>
      <c r="P257" s="138">
        <f>O257*H257</f>
        <v>0</v>
      </c>
      <c r="Q257" s="138">
        <v>1.04E-2</v>
      </c>
      <c r="R257" s="138">
        <f>Q257*H257</f>
        <v>1.04E-2</v>
      </c>
      <c r="S257" s="138">
        <v>0</v>
      </c>
      <c r="T257" s="139">
        <f>S257*H257</f>
        <v>0</v>
      </c>
      <c r="AR257" s="140" t="s">
        <v>259</v>
      </c>
      <c r="AT257" s="140" t="s">
        <v>414</v>
      </c>
      <c r="AU257" s="140" t="s">
        <v>79</v>
      </c>
      <c r="AY257" s="16" t="s">
        <v>226</v>
      </c>
      <c r="BE257" s="141">
        <f>IF(N257="základní",J257,0)</f>
        <v>0</v>
      </c>
      <c r="BF257" s="141">
        <f>IF(N257="snížená",J257,0)</f>
        <v>0</v>
      </c>
      <c r="BG257" s="141">
        <f>IF(N257="zákl. přenesená",J257,0)</f>
        <v>0</v>
      </c>
      <c r="BH257" s="141">
        <f>IF(N257="sníž. přenesená",J257,0)</f>
        <v>0</v>
      </c>
      <c r="BI257" s="141">
        <f>IF(N257="nulová",J257,0)</f>
        <v>0</v>
      </c>
      <c r="BJ257" s="16" t="s">
        <v>79</v>
      </c>
      <c r="BK257" s="141">
        <f>ROUND(I257*H257,2)</f>
        <v>0</v>
      </c>
      <c r="BL257" s="16" t="s">
        <v>233</v>
      </c>
      <c r="BM257" s="140" t="s">
        <v>459</v>
      </c>
    </row>
    <row r="258" spans="2:65" s="1" customFormat="1" ht="33" customHeight="1">
      <c r="B258" s="129"/>
      <c r="C258" s="130">
        <v>51</v>
      </c>
      <c r="D258" s="130" t="s">
        <v>228</v>
      </c>
      <c r="E258" s="131" t="s">
        <v>461</v>
      </c>
      <c r="F258" s="132" t="s">
        <v>462</v>
      </c>
      <c r="G258" s="133" t="s">
        <v>102</v>
      </c>
      <c r="H258" s="134">
        <v>2</v>
      </c>
      <c r="I258" s="184"/>
      <c r="J258" s="135">
        <f>ROUND(I258*H258,2)</f>
        <v>0</v>
      </c>
      <c r="K258" s="132" t="s">
        <v>232</v>
      </c>
      <c r="L258" s="28"/>
      <c r="M258" s="136" t="s">
        <v>1</v>
      </c>
      <c r="N258" s="137" t="s">
        <v>35</v>
      </c>
      <c r="O258" s="138">
        <v>0.35099999999999998</v>
      </c>
      <c r="P258" s="138">
        <f>O258*H258</f>
        <v>0.70199999999999996</v>
      </c>
      <c r="Q258" s="138">
        <v>0</v>
      </c>
      <c r="R258" s="138">
        <f>Q258*H258</f>
        <v>0</v>
      </c>
      <c r="S258" s="138">
        <v>0</v>
      </c>
      <c r="T258" s="139">
        <f>S258*H258</f>
        <v>0</v>
      </c>
      <c r="AR258" s="140" t="s">
        <v>294</v>
      </c>
      <c r="AT258" s="140" t="s">
        <v>228</v>
      </c>
      <c r="AU258" s="140" t="s">
        <v>79</v>
      </c>
      <c r="AY258" s="16" t="s">
        <v>226</v>
      </c>
      <c r="BE258" s="141">
        <f>IF(N258="základní",J258,0)</f>
        <v>0</v>
      </c>
      <c r="BF258" s="141">
        <f>IF(N258="snížená",J258,0)</f>
        <v>0</v>
      </c>
      <c r="BG258" s="141">
        <f>IF(N258="zákl. přenesená",J258,0)</f>
        <v>0</v>
      </c>
      <c r="BH258" s="141">
        <f>IF(N258="sníž. přenesená",J258,0)</f>
        <v>0</v>
      </c>
      <c r="BI258" s="141">
        <f>IF(N258="nulová",J258,0)</f>
        <v>0</v>
      </c>
      <c r="BJ258" s="16" t="s">
        <v>79</v>
      </c>
      <c r="BK258" s="141">
        <f>ROUND(I258*H258,2)</f>
        <v>0</v>
      </c>
      <c r="BL258" s="16" t="s">
        <v>294</v>
      </c>
      <c r="BM258" s="140" t="s">
        <v>463</v>
      </c>
    </row>
    <row r="259" spans="2:65" s="1" customFormat="1" ht="24.2" customHeight="1">
      <c r="B259" s="129"/>
      <c r="C259" s="160">
        <v>52</v>
      </c>
      <c r="D259" s="160" t="s">
        <v>414</v>
      </c>
      <c r="E259" s="161" t="s">
        <v>465</v>
      </c>
      <c r="F259" s="162" t="s">
        <v>466</v>
      </c>
      <c r="G259" s="163" t="s">
        <v>102</v>
      </c>
      <c r="H259" s="164">
        <v>2</v>
      </c>
      <c r="I259" s="185"/>
      <c r="J259" s="165">
        <f>ROUND(I259*H259,2)</f>
        <v>0</v>
      </c>
      <c r="K259" s="162" t="s">
        <v>232</v>
      </c>
      <c r="L259" s="166"/>
      <c r="M259" s="167" t="s">
        <v>1</v>
      </c>
      <c r="N259" s="168" t="s">
        <v>35</v>
      </c>
      <c r="O259" s="138">
        <v>0</v>
      </c>
      <c r="P259" s="138">
        <f>O259*H259</f>
        <v>0</v>
      </c>
      <c r="Q259" s="138">
        <v>2.9999999999999997E-4</v>
      </c>
      <c r="R259" s="138">
        <f>Q259*H259</f>
        <v>5.9999999999999995E-4</v>
      </c>
      <c r="S259" s="138">
        <v>0</v>
      </c>
      <c r="T259" s="139">
        <f>S259*H259</f>
        <v>0</v>
      </c>
      <c r="AR259" s="140" t="s">
        <v>362</v>
      </c>
      <c r="AT259" s="140" t="s">
        <v>414</v>
      </c>
      <c r="AU259" s="140" t="s">
        <v>79</v>
      </c>
      <c r="AY259" s="16" t="s">
        <v>226</v>
      </c>
      <c r="BE259" s="141">
        <f>IF(N259="základní",J259,0)</f>
        <v>0</v>
      </c>
      <c r="BF259" s="141">
        <f>IF(N259="snížená",J259,0)</f>
        <v>0</v>
      </c>
      <c r="BG259" s="141">
        <f>IF(N259="zákl. přenesená",J259,0)</f>
        <v>0</v>
      </c>
      <c r="BH259" s="141">
        <f>IF(N259="sníž. přenesená",J259,0)</f>
        <v>0</v>
      </c>
      <c r="BI259" s="141">
        <f>IF(N259="nulová",J259,0)</f>
        <v>0</v>
      </c>
      <c r="BJ259" s="16" t="s">
        <v>79</v>
      </c>
      <c r="BK259" s="141">
        <f>ROUND(I259*H259,2)</f>
        <v>0</v>
      </c>
      <c r="BL259" s="16" t="s">
        <v>294</v>
      </c>
      <c r="BM259" s="140" t="s">
        <v>467</v>
      </c>
    </row>
    <row r="260" spans="2:65" s="1" customFormat="1" ht="24.2" customHeight="1">
      <c r="B260" s="129"/>
      <c r="C260" s="130">
        <v>53</v>
      </c>
      <c r="D260" s="130" t="s">
        <v>228</v>
      </c>
      <c r="E260" s="131" t="s">
        <v>447</v>
      </c>
      <c r="F260" s="132" t="s">
        <v>448</v>
      </c>
      <c r="G260" s="133" t="s">
        <v>1322</v>
      </c>
      <c r="H260" s="134">
        <v>1</v>
      </c>
      <c r="I260" s="184"/>
      <c r="J260" s="135">
        <f>ROUND(I260*H260,2)</f>
        <v>0</v>
      </c>
      <c r="K260" s="132" t="s">
        <v>232</v>
      </c>
      <c r="L260" s="28"/>
      <c r="M260" s="136" t="s">
        <v>1</v>
      </c>
      <c r="N260" s="137" t="s">
        <v>35</v>
      </c>
      <c r="O260" s="138">
        <v>0</v>
      </c>
      <c r="P260" s="138">
        <f>O260*H260</f>
        <v>0</v>
      </c>
      <c r="Q260" s="138">
        <v>0</v>
      </c>
      <c r="R260" s="138">
        <f>Q260*H260</f>
        <v>0</v>
      </c>
      <c r="S260" s="138">
        <v>0</v>
      </c>
      <c r="T260" s="139">
        <f>S260*H260</f>
        <v>0</v>
      </c>
      <c r="AR260" s="140" t="s">
        <v>294</v>
      </c>
      <c r="AT260" s="140" t="s">
        <v>228</v>
      </c>
      <c r="AU260" s="140" t="s">
        <v>79</v>
      </c>
      <c r="AY260" s="16" t="s">
        <v>226</v>
      </c>
      <c r="BE260" s="141">
        <f>IF(N260="základní",J260,0)</f>
        <v>0</v>
      </c>
      <c r="BF260" s="141">
        <f>IF(N260="snížená",J260,0)</f>
        <v>0</v>
      </c>
      <c r="BG260" s="141">
        <f>IF(N260="zákl. přenesená",J260,0)</f>
        <v>0</v>
      </c>
      <c r="BH260" s="141">
        <f>IF(N260="sníž. přenesená",J260,0)</f>
        <v>0</v>
      </c>
      <c r="BI260" s="141">
        <f>IF(N260="nulová",J260,0)</f>
        <v>0</v>
      </c>
      <c r="BJ260" s="16" t="s">
        <v>79</v>
      </c>
      <c r="BK260" s="141">
        <f>ROUND(I260*H260,2)</f>
        <v>0</v>
      </c>
      <c r="BL260" s="16" t="s">
        <v>294</v>
      </c>
      <c r="BM260" s="140" t="s">
        <v>469</v>
      </c>
    </row>
    <row r="261" spans="2:65" s="11" customFormat="1" ht="22.9" customHeight="1">
      <c r="B261" s="118"/>
      <c r="D261" s="119" t="s">
        <v>68</v>
      </c>
      <c r="E261" s="127" t="s">
        <v>470</v>
      </c>
      <c r="F261" s="127" t="s">
        <v>471</v>
      </c>
      <c r="J261" s="128">
        <f>BK261</f>
        <v>0</v>
      </c>
      <c r="L261" s="118"/>
      <c r="M261" s="122"/>
      <c r="P261" s="123">
        <f>SUM(P262:P264)</f>
        <v>2.6608500000000004</v>
      </c>
      <c r="R261" s="123">
        <f>SUM(R262:R264)</f>
        <v>0</v>
      </c>
      <c r="T261" s="124">
        <f>SUM(T262:T264)</f>
        <v>0.67014000000000007</v>
      </c>
      <c r="AR261" s="119" t="s">
        <v>79</v>
      </c>
      <c r="AT261" s="125" t="s">
        <v>68</v>
      </c>
      <c r="AU261" s="125" t="s">
        <v>77</v>
      </c>
      <c r="AY261" s="119" t="s">
        <v>226</v>
      </c>
      <c r="BK261" s="126">
        <f>SUM(BK262:BK264)</f>
        <v>0</v>
      </c>
    </row>
    <row r="262" spans="2:65" s="1" customFormat="1" ht="16.5" customHeight="1">
      <c r="B262" s="129"/>
      <c r="C262" s="130">
        <v>54</v>
      </c>
      <c r="D262" s="130" t="s">
        <v>228</v>
      </c>
      <c r="E262" s="131" t="s">
        <v>473</v>
      </c>
      <c r="F262" s="132" t="s">
        <v>474</v>
      </c>
      <c r="G262" s="133" t="s">
        <v>98</v>
      </c>
      <c r="H262" s="134">
        <v>19.71</v>
      </c>
      <c r="I262" s="184"/>
      <c r="J262" s="135">
        <f>ROUND(I262*H262,2)</f>
        <v>0</v>
      </c>
      <c r="K262" s="132" t="s">
        <v>475</v>
      </c>
      <c r="L262" s="28"/>
      <c r="M262" s="136" t="s">
        <v>1</v>
      </c>
      <c r="N262" s="137" t="s">
        <v>35</v>
      </c>
      <c r="O262" s="138">
        <v>0.13500000000000001</v>
      </c>
      <c r="P262" s="138">
        <f>O262*H262</f>
        <v>2.6608500000000004</v>
      </c>
      <c r="Q262" s="138">
        <v>0</v>
      </c>
      <c r="R262" s="138">
        <f>Q262*H262</f>
        <v>0</v>
      </c>
      <c r="S262" s="138">
        <v>3.4000000000000002E-2</v>
      </c>
      <c r="T262" s="139">
        <f>S262*H262</f>
        <v>0.67014000000000007</v>
      </c>
      <c r="AR262" s="140" t="s">
        <v>294</v>
      </c>
      <c r="AT262" s="140" t="s">
        <v>228</v>
      </c>
      <c r="AU262" s="140" t="s">
        <v>79</v>
      </c>
      <c r="AY262" s="16" t="s">
        <v>226</v>
      </c>
      <c r="BE262" s="141">
        <f>IF(N262="základní",J262,0)</f>
        <v>0</v>
      </c>
      <c r="BF262" s="141">
        <f>IF(N262="snížená",J262,0)</f>
        <v>0</v>
      </c>
      <c r="BG262" s="141">
        <f>IF(N262="zákl. přenesená",J262,0)</f>
        <v>0</v>
      </c>
      <c r="BH262" s="141">
        <f>IF(N262="sníž. přenesená",J262,0)</f>
        <v>0</v>
      </c>
      <c r="BI262" s="141">
        <f>IF(N262="nulová",J262,0)</f>
        <v>0</v>
      </c>
      <c r="BJ262" s="16" t="s">
        <v>79</v>
      </c>
      <c r="BK262" s="141">
        <f>ROUND(I262*H262,2)</f>
        <v>0</v>
      </c>
      <c r="BL262" s="16" t="s">
        <v>294</v>
      </c>
      <c r="BM262" s="140" t="s">
        <v>476</v>
      </c>
    </row>
    <row r="263" spans="2:65" s="12" customFormat="1">
      <c r="B263" s="142"/>
      <c r="D263" s="143" t="s">
        <v>238</v>
      </c>
      <c r="E263" s="144" t="s">
        <v>1</v>
      </c>
      <c r="F263" s="145" t="s">
        <v>165</v>
      </c>
      <c r="H263" s="146">
        <v>19.71</v>
      </c>
      <c r="L263" s="142"/>
      <c r="M263" s="147"/>
      <c r="T263" s="148"/>
      <c r="AT263" s="144" t="s">
        <v>238</v>
      </c>
      <c r="AU263" s="144" t="s">
        <v>79</v>
      </c>
      <c r="AV263" s="12" t="s">
        <v>79</v>
      </c>
      <c r="AW263" s="12" t="s">
        <v>27</v>
      </c>
      <c r="AX263" s="12" t="s">
        <v>69</v>
      </c>
      <c r="AY263" s="144" t="s">
        <v>226</v>
      </c>
    </row>
    <row r="264" spans="2:65" s="13" customFormat="1">
      <c r="B264" s="149"/>
      <c r="D264" s="143" t="s">
        <v>238</v>
      </c>
      <c r="E264" s="150" t="s">
        <v>1</v>
      </c>
      <c r="F264" s="151" t="s">
        <v>239</v>
      </c>
      <c r="H264" s="152">
        <v>19.71</v>
      </c>
      <c r="L264" s="149"/>
      <c r="M264" s="153"/>
      <c r="T264" s="154"/>
      <c r="AT264" s="150" t="s">
        <v>238</v>
      </c>
      <c r="AU264" s="150" t="s">
        <v>79</v>
      </c>
      <c r="AV264" s="13" t="s">
        <v>233</v>
      </c>
      <c r="AW264" s="13" t="s">
        <v>27</v>
      </c>
      <c r="AX264" s="13" t="s">
        <v>77</v>
      </c>
      <c r="AY264" s="150" t="s">
        <v>226</v>
      </c>
    </row>
    <row r="265" spans="2:65" s="11" customFormat="1" ht="22.9" customHeight="1">
      <c r="B265" s="118"/>
      <c r="D265" s="119" t="s">
        <v>68</v>
      </c>
      <c r="E265" s="127" t="s">
        <v>477</v>
      </c>
      <c r="F265" s="127" t="s">
        <v>478</v>
      </c>
      <c r="J265" s="128">
        <f>BK265</f>
        <v>0</v>
      </c>
      <c r="L265" s="118"/>
      <c r="M265" s="122"/>
      <c r="P265" s="123">
        <f>SUM(P266:P273)</f>
        <v>4.701071999999999</v>
      </c>
      <c r="R265" s="123">
        <f>SUM(R266:R273)</f>
        <v>5.7105000000000003E-2</v>
      </c>
      <c r="T265" s="124">
        <f>SUM(T266:T273)</f>
        <v>0</v>
      </c>
      <c r="AR265" s="119" t="s">
        <v>79</v>
      </c>
      <c r="AT265" s="125" t="s">
        <v>68</v>
      </c>
      <c r="AU265" s="125" t="s">
        <v>77</v>
      </c>
      <c r="AY265" s="119" t="s">
        <v>226</v>
      </c>
      <c r="BK265" s="126">
        <f>SUM(BK266:BK273)</f>
        <v>0</v>
      </c>
    </row>
    <row r="266" spans="2:65" s="1" customFormat="1" ht="24.2" customHeight="1">
      <c r="B266" s="129"/>
      <c r="C266" s="130">
        <v>55</v>
      </c>
      <c r="D266" s="130" t="s">
        <v>228</v>
      </c>
      <c r="E266" s="131" t="s">
        <v>480</v>
      </c>
      <c r="F266" s="132" t="s">
        <v>481</v>
      </c>
      <c r="G266" s="133" t="s">
        <v>98</v>
      </c>
      <c r="H266" s="134">
        <v>4.5</v>
      </c>
      <c r="I266" s="184"/>
      <c r="J266" s="135">
        <f>ROUND(I266*H266,2)</f>
        <v>0</v>
      </c>
      <c r="K266" s="132" t="s">
        <v>232</v>
      </c>
      <c r="L266" s="28"/>
      <c r="M266" s="136" t="s">
        <v>1</v>
      </c>
      <c r="N266" s="137" t="s">
        <v>35</v>
      </c>
      <c r="O266" s="138">
        <v>0.96799999999999997</v>
      </c>
      <c r="P266" s="138">
        <f>O266*H266</f>
        <v>4.3559999999999999</v>
      </c>
      <c r="Q266" s="138">
        <v>1.259E-2</v>
      </c>
      <c r="R266" s="138">
        <f>Q266*H266</f>
        <v>5.6655000000000004E-2</v>
      </c>
      <c r="S266" s="138">
        <v>0</v>
      </c>
      <c r="T266" s="139">
        <f>S266*H266</f>
        <v>0</v>
      </c>
      <c r="AR266" s="140" t="s">
        <v>294</v>
      </c>
      <c r="AT266" s="140" t="s">
        <v>228</v>
      </c>
      <c r="AU266" s="140" t="s">
        <v>79</v>
      </c>
      <c r="AY266" s="16" t="s">
        <v>226</v>
      </c>
      <c r="BE266" s="141">
        <f>IF(N266="základní",J266,0)</f>
        <v>0</v>
      </c>
      <c r="BF266" s="141">
        <f>IF(N266="snížená",J266,0)</f>
        <v>0</v>
      </c>
      <c r="BG266" s="141">
        <f>IF(N266="zákl. přenesená",J266,0)</f>
        <v>0</v>
      </c>
      <c r="BH266" s="141">
        <f>IF(N266="sníž. přenesená",J266,0)</f>
        <v>0</v>
      </c>
      <c r="BI266" s="141">
        <f>IF(N266="nulová",J266,0)</f>
        <v>0</v>
      </c>
      <c r="BJ266" s="16" t="s">
        <v>79</v>
      </c>
      <c r="BK266" s="141">
        <f>ROUND(I266*H266,2)</f>
        <v>0</v>
      </c>
      <c r="BL266" s="16" t="s">
        <v>294</v>
      </c>
      <c r="BM266" s="140" t="s">
        <v>482</v>
      </c>
    </row>
    <row r="267" spans="2:65" s="12" customFormat="1">
      <c r="B267" s="142"/>
      <c r="D267" s="143" t="s">
        <v>238</v>
      </c>
      <c r="E267" s="144" t="s">
        <v>1</v>
      </c>
      <c r="F267" s="145" t="s">
        <v>168</v>
      </c>
      <c r="H267" s="146">
        <v>4.5</v>
      </c>
      <c r="L267" s="142"/>
      <c r="M267" s="147"/>
      <c r="T267" s="148"/>
      <c r="AT267" s="144" t="s">
        <v>238</v>
      </c>
      <c r="AU267" s="144" t="s">
        <v>79</v>
      </c>
      <c r="AV267" s="12" t="s">
        <v>79</v>
      </c>
      <c r="AW267" s="12" t="s">
        <v>27</v>
      </c>
      <c r="AX267" s="12" t="s">
        <v>69</v>
      </c>
      <c r="AY267" s="144" t="s">
        <v>226</v>
      </c>
    </row>
    <row r="268" spans="2:65" s="13" customFormat="1">
      <c r="B268" s="149"/>
      <c r="D268" s="143" t="s">
        <v>238</v>
      </c>
      <c r="E268" s="150" t="s">
        <v>1</v>
      </c>
      <c r="F268" s="151" t="s">
        <v>239</v>
      </c>
      <c r="H268" s="152">
        <v>4.5</v>
      </c>
      <c r="L268" s="149"/>
      <c r="M268" s="153"/>
      <c r="T268" s="154"/>
      <c r="AT268" s="150" t="s">
        <v>238</v>
      </c>
      <c r="AU268" s="150" t="s">
        <v>79</v>
      </c>
      <c r="AV268" s="13" t="s">
        <v>233</v>
      </c>
      <c r="AW268" s="13" t="s">
        <v>27</v>
      </c>
      <c r="AX268" s="13" t="s">
        <v>77</v>
      </c>
      <c r="AY268" s="150" t="s">
        <v>226</v>
      </c>
    </row>
    <row r="269" spans="2:65" s="1" customFormat="1" ht="16.5" customHeight="1">
      <c r="B269" s="129"/>
      <c r="C269" s="130">
        <v>56</v>
      </c>
      <c r="D269" s="130" t="s">
        <v>228</v>
      </c>
      <c r="E269" s="131" t="s">
        <v>484</v>
      </c>
      <c r="F269" s="132" t="s">
        <v>485</v>
      </c>
      <c r="G269" s="133" t="s">
        <v>98</v>
      </c>
      <c r="H269" s="134">
        <v>4.5</v>
      </c>
      <c r="I269" s="184"/>
      <c r="J269" s="135">
        <f>ROUND(I269*H269,2)</f>
        <v>0</v>
      </c>
      <c r="K269" s="132" t="s">
        <v>232</v>
      </c>
      <c r="L269" s="28"/>
      <c r="M269" s="136" t="s">
        <v>1</v>
      </c>
      <c r="N269" s="137" t="s">
        <v>35</v>
      </c>
      <c r="O269" s="138">
        <v>0.04</v>
      </c>
      <c r="P269" s="138">
        <f>O269*H269</f>
        <v>0.18</v>
      </c>
      <c r="Q269" s="138">
        <v>1E-4</v>
      </c>
      <c r="R269" s="138">
        <f>Q269*H269</f>
        <v>4.5000000000000004E-4</v>
      </c>
      <c r="S269" s="138">
        <v>0</v>
      </c>
      <c r="T269" s="139">
        <f>S269*H269</f>
        <v>0</v>
      </c>
      <c r="AR269" s="140" t="s">
        <v>294</v>
      </c>
      <c r="AT269" s="140" t="s">
        <v>228</v>
      </c>
      <c r="AU269" s="140" t="s">
        <v>79</v>
      </c>
      <c r="AY269" s="16" t="s">
        <v>226</v>
      </c>
      <c r="BE269" s="141">
        <f>IF(N269="základní",J269,0)</f>
        <v>0</v>
      </c>
      <c r="BF269" s="141">
        <f>IF(N269="snížená",J269,0)</f>
        <v>0</v>
      </c>
      <c r="BG269" s="141">
        <f>IF(N269="zákl. přenesená",J269,0)</f>
        <v>0</v>
      </c>
      <c r="BH269" s="141">
        <f>IF(N269="sníž. přenesená",J269,0)</f>
        <v>0</v>
      </c>
      <c r="BI269" s="141">
        <f>IF(N269="nulová",J269,0)</f>
        <v>0</v>
      </c>
      <c r="BJ269" s="16" t="s">
        <v>79</v>
      </c>
      <c r="BK269" s="141">
        <f>ROUND(I269*H269,2)</f>
        <v>0</v>
      </c>
      <c r="BL269" s="16" t="s">
        <v>294</v>
      </c>
      <c r="BM269" s="140" t="s">
        <v>486</v>
      </c>
    </row>
    <row r="270" spans="2:65" s="12" customFormat="1">
      <c r="B270" s="142"/>
      <c r="D270" s="143" t="s">
        <v>238</v>
      </c>
      <c r="E270" s="144" t="s">
        <v>1</v>
      </c>
      <c r="F270" s="145" t="s">
        <v>168</v>
      </c>
      <c r="H270" s="146">
        <v>4.5</v>
      </c>
      <c r="L270" s="142"/>
      <c r="M270" s="147"/>
      <c r="T270" s="148"/>
      <c r="AT270" s="144" t="s">
        <v>238</v>
      </c>
      <c r="AU270" s="144" t="s">
        <v>79</v>
      </c>
      <c r="AV270" s="12" t="s">
        <v>79</v>
      </c>
      <c r="AW270" s="12" t="s">
        <v>27</v>
      </c>
      <c r="AX270" s="12" t="s">
        <v>69</v>
      </c>
      <c r="AY270" s="144" t="s">
        <v>226</v>
      </c>
    </row>
    <row r="271" spans="2:65" s="13" customFormat="1">
      <c r="B271" s="149"/>
      <c r="D271" s="143" t="s">
        <v>238</v>
      </c>
      <c r="E271" s="150" t="s">
        <v>1</v>
      </c>
      <c r="F271" s="151" t="s">
        <v>239</v>
      </c>
      <c r="H271" s="152">
        <v>4.5</v>
      </c>
      <c r="L271" s="149"/>
      <c r="M271" s="153"/>
      <c r="T271" s="154"/>
      <c r="AT271" s="150" t="s">
        <v>238</v>
      </c>
      <c r="AU271" s="150" t="s">
        <v>79</v>
      </c>
      <c r="AV271" s="13" t="s">
        <v>233</v>
      </c>
      <c r="AW271" s="13" t="s">
        <v>27</v>
      </c>
      <c r="AX271" s="13" t="s">
        <v>77</v>
      </c>
      <c r="AY271" s="150" t="s">
        <v>226</v>
      </c>
    </row>
    <row r="272" spans="2:65" s="1" customFormat="1" ht="24.2" customHeight="1">
      <c r="B272" s="129"/>
      <c r="C272" s="130">
        <v>57</v>
      </c>
      <c r="D272" s="130" t="s">
        <v>228</v>
      </c>
      <c r="E272" s="131" t="s">
        <v>488</v>
      </c>
      <c r="F272" s="132" t="s">
        <v>489</v>
      </c>
      <c r="G272" s="133" t="s">
        <v>93</v>
      </c>
      <c r="H272" s="134">
        <v>5.7000000000000002E-2</v>
      </c>
      <c r="I272" s="184"/>
      <c r="J272" s="135">
        <f>ROUND(I272*H272,2)</f>
        <v>0</v>
      </c>
      <c r="K272" s="132" t="s">
        <v>232</v>
      </c>
      <c r="L272" s="28"/>
      <c r="M272" s="136" t="s">
        <v>1</v>
      </c>
      <c r="N272" s="137" t="s">
        <v>35</v>
      </c>
      <c r="O272" s="138">
        <v>1.1559999999999999</v>
      </c>
      <c r="P272" s="138">
        <f>O272*H272</f>
        <v>6.5891999999999992E-2</v>
      </c>
      <c r="Q272" s="138">
        <v>0</v>
      </c>
      <c r="R272" s="138">
        <f>Q272*H272</f>
        <v>0</v>
      </c>
      <c r="S272" s="138">
        <v>0</v>
      </c>
      <c r="T272" s="139">
        <f>S272*H272</f>
        <v>0</v>
      </c>
      <c r="AR272" s="140" t="s">
        <v>294</v>
      </c>
      <c r="AT272" s="140" t="s">
        <v>228</v>
      </c>
      <c r="AU272" s="140" t="s">
        <v>79</v>
      </c>
      <c r="AY272" s="16" t="s">
        <v>226</v>
      </c>
      <c r="BE272" s="141">
        <f>IF(N272="základní",J272,0)</f>
        <v>0</v>
      </c>
      <c r="BF272" s="141">
        <f>IF(N272="snížená",J272,0)</f>
        <v>0</v>
      </c>
      <c r="BG272" s="141">
        <f>IF(N272="zákl. přenesená",J272,0)</f>
        <v>0</v>
      </c>
      <c r="BH272" s="141">
        <f>IF(N272="sníž. přenesená",J272,0)</f>
        <v>0</v>
      </c>
      <c r="BI272" s="141">
        <f>IF(N272="nulová",J272,0)</f>
        <v>0</v>
      </c>
      <c r="BJ272" s="16" t="s">
        <v>79</v>
      </c>
      <c r="BK272" s="141">
        <f>ROUND(I272*H272,2)</f>
        <v>0</v>
      </c>
      <c r="BL272" s="16" t="s">
        <v>294</v>
      </c>
      <c r="BM272" s="140" t="s">
        <v>490</v>
      </c>
    </row>
    <row r="273" spans="2:65" s="1" customFormat="1" ht="24.2" customHeight="1">
      <c r="B273" s="129"/>
      <c r="C273" s="130">
        <v>58</v>
      </c>
      <c r="D273" s="130" t="s">
        <v>228</v>
      </c>
      <c r="E273" s="131" t="s">
        <v>492</v>
      </c>
      <c r="F273" s="132" t="s">
        <v>493</v>
      </c>
      <c r="G273" s="133" t="s">
        <v>93</v>
      </c>
      <c r="H273" s="134">
        <v>5.7000000000000002E-2</v>
      </c>
      <c r="I273" s="184"/>
      <c r="J273" s="135">
        <f>ROUND(I273*H273,2)</f>
        <v>0</v>
      </c>
      <c r="K273" s="132" t="s">
        <v>232</v>
      </c>
      <c r="L273" s="28"/>
      <c r="M273" s="136" t="s">
        <v>1</v>
      </c>
      <c r="N273" s="137" t="s">
        <v>35</v>
      </c>
      <c r="O273" s="138">
        <v>1.74</v>
      </c>
      <c r="P273" s="138">
        <f>O273*H273</f>
        <v>9.9180000000000004E-2</v>
      </c>
      <c r="Q273" s="138">
        <v>0</v>
      </c>
      <c r="R273" s="138">
        <f>Q273*H273</f>
        <v>0</v>
      </c>
      <c r="S273" s="138">
        <v>0</v>
      </c>
      <c r="T273" s="139">
        <f>S273*H273</f>
        <v>0</v>
      </c>
      <c r="AR273" s="140" t="s">
        <v>294</v>
      </c>
      <c r="AT273" s="140" t="s">
        <v>228</v>
      </c>
      <c r="AU273" s="140" t="s">
        <v>79</v>
      </c>
      <c r="AY273" s="16" t="s">
        <v>226</v>
      </c>
      <c r="BE273" s="141">
        <f>IF(N273="základní",J273,0)</f>
        <v>0</v>
      </c>
      <c r="BF273" s="141">
        <f>IF(N273="snížená",J273,0)</f>
        <v>0</v>
      </c>
      <c r="BG273" s="141">
        <f>IF(N273="zákl. přenesená",J273,0)</f>
        <v>0</v>
      </c>
      <c r="BH273" s="141">
        <f>IF(N273="sníž. přenesená",J273,0)</f>
        <v>0</v>
      </c>
      <c r="BI273" s="141">
        <f>IF(N273="nulová",J273,0)</f>
        <v>0</v>
      </c>
      <c r="BJ273" s="16" t="s">
        <v>79</v>
      </c>
      <c r="BK273" s="141">
        <f>ROUND(I273*H273,2)</f>
        <v>0</v>
      </c>
      <c r="BL273" s="16" t="s">
        <v>294</v>
      </c>
      <c r="BM273" s="140" t="s">
        <v>494</v>
      </c>
    </row>
    <row r="274" spans="2:65" s="11" customFormat="1" ht="22.9" customHeight="1">
      <c r="B274" s="118"/>
      <c r="D274" s="119" t="s">
        <v>68</v>
      </c>
      <c r="E274" s="127" t="s">
        <v>495</v>
      </c>
      <c r="F274" s="127" t="s">
        <v>496</v>
      </c>
      <c r="J274" s="128">
        <f>BK274</f>
        <v>0</v>
      </c>
      <c r="L274" s="118"/>
      <c r="M274" s="122"/>
      <c r="P274" s="123">
        <f>SUM(P275:P289)</f>
        <v>651.54201099999989</v>
      </c>
      <c r="R274" s="123">
        <f>SUM(R275:R289)</f>
        <v>0.27570999999999996</v>
      </c>
      <c r="T274" s="124">
        <f>SUM(T275:T289)</f>
        <v>0</v>
      </c>
      <c r="AR274" s="119" t="s">
        <v>79</v>
      </c>
      <c r="AT274" s="125" t="s">
        <v>68</v>
      </c>
      <c r="AU274" s="125" t="s">
        <v>77</v>
      </c>
      <c r="AY274" s="119" t="s">
        <v>226</v>
      </c>
      <c r="BK274" s="126">
        <f>SUM(BK275:BK289)</f>
        <v>0</v>
      </c>
    </row>
    <row r="275" spans="2:65" s="1" customFormat="1" ht="24.2" customHeight="1">
      <c r="B275" s="129"/>
      <c r="C275" s="130">
        <v>59</v>
      </c>
      <c r="D275" s="130" t="s">
        <v>228</v>
      </c>
      <c r="E275" s="131" t="s">
        <v>498</v>
      </c>
      <c r="F275" s="132" t="s">
        <v>499</v>
      </c>
      <c r="G275" s="133" t="s">
        <v>231</v>
      </c>
      <c r="H275" s="134">
        <v>6</v>
      </c>
      <c r="I275" s="184"/>
      <c r="J275" s="135">
        <f t="shared" ref="J275:J281" si="10">ROUND(I275*H275,2)</f>
        <v>0</v>
      </c>
      <c r="K275" s="132" t="s">
        <v>232</v>
      </c>
      <c r="L275" s="28"/>
      <c r="M275" s="136" t="s">
        <v>1</v>
      </c>
      <c r="N275" s="137" t="s">
        <v>35</v>
      </c>
      <c r="O275" s="138">
        <v>1.8049999999999999</v>
      </c>
      <c r="P275" s="138">
        <f t="shared" ref="P275:P281" si="11">O275*H275</f>
        <v>10.83</v>
      </c>
      <c r="Q275" s="138">
        <v>0</v>
      </c>
      <c r="R275" s="138">
        <f t="shared" ref="R275:R281" si="12">Q275*H275</f>
        <v>0</v>
      </c>
      <c r="S275" s="138">
        <v>0</v>
      </c>
      <c r="T275" s="139">
        <f t="shared" ref="T275:T281" si="13">S275*H275</f>
        <v>0</v>
      </c>
      <c r="AR275" s="140" t="s">
        <v>294</v>
      </c>
      <c r="AT275" s="140" t="s">
        <v>228</v>
      </c>
      <c r="AU275" s="140" t="s">
        <v>79</v>
      </c>
      <c r="AY275" s="16" t="s">
        <v>226</v>
      </c>
      <c r="BE275" s="141">
        <f t="shared" ref="BE275:BE281" si="14">IF(N275="základní",J275,0)</f>
        <v>0</v>
      </c>
      <c r="BF275" s="141">
        <f t="shared" ref="BF275:BF281" si="15">IF(N275="snížená",J275,0)</f>
        <v>0</v>
      </c>
      <c r="BG275" s="141">
        <f t="shared" ref="BG275:BG281" si="16">IF(N275="zákl. přenesená",J275,0)</f>
        <v>0</v>
      </c>
      <c r="BH275" s="141">
        <f t="shared" ref="BH275:BH281" si="17">IF(N275="sníž. přenesená",J275,0)</f>
        <v>0</v>
      </c>
      <c r="BI275" s="141">
        <f t="shared" ref="BI275:BI281" si="18">IF(N275="nulová",J275,0)</f>
        <v>0</v>
      </c>
      <c r="BJ275" s="16" t="s">
        <v>79</v>
      </c>
      <c r="BK275" s="141">
        <f t="shared" ref="BK275:BK281" si="19">ROUND(I275*H275,2)</f>
        <v>0</v>
      </c>
      <c r="BL275" s="16" t="s">
        <v>294</v>
      </c>
      <c r="BM275" s="140" t="s">
        <v>500</v>
      </c>
    </row>
    <row r="276" spans="2:65" s="1" customFormat="1" ht="24.2" customHeight="1">
      <c r="B276" s="129"/>
      <c r="C276" s="160">
        <v>60</v>
      </c>
      <c r="D276" s="160" t="s">
        <v>414</v>
      </c>
      <c r="E276" s="161" t="s">
        <v>502</v>
      </c>
      <c r="F276" s="162" t="s">
        <v>1319</v>
      </c>
      <c r="G276" s="163" t="s">
        <v>231</v>
      </c>
      <c r="H276" s="164">
        <v>1</v>
      </c>
      <c r="I276" s="185"/>
      <c r="J276" s="165">
        <f t="shared" si="10"/>
        <v>0</v>
      </c>
      <c r="K276" s="162" t="s">
        <v>232</v>
      </c>
      <c r="L276" s="166"/>
      <c r="M276" s="167" t="s">
        <v>1</v>
      </c>
      <c r="N276" s="168" t="s">
        <v>35</v>
      </c>
      <c r="O276" s="138">
        <v>0</v>
      </c>
      <c r="P276" s="138">
        <f t="shared" si="11"/>
        <v>0</v>
      </c>
      <c r="Q276" s="138">
        <v>1.2999999999999999E-2</v>
      </c>
      <c r="R276" s="138">
        <f t="shared" si="12"/>
        <v>1.2999999999999999E-2</v>
      </c>
      <c r="S276" s="138">
        <v>0</v>
      </c>
      <c r="T276" s="139">
        <f t="shared" si="13"/>
        <v>0</v>
      </c>
      <c r="AR276" s="140" t="s">
        <v>362</v>
      </c>
      <c r="AT276" s="140" t="s">
        <v>414</v>
      </c>
      <c r="AU276" s="140" t="s">
        <v>79</v>
      </c>
      <c r="AY276" s="16" t="s">
        <v>226</v>
      </c>
      <c r="BE276" s="141">
        <f t="shared" si="14"/>
        <v>0</v>
      </c>
      <c r="BF276" s="141">
        <f t="shared" si="15"/>
        <v>0</v>
      </c>
      <c r="BG276" s="141">
        <f t="shared" si="16"/>
        <v>0</v>
      </c>
      <c r="BH276" s="141">
        <f t="shared" si="17"/>
        <v>0</v>
      </c>
      <c r="BI276" s="141">
        <f t="shared" si="18"/>
        <v>0</v>
      </c>
      <c r="BJ276" s="16" t="s">
        <v>79</v>
      </c>
      <c r="BK276" s="141">
        <f t="shared" si="19"/>
        <v>0</v>
      </c>
      <c r="BL276" s="16" t="s">
        <v>294</v>
      </c>
      <c r="BM276" s="140" t="s">
        <v>503</v>
      </c>
    </row>
    <row r="277" spans="2:65" s="1" customFormat="1" ht="24.2" customHeight="1">
      <c r="B277" s="129"/>
      <c r="C277" s="160">
        <v>61</v>
      </c>
      <c r="D277" s="160" t="s">
        <v>414</v>
      </c>
      <c r="E277" s="161" t="s">
        <v>505</v>
      </c>
      <c r="F277" s="162" t="s">
        <v>1320</v>
      </c>
      <c r="G277" s="163" t="s">
        <v>231</v>
      </c>
      <c r="H277" s="164">
        <v>5</v>
      </c>
      <c r="I277" s="185"/>
      <c r="J277" s="165">
        <f t="shared" si="10"/>
        <v>0</v>
      </c>
      <c r="K277" s="162" t="s">
        <v>232</v>
      </c>
      <c r="L277" s="166"/>
      <c r="M277" s="167" t="s">
        <v>1</v>
      </c>
      <c r="N277" s="168" t="s">
        <v>35</v>
      </c>
      <c r="O277" s="138">
        <v>0</v>
      </c>
      <c r="P277" s="138">
        <f t="shared" si="11"/>
        <v>0</v>
      </c>
      <c r="Q277" s="138">
        <v>1.6E-2</v>
      </c>
      <c r="R277" s="138">
        <f t="shared" si="12"/>
        <v>0.08</v>
      </c>
      <c r="S277" s="138">
        <v>0</v>
      </c>
      <c r="T277" s="139">
        <f t="shared" si="13"/>
        <v>0</v>
      </c>
      <c r="AR277" s="140" t="s">
        <v>362</v>
      </c>
      <c r="AT277" s="140" t="s">
        <v>414</v>
      </c>
      <c r="AU277" s="140" t="s">
        <v>79</v>
      </c>
      <c r="AY277" s="16" t="s">
        <v>226</v>
      </c>
      <c r="BE277" s="141">
        <f t="shared" si="14"/>
        <v>0</v>
      </c>
      <c r="BF277" s="141">
        <f t="shared" si="15"/>
        <v>0</v>
      </c>
      <c r="BG277" s="141">
        <f t="shared" si="16"/>
        <v>0</v>
      </c>
      <c r="BH277" s="141">
        <f t="shared" si="17"/>
        <v>0</v>
      </c>
      <c r="BI277" s="141">
        <f t="shared" si="18"/>
        <v>0</v>
      </c>
      <c r="BJ277" s="16" t="s">
        <v>79</v>
      </c>
      <c r="BK277" s="141">
        <f t="shared" si="19"/>
        <v>0</v>
      </c>
      <c r="BL277" s="16" t="s">
        <v>294</v>
      </c>
      <c r="BM277" s="140" t="s">
        <v>506</v>
      </c>
    </row>
    <row r="278" spans="2:65" s="1" customFormat="1" ht="21.75" customHeight="1">
      <c r="B278" s="129"/>
      <c r="C278" s="130">
        <v>62</v>
      </c>
      <c r="D278" s="130" t="s">
        <v>228</v>
      </c>
      <c r="E278" s="131" t="s">
        <v>508</v>
      </c>
      <c r="F278" s="132" t="s">
        <v>509</v>
      </c>
      <c r="G278" s="133" t="s">
        <v>231</v>
      </c>
      <c r="H278" s="134">
        <v>6</v>
      </c>
      <c r="I278" s="184"/>
      <c r="J278" s="135">
        <f t="shared" si="10"/>
        <v>0</v>
      </c>
      <c r="K278" s="132" t="s">
        <v>232</v>
      </c>
      <c r="L278" s="28"/>
      <c r="M278" s="136" t="s">
        <v>1</v>
      </c>
      <c r="N278" s="137" t="s">
        <v>35</v>
      </c>
      <c r="O278" s="138">
        <v>0.33500000000000002</v>
      </c>
      <c r="P278" s="138">
        <f t="shared" si="11"/>
        <v>2.0100000000000002</v>
      </c>
      <c r="Q278" s="138">
        <v>0</v>
      </c>
      <c r="R278" s="138">
        <f t="shared" si="12"/>
        <v>0</v>
      </c>
      <c r="S278" s="138">
        <v>0</v>
      </c>
      <c r="T278" s="139">
        <f t="shared" si="13"/>
        <v>0</v>
      </c>
      <c r="AR278" s="140" t="s">
        <v>294</v>
      </c>
      <c r="AT278" s="140" t="s">
        <v>228</v>
      </c>
      <c r="AU278" s="140" t="s">
        <v>79</v>
      </c>
      <c r="AY278" s="16" t="s">
        <v>226</v>
      </c>
      <c r="BE278" s="141">
        <f t="shared" si="14"/>
        <v>0</v>
      </c>
      <c r="BF278" s="141">
        <f t="shared" si="15"/>
        <v>0</v>
      </c>
      <c r="BG278" s="141">
        <f t="shared" si="16"/>
        <v>0</v>
      </c>
      <c r="BH278" s="141">
        <f t="shared" si="17"/>
        <v>0</v>
      </c>
      <c r="BI278" s="141">
        <f t="shared" si="18"/>
        <v>0</v>
      </c>
      <c r="BJ278" s="16" t="s">
        <v>79</v>
      </c>
      <c r="BK278" s="141">
        <f t="shared" si="19"/>
        <v>0</v>
      </c>
      <c r="BL278" s="16" t="s">
        <v>294</v>
      </c>
      <c r="BM278" s="140" t="s">
        <v>510</v>
      </c>
    </row>
    <row r="279" spans="2:65" s="1" customFormat="1" ht="16.5" customHeight="1">
      <c r="B279" s="129"/>
      <c r="C279" s="160">
        <v>63</v>
      </c>
      <c r="D279" s="160" t="s">
        <v>414</v>
      </c>
      <c r="E279" s="161" t="s">
        <v>512</v>
      </c>
      <c r="F279" s="162" t="s">
        <v>513</v>
      </c>
      <c r="G279" s="163" t="s">
        <v>231</v>
      </c>
      <c r="H279" s="164">
        <v>6</v>
      </c>
      <c r="I279" s="185"/>
      <c r="J279" s="165">
        <f t="shared" si="10"/>
        <v>0</v>
      </c>
      <c r="K279" s="162" t="s">
        <v>232</v>
      </c>
      <c r="L279" s="166"/>
      <c r="M279" s="167" t="s">
        <v>1</v>
      </c>
      <c r="N279" s="168" t="s">
        <v>35</v>
      </c>
      <c r="O279" s="138">
        <v>0</v>
      </c>
      <c r="P279" s="138">
        <f t="shared" si="11"/>
        <v>0</v>
      </c>
      <c r="Q279" s="138">
        <v>2.2000000000000001E-3</v>
      </c>
      <c r="R279" s="138">
        <f t="shared" si="12"/>
        <v>1.32E-2</v>
      </c>
      <c r="S279" s="138">
        <v>0</v>
      </c>
      <c r="T279" s="139">
        <f t="shared" si="13"/>
        <v>0</v>
      </c>
      <c r="AR279" s="140" t="s">
        <v>362</v>
      </c>
      <c r="AT279" s="140" t="s">
        <v>414</v>
      </c>
      <c r="AU279" s="140" t="s">
        <v>79</v>
      </c>
      <c r="AY279" s="16" t="s">
        <v>226</v>
      </c>
      <c r="BE279" s="141">
        <f t="shared" si="14"/>
        <v>0</v>
      </c>
      <c r="BF279" s="141">
        <f t="shared" si="15"/>
        <v>0</v>
      </c>
      <c r="BG279" s="141">
        <f t="shared" si="16"/>
        <v>0</v>
      </c>
      <c r="BH279" s="141">
        <f t="shared" si="17"/>
        <v>0</v>
      </c>
      <c r="BI279" s="141">
        <f t="shared" si="18"/>
        <v>0</v>
      </c>
      <c r="BJ279" s="16" t="s">
        <v>79</v>
      </c>
      <c r="BK279" s="141">
        <f t="shared" si="19"/>
        <v>0</v>
      </c>
      <c r="BL279" s="16" t="s">
        <v>294</v>
      </c>
      <c r="BM279" s="140" t="s">
        <v>514</v>
      </c>
    </row>
    <row r="280" spans="2:65" s="1" customFormat="1" ht="24.2" customHeight="1">
      <c r="B280" s="129"/>
      <c r="C280" s="130">
        <v>64</v>
      </c>
      <c r="D280" s="130" t="s">
        <v>228</v>
      </c>
      <c r="E280" s="131" t="s">
        <v>516</v>
      </c>
      <c r="F280" s="132" t="s">
        <v>517</v>
      </c>
      <c r="G280" s="133" t="s">
        <v>231</v>
      </c>
      <c r="H280" s="134">
        <v>6</v>
      </c>
      <c r="I280" s="184"/>
      <c r="J280" s="135">
        <f t="shared" si="10"/>
        <v>0</v>
      </c>
      <c r="K280" s="132" t="s">
        <v>232</v>
      </c>
      <c r="L280" s="28"/>
      <c r="M280" s="136" t="s">
        <v>1</v>
      </c>
      <c r="N280" s="137" t="s">
        <v>35</v>
      </c>
      <c r="O280" s="138">
        <v>3.327</v>
      </c>
      <c r="P280" s="138">
        <f t="shared" si="11"/>
        <v>19.962</v>
      </c>
      <c r="Q280" s="138">
        <v>4.8000000000000001E-4</v>
      </c>
      <c r="R280" s="138">
        <f t="shared" si="12"/>
        <v>2.8800000000000002E-3</v>
      </c>
      <c r="S280" s="138">
        <v>0</v>
      </c>
      <c r="T280" s="139">
        <f t="shared" si="13"/>
        <v>0</v>
      </c>
      <c r="AR280" s="140" t="s">
        <v>294</v>
      </c>
      <c r="AT280" s="140" t="s">
        <v>228</v>
      </c>
      <c r="AU280" s="140" t="s">
        <v>79</v>
      </c>
      <c r="AY280" s="16" t="s">
        <v>226</v>
      </c>
      <c r="BE280" s="141">
        <f t="shared" si="14"/>
        <v>0</v>
      </c>
      <c r="BF280" s="141">
        <f t="shared" si="15"/>
        <v>0</v>
      </c>
      <c r="BG280" s="141">
        <f t="shared" si="16"/>
        <v>0</v>
      </c>
      <c r="BH280" s="141">
        <f t="shared" si="17"/>
        <v>0</v>
      </c>
      <c r="BI280" s="141">
        <f t="shared" si="18"/>
        <v>0</v>
      </c>
      <c r="BJ280" s="16" t="s">
        <v>79</v>
      </c>
      <c r="BK280" s="141">
        <f t="shared" si="19"/>
        <v>0</v>
      </c>
      <c r="BL280" s="16" t="s">
        <v>294</v>
      </c>
      <c r="BM280" s="140" t="s">
        <v>518</v>
      </c>
    </row>
    <row r="281" spans="2:65" s="1" customFormat="1" ht="37.9" customHeight="1">
      <c r="B281" s="129"/>
      <c r="C281" s="160">
        <v>65</v>
      </c>
      <c r="D281" s="160" t="s">
        <v>414</v>
      </c>
      <c r="E281" s="161" t="s">
        <v>520</v>
      </c>
      <c r="F281" s="162" t="s">
        <v>521</v>
      </c>
      <c r="G281" s="163" t="s">
        <v>231</v>
      </c>
      <c r="H281" s="164">
        <v>6</v>
      </c>
      <c r="I281" s="185"/>
      <c r="J281" s="165">
        <f t="shared" si="10"/>
        <v>0</v>
      </c>
      <c r="K281" s="162" t="s">
        <v>232</v>
      </c>
      <c r="L281" s="166"/>
      <c r="M281" s="167" t="s">
        <v>1</v>
      </c>
      <c r="N281" s="168" t="s">
        <v>35</v>
      </c>
      <c r="O281" s="138">
        <v>0</v>
      </c>
      <c r="P281" s="138">
        <f t="shared" si="11"/>
        <v>0</v>
      </c>
      <c r="Q281" s="138">
        <v>2.5999999999999999E-2</v>
      </c>
      <c r="R281" s="138">
        <f t="shared" si="12"/>
        <v>0.156</v>
      </c>
      <c r="S281" s="138">
        <v>0</v>
      </c>
      <c r="T281" s="139">
        <f t="shared" si="13"/>
        <v>0</v>
      </c>
      <c r="AR281" s="140" t="s">
        <v>362</v>
      </c>
      <c r="AT281" s="140" t="s">
        <v>414</v>
      </c>
      <c r="AU281" s="140" t="s">
        <v>79</v>
      </c>
      <c r="AY281" s="16" t="s">
        <v>226</v>
      </c>
      <c r="BE281" s="141">
        <f t="shared" si="14"/>
        <v>0</v>
      </c>
      <c r="BF281" s="141">
        <f t="shared" si="15"/>
        <v>0</v>
      </c>
      <c r="BG281" s="141">
        <f t="shared" si="16"/>
        <v>0</v>
      </c>
      <c r="BH281" s="141">
        <f t="shared" si="17"/>
        <v>0</v>
      </c>
      <c r="BI281" s="141">
        <f t="shared" si="18"/>
        <v>0</v>
      </c>
      <c r="BJ281" s="16" t="s">
        <v>79</v>
      </c>
      <c r="BK281" s="141">
        <f t="shared" si="19"/>
        <v>0</v>
      </c>
      <c r="BL281" s="16" t="s">
        <v>294</v>
      </c>
      <c r="BM281" s="140" t="s">
        <v>522</v>
      </c>
    </row>
    <row r="282" spans="2:65" s="1" customFormat="1" ht="24.2" customHeight="1">
      <c r="B282" s="129"/>
      <c r="C282" s="130">
        <v>66</v>
      </c>
      <c r="D282" s="130" t="s">
        <v>228</v>
      </c>
      <c r="E282" s="131" t="s">
        <v>530</v>
      </c>
      <c r="F282" s="132" t="s">
        <v>531</v>
      </c>
      <c r="G282" s="133" t="s">
        <v>231</v>
      </c>
      <c r="H282" s="134">
        <v>6</v>
      </c>
      <c r="I282" s="184"/>
      <c r="J282" s="135">
        <f t="shared" ref="J282:J289" si="20">ROUND(I282*H282,2)</f>
        <v>0</v>
      </c>
      <c r="K282" s="132" t="s">
        <v>232</v>
      </c>
      <c r="L282" s="28"/>
      <c r="M282" s="136" t="s">
        <v>1</v>
      </c>
      <c r="N282" s="137" t="s">
        <v>35</v>
      </c>
      <c r="O282" s="138">
        <v>0.26</v>
      </c>
      <c r="P282" s="138">
        <f t="shared" ref="P282:P289" si="21">O282*H282</f>
        <v>1.56</v>
      </c>
      <c r="Q282" s="138">
        <v>0</v>
      </c>
      <c r="R282" s="138">
        <f t="shared" ref="R282:R289" si="22">Q282*H282</f>
        <v>0</v>
      </c>
      <c r="S282" s="138">
        <v>0</v>
      </c>
      <c r="T282" s="139">
        <f t="shared" ref="T282:T289" si="23">S282*H282</f>
        <v>0</v>
      </c>
      <c r="AR282" s="140" t="s">
        <v>294</v>
      </c>
      <c r="AT282" s="140" t="s">
        <v>228</v>
      </c>
      <c r="AU282" s="140" t="s">
        <v>79</v>
      </c>
      <c r="AY282" s="16" t="s">
        <v>226</v>
      </c>
      <c r="BE282" s="141">
        <f t="shared" ref="BE282:BE289" si="24">IF(N282="základní",J282,0)</f>
        <v>0</v>
      </c>
      <c r="BF282" s="141">
        <f t="shared" ref="BF282:BF289" si="25">IF(N282="snížená",J282,0)</f>
        <v>0</v>
      </c>
      <c r="BG282" s="141">
        <f t="shared" ref="BG282:BG289" si="26">IF(N282="zákl. přenesená",J282,0)</f>
        <v>0</v>
      </c>
      <c r="BH282" s="141">
        <f t="shared" ref="BH282:BH289" si="27">IF(N282="sníž. přenesená",J282,0)</f>
        <v>0</v>
      </c>
      <c r="BI282" s="141">
        <f t="shared" ref="BI282:BI289" si="28">IF(N282="nulová",J282,0)</f>
        <v>0</v>
      </c>
      <c r="BJ282" s="16" t="s">
        <v>79</v>
      </c>
      <c r="BK282" s="141">
        <f t="shared" ref="BK282:BK289" si="29">ROUND(I282*H282,2)</f>
        <v>0</v>
      </c>
      <c r="BL282" s="16" t="s">
        <v>294</v>
      </c>
      <c r="BM282" s="140" t="s">
        <v>532</v>
      </c>
    </row>
    <row r="283" spans="2:65" s="1" customFormat="1" ht="24.2" customHeight="1">
      <c r="B283" s="129"/>
      <c r="C283" s="160">
        <v>67</v>
      </c>
      <c r="D283" s="160" t="s">
        <v>414</v>
      </c>
      <c r="E283" s="161" t="s">
        <v>534</v>
      </c>
      <c r="F283" s="162" t="s">
        <v>535</v>
      </c>
      <c r="G283" s="163" t="s">
        <v>231</v>
      </c>
      <c r="H283" s="164">
        <v>1</v>
      </c>
      <c r="I283" s="185"/>
      <c r="J283" s="165">
        <f t="shared" si="20"/>
        <v>0</v>
      </c>
      <c r="K283" s="162" t="s">
        <v>232</v>
      </c>
      <c r="L283" s="166"/>
      <c r="M283" s="167" t="s">
        <v>1</v>
      </c>
      <c r="N283" s="168" t="s">
        <v>35</v>
      </c>
      <c r="O283" s="138">
        <v>0</v>
      </c>
      <c r="P283" s="138">
        <f t="shared" si="21"/>
        <v>0</v>
      </c>
      <c r="Q283" s="138">
        <v>1.3799999999999999E-3</v>
      </c>
      <c r="R283" s="138">
        <f t="shared" si="22"/>
        <v>1.3799999999999999E-3</v>
      </c>
      <c r="S283" s="138">
        <v>0</v>
      </c>
      <c r="T283" s="139">
        <f t="shared" si="23"/>
        <v>0</v>
      </c>
      <c r="AR283" s="140" t="s">
        <v>362</v>
      </c>
      <c r="AT283" s="140" t="s">
        <v>414</v>
      </c>
      <c r="AU283" s="140" t="s">
        <v>79</v>
      </c>
      <c r="AY283" s="16" t="s">
        <v>226</v>
      </c>
      <c r="BE283" s="141">
        <f t="shared" si="24"/>
        <v>0</v>
      </c>
      <c r="BF283" s="141">
        <f t="shared" si="25"/>
        <v>0</v>
      </c>
      <c r="BG283" s="141">
        <f t="shared" si="26"/>
        <v>0</v>
      </c>
      <c r="BH283" s="141">
        <f t="shared" si="27"/>
        <v>0</v>
      </c>
      <c r="BI283" s="141">
        <f t="shared" si="28"/>
        <v>0</v>
      </c>
      <c r="BJ283" s="16" t="s">
        <v>79</v>
      </c>
      <c r="BK283" s="141">
        <f t="shared" si="29"/>
        <v>0</v>
      </c>
      <c r="BL283" s="16" t="s">
        <v>294</v>
      </c>
      <c r="BM283" s="140" t="s">
        <v>536</v>
      </c>
    </row>
    <row r="284" spans="2:65" s="1" customFormat="1" ht="24.2" customHeight="1">
      <c r="B284" s="129"/>
      <c r="C284" s="160">
        <v>68</v>
      </c>
      <c r="D284" s="160" t="s">
        <v>414</v>
      </c>
      <c r="E284" s="161" t="s">
        <v>538</v>
      </c>
      <c r="F284" s="162" t="s">
        <v>539</v>
      </c>
      <c r="G284" s="163" t="s">
        <v>231</v>
      </c>
      <c r="H284" s="164">
        <v>5</v>
      </c>
      <c r="I284" s="185"/>
      <c r="J284" s="165">
        <f t="shared" si="20"/>
        <v>0</v>
      </c>
      <c r="K284" s="162" t="s">
        <v>232</v>
      </c>
      <c r="L284" s="166"/>
      <c r="M284" s="167" t="s">
        <v>1</v>
      </c>
      <c r="N284" s="168" t="s">
        <v>35</v>
      </c>
      <c r="O284" s="138">
        <v>0</v>
      </c>
      <c r="P284" s="138">
        <f t="shared" si="21"/>
        <v>0</v>
      </c>
      <c r="Q284" s="138">
        <v>1.8500000000000001E-3</v>
      </c>
      <c r="R284" s="138">
        <f t="shared" si="22"/>
        <v>9.2500000000000013E-3</v>
      </c>
      <c r="S284" s="138">
        <v>0</v>
      </c>
      <c r="T284" s="139">
        <f t="shared" si="23"/>
        <v>0</v>
      </c>
      <c r="AR284" s="140" t="s">
        <v>362</v>
      </c>
      <c r="AT284" s="140" t="s">
        <v>414</v>
      </c>
      <c r="AU284" s="140" t="s">
        <v>79</v>
      </c>
      <c r="AY284" s="16" t="s">
        <v>226</v>
      </c>
      <c r="BE284" s="141">
        <f t="shared" si="24"/>
        <v>0</v>
      </c>
      <c r="BF284" s="141">
        <f t="shared" si="25"/>
        <v>0</v>
      </c>
      <c r="BG284" s="141">
        <f t="shared" si="26"/>
        <v>0</v>
      </c>
      <c r="BH284" s="141">
        <f t="shared" si="27"/>
        <v>0</v>
      </c>
      <c r="BI284" s="141">
        <f t="shared" si="28"/>
        <v>0</v>
      </c>
      <c r="BJ284" s="16" t="s">
        <v>79</v>
      </c>
      <c r="BK284" s="141">
        <f t="shared" si="29"/>
        <v>0</v>
      </c>
      <c r="BL284" s="16" t="s">
        <v>294</v>
      </c>
      <c r="BM284" s="140" t="s">
        <v>540</v>
      </c>
    </row>
    <row r="285" spans="2:65" s="1" customFormat="1" ht="16.5" customHeight="1">
      <c r="B285" s="129"/>
      <c r="C285" s="130">
        <v>69</v>
      </c>
      <c r="D285" s="130" t="s">
        <v>228</v>
      </c>
      <c r="E285" s="131" t="s">
        <v>542</v>
      </c>
      <c r="F285" s="132" t="s">
        <v>543</v>
      </c>
      <c r="G285" s="133" t="s">
        <v>544</v>
      </c>
      <c r="H285" s="134">
        <v>1</v>
      </c>
      <c r="I285" s="184"/>
      <c r="J285" s="135">
        <f t="shared" si="20"/>
        <v>0</v>
      </c>
      <c r="K285" s="132" t="s">
        <v>475</v>
      </c>
      <c r="L285" s="28"/>
      <c r="M285" s="136" t="s">
        <v>1</v>
      </c>
      <c r="N285" s="137" t="s">
        <v>35</v>
      </c>
      <c r="O285" s="138">
        <v>0.25</v>
      </c>
      <c r="P285" s="138">
        <f t="shared" si="21"/>
        <v>0.25</v>
      </c>
      <c r="Q285" s="138">
        <v>0</v>
      </c>
      <c r="R285" s="138">
        <f t="shared" si="22"/>
        <v>0</v>
      </c>
      <c r="S285" s="138">
        <v>0</v>
      </c>
      <c r="T285" s="139">
        <f t="shared" si="23"/>
        <v>0</v>
      </c>
      <c r="AR285" s="140" t="s">
        <v>294</v>
      </c>
      <c r="AT285" s="140" t="s">
        <v>228</v>
      </c>
      <c r="AU285" s="140" t="s">
        <v>79</v>
      </c>
      <c r="AY285" s="16" t="s">
        <v>226</v>
      </c>
      <c r="BE285" s="141">
        <f t="shared" si="24"/>
        <v>0</v>
      </c>
      <c r="BF285" s="141">
        <f t="shared" si="25"/>
        <v>0</v>
      </c>
      <c r="BG285" s="141">
        <f t="shared" si="26"/>
        <v>0</v>
      </c>
      <c r="BH285" s="141">
        <f t="shared" si="27"/>
        <v>0</v>
      </c>
      <c r="BI285" s="141">
        <f t="shared" si="28"/>
        <v>0</v>
      </c>
      <c r="BJ285" s="16" t="s">
        <v>79</v>
      </c>
      <c r="BK285" s="141">
        <f t="shared" si="29"/>
        <v>0</v>
      </c>
      <c r="BL285" s="16" t="s">
        <v>294</v>
      </c>
      <c r="BM285" s="140" t="s">
        <v>545</v>
      </c>
    </row>
    <row r="286" spans="2:65" s="1" customFormat="1" ht="16.5" customHeight="1">
      <c r="B286" s="129"/>
      <c r="C286" s="130">
        <v>70</v>
      </c>
      <c r="D286" s="130" t="s">
        <v>228</v>
      </c>
      <c r="E286" s="131" t="s">
        <v>547</v>
      </c>
      <c r="F286" s="132" t="s">
        <v>548</v>
      </c>
      <c r="G286" s="133" t="s">
        <v>544</v>
      </c>
      <c r="H286" s="134">
        <v>1</v>
      </c>
      <c r="I286" s="184"/>
      <c r="J286" s="135">
        <f t="shared" si="20"/>
        <v>0</v>
      </c>
      <c r="K286" s="132" t="s">
        <v>475</v>
      </c>
      <c r="L286" s="28"/>
      <c r="M286" s="136" t="s">
        <v>1</v>
      </c>
      <c r="N286" s="137" t="s">
        <v>35</v>
      </c>
      <c r="O286" s="138">
        <v>0.25</v>
      </c>
      <c r="P286" s="138">
        <f t="shared" si="21"/>
        <v>0.25</v>
      </c>
      <c r="Q286" s="138">
        <v>0</v>
      </c>
      <c r="R286" s="138">
        <f t="shared" si="22"/>
        <v>0</v>
      </c>
      <c r="S286" s="138">
        <v>0</v>
      </c>
      <c r="T286" s="139">
        <f t="shared" si="23"/>
        <v>0</v>
      </c>
      <c r="AR286" s="140" t="s">
        <v>294</v>
      </c>
      <c r="AT286" s="140" t="s">
        <v>228</v>
      </c>
      <c r="AU286" s="140" t="s">
        <v>79</v>
      </c>
      <c r="AY286" s="16" t="s">
        <v>226</v>
      </c>
      <c r="BE286" s="141">
        <f t="shared" si="24"/>
        <v>0</v>
      </c>
      <c r="BF286" s="141">
        <f t="shared" si="25"/>
        <v>0</v>
      </c>
      <c r="BG286" s="141">
        <f t="shared" si="26"/>
        <v>0</v>
      </c>
      <c r="BH286" s="141">
        <f t="shared" si="27"/>
        <v>0</v>
      </c>
      <c r="BI286" s="141">
        <f t="shared" si="28"/>
        <v>0</v>
      </c>
      <c r="BJ286" s="16" t="s">
        <v>79</v>
      </c>
      <c r="BK286" s="141">
        <f t="shared" si="29"/>
        <v>0</v>
      </c>
      <c r="BL286" s="16" t="s">
        <v>294</v>
      </c>
      <c r="BM286" s="140" t="s">
        <v>549</v>
      </c>
    </row>
    <row r="287" spans="2:65" s="1" customFormat="1" ht="16.5" customHeight="1">
      <c r="B287" s="129"/>
      <c r="C287" s="130">
        <v>71</v>
      </c>
      <c r="D287" s="130" t="s">
        <v>551</v>
      </c>
      <c r="E287" s="131" t="s">
        <v>552</v>
      </c>
      <c r="F287" s="132" t="s">
        <v>553</v>
      </c>
      <c r="G287" s="133" t="s">
        <v>102</v>
      </c>
      <c r="H287" s="134">
        <v>2.4</v>
      </c>
      <c r="I287" s="184"/>
      <c r="J287" s="135">
        <f t="shared" si="20"/>
        <v>0</v>
      </c>
      <c r="K287" s="132" t="s">
        <v>554</v>
      </c>
      <c r="L287" s="28"/>
      <c r="M287" s="136" t="s">
        <v>1</v>
      </c>
      <c r="N287" s="137" t="s">
        <v>35</v>
      </c>
      <c r="O287" s="138">
        <v>256.39999999999998</v>
      </c>
      <c r="P287" s="138">
        <f t="shared" si="21"/>
        <v>615.3599999999999</v>
      </c>
      <c r="Q287" s="138">
        <v>0</v>
      </c>
      <c r="R287" s="138">
        <f t="shared" si="22"/>
        <v>0</v>
      </c>
      <c r="S287" s="138">
        <v>0</v>
      </c>
      <c r="T287" s="139">
        <f t="shared" si="23"/>
        <v>0</v>
      </c>
      <c r="AR287" s="140" t="s">
        <v>294</v>
      </c>
      <c r="AT287" s="140" t="s">
        <v>228</v>
      </c>
      <c r="AU287" s="140" t="s">
        <v>79</v>
      </c>
      <c r="AY287" s="16" t="s">
        <v>226</v>
      </c>
      <c r="BE287" s="141">
        <f t="shared" si="24"/>
        <v>0</v>
      </c>
      <c r="BF287" s="141">
        <f t="shared" si="25"/>
        <v>0</v>
      </c>
      <c r="BG287" s="141">
        <f t="shared" si="26"/>
        <v>0</v>
      </c>
      <c r="BH287" s="141">
        <f t="shared" si="27"/>
        <v>0</v>
      </c>
      <c r="BI287" s="141">
        <f t="shared" si="28"/>
        <v>0</v>
      </c>
      <c r="BJ287" s="16" t="s">
        <v>79</v>
      </c>
      <c r="BK287" s="141">
        <f t="shared" si="29"/>
        <v>0</v>
      </c>
      <c r="BL287" s="16" t="s">
        <v>294</v>
      </c>
      <c r="BM287" s="140" t="s">
        <v>555</v>
      </c>
    </row>
    <row r="288" spans="2:65" s="1" customFormat="1" ht="24.2" customHeight="1">
      <c r="B288" s="129"/>
      <c r="C288" s="130">
        <v>72</v>
      </c>
      <c r="D288" s="130" t="s">
        <v>228</v>
      </c>
      <c r="E288" s="131" t="s">
        <v>557</v>
      </c>
      <c r="F288" s="132" t="s">
        <v>558</v>
      </c>
      <c r="G288" s="133" t="s">
        <v>93</v>
      </c>
      <c r="H288" s="134">
        <v>0.34100000000000003</v>
      </c>
      <c r="I288" s="184"/>
      <c r="J288" s="135">
        <f t="shared" si="20"/>
        <v>0</v>
      </c>
      <c r="K288" s="132" t="s">
        <v>232</v>
      </c>
      <c r="L288" s="28"/>
      <c r="M288" s="136" t="s">
        <v>1</v>
      </c>
      <c r="N288" s="137" t="s">
        <v>35</v>
      </c>
      <c r="O288" s="138">
        <v>2.4209999999999998</v>
      </c>
      <c r="P288" s="138">
        <f t="shared" si="21"/>
        <v>0.82556099999999999</v>
      </c>
      <c r="Q288" s="138">
        <v>0</v>
      </c>
      <c r="R288" s="138">
        <f t="shared" si="22"/>
        <v>0</v>
      </c>
      <c r="S288" s="138">
        <v>0</v>
      </c>
      <c r="T288" s="139">
        <f t="shared" si="23"/>
        <v>0</v>
      </c>
      <c r="AR288" s="140" t="s">
        <v>294</v>
      </c>
      <c r="AT288" s="140" t="s">
        <v>228</v>
      </c>
      <c r="AU288" s="140" t="s">
        <v>79</v>
      </c>
      <c r="AY288" s="16" t="s">
        <v>226</v>
      </c>
      <c r="BE288" s="141">
        <f t="shared" si="24"/>
        <v>0</v>
      </c>
      <c r="BF288" s="141">
        <f t="shared" si="25"/>
        <v>0</v>
      </c>
      <c r="BG288" s="141">
        <f t="shared" si="26"/>
        <v>0</v>
      </c>
      <c r="BH288" s="141">
        <f t="shared" si="27"/>
        <v>0</v>
      </c>
      <c r="BI288" s="141">
        <f t="shared" si="28"/>
        <v>0</v>
      </c>
      <c r="BJ288" s="16" t="s">
        <v>79</v>
      </c>
      <c r="BK288" s="141">
        <f t="shared" si="29"/>
        <v>0</v>
      </c>
      <c r="BL288" s="16" t="s">
        <v>294</v>
      </c>
      <c r="BM288" s="140" t="s">
        <v>559</v>
      </c>
    </row>
    <row r="289" spans="2:65" s="1" customFormat="1" ht="24.2" customHeight="1">
      <c r="B289" s="129"/>
      <c r="C289" s="130">
        <v>73</v>
      </c>
      <c r="D289" s="130" t="s">
        <v>228</v>
      </c>
      <c r="E289" s="131" t="s">
        <v>560</v>
      </c>
      <c r="F289" s="132" t="s">
        <v>561</v>
      </c>
      <c r="G289" s="133" t="s">
        <v>93</v>
      </c>
      <c r="H289" s="134">
        <v>0.34100000000000003</v>
      </c>
      <c r="I289" s="184"/>
      <c r="J289" s="135">
        <f t="shared" si="20"/>
        <v>0</v>
      </c>
      <c r="K289" s="132" t="s">
        <v>232</v>
      </c>
      <c r="L289" s="28"/>
      <c r="M289" s="136" t="s">
        <v>1</v>
      </c>
      <c r="N289" s="137" t="s">
        <v>35</v>
      </c>
      <c r="O289" s="138">
        <v>1.45</v>
      </c>
      <c r="P289" s="138">
        <f t="shared" si="21"/>
        <v>0.49445</v>
      </c>
      <c r="Q289" s="138">
        <v>0</v>
      </c>
      <c r="R289" s="138">
        <f t="shared" si="22"/>
        <v>0</v>
      </c>
      <c r="S289" s="138">
        <v>0</v>
      </c>
      <c r="T289" s="139">
        <f t="shared" si="23"/>
        <v>0</v>
      </c>
      <c r="AR289" s="140" t="s">
        <v>294</v>
      </c>
      <c r="AT289" s="140" t="s">
        <v>228</v>
      </c>
      <c r="AU289" s="140" t="s">
        <v>79</v>
      </c>
      <c r="AY289" s="16" t="s">
        <v>226</v>
      </c>
      <c r="BE289" s="141">
        <f t="shared" si="24"/>
        <v>0</v>
      </c>
      <c r="BF289" s="141">
        <f t="shared" si="25"/>
        <v>0</v>
      </c>
      <c r="BG289" s="141">
        <f t="shared" si="26"/>
        <v>0</v>
      </c>
      <c r="BH289" s="141">
        <f t="shared" si="27"/>
        <v>0</v>
      </c>
      <c r="BI289" s="141">
        <f t="shared" si="28"/>
        <v>0</v>
      </c>
      <c r="BJ289" s="16" t="s">
        <v>79</v>
      </c>
      <c r="BK289" s="141">
        <f t="shared" si="29"/>
        <v>0</v>
      </c>
      <c r="BL289" s="16" t="s">
        <v>294</v>
      </c>
      <c r="BM289" s="140" t="s">
        <v>562</v>
      </c>
    </row>
    <row r="290" spans="2:65" s="11" customFormat="1" ht="22.9" customHeight="1">
      <c r="B290" s="118"/>
      <c r="D290" s="119" t="s">
        <v>68</v>
      </c>
      <c r="E290" s="127" t="s">
        <v>563</v>
      </c>
      <c r="F290" s="127" t="s">
        <v>564</v>
      </c>
      <c r="J290" s="128">
        <f>BK290</f>
        <v>0</v>
      </c>
      <c r="L290" s="118"/>
      <c r="M290" s="122"/>
      <c r="P290" s="123">
        <f>SUM(P291:P320)</f>
        <v>25.883265999999999</v>
      </c>
      <c r="R290" s="123">
        <f>SUM(R291:R320)</f>
        <v>0.49643700000000002</v>
      </c>
      <c r="T290" s="124">
        <f>SUM(T291:T320)</f>
        <v>1.2006167199999997</v>
      </c>
      <c r="AR290" s="119" t="s">
        <v>79</v>
      </c>
      <c r="AT290" s="125" t="s">
        <v>68</v>
      </c>
      <c r="AU290" s="125" t="s">
        <v>77</v>
      </c>
      <c r="AY290" s="119" t="s">
        <v>226</v>
      </c>
      <c r="BK290" s="126">
        <f>SUM(BK291:BK320)</f>
        <v>0</v>
      </c>
    </row>
    <row r="291" spans="2:65" s="1" customFormat="1" ht="24.2" customHeight="1">
      <c r="B291" s="129"/>
      <c r="C291" s="130">
        <v>74</v>
      </c>
      <c r="D291" s="130" t="s">
        <v>228</v>
      </c>
      <c r="E291" s="131" t="s">
        <v>565</v>
      </c>
      <c r="F291" s="132" t="s">
        <v>566</v>
      </c>
      <c r="G291" s="133" t="s">
        <v>102</v>
      </c>
      <c r="H291" s="134">
        <v>20.173999999999999</v>
      </c>
      <c r="I291" s="184"/>
      <c r="J291" s="135">
        <f>ROUND(I291*H291,2)</f>
        <v>0</v>
      </c>
      <c r="K291" s="132" t="s">
        <v>232</v>
      </c>
      <c r="L291" s="28"/>
      <c r="M291" s="136" t="s">
        <v>1</v>
      </c>
      <c r="N291" s="137" t="s">
        <v>35</v>
      </c>
      <c r="O291" s="138">
        <v>9.8000000000000004E-2</v>
      </c>
      <c r="P291" s="138">
        <f>O291*H291</f>
        <v>1.977052</v>
      </c>
      <c r="Q291" s="138">
        <v>0</v>
      </c>
      <c r="R291" s="138">
        <f>Q291*H291</f>
        <v>0</v>
      </c>
      <c r="S291" s="138">
        <v>1.174E-2</v>
      </c>
      <c r="T291" s="139">
        <f>S291*H291</f>
        <v>0.23684276000000001</v>
      </c>
      <c r="AR291" s="140" t="s">
        <v>294</v>
      </c>
      <c r="AT291" s="140" t="s">
        <v>228</v>
      </c>
      <c r="AU291" s="140" t="s">
        <v>79</v>
      </c>
      <c r="AY291" s="16" t="s">
        <v>226</v>
      </c>
      <c r="BE291" s="141">
        <f>IF(N291="základní",J291,0)</f>
        <v>0</v>
      </c>
      <c r="BF291" s="141">
        <f>IF(N291="snížená",J291,0)</f>
        <v>0</v>
      </c>
      <c r="BG291" s="141">
        <f>IF(N291="zákl. přenesená",J291,0)</f>
        <v>0</v>
      </c>
      <c r="BH291" s="141">
        <f>IF(N291="sníž. přenesená",J291,0)</f>
        <v>0</v>
      </c>
      <c r="BI291" s="141">
        <f>IF(N291="nulová",J291,0)</f>
        <v>0</v>
      </c>
      <c r="BJ291" s="16" t="s">
        <v>79</v>
      </c>
      <c r="BK291" s="141">
        <f>ROUND(I291*H291,2)</f>
        <v>0</v>
      </c>
      <c r="BL291" s="16" t="s">
        <v>294</v>
      </c>
      <c r="BM291" s="140" t="s">
        <v>567</v>
      </c>
    </row>
    <row r="292" spans="2:65" s="12" customFormat="1">
      <c r="B292" s="142"/>
      <c r="D292" s="143" t="s">
        <v>238</v>
      </c>
      <c r="E292" s="144" t="s">
        <v>1</v>
      </c>
      <c r="F292" s="145" t="s">
        <v>150</v>
      </c>
      <c r="H292" s="146">
        <v>20.173999999999999</v>
      </c>
      <c r="L292" s="142"/>
      <c r="M292" s="147"/>
      <c r="T292" s="148"/>
      <c r="AT292" s="144" t="s">
        <v>238</v>
      </c>
      <c r="AU292" s="144" t="s">
        <v>79</v>
      </c>
      <c r="AV292" s="12" t="s">
        <v>79</v>
      </c>
      <c r="AW292" s="12" t="s">
        <v>27</v>
      </c>
      <c r="AX292" s="12" t="s">
        <v>69</v>
      </c>
      <c r="AY292" s="144" t="s">
        <v>226</v>
      </c>
    </row>
    <row r="293" spans="2:65" s="13" customFormat="1">
      <c r="B293" s="149"/>
      <c r="D293" s="143" t="s">
        <v>238</v>
      </c>
      <c r="E293" s="150" t="s">
        <v>1</v>
      </c>
      <c r="F293" s="151" t="s">
        <v>239</v>
      </c>
      <c r="H293" s="152">
        <v>20.173999999999999</v>
      </c>
      <c r="L293" s="149"/>
      <c r="M293" s="153"/>
      <c r="T293" s="154"/>
      <c r="AT293" s="150" t="s">
        <v>238</v>
      </c>
      <c r="AU293" s="150" t="s">
        <v>79</v>
      </c>
      <c r="AV293" s="13" t="s">
        <v>233</v>
      </c>
      <c r="AW293" s="13" t="s">
        <v>27</v>
      </c>
      <c r="AX293" s="13" t="s">
        <v>77</v>
      </c>
      <c r="AY293" s="150" t="s">
        <v>226</v>
      </c>
    </row>
    <row r="294" spans="2:65" s="1" customFormat="1" ht="24.2" customHeight="1">
      <c r="B294" s="129"/>
      <c r="C294" s="130">
        <v>75</v>
      </c>
      <c r="D294" s="130" t="s">
        <v>228</v>
      </c>
      <c r="E294" s="131" t="s">
        <v>568</v>
      </c>
      <c r="F294" s="132" t="s">
        <v>569</v>
      </c>
      <c r="G294" s="133" t="s">
        <v>98</v>
      </c>
      <c r="H294" s="134">
        <v>11.587999999999999</v>
      </c>
      <c r="I294" s="184"/>
      <c r="J294" s="135">
        <f>ROUND(I294*H294,2)</f>
        <v>0</v>
      </c>
      <c r="K294" s="132" t="s">
        <v>232</v>
      </c>
      <c r="L294" s="28"/>
      <c r="M294" s="136" t="s">
        <v>1</v>
      </c>
      <c r="N294" s="137" t="s">
        <v>35</v>
      </c>
      <c r="O294" s="138">
        <v>0.36799999999999999</v>
      </c>
      <c r="P294" s="138">
        <f>O294*H294</f>
        <v>4.2643839999999997</v>
      </c>
      <c r="Q294" s="138">
        <v>0</v>
      </c>
      <c r="R294" s="138">
        <f>Q294*H294</f>
        <v>0</v>
      </c>
      <c r="S294" s="138">
        <v>8.3169999999999994E-2</v>
      </c>
      <c r="T294" s="139">
        <f>S294*H294</f>
        <v>0.96377395999999982</v>
      </c>
      <c r="AR294" s="140" t="s">
        <v>294</v>
      </c>
      <c r="AT294" s="140" t="s">
        <v>228</v>
      </c>
      <c r="AU294" s="140" t="s">
        <v>79</v>
      </c>
      <c r="AY294" s="16" t="s">
        <v>226</v>
      </c>
      <c r="BE294" s="141">
        <f>IF(N294="základní",J294,0)</f>
        <v>0</v>
      </c>
      <c r="BF294" s="141">
        <f>IF(N294="snížená",J294,0)</f>
        <v>0</v>
      </c>
      <c r="BG294" s="141">
        <f>IF(N294="zákl. přenesená",J294,0)</f>
        <v>0</v>
      </c>
      <c r="BH294" s="141">
        <f>IF(N294="sníž. přenesená",J294,0)</f>
        <v>0</v>
      </c>
      <c r="BI294" s="141">
        <f>IF(N294="nulová",J294,0)</f>
        <v>0</v>
      </c>
      <c r="BJ294" s="16" t="s">
        <v>79</v>
      </c>
      <c r="BK294" s="141">
        <f>ROUND(I294*H294,2)</f>
        <v>0</v>
      </c>
      <c r="BL294" s="16" t="s">
        <v>294</v>
      </c>
      <c r="BM294" s="140" t="s">
        <v>570</v>
      </c>
    </row>
    <row r="295" spans="2:65" s="12" customFormat="1">
      <c r="B295" s="142"/>
      <c r="D295" s="143" t="s">
        <v>238</v>
      </c>
      <c r="E295" s="144" t="s">
        <v>1</v>
      </c>
      <c r="F295" s="145" t="s">
        <v>147</v>
      </c>
      <c r="H295" s="146">
        <v>11.58798</v>
      </c>
      <c r="L295" s="142"/>
      <c r="M295" s="147"/>
      <c r="T295" s="148"/>
      <c r="AT295" s="144" t="s">
        <v>238</v>
      </c>
      <c r="AU295" s="144" t="s">
        <v>79</v>
      </c>
      <c r="AV295" s="12" t="s">
        <v>79</v>
      </c>
      <c r="AW295" s="12" t="s">
        <v>27</v>
      </c>
      <c r="AX295" s="12" t="s">
        <v>69</v>
      </c>
      <c r="AY295" s="144" t="s">
        <v>226</v>
      </c>
    </row>
    <row r="296" spans="2:65" s="13" customFormat="1">
      <c r="B296" s="149"/>
      <c r="D296" s="143" t="s">
        <v>238</v>
      </c>
      <c r="E296" s="150" t="s">
        <v>1</v>
      </c>
      <c r="F296" s="151" t="s">
        <v>239</v>
      </c>
      <c r="H296" s="152">
        <v>11.58798</v>
      </c>
      <c r="L296" s="149"/>
      <c r="M296" s="153"/>
      <c r="T296" s="154"/>
      <c r="AT296" s="150" t="s">
        <v>238</v>
      </c>
      <c r="AU296" s="150" t="s">
        <v>79</v>
      </c>
      <c r="AV296" s="13" t="s">
        <v>233</v>
      </c>
      <c r="AW296" s="13" t="s">
        <v>27</v>
      </c>
      <c r="AX296" s="13" t="s">
        <v>77</v>
      </c>
      <c r="AY296" s="150" t="s">
        <v>226</v>
      </c>
    </row>
    <row r="297" spans="2:65" s="1" customFormat="1" ht="16.5" customHeight="1">
      <c r="B297" s="129"/>
      <c r="C297" s="130">
        <v>76</v>
      </c>
      <c r="D297" s="130" t="s">
        <v>228</v>
      </c>
      <c r="E297" s="131" t="s">
        <v>571</v>
      </c>
      <c r="F297" s="132" t="s">
        <v>572</v>
      </c>
      <c r="G297" s="133" t="s">
        <v>98</v>
      </c>
      <c r="H297" s="134">
        <v>11.587999999999999</v>
      </c>
      <c r="I297" s="184"/>
      <c r="J297" s="135">
        <f>ROUND(I297*H297,2)</f>
        <v>0</v>
      </c>
      <c r="K297" s="132" t="s">
        <v>232</v>
      </c>
      <c r="L297" s="28"/>
      <c r="M297" s="136" t="s">
        <v>1</v>
      </c>
      <c r="N297" s="137" t="s">
        <v>35</v>
      </c>
      <c r="O297" s="138">
        <v>4.3999999999999997E-2</v>
      </c>
      <c r="P297" s="138">
        <f>O297*H297</f>
        <v>0.50987199999999988</v>
      </c>
      <c r="Q297" s="138">
        <v>2.9999999999999997E-4</v>
      </c>
      <c r="R297" s="138">
        <f>Q297*H297</f>
        <v>3.4763999999999993E-3</v>
      </c>
      <c r="S297" s="138">
        <v>0</v>
      </c>
      <c r="T297" s="139">
        <f>S297*H297</f>
        <v>0</v>
      </c>
      <c r="AR297" s="140" t="s">
        <v>294</v>
      </c>
      <c r="AT297" s="140" t="s">
        <v>228</v>
      </c>
      <c r="AU297" s="140" t="s">
        <v>79</v>
      </c>
      <c r="AY297" s="16" t="s">
        <v>226</v>
      </c>
      <c r="BE297" s="141">
        <f>IF(N297="základní",J297,0)</f>
        <v>0</v>
      </c>
      <c r="BF297" s="141">
        <f>IF(N297="snížená",J297,0)</f>
        <v>0</v>
      </c>
      <c r="BG297" s="141">
        <f>IF(N297="zákl. přenesená",J297,0)</f>
        <v>0</v>
      </c>
      <c r="BH297" s="141">
        <f>IF(N297="sníž. přenesená",J297,0)</f>
        <v>0</v>
      </c>
      <c r="BI297" s="141">
        <f>IF(N297="nulová",J297,0)</f>
        <v>0</v>
      </c>
      <c r="BJ297" s="16" t="s">
        <v>79</v>
      </c>
      <c r="BK297" s="141">
        <f>ROUND(I297*H297,2)</f>
        <v>0</v>
      </c>
      <c r="BL297" s="16" t="s">
        <v>294</v>
      </c>
      <c r="BM297" s="140" t="s">
        <v>573</v>
      </c>
    </row>
    <row r="298" spans="2:65" s="12" customFormat="1">
      <c r="B298" s="142"/>
      <c r="D298" s="143" t="s">
        <v>238</v>
      </c>
      <c r="E298" s="144" t="s">
        <v>1</v>
      </c>
      <c r="F298" s="145" t="s">
        <v>147</v>
      </c>
      <c r="H298" s="146">
        <v>11.58798</v>
      </c>
      <c r="L298" s="142"/>
      <c r="M298" s="147"/>
      <c r="T298" s="148"/>
      <c r="AT298" s="144" t="s">
        <v>238</v>
      </c>
      <c r="AU298" s="144" t="s">
        <v>79</v>
      </c>
      <c r="AV298" s="12" t="s">
        <v>79</v>
      </c>
      <c r="AW298" s="12" t="s">
        <v>27</v>
      </c>
      <c r="AX298" s="12" t="s">
        <v>69</v>
      </c>
      <c r="AY298" s="144" t="s">
        <v>226</v>
      </c>
    </row>
    <row r="299" spans="2:65" s="13" customFormat="1">
      <c r="B299" s="149"/>
      <c r="D299" s="143" t="s">
        <v>238</v>
      </c>
      <c r="E299" s="150" t="s">
        <v>1</v>
      </c>
      <c r="F299" s="151" t="s">
        <v>239</v>
      </c>
      <c r="H299" s="152">
        <v>11.58798</v>
      </c>
      <c r="L299" s="149"/>
      <c r="M299" s="153"/>
      <c r="T299" s="154"/>
      <c r="AT299" s="150" t="s">
        <v>238</v>
      </c>
      <c r="AU299" s="150" t="s">
        <v>79</v>
      </c>
      <c r="AV299" s="13" t="s">
        <v>233</v>
      </c>
      <c r="AW299" s="13" t="s">
        <v>27</v>
      </c>
      <c r="AX299" s="13" t="s">
        <v>77</v>
      </c>
      <c r="AY299" s="150" t="s">
        <v>226</v>
      </c>
    </row>
    <row r="300" spans="2:65" s="1" customFormat="1" ht="24.2" customHeight="1">
      <c r="B300" s="129"/>
      <c r="C300" s="130">
        <v>77</v>
      </c>
      <c r="D300" s="130" t="s">
        <v>228</v>
      </c>
      <c r="E300" s="131" t="s">
        <v>574</v>
      </c>
      <c r="F300" s="132" t="s">
        <v>575</v>
      </c>
      <c r="G300" s="133" t="s">
        <v>98</v>
      </c>
      <c r="H300" s="134">
        <v>11.587999999999999</v>
      </c>
      <c r="I300" s="184"/>
      <c r="J300" s="135">
        <f>ROUND(I300*H300,2)</f>
        <v>0</v>
      </c>
      <c r="K300" s="132" t="s">
        <v>232</v>
      </c>
      <c r="L300" s="28"/>
      <c r="M300" s="136" t="s">
        <v>1</v>
      </c>
      <c r="N300" s="137" t="s">
        <v>35</v>
      </c>
      <c r="O300" s="138">
        <v>0.35</v>
      </c>
      <c r="P300" s="138">
        <f>O300*H300</f>
        <v>4.0557999999999996</v>
      </c>
      <c r="Q300" s="138">
        <v>1.4999999999999999E-2</v>
      </c>
      <c r="R300" s="138">
        <f>Q300*H300</f>
        <v>0.17381999999999997</v>
      </c>
      <c r="S300" s="138">
        <v>0</v>
      </c>
      <c r="T300" s="139">
        <f>S300*H300</f>
        <v>0</v>
      </c>
      <c r="AR300" s="140" t="s">
        <v>294</v>
      </c>
      <c r="AT300" s="140" t="s">
        <v>228</v>
      </c>
      <c r="AU300" s="140" t="s">
        <v>79</v>
      </c>
      <c r="AY300" s="16" t="s">
        <v>226</v>
      </c>
      <c r="BE300" s="141">
        <f>IF(N300="základní",J300,0)</f>
        <v>0</v>
      </c>
      <c r="BF300" s="141">
        <f>IF(N300="snížená",J300,0)</f>
        <v>0</v>
      </c>
      <c r="BG300" s="141">
        <f>IF(N300="zákl. přenesená",J300,0)</f>
        <v>0</v>
      </c>
      <c r="BH300" s="141">
        <f>IF(N300="sníž. přenesená",J300,0)</f>
        <v>0</v>
      </c>
      <c r="BI300" s="141">
        <f>IF(N300="nulová",J300,0)</f>
        <v>0</v>
      </c>
      <c r="BJ300" s="16" t="s">
        <v>79</v>
      </c>
      <c r="BK300" s="141">
        <f>ROUND(I300*H300,2)</f>
        <v>0</v>
      </c>
      <c r="BL300" s="16" t="s">
        <v>294</v>
      </c>
      <c r="BM300" s="140" t="s">
        <v>576</v>
      </c>
    </row>
    <row r="301" spans="2:65" s="12" customFormat="1">
      <c r="B301" s="142"/>
      <c r="D301" s="143" t="s">
        <v>238</v>
      </c>
      <c r="E301" s="144" t="s">
        <v>1</v>
      </c>
      <c r="F301" s="145" t="s">
        <v>147</v>
      </c>
      <c r="H301" s="146">
        <v>11.58798</v>
      </c>
      <c r="L301" s="142"/>
      <c r="M301" s="147"/>
      <c r="T301" s="148"/>
      <c r="AT301" s="144" t="s">
        <v>238</v>
      </c>
      <c r="AU301" s="144" t="s">
        <v>79</v>
      </c>
      <c r="AV301" s="12" t="s">
        <v>79</v>
      </c>
      <c r="AW301" s="12" t="s">
        <v>27</v>
      </c>
      <c r="AX301" s="12" t="s">
        <v>69</v>
      </c>
      <c r="AY301" s="144" t="s">
        <v>226</v>
      </c>
    </row>
    <row r="302" spans="2:65" s="13" customFormat="1">
      <c r="B302" s="149"/>
      <c r="D302" s="143" t="s">
        <v>238</v>
      </c>
      <c r="E302" s="150" t="s">
        <v>1</v>
      </c>
      <c r="F302" s="151" t="s">
        <v>239</v>
      </c>
      <c r="H302" s="152">
        <v>11.58798</v>
      </c>
      <c r="L302" s="149"/>
      <c r="M302" s="153"/>
      <c r="T302" s="154"/>
      <c r="AT302" s="150" t="s">
        <v>238</v>
      </c>
      <c r="AU302" s="150" t="s">
        <v>79</v>
      </c>
      <c r="AV302" s="13" t="s">
        <v>233</v>
      </c>
      <c r="AW302" s="13" t="s">
        <v>27</v>
      </c>
      <c r="AX302" s="13" t="s">
        <v>77</v>
      </c>
      <c r="AY302" s="150" t="s">
        <v>226</v>
      </c>
    </row>
    <row r="303" spans="2:65" s="1" customFormat="1" ht="24.2" customHeight="1">
      <c r="B303" s="129"/>
      <c r="C303" s="130">
        <v>78</v>
      </c>
      <c r="D303" s="130" t="s">
        <v>228</v>
      </c>
      <c r="E303" s="131" t="s">
        <v>577</v>
      </c>
      <c r="F303" s="132" t="s">
        <v>578</v>
      </c>
      <c r="G303" s="133" t="s">
        <v>98</v>
      </c>
      <c r="H303" s="134">
        <v>11.587999999999999</v>
      </c>
      <c r="I303" s="184"/>
      <c r="J303" s="135">
        <f>ROUND(I303*H303,2)</f>
        <v>0</v>
      </c>
      <c r="K303" s="132" t="s">
        <v>232</v>
      </c>
      <c r="L303" s="28"/>
      <c r="M303" s="136" t="s">
        <v>1</v>
      </c>
      <c r="N303" s="137" t="s">
        <v>35</v>
      </c>
      <c r="O303" s="138">
        <v>0.61</v>
      </c>
      <c r="P303" s="138">
        <f>O303*H303</f>
        <v>7.0686799999999996</v>
      </c>
      <c r="Q303" s="138">
        <v>6.3E-3</v>
      </c>
      <c r="R303" s="138">
        <f>Q303*H303</f>
        <v>7.3004399999999997E-2</v>
      </c>
      <c r="S303" s="138">
        <v>0</v>
      </c>
      <c r="T303" s="139">
        <f>S303*H303</f>
        <v>0</v>
      </c>
      <c r="AR303" s="140" t="s">
        <v>294</v>
      </c>
      <c r="AT303" s="140" t="s">
        <v>228</v>
      </c>
      <c r="AU303" s="140" t="s">
        <v>79</v>
      </c>
      <c r="AY303" s="16" t="s">
        <v>226</v>
      </c>
      <c r="BE303" s="141">
        <f>IF(N303="základní",J303,0)</f>
        <v>0</v>
      </c>
      <c r="BF303" s="141">
        <f>IF(N303="snížená",J303,0)</f>
        <v>0</v>
      </c>
      <c r="BG303" s="141">
        <f>IF(N303="zákl. přenesená",J303,0)</f>
        <v>0</v>
      </c>
      <c r="BH303" s="141">
        <f>IF(N303="sníž. přenesená",J303,0)</f>
        <v>0</v>
      </c>
      <c r="BI303" s="141">
        <f>IF(N303="nulová",J303,0)</f>
        <v>0</v>
      </c>
      <c r="BJ303" s="16" t="s">
        <v>79</v>
      </c>
      <c r="BK303" s="141">
        <f>ROUND(I303*H303,2)</f>
        <v>0</v>
      </c>
      <c r="BL303" s="16" t="s">
        <v>294</v>
      </c>
      <c r="BM303" s="140" t="s">
        <v>579</v>
      </c>
    </row>
    <row r="304" spans="2:65" s="12" customFormat="1">
      <c r="B304" s="142"/>
      <c r="D304" s="143" t="s">
        <v>238</v>
      </c>
      <c r="E304" s="144" t="s">
        <v>1</v>
      </c>
      <c r="F304" s="145" t="s">
        <v>147</v>
      </c>
      <c r="H304" s="146">
        <v>11.58798</v>
      </c>
      <c r="L304" s="142"/>
      <c r="M304" s="147"/>
      <c r="T304" s="148"/>
      <c r="AT304" s="144" t="s">
        <v>238</v>
      </c>
      <c r="AU304" s="144" t="s">
        <v>79</v>
      </c>
      <c r="AV304" s="12" t="s">
        <v>79</v>
      </c>
      <c r="AW304" s="12" t="s">
        <v>27</v>
      </c>
      <c r="AX304" s="12" t="s">
        <v>69</v>
      </c>
      <c r="AY304" s="144" t="s">
        <v>226</v>
      </c>
    </row>
    <row r="305" spans="2:65" s="13" customFormat="1">
      <c r="B305" s="149"/>
      <c r="D305" s="143" t="s">
        <v>238</v>
      </c>
      <c r="E305" s="150" t="s">
        <v>1</v>
      </c>
      <c r="F305" s="151" t="s">
        <v>239</v>
      </c>
      <c r="H305" s="152">
        <v>11.58798</v>
      </c>
      <c r="L305" s="149"/>
      <c r="M305" s="153"/>
      <c r="T305" s="154"/>
      <c r="AT305" s="150" t="s">
        <v>238</v>
      </c>
      <c r="AU305" s="150" t="s">
        <v>79</v>
      </c>
      <c r="AV305" s="13" t="s">
        <v>233</v>
      </c>
      <c r="AW305" s="13" t="s">
        <v>27</v>
      </c>
      <c r="AX305" s="13" t="s">
        <v>77</v>
      </c>
      <c r="AY305" s="150" t="s">
        <v>226</v>
      </c>
    </row>
    <row r="306" spans="2:65" s="1" customFormat="1" ht="24.2" customHeight="1">
      <c r="B306" s="129"/>
      <c r="C306" s="160">
        <v>79</v>
      </c>
      <c r="D306" s="160" t="s">
        <v>414</v>
      </c>
      <c r="E306" s="161" t="s">
        <v>580</v>
      </c>
      <c r="F306" s="162" t="s">
        <v>581</v>
      </c>
      <c r="G306" s="163" t="s">
        <v>98</v>
      </c>
      <c r="H306" s="164">
        <v>13.906000000000001</v>
      </c>
      <c r="I306" s="185"/>
      <c r="J306" s="165">
        <f>ROUND(I306*H306,2)</f>
        <v>0</v>
      </c>
      <c r="K306" s="162" t="s">
        <v>232</v>
      </c>
      <c r="L306" s="166"/>
      <c r="M306" s="167" t="s">
        <v>1</v>
      </c>
      <c r="N306" s="168" t="s">
        <v>35</v>
      </c>
      <c r="O306" s="138">
        <v>0</v>
      </c>
      <c r="P306" s="138">
        <f>O306*H306</f>
        <v>0</v>
      </c>
      <c r="Q306" s="138">
        <v>1.77E-2</v>
      </c>
      <c r="R306" s="138">
        <f>Q306*H306</f>
        <v>0.24613620000000003</v>
      </c>
      <c r="S306" s="138">
        <v>0</v>
      </c>
      <c r="T306" s="139">
        <f>S306*H306</f>
        <v>0</v>
      </c>
      <c r="AR306" s="140" t="s">
        <v>362</v>
      </c>
      <c r="AT306" s="140" t="s">
        <v>414</v>
      </c>
      <c r="AU306" s="140" t="s">
        <v>79</v>
      </c>
      <c r="AY306" s="16" t="s">
        <v>226</v>
      </c>
      <c r="BE306" s="141">
        <f>IF(N306="základní",J306,0)</f>
        <v>0</v>
      </c>
      <c r="BF306" s="141">
        <f>IF(N306="snížená",J306,0)</f>
        <v>0</v>
      </c>
      <c r="BG306" s="141">
        <f>IF(N306="zákl. přenesená",J306,0)</f>
        <v>0</v>
      </c>
      <c r="BH306" s="141">
        <f>IF(N306="sníž. přenesená",J306,0)</f>
        <v>0</v>
      </c>
      <c r="BI306" s="141">
        <f>IF(N306="nulová",J306,0)</f>
        <v>0</v>
      </c>
      <c r="BJ306" s="16" t="s">
        <v>79</v>
      </c>
      <c r="BK306" s="141">
        <f>ROUND(I306*H306,2)</f>
        <v>0</v>
      </c>
      <c r="BL306" s="16" t="s">
        <v>294</v>
      </c>
      <c r="BM306" s="140" t="s">
        <v>582</v>
      </c>
    </row>
    <row r="307" spans="2:65" s="12" customFormat="1">
      <c r="B307" s="142"/>
      <c r="D307" s="143" t="s">
        <v>238</v>
      </c>
      <c r="E307" s="144" t="s">
        <v>1</v>
      </c>
      <c r="F307" s="145" t="s">
        <v>147</v>
      </c>
      <c r="H307" s="146">
        <v>11.58798</v>
      </c>
      <c r="L307" s="142"/>
      <c r="M307" s="147"/>
      <c r="T307" s="148"/>
      <c r="AT307" s="144" t="s">
        <v>238</v>
      </c>
      <c r="AU307" s="144" t="s">
        <v>79</v>
      </c>
      <c r="AV307" s="12" t="s">
        <v>79</v>
      </c>
      <c r="AW307" s="12" t="s">
        <v>27</v>
      </c>
      <c r="AX307" s="12" t="s">
        <v>69</v>
      </c>
      <c r="AY307" s="144" t="s">
        <v>226</v>
      </c>
    </row>
    <row r="308" spans="2:65" s="13" customFormat="1">
      <c r="B308" s="149"/>
      <c r="D308" s="143" t="s">
        <v>238</v>
      </c>
      <c r="E308" s="150" t="s">
        <v>1</v>
      </c>
      <c r="F308" s="151" t="s">
        <v>239</v>
      </c>
      <c r="H308" s="152">
        <v>11.58798</v>
      </c>
      <c r="L308" s="149"/>
      <c r="M308" s="153"/>
      <c r="T308" s="154"/>
      <c r="AT308" s="150" t="s">
        <v>238</v>
      </c>
      <c r="AU308" s="150" t="s">
        <v>79</v>
      </c>
      <c r="AV308" s="13" t="s">
        <v>233</v>
      </c>
      <c r="AW308" s="13" t="s">
        <v>27</v>
      </c>
      <c r="AX308" s="13" t="s">
        <v>77</v>
      </c>
      <c r="AY308" s="150" t="s">
        <v>226</v>
      </c>
    </row>
    <row r="309" spans="2:65" s="12" customFormat="1">
      <c r="B309" s="142"/>
      <c r="D309" s="143" t="s">
        <v>238</v>
      </c>
      <c r="F309" s="145" t="s">
        <v>583</v>
      </c>
      <c r="H309" s="146">
        <v>13.906000000000001</v>
      </c>
      <c r="L309" s="142"/>
      <c r="M309" s="147"/>
      <c r="T309" s="148"/>
      <c r="AT309" s="144" t="s">
        <v>238</v>
      </c>
      <c r="AU309" s="144" t="s">
        <v>79</v>
      </c>
      <c r="AV309" s="12" t="s">
        <v>79</v>
      </c>
      <c r="AW309" s="12" t="s">
        <v>3</v>
      </c>
      <c r="AX309" s="12" t="s">
        <v>77</v>
      </c>
      <c r="AY309" s="144" t="s">
        <v>226</v>
      </c>
    </row>
    <row r="310" spans="2:65" s="1" customFormat="1" ht="24.2" customHeight="1">
      <c r="B310" s="129"/>
      <c r="C310" s="130">
        <v>80</v>
      </c>
      <c r="D310" s="130" t="s">
        <v>228</v>
      </c>
      <c r="E310" s="131" t="s">
        <v>584</v>
      </c>
      <c r="F310" s="132" t="s">
        <v>585</v>
      </c>
      <c r="G310" s="133" t="s">
        <v>98</v>
      </c>
      <c r="H310" s="134">
        <v>11.587999999999999</v>
      </c>
      <c r="I310" s="184"/>
      <c r="J310" s="135">
        <f>ROUND(I310*H310,2)</f>
        <v>0</v>
      </c>
      <c r="K310" s="132" t="s">
        <v>232</v>
      </c>
      <c r="L310" s="28"/>
      <c r="M310" s="136" t="s">
        <v>1</v>
      </c>
      <c r="N310" s="137" t="s">
        <v>35</v>
      </c>
      <c r="O310" s="138">
        <v>0.16600000000000001</v>
      </c>
      <c r="P310" s="138">
        <f>O310*H310</f>
        <v>1.923608</v>
      </c>
      <c r="Q310" s="138">
        <v>0</v>
      </c>
      <c r="R310" s="138">
        <f>Q310*H310</f>
        <v>0</v>
      </c>
      <c r="S310" s="138">
        <v>0</v>
      </c>
      <c r="T310" s="139">
        <f>S310*H310</f>
        <v>0</v>
      </c>
      <c r="AR310" s="140" t="s">
        <v>294</v>
      </c>
      <c r="AT310" s="140" t="s">
        <v>228</v>
      </c>
      <c r="AU310" s="140" t="s">
        <v>79</v>
      </c>
      <c r="AY310" s="16" t="s">
        <v>226</v>
      </c>
      <c r="BE310" s="141">
        <f>IF(N310="základní",J310,0)</f>
        <v>0</v>
      </c>
      <c r="BF310" s="141">
        <f>IF(N310="snížená",J310,0)</f>
        <v>0</v>
      </c>
      <c r="BG310" s="141">
        <f>IF(N310="zákl. přenesená",J310,0)</f>
        <v>0</v>
      </c>
      <c r="BH310" s="141">
        <f>IF(N310="sníž. přenesená",J310,0)</f>
        <v>0</v>
      </c>
      <c r="BI310" s="141">
        <f>IF(N310="nulová",J310,0)</f>
        <v>0</v>
      </c>
      <c r="BJ310" s="16" t="s">
        <v>79</v>
      </c>
      <c r="BK310" s="141">
        <f>ROUND(I310*H310,2)</f>
        <v>0</v>
      </c>
      <c r="BL310" s="16" t="s">
        <v>294</v>
      </c>
      <c r="BM310" s="140" t="s">
        <v>586</v>
      </c>
    </row>
    <row r="311" spans="2:65" s="12" customFormat="1">
      <c r="B311" s="142"/>
      <c r="D311" s="143" t="s">
        <v>238</v>
      </c>
      <c r="E311" s="144" t="s">
        <v>1</v>
      </c>
      <c r="F311" s="145" t="s">
        <v>147</v>
      </c>
      <c r="H311" s="146">
        <v>11.58798</v>
      </c>
      <c r="L311" s="142"/>
      <c r="M311" s="147"/>
      <c r="T311" s="148"/>
      <c r="AT311" s="144" t="s">
        <v>238</v>
      </c>
      <c r="AU311" s="144" t="s">
        <v>79</v>
      </c>
      <c r="AV311" s="12" t="s">
        <v>79</v>
      </c>
      <c r="AW311" s="12" t="s">
        <v>27</v>
      </c>
      <c r="AX311" s="12" t="s">
        <v>69</v>
      </c>
      <c r="AY311" s="144" t="s">
        <v>226</v>
      </c>
    </row>
    <row r="312" spans="2:65" s="13" customFormat="1">
      <c r="B312" s="149"/>
      <c r="D312" s="143" t="s">
        <v>238</v>
      </c>
      <c r="E312" s="150" t="s">
        <v>1</v>
      </c>
      <c r="F312" s="151" t="s">
        <v>239</v>
      </c>
      <c r="H312" s="152">
        <v>11.58798</v>
      </c>
      <c r="L312" s="149"/>
      <c r="M312" s="153"/>
      <c r="T312" s="154"/>
      <c r="AT312" s="150" t="s">
        <v>238</v>
      </c>
      <c r="AU312" s="150" t="s">
        <v>79</v>
      </c>
      <c r="AV312" s="13" t="s">
        <v>233</v>
      </c>
      <c r="AW312" s="13" t="s">
        <v>27</v>
      </c>
      <c r="AX312" s="13" t="s">
        <v>77</v>
      </c>
      <c r="AY312" s="150" t="s">
        <v>226</v>
      </c>
    </row>
    <row r="313" spans="2:65" s="1" customFormat="1" ht="37.9" customHeight="1">
      <c r="B313" s="129"/>
      <c r="C313" s="130">
        <v>81</v>
      </c>
      <c r="D313" s="130" t="s">
        <v>228</v>
      </c>
      <c r="E313" s="131" t="s">
        <v>587</v>
      </c>
      <c r="F313" s="132" t="s">
        <v>588</v>
      </c>
      <c r="G313" s="133" t="s">
        <v>98</v>
      </c>
      <c r="H313" s="134">
        <v>11.587999999999999</v>
      </c>
      <c r="I313" s="184"/>
      <c r="J313" s="135">
        <f>ROUND(I313*H313,2)</f>
        <v>0</v>
      </c>
      <c r="K313" s="132" t="s">
        <v>232</v>
      </c>
      <c r="L313" s="28"/>
      <c r="M313" s="136" t="s">
        <v>1</v>
      </c>
      <c r="N313" s="137" t="s">
        <v>35</v>
      </c>
      <c r="O313" s="138">
        <v>0.1</v>
      </c>
      <c r="P313" s="138">
        <f>O313*H313</f>
        <v>1.1588000000000001</v>
      </c>
      <c r="Q313" s="138">
        <v>0</v>
      </c>
      <c r="R313" s="138">
        <f>Q313*H313</f>
        <v>0</v>
      </c>
      <c r="S313" s="138">
        <v>0</v>
      </c>
      <c r="T313" s="139">
        <f>S313*H313</f>
        <v>0</v>
      </c>
      <c r="AR313" s="140" t="s">
        <v>294</v>
      </c>
      <c r="AT313" s="140" t="s">
        <v>228</v>
      </c>
      <c r="AU313" s="140" t="s">
        <v>79</v>
      </c>
      <c r="AY313" s="16" t="s">
        <v>226</v>
      </c>
      <c r="BE313" s="141">
        <f>IF(N313="základní",J313,0)</f>
        <v>0</v>
      </c>
      <c r="BF313" s="141">
        <f>IF(N313="snížená",J313,0)</f>
        <v>0</v>
      </c>
      <c r="BG313" s="141">
        <f>IF(N313="zákl. přenesená",J313,0)</f>
        <v>0</v>
      </c>
      <c r="BH313" s="141">
        <f>IF(N313="sníž. přenesená",J313,0)</f>
        <v>0</v>
      </c>
      <c r="BI313" s="141">
        <f>IF(N313="nulová",J313,0)</f>
        <v>0</v>
      </c>
      <c r="BJ313" s="16" t="s">
        <v>79</v>
      </c>
      <c r="BK313" s="141">
        <f>ROUND(I313*H313,2)</f>
        <v>0</v>
      </c>
      <c r="BL313" s="16" t="s">
        <v>294</v>
      </c>
      <c r="BM313" s="140" t="s">
        <v>589</v>
      </c>
    </row>
    <row r="314" spans="2:65" s="12" customFormat="1">
      <c r="B314" s="142"/>
      <c r="D314" s="143" t="s">
        <v>238</v>
      </c>
      <c r="E314" s="144" t="s">
        <v>1</v>
      </c>
      <c r="F314" s="145" t="s">
        <v>147</v>
      </c>
      <c r="H314" s="146">
        <v>11.58798</v>
      </c>
      <c r="L314" s="142"/>
      <c r="M314" s="147"/>
      <c r="T314" s="148"/>
      <c r="AT314" s="144" t="s">
        <v>238</v>
      </c>
      <c r="AU314" s="144" t="s">
        <v>79</v>
      </c>
      <c r="AV314" s="12" t="s">
        <v>79</v>
      </c>
      <c r="AW314" s="12" t="s">
        <v>27</v>
      </c>
      <c r="AX314" s="12" t="s">
        <v>69</v>
      </c>
      <c r="AY314" s="144" t="s">
        <v>226</v>
      </c>
    </row>
    <row r="315" spans="2:65" s="13" customFormat="1">
      <c r="B315" s="149"/>
      <c r="D315" s="143" t="s">
        <v>238</v>
      </c>
      <c r="E315" s="150" t="s">
        <v>1</v>
      </c>
      <c r="F315" s="151" t="s">
        <v>239</v>
      </c>
      <c r="H315" s="152">
        <v>11.58798</v>
      </c>
      <c r="L315" s="149"/>
      <c r="M315" s="153"/>
      <c r="T315" s="154"/>
      <c r="AT315" s="150" t="s">
        <v>238</v>
      </c>
      <c r="AU315" s="150" t="s">
        <v>79</v>
      </c>
      <c r="AV315" s="13" t="s">
        <v>233</v>
      </c>
      <c r="AW315" s="13" t="s">
        <v>27</v>
      </c>
      <c r="AX315" s="13" t="s">
        <v>77</v>
      </c>
      <c r="AY315" s="150" t="s">
        <v>226</v>
      </c>
    </row>
    <row r="316" spans="2:65" s="1" customFormat="1" ht="21.75" customHeight="1">
      <c r="B316" s="129"/>
      <c r="C316" s="130">
        <v>82</v>
      </c>
      <c r="D316" s="130" t="s">
        <v>228</v>
      </c>
      <c r="E316" s="131" t="s">
        <v>590</v>
      </c>
      <c r="F316" s="132" t="s">
        <v>591</v>
      </c>
      <c r="G316" s="133" t="s">
        <v>102</v>
      </c>
      <c r="H316" s="134">
        <v>20.173999999999999</v>
      </c>
      <c r="I316" s="184"/>
      <c r="J316" s="135">
        <f>ROUND(I316*H316,2)</f>
        <v>0</v>
      </c>
      <c r="K316" s="132" t="s">
        <v>232</v>
      </c>
      <c r="L316" s="28"/>
      <c r="M316" s="136" t="s">
        <v>1</v>
      </c>
      <c r="N316" s="137" t="s">
        <v>35</v>
      </c>
      <c r="O316" s="138">
        <v>0.185</v>
      </c>
      <c r="P316" s="138">
        <f>O316*H316</f>
        <v>3.7321899999999997</v>
      </c>
      <c r="Q316" s="138">
        <v>0</v>
      </c>
      <c r="R316" s="138">
        <f>Q316*H316</f>
        <v>0</v>
      </c>
      <c r="S316" s="138">
        <v>0</v>
      </c>
      <c r="T316" s="139">
        <f>S316*H316</f>
        <v>0</v>
      </c>
      <c r="AR316" s="140" t="s">
        <v>294</v>
      </c>
      <c r="AT316" s="140" t="s">
        <v>228</v>
      </c>
      <c r="AU316" s="140" t="s">
        <v>79</v>
      </c>
      <c r="AY316" s="16" t="s">
        <v>226</v>
      </c>
      <c r="BE316" s="141">
        <f>IF(N316="základní",J316,0)</f>
        <v>0</v>
      </c>
      <c r="BF316" s="141">
        <f>IF(N316="snížená",J316,0)</f>
        <v>0</v>
      </c>
      <c r="BG316" s="141">
        <f>IF(N316="zákl. přenesená",J316,0)</f>
        <v>0</v>
      </c>
      <c r="BH316" s="141">
        <f>IF(N316="sníž. přenesená",J316,0)</f>
        <v>0</v>
      </c>
      <c r="BI316" s="141">
        <f>IF(N316="nulová",J316,0)</f>
        <v>0</v>
      </c>
      <c r="BJ316" s="16" t="s">
        <v>79</v>
      </c>
      <c r="BK316" s="141">
        <f>ROUND(I316*H316,2)</f>
        <v>0</v>
      </c>
      <c r="BL316" s="16" t="s">
        <v>294</v>
      </c>
      <c r="BM316" s="140" t="s">
        <v>592</v>
      </c>
    </row>
    <row r="317" spans="2:65" s="12" customFormat="1">
      <c r="B317" s="142"/>
      <c r="D317" s="143" t="s">
        <v>238</v>
      </c>
      <c r="E317" s="144" t="s">
        <v>1</v>
      </c>
      <c r="F317" s="145" t="s">
        <v>150</v>
      </c>
      <c r="H317" s="146">
        <v>20.173999999999999</v>
      </c>
      <c r="L317" s="142"/>
      <c r="M317" s="147"/>
      <c r="T317" s="148"/>
      <c r="AT317" s="144" t="s">
        <v>238</v>
      </c>
      <c r="AU317" s="144" t="s">
        <v>79</v>
      </c>
      <c r="AV317" s="12" t="s">
        <v>79</v>
      </c>
      <c r="AW317" s="12" t="s">
        <v>27</v>
      </c>
      <c r="AX317" s="12" t="s">
        <v>69</v>
      </c>
      <c r="AY317" s="144" t="s">
        <v>226</v>
      </c>
    </row>
    <row r="318" spans="2:65" s="13" customFormat="1">
      <c r="B318" s="149"/>
      <c r="D318" s="143" t="s">
        <v>238</v>
      </c>
      <c r="E318" s="150" t="s">
        <v>1</v>
      </c>
      <c r="F318" s="151" t="s">
        <v>239</v>
      </c>
      <c r="H318" s="152">
        <v>20.173999999999999</v>
      </c>
      <c r="L318" s="149"/>
      <c r="M318" s="153"/>
      <c r="T318" s="154"/>
      <c r="AT318" s="150" t="s">
        <v>238</v>
      </c>
      <c r="AU318" s="150" t="s">
        <v>79</v>
      </c>
      <c r="AV318" s="13" t="s">
        <v>233</v>
      </c>
      <c r="AW318" s="13" t="s">
        <v>27</v>
      </c>
      <c r="AX318" s="13" t="s">
        <v>77</v>
      </c>
      <c r="AY318" s="150" t="s">
        <v>226</v>
      </c>
    </row>
    <row r="319" spans="2:65" s="1" customFormat="1" ht="24.2" customHeight="1">
      <c r="B319" s="129"/>
      <c r="C319" s="130">
        <v>83</v>
      </c>
      <c r="D319" s="130" t="s">
        <v>228</v>
      </c>
      <c r="E319" s="131" t="s">
        <v>593</v>
      </c>
      <c r="F319" s="132" t="s">
        <v>594</v>
      </c>
      <c r="G319" s="133" t="s">
        <v>93</v>
      </c>
      <c r="H319" s="134">
        <v>0.496</v>
      </c>
      <c r="I319" s="184"/>
      <c r="J319" s="135">
        <f>ROUND(I319*H319,2)</f>
        <v>0</v>
      </c>
      <c r="K319" s="132" t="s">
        <v>232</v>
      </c>
      <c r="L319" s="28"/>
      <c r="M319" s="136" t="s">
        <v>1</v>
      </c>
      <c r="N319" s="137" t="s">
        <v>35</v>
      </c>
      <c r="O319" s="138">
        <v>1.2649999999999999</v>
      </c>
      <c r="P319" s="138">
        <f>O319*H319</f>
        <v>0.62744</v>
      </c>
      <c r="Q319" s="138">
        <v>0</v>
      </c>
      <c r="R319" s="138">
        <f>Q319*H319</f>
        <v>0</v>
      </c>
      <c r="S319" s="138">
        <v>0</v>
      </c>
      <c r="T319" s="139">
        <f>S319*H319</f>
        <v>0</v>
      </c>
      <c r="AR319" s="140" t="s">
        <v>294</v>
      </c>
      <c r="AT319" s="140" t="s">
        <v>228</v>
      </c>
      <c r="AU319" s="140" t="s">
        <v>79</v>
      </c>
      <c r="AY319" s="16" t="s">
        <v>226</v>
      </c>
      <c r="BE319" s="141">
        <f>IF(N319="základní",J319,0)</f>
        <v>0</v>
      </c>
      <c r="BF319" s="141">
        <f>IF(N319="snížená",J319,0)</f>
        <v>0</v>
      </c>
      <c r="BG319" s="141">
        <f>IF(N319="zákl. přenesená",J319,0)</f>
        <v>0</v>
      </c>
      <c r="BH319" s="141">
        <f>IF(N319="sníž. přenesená",J319,0)</f>
        <v>0</v>
      </c>
      <c r="BI319" s="141">
        <f>IF(N319="nulová",J319,0)</f>
        <v>0</v>
      </c>
      <c r="BJ319" s="16" t="s">
        <v>79</v>
      </c>
      <c r="BK319" s="141">
        <f>ROUND(I319*H319,2)</f>
        <v>0</v>
      </c>
      <c r="BL319" s="16" t="s">
        <v>294</v>
      </c>
      <c r="BM319" s="140" t="s">
        <v>595</v>
      </c>
    </row>
    <row r="320" spans="2:65" s="1" customFormat="1" ht="24.2" customHeight="1">
      <c r="B320" s="129"/>
      <c r="C320" s="130">
        <v>84</v>
      </c>
      <c r="D320" s="130" t="s">
        <v>228</v>
      </c>
      <c r="E320" s="131" t="s">
        <v>596</v>
      </c>
      <c r="F320" s="132" t="s">
        <v>597</v>
      </c>
      <c r="G320" s="133" t="s">
        <v>93</v>
      </c>
      <c r="H320" s="134">
        <v>0.496</v>
      </c>
      <c r="I320" s="184"/>
      <c r="J320" s="135">
        <f>ROUND(I320*H320,2)</f>
        <v>0</v>
      </c>
      <c r="K320" s="132" t="s">
        <v>232</v>
      </c>
      <c r="L320" s="28"/>
      <c r="M320" s="136" t="s">
        <v>1</v>
      </c>
      <c r="N320" s="137" t="s">
        <v>35</v>
      </c>
      <c r="O320" s="138">
        <v>1.1399999999999999</v>
      </c>
      <c r="P320" s="138">
        <f>O320*H320</f>
        <v>0.56543999999999994</v>
      </c>
      <c r="Q320" s="138">
        <v>0</v>
      </c>
      <c r="R320" s="138">
        <f>Q320*H320</f>
        <v>0</v>
      </c>
      <c r="S320" s="138">
        <v>0</v>
      </c>
      <c r="T320" s="139">
        <f>S320*H320</f>
        <v>0</v>
      </c>
      <c r="AR320" s="140" t="s">
        <v>294</v>
      </c>
      <c r="AT320" s="140" t="s">
        <v>228</v>
      </c>
      <c r="AU320" s="140" t="s">
        <v>79</v>
      </c>
      <c r="AY320" s="16" t="s">
        <v>226</v>
      </c>
      <c r="BE320" s="141">
        <f>IF(N320="základní",J320,0)</f>
        <v>0</v>
      </c>
      <c r="BF320" s="141">
        <f>IF(N320="snížená",J320,0)</f>
        <v>0</v>
      </c>
      <c r="BG320" s="141">
        <f>IF(N320="zákl. přenesená",J320,0)</f>
        <v>0</v>
      </c>
      <c r="BH320" s="141">
        <f>IF(N320="sníž. přenesená",J320,0)</f>
        <v>0</v>
      </c>
      <c r="BI320" s="141">
        <f>IF(N320="nulová",J320,0)</f>
        <v>0</v>
      </c>
      <c r="BJ320" s="16" t="s">
        <v>79</v>
      </c>
      <c r="BK320" s="141">
        <f>ROUND(I320*H320,2)</f>
        <v>0</v>
      </c>
      <c r="BL320" s="16" t="s">
        <v>294</v>
      </c>
      <c r="BM320" s="140" t="s">
        <v>598</v>
      </c>
    </row>
    <row r="321" spans="2:65" s="11" customFormat="1" ht="22.9" customHeight="1">
      <c r="B321" s="118"/>
      <c r="D321" s="119" t="s">
        <v>68</v>
      </c>
      <c r="E321" s="127" t="s">
        <v>599</v>
      </c>
      <c r="F321" s="127" t="s">
        <v>600</v>
      </c>
      <c r="J321" s="128">
        <f>BK321</f>
        <v>0</v>
      </c>
      <c r="L321" s="118"/>
      <c r="M321" s="122"/>
      <c r="P321" s="123">
        <f>SUM(P322:P365)</f>
        <v>122.64809099999999</v>
      </c>
      <c r="R321" s="123">
        <f>SUM(R322:R365)</f>
        <v>1.44746979</v>
      </c>
      <c r="T321" s="124">
        <f>SUM(T322:T365)</f>
        <v>2.3689199999999997E-2</v>
      </c>
      <c r="AR321" s="119" t="s">
        <v>79</v>
      </c>
      <c r="AT321" s="125" t="s">
        <v>68</v>
      </c>
      <c r="AU321" s="125" t="s">
        <v>77</v>
      </c>
      <c r="AY321" s="119" t="s">
        <v>226</v>
      </c>
      <c r="BK321" s="126">
        <f>SUM(BK322:BK365)</f>
        <v>0</v>
      </c>
    </row>
    <row r="322" spans="2:65" s="1" customFormat="1" ht="24.2" customHeight="1">
      <c r="B322" s="129"/>
      <c r="C322" s="130">
        <v>85</v>
      </c>
      <c r="D322" s="130" t="s">
        <v>228</v>
      </c>
      <c r="E322" s="131" t="s">
        <v>601</v>
      </c>
      <c r="F322" s="132" t="s">
        <v>602</v>
      </c>
      <c r="G322" s="133" t="s">
        <v>98</v>
      </c>
      <c r="H322" s="134">
        <v>78.078999999999994</v>
      </c>
      <c r="I322" s="184"/>
      <c r="J322" s="135">
        <f>ROUND(I322*H322,2)</f>
        <v>0</v>
      </c>
      <c r="K322" s="132" t="s">
        <v>1</v>
      </c>
      <c r="L322" s="28"/>
      <c r="M322" s="136" t="s">
        <v>1</v>
      </c>
      <c r="N322" s="137" t="s">
        <v>35</v>
      </c>
      <c r="O322" s="138">
        <v>0</v>
      </c>
      <c r="P322" s="138">
        <f>O322*H322</f>
        <v>0</v>
      </c>
      <c r="Q322" s="138">
        <v>0</v>
      </c>
      <c r="R322" s="138">
        <f>Q322*H322</f>
        <v>0</v>
      </c>
      <c r="S322" s="138">
        <v>0</v>
      </c>
      <c r="T322" s="139">
        <f>S322*H322</f>
        <v>0</v>
      </c>
      <c r="AR322" s="140" t="s">
        <v>294</v>
      </c>
      <c r="AT322" s="140" t="s">
        <v>228</v>
      </c>
      <c r="AU322" s="140" t="s">
        <v>79</v>
      </c>
      <c r="AY322" s="16" t="s">
        <v>226</v>
      </c>
      <c r="BE322" s="141">
        <f>IF(N322="základní",J322,0)</f>
        <v>0</v>
      </c>
      <c r="BF322" s="141">
        <f>IF(N322="snížená",J322,0)</f>
        <v>0</v>
      </c>
      <c r="BG322" s="141">
        <f>IF(N322="zákl. přenesená",J322,0)</f>
        <v>0</v>
      </c>
      <c r="BH322" s="141">
        <f>IF(N322="sníž. přenesená",J322,0)</f>
        <v>0</v>
      </c>
      <c r="BI322" s="141">
        <f>IF(N322="nulová",J322,0)</f>
        <v>0</v>
      </c>
      <c r="BJ322" s="16" t="s">
        <v>79</v>
      </c>
      <c r="BK322" s="141">
        <f>ROUND(I322*H322,2)</f>
        <v>0</v>
      </c>
      <c r="BL322" s="16" t="s">
        <v>294</v>
      </c>
      <c r="BM322" s="140" t="s">
        <v>603</v>
      </c>
    </row>
    <row r="323" spans="2:65" s="12" customFormat="1">
      <c r="B323" s="142"/>
      <c r="D323" s="143" t="s">
        <v>238</v>
      </c>
      <c r="E323" s="144" t="s">
        <v>1</v>
      </c>
      <c r="F323" s="145" t="s">
        <v>141</v>
      </c>
      <c r="H323" s="146">
        <v>78.078819999999993</v>
      </c>
      <c r="L323" s="142"/>
      <c r="M323" s="147"/>
      <c r="T323" s="148"/>
      <c r="AT323" s="144" t="s">
        <v>238</v>
      </c>
      <c r="AU323" s="144" t="s">
        <v>79</v>
      </c>
      <c r="AV323" s="12" t="s">
        <v>79</v>
      </c>
      <c r="AW323" s="12" t="s">
        <v>27</v>
      </c>
      <c r="AX323" s="12" t="s">
        <v>69</v>
      </c>
      <c r="AY323" s="144" t="s">
        <v>226</v>
      </c>
    </row>
    <row r="324" spans="2:65" s="13" customFormat="1">
      <c r="B324" s="149"/>
      <c r="D324" s="143" t="s">
        <v>238</v>
      </c>
      <c r="E324" s="150" t="s">
        <v>1</v>
      </c>
      <c r="F324" s="151" t="s">
        <v>239</v>
      </c>
      <c r="H324" s="152">
        <v>78.078819999999993</v>
      </c>
      <c r="L324" s="149"/>
      <c r="M324" s="153"/>
      <c r="T324" s="154"/>
      <c r="AT324" s="150" t="s">
        <v>238</v>
      </c>
      <c r="AU324" s="150" t="s">
        <v>79</v>
      </c>
      <c r="AV324" s="13" t="s">
        <v>233</v>
      </c>
      <c r="AW324" s="13" t="s">
        <v>27</v>
      </c>
      <c r="AX324" s="13" t="s">
        <v>77</v>
      </c>
      <c r="AY324" s="150" t="s">
        <v>226</v>
      </c>
    </row>
    <row r="325" spans="2:65" s="1" customFormat="1" ht="21.75" customHeight="1">
      <c r="B325" s="129"/>
      <c r="C325" s="130">
        <v>86</v>
      </c>
      <c r="D325" s="130" t="s">
        <v>228</v>
      </c>
      <c r="E325" s="131" t="s">
        <v>604</v>
      </c>
      <c r="F325" s="132" t="s">
        <v>605</v>
      </c>
      <c r="G325" s="133" t="s">
        <v>102</v>
      </c>
      <c r="H325" s="134">
        <v>78.963999999999999</v>
      </c>
      <c r="I325" s="184"/>
      <c r="J325" s="135">
        <f>ROUND(I325*H325,2)</f>
        <v>0</v>
      </c>
      <c r="K325" s="132" t="s">
        <v>232</v>
      </c>
      <c r="L325" s="28"/>
      <c r="M325" s="136" t="s">
        <v>1</v>
      </c>
      <c r="N325" s="137" t="s">
        <v>35</v>
      </c>
      <c r="O325" s="138">
        <v>3.5000000000000003E-2</v>
      </c>
      <c r="P325" s="138">
        <f>O325*H325</f>
        <v>2.7637400000000003</v>
      </c>
      <c r="Q325" s="138">
        <v>0</v>
      </c>
      <c r="R325" s="138">
        <f>Q325*H325</f>
        <v>0</v>
      </c>
      <c r="S325" s="138">
        <v>2.9999999999999997E-4</v>
      </c>
      <c r="T325" s="139">
        <f>S325*H325</f>
        <v>2.3689199999999997E-2</v>
      </c>
      <c r="AR325" s="140" t="s">
        <v>294</v>
      </c>
      <c r="AT325" s="140" t="s">
        <v>228</v>
      </c>
      <c r="AU325" s="140" t="s">
        <v>79</v>
      </c>
      <c r="AY325" s="16" t="s">
        <v>226</v>
      </c>
      <c r="BE325" s="141">
        <f>IF(N325="základní",J325,0)</f>
        <v>0</v>
      </c>
      <c r="BF325" s="141">
        <f>IF(N325="snížená",J325,0)</f>
        <v>0</v>
      </c>
      <c r="BG325" s="141">
        <f>IF(N325="zákl. přenesená",J325,0)</f>
        <v>0</v>
      </c>
      <c r="BH325" s="141">
        <f>IF(N325="sníž. přenesená",J325,0)</f>
        <v>0</v>
      </c>
      <c r="BI325" s="141">
        <f>IF(N325="nulová",J325,0)</f>
        <v>0</v>
      </c>
      <c r="BJ325" s="16" t="s">
        <v>79</v>
      </c>
      <c r="BK325" s="141">
        <f>ROUND(I325*H325,2)</f>
        <v>0</v>
      </c>
      <c r="BL325" s="16" t="s">
        <v>294</v>
      </c>
      <c r="BM325" s="140" t="s">
        <v>606</v>
      </c>
    </row>
    <row r="326" spans="2:65" s="12" customFormat="1">
      <c r="B326" s="142"/>
      <c r="D326" s="143" t="s">
        <v>238</v>
      </c>
      <c r="E326" s="144" t="s">
        <v>1</v>
      </c>
      <c r="F326" s="145" t="s">
        <v>144</v>
      </c>
      <c r="H326" s="146">
        <v>78.963999999999999</v>
      </c>
      <c r="L326" s="142"/>
      <c r="M326" s="147"/>
      <c r="T326" s="148"/>
      <c r="AT326" s="144" t="s">
        <v>238</v>
      </c>
      <c r="AU326" s="144" t="s">
        <v>79</v>
      </c>
      <c r="AV326" s="12" t="s">
        <v>79</v>
      </c>
      <c r="AW326" s="12" t="s">
        <v>27</v>
      </c>
      <c r="AX326" s="12" t="s">
        <v>69</v>
      </c>
      <c r="AY326" s="144" t="s">
        <v>226</v>
      </c>
    </row>
    <row r="327" spans="2:65" s="13" customFormat="1">
      <c r="B327" s="149"/>
      <c r="D327" s="143" t="s">
        <v>238</v>
      </c>
      <c r="E327" s="150" t="s">
        <v>1</v>
      </c>
      <c r="F327" s="151" t="s">
        <v>239</v>
      </c>
      <c r="H327" s="152">
        <v>78.963999999999999</v>
      </c>
      <c r="L327" s="149"/>
      <c r="M327" s="153"/>
      <c r="T327" s="154"/>
      <c r="AT327" s="150" t="s">
        <v>238</v>
      </c>
      <c r="AU327" s="150" t="s">
        <v>79</v>
      </c>
      <c r="AV327" s="13" t="s">
        <v>233</v>
      </c>
      <c r="AW327" s="13" t="s">
        <v>27</v>
      </c>
      <c r="AX327" s="13" t="s">
        <v>77</v>
      </c>
      <c r="AY327" s="150" t="s">
        <v>226</v>
      </c>
    </row>
    <row r="328" spans="2:65" s="1" customFormat="1" ht="16.5" customHeight="1">
      <c r="B328" s="129"/>
      <c r="C328" s="130">
        <v>87</v>
      </c>
      <c r="D328" s="130" t="s">
        <v>228</v>
      </c>
      <c r="E328" s="131" t="s">
        <v>607</v>
      </c>
      <c r="F328" s="132" t="s">
        <v>608</v>
      </c>
      <c r="G328" s="133" t="s">
        <v>98</v>
      </c>
      <c r="H328" s="134">
        <v>78.078999999999994</v>
      </c>
      <c r="I328" s="184"/>
      <c r="J328" s="135">
        <f>ROUND(I328*H328,2)</f>
        <v>0</v>
      </c>
      <c r="K328" s="132" t="s">
        <v>232</v>
      </c>
      <c r="L328" s="28"/>
      <c r="M328" s="136" t="s">
        <v>1</v>
      </c>
      <c r="N328" s="137" t="s">
        <v>35</v>
      </c>
      <c r="O328" s="138">
        <v>0.42</v>
      </c>
      <c r="P328" s="138">
        <f>O328*H328</f>
        <v>32.79318</v>
      </c>
      <c r="Q328" s="138">
        <v>0</v>
      </c>
      <c r="R328" s="138">
        <f>Q328*H328</f>
        <v>0</v>
      </c>
      <c r="S328" s="138">
        <v>0</v>
      </c>
      <c r="T328" s="139">
        <f>S328*H328</f>
        <v>0</v>
      </c>
      <c r="AR328" s="140" t="s">
        <v>294</v>
      </c>
      <c r="AT328" s="140" t="s">
        <v>228</v>
      </c>
      <c r="AU328" s="140" t="s">
        <v>79</v>
      </c>
      <c r="AY328" s="16" t="s">
        <v>226</v>
      </c>
      <c r="BE328" s="141">
        <f>IF(N328="základní",J328,0)</f>
        <v>0</v>
      </c>
      <c r="BF328" s="141">
        <f>IF(N328="snížená",J328,0)</f>
        <v>0</v>
      </c>
      <c r="BG328" s="141">
        <f>IF(N328="zákl. přenesená",J328,0)</f>
        <v>0</v>
      </c>
      <c r="BH328" s="141">
        <f>IF(N328="sníž. přenesená",J328,0)</f>
        <v>0</v>
      </c>
      <c r="BI328" s="141">
        <f>IF(N328="nulová",J328,0)</f>
        <v>0</v>
      </c>
      <c r="BJ328" s="16" t="s">
        <v>79</v>
      </c>
      <c r="BK328" s="141">
        <f>ROUND(I328*H328,2)</f>
        <v>0</v>
      </c>
      <c r="BL328" s="16" t="s">
        <v>294</v>
      </c>
      <c r="BM328" s="140" t="s">
        <v>609</v>
      </c>
    </row>
    <row r="329" spans="2:65" s="12" customFormat="1">
      <c r="B329" s="142"/>
      <c r="D329" s="143" t="s">
        <v>238</v>
      </c>
      <c r="E329" s="144" t="s">
        <v>1</v>
      </c>
      <c r="F329" s="145" t="s">
        <v>141</v>
      </c>
      <c r="H329" s="146">
        <v>78.078819999999993</v>
      </c>
      <c r="L329" s="142"/>
      <c r="M329" s="147"/>
      <c r="T329" s="148"/>
      <c r="AT329" s="144" t="s">
        <v>238</v>
      </c>
      <c r="AU329" s="144" t="s">
        <v>79</v>
      </c>
      <c r="AV329" s="12" t="s">
        <v>79</v>
      </c>
      <c r="AW329" s="12" t="s">
        <v>27</v>
      </c>
      <c r="AX329" s="12" t="s">
        <v>69</v>
      </c>
      <c r="AY329" s="144" t="s">
        <v>226</v>
      </c>
    </row>
    <row r="330" spans="2:65" s="13" customFormat="1">
      <c r="B330" s="149"/>
      <c r="D330" s="143" t="s">
        <v>238</v>
      </c>
      <c r="E330" s="150" t="s">
        <v>1</v>
      </c>
      <c r="F330" s="151" t="s">
        <v>239</v>
      </c>
      <c r="H330" s="152">
        <v>78.078819999999993</v>
      </c>
      <c r="L330" s="149"/>
      <c r="M330" s="153"/>
      <c r="T330" s="154"/>
      <c r="AT330" s="150" t="s">
        <v>238</v>
      </c>
      <c r="AU330" s="150" t="s">
        <v>79</v>
      </c>
      <c r="AV330" s="13" t="s">
        <v>233</v>
      </c>
      <c r="AW330" s="13" t="s">
        <v>27</v>
      </c>
      <c r="AX330" s="13" t="s">
        <v>77</v>
      </c>
      <c r="AY330" s="150" t="s">
        <v>226</v>
      </c>
    </row>
    <row r="331" spans="2:65" s="1" customFormat="1" ht="16.5" customHeight="1">
      <c r="B331" s="129"/>
      <c r="C331" s="130">
        <v>88</v>
      </c>
      <c r="D331" s="130" t="s">
        <v>228</v>
      </c>
      <c r="E331" s="131" t="s">
        <v>610</v>
      </c>
      <c r="F331" s="132" t="s">
        <v>611</v>
      </c>
      <c r="G331" s="133" t="s">
        <v>98</v>
      </c>
      <c r="H331" s="134">
        <v>78.078999999999994</v>
      </c>
      <c r="I331" s="184"/>
      <c r="J331" s="135">
        <f>ROUND(I331*H331,2)</f>
        <v>0</v>
      </c>
      <c r="K331" s="132" t="s">
        <v>232</v>
      </c>
      <c r="L331" s="28"/>
      <c r="M331" s="136" t="s">
        <v>1</v>
      </c>
      <c r="N331" s="137" t="s">
        <v>35</v>
      </c>
      <c r="O331" s="138">
        <v>2.4E-2</v>
      </c>
      <c r="P331" s="138">
        <f>O331*H331</f>
        <v>1.8738959999999998</v>
      </c>
      <c r="Q331" s="138">
        <v>0</v>
      </c>
      <c r="R331" s="138">
        <f>Q331*H331</f>
        <v>0</v>
      </c>
      <c r="S331" s="138">
        <v>0</v>
      </c>
      <c r="T331" s="139">
        <f>S331*H331</f>
        <v>0</v>
      </c>
      <c r="AR331" s="140" t="s">
        <v>294</v>
      </c>
      <c r="AT331" s="140" t="s">
        <v>228</v>
      </c>
      <c r="AU331" s="140" t="s">
        <v>79</v>
      </c>
      <c r="AY331" s="16" t="s">
        <v>226</v>
      </c>
      <c r="BE331" s="141">
        <f>IF(N331="základní",J331,0)</f>
        <v>0</v>
      </c>
      <c r="BF331" s="141">
        <f>IF(N331="snížená",J331,0)</f>
        <v>0</v>
      </c>
      <c r="BG331" s="141">
        <f>IF(N331="zákl. přenesená",J331,0)</f>
        <v>0</v>
      </c>
      <c r="BH331" s="141">
        <f>IF(N331="sníž. přenesená",J331,0)</f>
        <v>0</v>
      </c>
      <c r="BI331" s="141">
        <f>IF(N331="nulová",J331,0)</f>
        <v>0</v>
      </c>
      <c r="BJ331" s="16" t="s">
        <v>79</v>
      </c>
      <c r="BK331" s="141">
        <f>ROUND(I331*H331,2)</f>
        <v>0</v>
      </c>
      <c r="BL331" s="16" t="s">
        <v>294</v>
      </c>
      <c r="BM331" s="140" t="s">
        <v>612</v>
      </c>
    </row>
    <row r="332" spans="2:65" s="12" customFormat="1">
      <c r="B332" s="142"/>
      <c r="D332" s="143" t="s">
        <v>238</v>
      </c>
      <c r="E332" s="144" t="s">
        <v>1</v>
      </c>
      <c r="F332" s="145" t="s">
        <v>141</v>
      </c>
      <c r="H332" s="146">
        <v>78.078819999999993</v>
      </c>
      <c r="L332" s="142"/>
      <c r="M332" s="147"/>
      <c r="T332" s="148"/>
      <c r="AT332" s="144" t="s">
        <v>238</v>
      </c>
      <c r="AU332" s="144" t="s">
        <v>79</v>
      </c>
      <c r="AV332" s="12" t="s">
        <v>79</v>
      </c>
      <c r="AW332" s="12" t="s">
        <v>27</v>
      </c>
      <c r="AX332" s="12" t="s">
        <v>69</v>
      </c>
      <c r="AY332" s="144" t="s">
        <v>226</v>
      </c>
    </row>
    <row r="333" spans="2:65" s="13" customFormat="1">
      <c r="B333" s="149"/>
      <c r="D333" s="143" t="s">
        <v>238</v>
      </c>
      <c r="E333" s="150" t="s">
        <v>1</v>
      </c>
      <c r="F333" s="151" t="s">
        <v>239</v>
      </c>
      <c r="H333" s="152">
        <v>78.078819999999993</v>
      </c>
      <c r="L333" s="149"/>
      <c r="M333" s="153"/>
      <c r="T333" s="154"/>
      <c r="AT333" s="150" t="s">
        <v>238</v>
      </c>
      <c r="AU333" s="150" t="s">
        <v>79</v>
      </c>
      <c r="AV333" s="13" t="s">
        <v>233</v>
      </c>
      <c r="AW333" s="13" t="s">
        <v>27</v>
      </c>
      <c r="AX333" s="13" t="s">
        <v>77</v>
      </c>
      <c r="AY333" s="150" t="s">
        <v>226</v>
      </c>
    </row>
    <row r="334" spans="2:65" s="1" customFormat="1" ht="37.9" customHeight="1">
      <c r="B334" s="129"/>
      <c r="C334" s="130">
        <v>89</v>
      </c>
      <c r="D334" s="130" t="s">
        <v>228</v>
      </c>
      <c r="E334" s="131" t="s">
        <v>613</v>
      </c>
      <c r="F334" s="132" t="s">
        <v>614</v>
      </c>
      <c r="G334" s="133" t="s">
        <v>98</v>
      </c>
      <c r="H334" s="134">
        <v>78.078999999999994</v>
      </c>
      <c r="I334" s="184"/>
      <c r="J334" s="135">
        <f>ROUND(I334*H334,2)</f>
        <v>0</v>
      </c>
      <c r="K334" s="132" t="s">
        <v>232</v>
      </c>
      <c r="L334" s="28"/>
      <c r="M334" s="136" t="s">
        <v>1</v>
      </c>
      <c r="N334" s="137" t="s">
        <v>35</v>
      </c>
      <c r="O334" s="138">
        <v>0.35</v>
      </c>
      <c r="P334" s="138">
        <f>O334*H334</f>
        <v>27.327649999999995</v>
      </c>
      <c r="Q334" s="138">
        <v>1.4999999999999999E-2</v>
      </c>
      <c r="R334" s="138">
        <f>Q334*H334</f>
        <v>1.1711849999999999</v>
      </c>
      <c r="S334" s="138">
        <v>0</v>
      </c>
      <c r="T334" s="139">
        <f>S334*H334</f>
        <v>0</v>
      </c>
      <c r="AR334" s="140" t="s">
        <v>294</v>
      </c>
      <c r="AT334" s="140" t="s">
        <v>228</v>
      </c>
      <c r="AU334" s="140" t="s">
        <v>79</v>
      </c>
      <c r="AY334" s="16" t="s">
        <v>226</v>
      </c>
      <c r="BE334" s="141">
        <f>IF(N334="základní",J334,0)</f>
        <v>0</v>
      </c>
      <c r="BF334" s="141">
        <f>IF(N334="snížená",J334,0)</f>
        <v>0</v>
      </c>
      <c r="BG334" s="141">
        <f>IF(N334="zákl. přenesená",J334,0)</f>
        <v>0</v>
      </c>
      <c r="BH334" s="141">
        <f>IF(N334="sníž. přenesená",J334,0)</f>
        <v>0</v>
      </c>
      <c r="BI334" s="141">
        <f>IF(N334="nulová",J334,0)</f>
        <v>0</v>
      </c>
      <c r="BJ334" s="16" t="s">
        <v>79</v>
      </c>
      <c r="BK334" s="141">
        <f>ROUND(I334*H334,2)</f>
        <v>0</v>
      </c>
      <c r="BL334" s="16" t="s">
        <v>294</v>
      </c>
      <c r="BM334" s="140" t="s">
        <v>615</v>
      </c>
    </row>
    <row r="335" spans="2:65" s="12" customFormat="1">
      <c r="B335" s="142"/>
      <c r="D335" s="143" t="s">
        <v>238</v>
      </c>
      <c r="E335" s="144" t="s">
        <v>1</v>
      </c>
      <c r="F335" s="145" t="s">
        <v>141</v>
      </c>
      <c r="H335" s="146">
        <v>78.078819999999993</v>
      </c>
      <c r="L335" s="142"/>
      <c r="M335" s="147"/>
      <c r="T335" s="148"/>
      <c r="AT335" s="144" t="s">
        <v>238</v>
      </c>
      <c r="AU335" s="144" t="s">
        <v>79</v>
      </c>
      <c r="AV335" s="12" t="s">
        <v>79</v>
      </c>
      <c r="AW335" s="12" t="s">
        <v>27</v>
      </c>
      <c r="AX335" s="12" t="s">
        <v>69</v>
      </c>
      <c r="AY335" s="144" t="s">
        <v>226</v>
      </c>
    </row>
    <row r="336" spans="2:65" s="13" customFormat="1">
      <c r="B336" s="149"/>
      <c r="D336" s="143" t="s">
        <v>238</v>
      </c>
      <c r="E336" s="150" t="s">
        <v>1</v>
      </c>
      <c r="F336" s="151" t="s">
        <v>239</v>
      </c>
      <c r="H336" s="152">
        <v>78.078819999999993</v>
      </c>
      <c r="L336" s="149"/>
      <c r="M336" s="153"/>
      <c r="T336" s="154"/>
      <c r="AT336" s="150" t="s">
        <v>238</v>
      </c>
      <c r="AU336" s="150" t="s">
        <v>79</v>
      </c>
      <c r="AV336" s="13" t="s">
        <v>233</v>
      </c>
      <c r="AW336" s="13" t="s">
        <v>27</v>
      </c>
      <c r="AX336" s="13" t="s">
        <v>77</v>
      </c>
      <c r="AY336" s="150" t="s">
        <v>226</v>
      </c>
    </row>
    <row r="337" spans="2:65" s="1" customFormat="1" ht="24.2" customHeight="1">
      <c r="B337" s="129"/>
      <c r="C337" s="130">
        <v>90</v>
      </c>
      <c r="D337" s="130" t="s">
        <v>228</v>
      </c>
      <c r="E337" s="131" t="s">
        <v>617</v>
      </c>
      <c r="F337" s="132" t="s">
        <v>618</v>
      </c>
      <c r="G337" s="133" t="s">
        <v>98</v>
      </c>
      <c r="H337" s="134">
        <v>78.078999999999994</v>
      </c>
      <c r="I337" s="184"/>
      <c r="J337" s="135">
        <f>ROUND(I337*H337,2)</f>
        <v>0</v>
      </c>
      <c r="K337" s="132" t="s">
        <v>232</v>
      </c>
      <c r="L337" s="28"/>
      <c r="M337" s="136" t="s">
        <v>1</v>
      </c>
      <c r="N337" s="137" t="s">
        <v>35</v>
      </c>
      <c r="O337" s="138">
        <v>5.8000000000000003E-2</v>
      </c>
      <c r="P337" s="138">
        <f>O337*H337</f>
        <v>4.5285820000000001</v>
      </c>
      <c r="Q337" s="138">
        <v>3.0000000000000001E-5</v>
      </c>
      <c r="R337" s="138">
        <f>Q337*H337</f>
        <v>2.3423699999999999E-3</v>
      </c>
      <c r="S337" s="138">
        <v>0</v>
      </c>
      <c r="T337" s="139">
        <f>S337*H337</f>
        <v>0</v>
      </c>
      <c r="AR337" s="140" t="s">
        <v>294</v>
      </c>
      <c r="AT337" s="140" t="s">
        <v>228</v>
      </c>
      <c r="AU337" s="140" t="s">
        <v>79</v>
      </c>
      <c r="AY337" s="16" t="s">
        <v>226</v>
      </c>
      <c r="BE337" s="141">
        <f>IF(N337="základní",J337,0)</f>
        <v>0</v>
      </c>
      <c r="BF337" s="141">
        <f>IF(N337="snížená",J337,0)</f>
        <v>0</v>
      </c>
      <c r="BG337" s="141">
        <f>IF(N337="zákl. přenesená",J337,0)</f>
        <v>0</v>
      </c>
      <c r="BH337" s="141">
        <f>IF(N337="sníž. přenesená",J337,0)</f>
        <v>0</v>
      </c>
      <c r="BI337" s="141">
        <f>IF(N337="nulová",J337,0)</f>
        <v>0</v>
      </c>
      <c r="BJ337" s="16" t="s">
        <v>79</v>
      </c>
      <c r="BK337" s="141">
        <f>ROUND(I337*H337,2)</f>
        <v>0</v>
      </c>
      <c r="BL337" s="16" t="s">
        <v>294</v>
      </c>
      <c r="BM337" s="140" t="s">
        <v>619</v>
      </c>
    </row>
    <row r="338" spans="2:65" s="12" customFormat="1">
      <c r="B338" s="142"/>
      <c r="D338" s="143" t="s">
        <v>238</v>
      </c>
      <c r="E338" s="144" t="s">
        <v>1</v>
      </c>
      <c r="F338" s="145" t="s">
        <v>141</v>
      </c>
      <c r="H338" s="146">
        <v>78.078819999999993</v>
      </c>
      <c r="L338" s="142"/>
      <c r="M338" s="147"/>
      <c r="T338" s="148"/>
      <c r="AT338" s="144" t="s">
        <v>238</v>
      </c>
      <c r="AU338" s="144" t="s">
        <v>79</v>
      </c>
      <c r="AV338" s="12" t="s">
        <v>79</v>
      </c>
      <c r="AW338" s="12" t="s">
        <v>27</v>
      </c>
      <c r="AX338" s="12" t="s">
        <v>69</v>
      </c>
      <c r="AY338" s="144" t="s">
        <v>226</v>
      </c>
    </row>
    <row r="339" spans="2:65" s="13" customFormat="1">
      <c r="B339" s="149"/>
      <c r="D339" s="143" t="s">
        <v>238</v>
      </c>
      <c r="E339" s="150" t="s">
        <v>1</v>
      </c>
      <c r="F339" s="151" t="s">
        <v>239</v>
      </c>
      <c r="H339" s="152">
        <v>78.078819999999993</v>
      </c>
      <c r="L339" s="149"/>
      <c r="M339" s="153"/>
      <c r="T339" s="154"/>
      <c r="AT339" s="150" t="s">
        <v>238</v>
      </c>
      <c r="AU339" s="150" t="s">
        <v>79</v>
      </c>
      <c r="AV339" s="13" t="s">
        <v>233</v>
      </c>
      <c r="AW339" s="13" t="s">
        <v>27</v>
      </c>
      <c r="AX339" s="13" t="s">
        <v>77</v>
      </c>
      <c r="AY339" s="150" t="s">
        <v>226</v>
      </c>
    </row>
    <row r="340" spans="2:65" s="1" customFormat="1" ht="16.5" customHeight="1">
      <c r="B340" s="129"/>
      <c r="C340" s="130">
        <v>91</v>
      </c>
      <c r="D340" s="130" t="s">
        <v>228</v>
      </c>
      <c r="E340" s="131" t="s">
        <v>620</v>
      </c>
      <c r="F340" s="132" t="s">
        <v>621</v>
      </c>
      <c r="G340" s="133" t="s">
        <v>98</v>
      </c>
      <c r="H340" s="134">
        <v>78.078999999999994</v>
      </c>
      <c r="I340" s="184"/>
      <c r="J340" s="135">
        <f>ROUND(I340*H340,2)</f>
        <v>0</v>
      </c>
      <c r="K340" s="132" t="s">
        <v>232</v>
      </c>
      <c r="L340" s="28"/>
      <c r="M340" s="136" t="s">
        <v>1</v>
      </c>
      <c r="N340" s="137" t="s">
        <v>35</v>
      </c>
      <c r="O340" s="138">
        <v>0.23300000000000001</v>
      </c>
      <c r="P340" s="138">
        <f>O340*H340</f>
        <v>18.192406999999999</v>
      </c>
      <c r="Q340" s="138">
        <v>2.9999999999999997E-4</v>
      </c>
      <c r="R340" s="138">
        <f>Q340*H340</f>
        <v>2.3423699999999995E-2</v>
      </c>
      <c r="S340" s="138">
        <v>0</v>
      </c>
      <c r="T340" s="139">
        <f>S340*H340</f>
        <v>0</v>
      </c>
      <c r="AR340" s="140" t="s">
        <v>294</v>
      </c>
      <c r="AT340" s="140" t="s">
        <v>228</v>
      </c>
      <c r="AU340" s="140" t="s">
        <v>79</v>
      </c>
      <c r="AY340" s="16" t="s">
        <v>226</v>
      </c>
      <c r="BE340" s="141">
        <f>IF(N340="základní",J340,0)</f>
        <v>0</v>
      </c>
      <c r="BF340" s="141">
        <f>IF(N340="snížená",J340,0)</f>
        <v>0</v>
      </c>
      <c r="BG340" s="141">
        <f>IF(N340="zákl. přenesená",J340,0)</f>
        <v>0</v>
      </c>
      <c r="BH340" s="141">
        <f>IF(N340="sníž. přenesená",J340,0)</f>
        <v>0</v>
      </c>
      <c r="BI340" s="141">
        <f>IF(N340="nulová",J340,0)</f>
        <v>0</v>
      </c>
      <c r="BJ340" s="16" t="s">
        <v>79</v>
      </c>
      <c r="BK340" s="141">
        <f>ROUND(I340*H340,2)</f>
        <v>0</v>
      </c>
      <c r="BL340" s="16" t="s">
        <v>294</v>
      </c>
      <c r="BM340" s="140" t="s">
        <v>622</v>
      </c>
    </row>
    <row r="341" spans="2:65" s="12" customFormat="1">
      <c r="B341" s="142"/>
      <c r="D341" s="143" t="s">
        <v>238</v>
      </c>
      <c r="E341" s="144" t="s">
        <v>1</v>
      </c>
      <c r="F341" s="145" t="s">
        <v>141</v>
      </c>
      <c r="H341" s="146">
        <v>78.078819999999993</v>
      </c>
      <c r="L341" s="142"/>
      <c r="M341" s="147"/>
      <c r="T341" s="148"/>
      <c r="AT341" s="144" t="s">
        <v>238</v>
      </c>
      <c r="AU341" s="144" t="s">
        <v>79</v>
      </c>
      <c r="AV341" s="12" t="s">
        <v>79</v>
      </c>
      <c r="AW341" s="12" t="s">
        <v>27</v>
      </c>
      <c r="AX341" s="12" t="s">
        <v>69</v>
      </c>
      <c r="AY341" s="144" t="s">
        <v>226</v>
      </c>
    </row>
    <row r="342" spans="2:65" s="13" customFormat="1">
      <c r="B342" s="149"/>
      <c r="D342" s="143" t="s">
        <v>238</v>
      </c>
      <c r="E342" s="150" t="s">
        <v>1</v>
      </c>
      <c r="F342" s="151" t="s">
        <v>239</v>
      </c>
      <c r="H342" s="152">
        <v>78.078819999999993</v>
      </c>
      <c r="L342" s="149"/>
      <c r="M342" s="153"/>
      <c r="T342" s="154"/>
      <c r="AT342" s="150" t="s">
        <v>238</v>
      </c>
      <c r="AU342" s="150" t="s">
        <v>79</v>
      </c>
      <c r="AV342" s="13" t="s">
        <v>233</v>
      </c>
      <c r="AW342" s="13" t="s">
        <v>27</v>
      </c>
      <c r="AX342" s="13" t="s">
        <v>77</v>
      </c>
      <c r="AY342" s="150" t="s">
        <v>226</v>
      </c>
    </row>
    <row r="343" spans="2:65" s="1" customFormat="1" ht="24.2" customHeight="1">
      <c r="B343" s="129"/>
      <c r="C343" s="130">
        <v>92</v>
      </c>
      <c r="D343" s="130" t="s">
        <v>228</v>
      </c>
      <c r="E343" s="131" t="s">
        <v>623</v>
      </c>
      <c r="F343" s="132" t="s">
        <v>624</v>
      </c>
      <c r="G343" s="133" t="s">
        <v>102</v>
      </c>
      <c r="H343" s="134">
        <v>78.078999999999994</v>
      </c>
      <c r="I343" s="184"/>
      <c r="J343" s="135">
        <f>ROUND(I343*H343,2)</f>
        <v>0</v>
      </c>
      <c r="K343" s="132" t="s">
        <v>232</v>
      </c>
      <c r="L343" s="28"/>
      <c r="M343" s="136" t="s">
        <v>1</v>
      </c>
      <c r="N343" s="137" t="s">
        <v>35</v>
      </c>
      <c r="O343" s="138">
        <v>0.10199999999999999</v>
      </c>
      <c r="P343" s="138">
        <f>O343*H343</f>
        <v>7.9640579999999987</v>
      </c>
      <c r="Q343" s="138">
        <v>2.0000000000000002E-5</v>
      </c>
      <c r="R343" s="138">
        <f>Q343*H343</f>
        <v>1.5615799999999999E-3</v>
      </c>
      <c r="S343" s="138">
        <v>0</v>
      </c>
      <c r="T343" s="139">
        <f>S343*H343</f>
        <v>0</v>
      </c>
      <c r="AR343" s="140" t="s">
        <v>294</v>
      </c>
      <c r="AT343" s="140" t="s">
        <v>228</v>
      </c>
      <c r="AU343" s="140" t="s">
        <v>79</v>
      </c>
      <c r="AY343" s="16" t="s">
        <v>226</v>
      </c>
      <c r="BE343" s="141">
        <f>IF(N343="základní",J343,0)</f>
        <v>0</v>
      </c>
      <c r="BF343" s="141">
        <f>IF(N343="snížená",J343,0)</f>
        <v>0</v>
      </c>
      <c r="BG343" s="141">
        <f>IF(N343="zákl. přenesená",J343,0)</f>
        <v>0</v>
      </c>
      <c r="BH343" s="141">
        <f>IF(N343="sníž. přenesená",J343,0)</f>
        <v>0</v>
      </c>
      <c r="BI343" s="141">
        <f>IF(N343="nulová",J343,0)</f>
        <v>0</v>
      </c>
      <c r="BJ343" s="16" t="s">
        <v>79</v>
      </c>
      <c r="BK343" s="141">
        <f>ROUND(I343*H343,2)</f>
        <v>0</v>
      </c>
      <c r="BL343" s="16" t="s">
        <v>294</v>
      </c>
      <c r="BM343" s="140" t="s">
        <v>625</v>
      </c>
    </row>
    <row r="344" spans="2:65" s="12" customFormat="1">
      <c r="B344" s="142"/>
      <c r="D344" s="143" t="s">
        <v>238</v>
      </c>
      <c r="E344" s="144" t="s">
        <v>1</v>
      </c>
      <c r="F344" s="145" t="s">
        <v>141</v>
      </c>
      <c r="H344" s="146">
        <v>78.078819999999993</v>
      </c>
      <c r="L344" s="142"/>
      <c r="M344" s="147"/>
      <c r="T344" s="148"/>
      <c r="AT344" s="144" t="s">
        <v>238</v>
      </c>
      <c r="AU344" s="144" t="s">
        <v>79</v>
      </c>
      <c r="AV344" s="12" t="s">
        <v>79</v>
      </c>
      <c r="AW344" s="12" t="s">
        <v>27</v>
      </c>
      <c r="AX344" s="12" t="s">
        <v>69</v>
      </c>
      <c r="AY344" s="144" t="s">
        <v>226</v>
      </c>
    </row>
    <row r="345" spans="2:65" s="13" customFormat="1">
      <c r="B345" s="149"/>
      <c r="D345" s="143" t="s">
        <v>238</v>
      </c>
      <c r="E345" s="150" t="s">
        <v>1</v>
      </c>
      <c r="F345" s="151" t="s">
        <v>239</v>
      </c>
      <c r="H345" s="152">
        <v>78.078819999999993</v>
      </c>
      <c r="L345" s="149"/>
      <c r="M345" s="153"/>
      <c r="T345" s="154"/>
      <c r="AT345" s="150" t="s">
        <v>238</v>
      </c>
      <c r="AU345" s="150" t="s">
        <v>79</v>
      </c>
      <c r="AV345" s="13" t="s">
        <v>233</v>
      </c>
      <c r="AW345" s="13" t="s">
        <v>27</v>
      </c>
      <c r="AX345" s="13" t="s">
        <v>77</v>
      </c>
      <c r="AY345" s="150" t="s">
        <v>226</v>
      </c>
    </row>
    <row r="346" spans="2:65" s="1" customFormat="1" ht="55.5" customHeight="1">
      <c r="B346" s="129"/>
      <c r="C346" s="160">
        <v>93</v>
      </c>
      <c r="D346" s="160" t="s">
        <v>414</v>
      </c>
      <c r="E346" s="161" t="s">
        <v>626</v>
      </c>
      <c r="F346" s="162" t="s">
        <v>627</v>
      </c>
      <c r="G346" s="163" t="s">
        <v>98</v>
      </c>
      <c r="H346" s="164">
        <v>89.790999999999997</v>
      </c>
      <c r="I346" s="185"/>
      <c r="J346" s="165">
        <f>ROUND(I346*H346,2)</f>
        <v>0</v>
      </c>
      <c r="K346" s="162" t="s">
        <v>232</v>
      </c>
      <c r="L346" s="166"/>
      <c r="M346" s="167" t="s">
        <v>1</v>
      </c>
      <c r="N346" s="168" t="s">
        <v>35</v>
      </c>
      <c r="O346" s="138">
        <v>0</v>
      </c>
      <c r="P346" s="138">
        <f>O346*H346</f>
        <v>0</v>
      </c>
      <c r="Q346" s="138">
        <v>2.5000000000000001E-3</v>
      </c>
      <c r="R346" s="138">
        <f>Q346*H346</f>
        <v>0.2244775</v>
      </c>
      <c r="S346" s="138">
        <v>0</v>
      </c>
      <c r="T346" s="139">
        <f>S346*H346</f>
        <v>0</v>
      </c>
      <c r="AR346" s="140" t="s">
        <v>362</v>
      </c>
      <c r="AT346" s="140" t="s">
        <v>414</v>
      </c>
      <c r="AU346" s="140" t="s">
        <v>79</v>
      </c>
      <c r="AY346" s="16" t="s">
        <v>226</v>
      </c>
      <c r="BE346" s="141">
        <f>IF(N346="základní",J346,0)</f>
        <v>0</v>
      </c>
      <c r="BF346" s="141">
        <f>IF(N346="snížená",J346,0)</f>
        <v>0</v>
      </c>
      <c r="BG346" s="141">
        <f>IF(N346="zákl. přenesená",J346,0)</f>
        <v>0</v>
      </c>
      <c r="BH346" s="141">
        <f>IF(N346="sníž. přenesená",J346,0)</f>
        <v>0</v>
      </c>
      <c r="BI346" s="141">
        <f>IF(N346="nulová",J346,0)</f>
        <v>0</v>
      </c>
      <c r="BJ346" s="16" t="s">
        <v>79</v>
      </c>
      <c r="BK346" s="141">
        <f>ROUND(I346*H346,2)</f>
        <v>0</v>
      </c>
      <c r="BL346" s="16" t="s">
        <v>294</v>
      </c>
      <c r="BM346" s="140" t="s">
        <v>628</v>
      </c>
    </row>
    <row r="347" spans="2:65" s="12" customFormat="1">
      <c r="B347" s="142"/>
      <c r="D347" s="143" t="s">
        <v>238</v>
      </c>
      <c r="E347" s="144" t="s">
        <v>1</v>
      </c>
      <c r="F347" s="145" t="s">
        <v>141</v>
      </c>
      <c r="H347" s="146">
        <v>78.078819999999993</v>
      </c>
      <c r="L347" s="142"/>
      <c r="M347" s="147"/>
      <c r="T347" s="148"/>
      <c r="AT347" s="144" t="s">
        <v>238</v>
      </c>
      <c r="AU347" s="144" t="s">
        <v>79</v>
      </c>
      <c r="AV347" s="12" t="s">
        <v>79</v>
      </c>
      <c r="AW347" s="12" t="s">
        <v>27</v>
      </c>
      <c r="AX347" s="12" t="s">
        <v>69</v>
      </c>
      <c r="AY347" s="144" t="s">
        <v>226</v>
      </c>
    </row>
    <row r="348" spans="2:65" s="13" customFormat="1">
      <c r="B348" s="149"/>
      <c r="D348" s="143" t="s">
        <v>238</v>
      </c>
      <c r="E348" s="150" t="s">
        <v>1</v>
      </c>
      <c r="F348" s="151" t="s">
        <v>239</v>
      </c>
      <c r="H348" s="152">
        <v>78.078819999999993</v>
      </c>
      <c r="L348" s="149"/>
      <c r="M348" s="153"/>
      <c r="T348" s="154"/>
      <c r="AT348" s="150" t="s">
        <v>238</v>
      </c>
      <c r="AU348" s="150" t="s">
        <v>79</v>
      </c>
      <c r="AV348" s="13" t="s">
        <v>233</v>
      </c>
      <c r="AW348" s="13" t="s">
        <v>27</v>
      </c>
      <c r="AX348" s="13" t="s">
        <v>77</v>
      </c>
      <c r="AY348" s="150" t="s">
        <v>226</v>
      </c>
    </row>
    <row r="349" spans="2:65" s="12" customFormat="1">
      <c r="B349" s="142"/>
      <c r="D349" s="143" t="s">
        <v>238</v>
      </c>
      <c r="F349" s="145" t="s">
        <v>629</v>
      </c>
      <c r="H349" s="146">
        <v>89.790999999999997</v>
      </c>
      <c r="L349" s="142"/>
      <c r="M349" s="147"/>
      <c r="T349" s="148"/>
      <c r="AT349" s="144" t="s">
        <v>238</v>
      </c>
      <c r="AU349" s="144" t="s">
        <v>79</v>
      </c>
      <c r="AV349" s="12" t="s">
        <v>79</v>
      </c>
      <c r="AW349" s="12" t="s">
        <v>3</v>
      </c>
      <c r="AX349" s="12" t="s">
        <v>77</v>
      </c>
      <c r="AY349" s="144" t="s">
        <v>226</v>
      </c>
    </row>
    <row r="350" spans="2:65" s="1" customFormat="1" ht="16.5" customHeight="1">
      <c r="B350" s="129"/>
      <c r="C350" s="130">
        <v>94</v>
      </c>
      <c r="D350" s="130" t="s">
        <v>228</v>
      </c>
      <c r="E350" s="131" t="s">
        <v>630</v>
      </c>
      <c r="F350" s="132" t="s">
        <v>631</v>
      </c>
      <c r="G350" s="133" t="s">
        <v>102</v>
      </c>
      <c r="H350" s="134">
        <v>78.963999999999999</v>
      </c>
      <c r="I350" s="184"/>
      <c r="J350" s="135">
        <f>ROUND(I350*H350,2)</f>
        <v>0</v>
      </c>
      <c r="K350" s="132" t="s">
        <v>232</v>
      </c>
      <c r="L350" s="28"/>
      <c r="M350" s="136" t="s">
        <v>1</v>
      </c>
      <c r="N350" s="137" t="s">
        <v>35</v>
      </c>
      <c r="O350" s="138">
        <v>0.18099999999999999</v>
      </c>
      <c r="P350" s="138">
        <f>O350*H350</f>
        <v>14.292484</v>
      </c>
      <c r="Q350" s="138">
        <v>1.0000000000000001E-5</v>
      </c>
      <c r="R350" s="138">
        <f>Q350*H350</f>
        <v>7.8964000000000009E-4</v>
      </c>
      <c r="S350" s="138">
        <v>0</v>
      </c>
      <c r="T350" s="139">
        <f>S350*H350</f>
        <v>0</v>
      </c>
      <c r="AR350" s="140" t="s">
        <v>294</v>
      </c>
      <c r="AT350" s="140" t="s">
        <v>228</v>
      </c>
      <c r="AU350" s="140" t="s">
        <v>79</v>
      </c>
      <c r="AY350" s="16" t="s">
        <v>226</v>
      </c>
      <c r="BE350" s="141">
        <f>IF(N350="základní",J350,0)</f>
        <v>0</v>
      </c>
      <c r="BF350" s="141">
        <f>IF(N350="snížená",J350,0)</f>
        <v>0</v>
      </c>
      <c r="BG350" s="141">
        <f>IF(N350="zákl. přenesená",J350,0)</f>
        <v>0</v>
      </c>
      <c r="BH350" s="141">
        <f>IF(N350="sníž. přenesená",J350,0)</f>
        <v>0</v>
      </c>
      <c r="BI350" s="141">
        <f>IF(N350="nulová",J350,0)</f>
        <v>0</v>
      </c>
      <c r="BJ350" s="16" t="s">
        <v>79</v>
      </c>
      <c r="BK350" s="141">
        <f>ROUND(I350*H350,2)</f>
        <v>0</v>
      </c>
      <c r="BL350" s="16" t="s">
        <v>294</v>
      </c>
      <c r="BM350" s="140" t="s">
        <v>632</v>
      </c>
    </row>
    <row r="351" spans="2:65" s="12" customFormat="1">
      <c r="B351" s="142"/>
      <c r="D351" s="143" t="s">
        <v>238</v>
      </c>
      <c r="E351" s="144" t="s">
        <v>1</v>
      </c>
      <c r="F351" s="145" t="s">
        <v>144</v>
      </c>
      <c r="H351" s="146">
        <v>78.963999999999999</v>
      </c>
      <c r="L351" s="142"/>
      <c r="M351" s="147"/>
      <c r="T351" s="148"/>
      <c r="AT351" s="144" t="s">
        <v>238</v>
      </c>
      <c r="AU351" s="144" t="s">
        <v>79</v>
      </c>
      <c r="AV351" s="12" t="s">
        <v>79</v>
      </c>
      <c r="AW351" s="12" t="s">
        <v>27</v>
      </c>
      <c r="AX351" s="12" t="s">
        <v>69</v>
      </c>
      <c r="AY351" s="144" t="s">
        <v>226</v>
      </c>
    </row>
    <row r="352" spans="2:65" s="13" customFormat="1">
      <c r="B352" s="149"/>
      <c r="D352" s="143" t="s">
        <v>238</v>
      </c>
      <c r="E352" s="150" t="s">
        <v>1</v>
      </c>
      <c r="F352" s="151" t="s">
        <v>239</v>
      </c>
      <c r="H352" s="152">
        <v>78.963999999999999</v>
      </c>
      <c r="L352" s="149"/>
      <c r="M352" s="153"/>
      <c r="T352" s="154"/>
      <c r="AT352" s="150" t="s">
        <v>238</v>
      </c>
      <c r="AU352" s="150" t="s">
        <v>79</v>
      </c>
      <c r="AV352" s="13" t="s">
        <v>233</v>
      </c>
      <c r="AW352" s="13" t="s">
        <v>27</v>
      </c>
      <c r="AX352" s="13" t="s">
        <v>77</v>
      </c>
      <c r="AY352" s="150" t="s">
        <v>226</v>
      </c>
    </row>
    <row r="353" spans="2:65" s="1" customFormat="1" ht="16.5" customHeight="1">
      <c r="B353" s="129"/>
      <c r="C353" s="160">
        <v>95</v>
      </c>
      <c r="D353" s="160" t="s">
        <v>414</v>
      </c>
      <c r="E353" s="161" t="s">
        <v>633</v>
      </c>
      <c r="F353" s="162" t="s">
        <v>634</v>
      </c>
      <c r="G353" s="163" t="s">
        <v>102</v>
      </c>
      <c r="H353" s="164">
        <v>90.808999999999997</v>
      </c>
      <c r="I353" s="185"/>
      <c r="J353" s="165">
        <f>ROUND(I353*H353,2)</f>
        <v>0</v>
      </c>
      <c r="K353" s="162" t="s">
        <v>1</v>
      </c>
      <c r="L353" s="166"/>
      <c r="M353" s="167" t="s">
        <v>1</v>
      </c>
      <c r="N353" s="168" t="s">
        <v>35</v>
      </c>
      <c r="O353" s="138">
        <v>0</v>
      </c>
      <c r="P353" s="138">
        <f>O353*H353</f>
        <v>0</v>
      </c>
      <c r="Q353" s="138">
        <v>0</v>
      </c>
      <c r="R353" s="138">
        <f>Q353*H353</f>
        <v>0</v>
      </c>
      <c r="S353" s="138">
        <v>0</v>
      </c>
      <c r="T353" s="139">
        <f>S353*H353</f>
        <v>0</v>
      </c>
      <c r="AR353" s="140" t="s">
        <v>362</v>
      </c>
      <c r="AT353" s="140" t="s">
        <v>414</v>
      </c>
      <c r="AU353" s="140" t="s">
        <v>79</v>
      </c>
      <c r="AY353" s="16" t="s">
        <v>226</v>
      </c>
      <c r="BE353" s="141">
        <f>IF(N353="základní",J353,0)</f>
        <v>0</v>
      </c>
      <c r="BF353" s="141">
        <f>IF(N353="snížená",J353,0)</f>
        <v>0</v>
      </c>
      <c r="BG353" s="141">
        <f>IF(N353="zákl. přenesená",J353,0)</f>
        <v>0</v>
      </c>
      <c r="BH353" s="141">
        <f>IF(N353="sníž. přenesená",J353,0)</f>
        <v>0</v>
      </c>
      <c r="BI353" s="141">
        <f>IF(N353="nulová",J353,0)</f>
        <v>0</v>
      </c>
      <c r="BJ353" s="16" t="s">
        <v>79</v>
      </c>
      <c r="BK353" s="141">
        <f>ROUND(I353*H353,2)</f>
        <v>0</v>
      </c>
      <c r="BL353" s="16" t="s">
        <v>294</v>
      </c>
      <c r="BM353" s="140" t="s">
        <v>635</v>
      </c>
    </row>
    <row r="354" spans="2:65" s="12" customFormat="1">
      <c r="B354" s="142"/>
      <c r="D354" s="143" t="s">
        <v>238</v>
      </c>
      <c r="E354" s="144" t="s">
        <v>1</v>
      </c>
      <c r="F354" s="145" t="s">
        <v>144</v>
      </c>
      <c r="H354" s="146">
        <v>78.963999999999999</v>
      </c>
      <c r="L354" s="142"/>
      <c r="M354" s="147"/>
      <c r="T354" s="148"/>
      <c r="AT354" s="144" t="s">
        <v>238</v>
      </c>
      <c r="AU354" s="144" t="s">
        <v>79</v>
      </c>
      <c r="AV354" s="12" t="s">
        <v>79</v>
      </c>
      <c r="AW354" s="12" t="s">
        <v>27</v>
      </c>
      <c r="AX354" s="12" t="s">
        <v>69</v>
      </c>
      <c r="AY354" s="144" t="s">
        <v>226</v>
      </c>
    </row>
    <row r="355" spans="2:65" s="13" customFormat="1">
      <c r="B355" s="149"/>
      <c r="D355" s="143" t="s">
        <v>238</v>
      </c>
      <c r="E355" s="150" t="s">
        <v>1</v>
      </c>
      <c r="F355" s="151" t="s">
        <v>239</v>
      </c>
      <c r="H355" s="152">
        <v>78.963999999999999</v>
      </c>
      <c r="L355" s="149"/>
      <c r="M355" s="153"/>
      <c r="T355" s="154"/>
      <c r="AT355" s="150" t="s">
        <v>238</v>
      </c>
      <c r="AU355" s="150" t="s">
        <v>79</v>
      </c>
      <c r="AV355" s="13" t="s">
        <v>233</v>
      </c>
      <c r="AW355" s="13" t="s">
        <v>27</v>
      </c>
      <c r="AX355" s="13" t="s">
        <v>77</v>
      </c>
      <c r="AY355" s="150" t="s">
        <v>226</v>
      </c>
    </row>
    <row r="356" spans="2:65" s="12" customFormat="1">
      <c r="B356" s="142"/>
      <c r="D356" s="143" t="s">
        <v>238</v>
      </c>
      <c r="F356" s="145" t="s">
        <v>636</v>
      </c>
      <c r="H356" s="146">
        <v>90.808999999999997</v>
      </c>
      <c r="L356" s="142"/>
      <c r="M356" s="147"/>
      <c r="T356" s="148"/>
      <c r="AT356" s="144" t="s">
        <v>238</v>
      </c>
      <c r="AU356" s="144" t="s">
        <v>79</v>
      </c>
      <c r="AV356" s="12" t="s">
        <v>79</v>
      </c>
      <c r="AW356" s="12" t="s">
        <v>3</v>
      </c>
      <c r="AX356" s="12" t="s">
        <v>77</v>
      </c>
      <c r="AY356" s="144" t="s">
        <v>226</v>
      </c>
    </row>
    <row r="357" spans="2:65" s="1" customFormat="1" ht="16.5" customHeight="1">
      <c r="B357" s="129"/>
      <c r="C357" s="130">
        <v>96</v>
      </c>
      <c r="D357" s="130" t="s">
        <v>228</v>
      </c>
      <c r="E357" s="131" t="s">
        <v>637</v>
      </c>
      <c r="F357" s="132" t="s">
        <v>638</v>
      </c>
      <c r="G357" s="133" t="s">
        <v>102</v>
      </c>
      <c r="H357" s="134">
        <v>78.963999999999999</v>
      </c>
      <c r="I357" s="184"/>
      <c r="J357" s="135">
        <f>ROUND(I357*H357,2)</f>
        <v>0</v>
      </c>
      <c r="K357" s="132" t="s">
        <v>232</v>
      </c>
      <c r="L357" s="28"/>
      <c r="M357" s="136" t="s">
        <v>1</v>
      </c>
      <c r="N357" s="137" t="s">
        <v>35</v>
      </c>
      <c r="O357" s="138">
        <v>0.125</v>
      </c>
      <c r="P357" s="138">
        <f>O357*H357</f>
        <v>9.8704999999999998</v>
      </c>
      <c r="Q357" s="138">
        <v>0</v>
      </c>
      <c r="R357" s="138">
        <f>Q357*H357</f>
        <v>0</v>
      </c>
      <c r="S357" s="138">
        <v>0</v>
      </c>
      <c r="T357" s="139">
        <f>S357*H357</f>
        <v>0</v>
      </c>
      <c r="AR357" s="140" t="s">
        <v>294</v>
      </c>
      <c r="AT357" s="140" t="s">
        <v>228</v>
      </c>
      <c r="AU357" s="140" t="s">
        <v>79</v>
      </c>
      <c r="AY357" s="16" t="s">
        <v>226</v>
      </c>
      <c r="BE357" s="141">
        <f>IF(N357="základní",J357,0)</f>
        <v>0</v>
      </c>
      <c r="BF357" s="141">
        <f>IF(N357="snížená",J357,0)</f>
        <v>0</v>
      </c>
      <c r="BG357" s="141">
        <f>IF(N357="zákl. přenesená",J357,0)</f>
        <v>0</v>
      </c>
      <c r="BH357" s="141">
        <f>IF(N357="sníž. přenesená",J357,0)</f>
        <v>0</v>
      </c>
      <c r="BI357" s="141">
        <f>IF(N357="nulová",J357,0)</f>
        <v>0</v>
      </c>
      <c r="BJ357" s="16" t="s">
        <v>79</v>
      </c>
      <c r="BK357" s="141">
        <f>ROUND(I357*H357,2)</f>
        <v>0</v>
      </c>
      <c r="BL357" s="16" t="s">
        <v>294</v>
      </c>
      <c r="BM357" s="140" t="s">
        <v>639</v>
      </c>
    </row>
    <row r="358" spans="2:65" s="12" customFormat="1">
      <c r="B358" s="142"/>
      <c r="D358" s="143" t="s">
        <v>238</v>
      </c>
      <c r="E358" s="144" t="s">
        <v>1</v>
      </c>
      <c r="F358" s="145" t="s">
        <v>144</v>
      </c>
      <c r="H358" s="146">
        <v>78.963999999999999</v>
      </c>
      <c r="L358" s="142"/>
      <c r="M358" s="147"/>
      <c r="T358" s="148"/>
      <c r="AT358" s="144" t="s">
        <v>238</v>
      </c>
      <c r="AU358" s="144" t="s">
        <v>79</v>
      </c>
      <c r="AV358" s="12" t="s">
        <v>79</v>
      </c>
      <c r="AW358" s="12" t="s">
        <v>27</v>
      </c>
      <c r="AX358" s="12" t="s">
        <v>69</v>
      </c>
      <c r="AY358" s="144" t="s">
        <v>226</v>
      </c>
    </row>
    <row r="359" spans="2:65" s="13" customFormat="1">
      <c r="B359" s="149"/>
      <c r="D359" s="143" t="s">
        <v>238</v>
      </c>
      <c r="E359" s="150" t="s">
        <v>1</v>
      </c>
      <c r="F359" s="151" t="s">
        <v>239</v>
      </c>
      <c r="H359" s="152">
        <v>78.963999999999999</v>
      </c>
      <c r="L359" s="149"/>
      <c r="M359" s="153"/>
      <c r="T359" s="154"/>
      <c r="AT359" s="150" t="s">
        <v>238</v>
      </c>
      <c r="AU359" s="150" t="s">
        <v>79</v>
      </c>
      <c r="AV359" s="13" t="s">
        <v>233</v>
      </c>
      <c r="AW359" s="13" t="s">
        <v>27</v>
      </c>
      <c r="AX359" s="13" t="s">
        <v>77</v>
      </c>
      <c r="AY359" s="150" t="s">
        <v>226</v>
      </c>
    </row>
    <row r="360" spans="2:65" s="1" customFormat="1" ht="55.5" customHeight="1">
      <c r="B360" s="129"/>
      <c r="C360" s="160">
        <v>97</v>
      </c>
      <c r="D360" s="160" t="s">
        <v>414</v>
      </c>
      <c r="E360" s="161" t="s">
        <v>626</v>
      </c>
      <c r="F360" s="162" t="s">
        <v>627</v>
      </c>
      <c r="G360" s="163" t="s">
        <v>98</v>
      </c>
      <c r="H360" s="164">
        <v>9.4760000000000009</v>
      </c>
      <c r="I360" s="185"/>
      <c r="J360" s="165">
        <f>ROUND(I360*H360,2)</f>
        <v>0</v>
      </c>
      <c r="K360" s="162" t="s">
        <v>232</v>
      </c>
      <c r="L360" s="166"/>
      <c r="M360" s="167" t="s">
        <v>1</v>
      </c>
      <c r="N360" s="168" t="s">
        <v>35</v>
      </c>
      <c r="O360" s="138">
        <v>0</v>
      </c>
      <c r="P360" s="138">
        <f>O360*H360</f>
        <v>0</v>
      </c>
      <c r="Q360" s="138">
        <v>2.5000000000000001E-3</v>
      </c>
      <c r="R360" s="138">
        <f>Q360*H360</f>
        <v>2.3690000000000003E-2</v>
      </c>
      <c r="S360" s="138">
        <v>0</v>
      </c>
      <c r="T360" s="139">
        <f>S360*H360</f>
        <v>0</v>
      </c>
      <c r="AR360" s="140" t="s">
        <v>362</v>
      </c>
      <c r="AT360" s="140" t="s">
        <v>414</v>
      </c>
      <c r="AU360" s="140" t="s">
        <v>79</v>
      </c>
      <c r="AY360" s="16" t="s">
        <v>226</v>
      </c>
      <c r="BE360" s="141">
        <f>IF(N360="základní",J360,0)</f>
        <v>0</v>
      </c>
      <c r="BF360" s="141">
        <f>IF(N360="snížená",J360,0)</f>
        <v>0</v>
      </c>
      <c r="BG360" s="141">
        <f>IF(N360="zákl. přenesená",J360,0)</f>
        <v>0</v>
      </c>
      <c r="BH360" s="141">
        <f>IF(N360="sníž. přenesená",J360,0)</f>
        <v>0</v>
      </c>
      <c r="BI360" s="141">
        <f>IF(N360="nulová",J360,0)</f>
        <v>0</v>
      </c>
      <c r="BJ360" s="16" t="s">
        <v>79</v>
      </c>
      <c r="BK360" s="141">
        <f>ROUND(I360*H360,2)</f>
        <v>0</v>
      </c>
      <c r="BL360" s="16" t="s">
        <v>294</v>
      </c>
      <c r="BM360" s="140" t="s">
        <v>640</v>
      </c>
    </row>
    <row r="361" spans="2:65" s="12" customFormat="1">
      <c r="B361" s="142"/>
      <c r="D361" s="143" t="s">
        <v>238</v>
      </c>
      <c r="E361" s="144" t="s">
        <v>1</v>
      </c>
      <c r="F361" s="145" t="s">
        <v>641</v>
      </c>
      <c r="H361" s="146">
        <v>7.8963999999999999</v>
      </c>
      <c r="L361" s="142"/>
      <c r="M361" s="147"/>
      <c r="T361" s="148"/>
      <c r="AT361" s="144" t="s">
        <v>238</v>
      </c>
      <c r="AU361" s="144" t="s">
        <v>79</v>
      </c>
      <c r="AV361" s="12" t="s">
        <v>79</v>
      </c>
      <c r="AW361" s="12" t="s">
        <v>27</v>
      </c>
      <c r="AX361" s="12" t="s">
        <v>69</v>
      </c>
      <c r="AY361" s="144" t="s">
        <v>226</v>
      </c>
    </row>
    <row r="362" spans="2:65" s="13" customFormat="1">
      <c r="B362" s="149"/>
      <c r="D362" s="143" t="s">
        <v>238</v>
      </c>
      <c r="E362" s="150" t="s">
        <v>1</v>
      </c>
      <c r="F362" s="151" t="s">
        <v>239</v>
      </c>
      <c r="H362" s="152">
        <v>7.8963999999999999</v>
      </c>
      <c r="L362" s="149"/>
      <c r="M362" s="153"/>
      <c r="T362" s="154"/>
      <c r="AT362" s="150" t="s">
        <v>238</v>
      </c>
      <c r="AU362" s="150" t="s">
        <v>79</v>
      </c>
      <c r="AV362" s="13" t="s">
        <v>233</v>
      </c>
      <c r="AW362" s="13" t="s">
        <v>27</v>
      </c>
      <c r="AX362" s="13" t="s">
        <v>77</v>
      </c>
      <c r="AY362" s="150" t="s">
        <v>226</v>
      </c>
    </row>
    <row r="363" spans="2:65" s="12" customFormat="1">
      <c r="B363" s="142"/>
      <c r="D363" s="143" t="s">
        <v>238</v>
      </c>
      <c r="F363" s="145" t="s">
        <v>642</v>
      </c>
      <c r="H363" s="146">
        <v>9.4760000000000009</v>
      </c>
      <c r="L363" s="142"/>
      <c r="M363" s="147"/>
      <c r="T363" s="148"/>
      <c r="AT363" s="144" t="s">
        <v>238</v>
      </c>
      <c r="AU363" s="144" t="s">
        <v>79</v>
      </c>
      <c r="AV363" s="12" t="s">
        <v>79</v>
      </c>
      <c r="AW363" s="12" t="s">
        <v>3</v>
      </c>
      <c r="AX363" s="12" t="s">
        <v>77</v>
      </c>
      <c r="AY363" s="144" t="s">
        <v>226</v>
      </c>
    </row>
    <row r="364" spans="2:65" s="1" customFormat="1" ht="24.2" customHeight="1">
      <c r="B364" s="129"/>
      <c r="C364" s="130">
        <v>98</v>
      </c>
      <c r="D364" s="130" t="s">
        <v>228</v>
      </c>
      <c r="E364" s="131" t="s">
        <v>643</v>
      </c>
      <c r="F364" s="132" t="s">
        <v>644</v>
      </c>
      <c r="G364" s="133" t="s">
        <v>93</v>
      </c>
      <c r="H364" s="134">
        <v>1.4470000000000001</v>
      </c>
      <c r="I364" s="184"/>
      <c r="J364" s="135">
        <f>ROUND(I364*H364,2)</f>
        <v>0</v>
      </c>
      <c r="K364" s="132" t="s">
        <v>232</v>
      </c>
      <c r="L364" s="28"/>
      <c r="M364" s="136" t="s">
        <v>1</v>
      </c>
      <c r="N364" s="137" t="s">
        <v>35</v>
      </c>
      <c r="O364" s="138">
        <v>1.1020000000000001</v>
      </c>
      <c r="P364" s="138">
        <f>O364*H364</f>
        <v>1.5945940000000003</v>
      </c>
      <c r="Q364" s="138">
        <v>0</v>
      </c>
      <c r="R364" s="138">
        <f>Q364*H364</f>
        <v>0</v>
      </c>
      <c r="S364" s="138">
        <v>0</v>
      </c>
      <c r="T364" s="139">
        <f>S364*H364</f>
        <v>0</v>
      </c>
      <c r="AR364" s="140" t="s">
        <v>294</v>
      </c>
      <c r="AT364" s="140" t="s">
        <v>228</v>
      </c>
      <c r="AU364" s="140" t="s">
        <v>79</v>
      </c>
      <c r="AY364" s="16" t="s">
        <v>226</v>
      </c>
      <c r="BE364" s="141">
        <f>IF(N364="základní",J364,0)</f>
        <v>0</v>
      </c>
      <c r="BF364" s="141">
        <f>IF(N364="snížená",J364,0)</f>
        <v>0</v>
      </c>
      <c r="BG364" s="141">
        <f>IF(N364="zákl. přenesená",J364,0)</f>
        <v>0</v>
      </c>
      <c r="BH364" s="141">
        <f>IF(N364="sníž. přenesená",J364,0)</f>
        <v>0</v>
      </c>
      <c r="BI364" s="141">
        <f>IF(N364="nulová",J364,0)</f>
        <v>0</v>
      </c>
      <c r="BJ364" s="16" t="s">
        <v>79</v>
      </c>
      <c r="BK364" s="141">
        <f>ROUND(I364*H364,2)</f>
        <v>0</v>
      </c>
      <c r="BL364" s="16" t="s">
        <v>294</v>
      </c>
      <c r="BM364" s="140" t="s">
        <v>645</v>
      </c>
    </row>
    <row r="365" spans="2:65" s="1" customFormat="1" ht="24.2" customHeight="1">
      <c r="B365" s="129"/>
      <c r="C365" s="130">
        <v>99</v>
      </c>
      <c r="D365" s="130" t="s">
        <v>228</v>
      </c>
      <c r="E365" s="131" t="s">
        <v>646</v>
      </c>
      <c r="F365" s="132" t="s">
        <v>647</v>
      </c>
      <c r="G365" s="133" t="s">
        <v>93</v>
      </c>
      <c r="H365" s="134">
        <v>1.4470000000000001</v>
      </c>
      <c r="I365" s="184"/>
      <c r="J365" s="135">
        <f>ROUND(I365*H365,2)</f>
        <v>0</v>
      </c>
      <c r="K365" s="132" t="s">
        <v>232</v>
      </c>
      <c r="L365" s="28"/>
      <c r="M365" s="136" t="s">
        <v>1</v>
      </c>
      <c r="N365" s="137" t="s">
        <v>35</v>
      </c>
      <c r="O365" s="138">
        <v>1</v>
      </c>
      <c r="P365" s="138">
        <f>O365*H365</f>
        <v>1.4470000000000001</v>
      </c>
      <c r="Q365" s="138">
        <v>0</v>
      </c>
      <c r="R365" s="138">
        <f>Q365*H365</f>
        <v>0</v>
      </c>
      <c r="S365" s="138">
        <v>0</v>
      </c>
      <c r="T365" s="139">
        <f>S365*H365</f>
        <v>0</v>
      </c>
      <c r="AR365" s="140" t="s">
        <v>294</v>
      </c>
      <c r="AT365" s="140" t="s">
        <v>228</v>
      </c>
      <c r="AU365" s="140" t="s">
        <v>79</v>
      </c>
      <c r="AY365" s="16" t="s">
        <v>226</v>
      </c>
      <c r="BE365" s="141">
        <f>IF(N365="základní",J365,0)</f>
        <v>0</v>
      </c>
      <c r="BF365" s="141">
        <f>IF(N365="snížená",J365,0)</f>
        <v>0</v>
      </c>
      <c r="BG365" s="141">
        <f>IF(N365="zákl. přenesená",J365,0)</f>
        <v>0</v>
      </c>
      <c r="BH365" s="141">
        <f>IF(N365="sníž. přenesená",J365,0)</f>
        <v>0</v>
      </c>
      <c r="BI365" s="141">
        <f>IF(N365="nulová",J365,0)</f>
        <v>0</v>
      </c>
      <c r="BJ365" s="16" t="s">
        <v>79</v>
      </c>
      <c r="BK365" s="141">
        <f>ROUND(I365*H365,2)</f>
        <v>0</v>
      </c>
      <c r="BL365" s="16" t="s">
        <v>294</v>
      </c>
      <c r="BM365" s="140" t="s">
        <v>648</v>
      </c>
    </row>
    <row r="366" spans="2:65" s="11" customFormat="1" ht="22.9" customHeight="1">
      <c r="B366" s="118"/>
      <c r="D366" s="119" t="s">
        <v>68</v>
      </c>
      <c r="E366" s="127" t="s">
        <v>649</v>
      </c>
      <c r="F366" s="127" t="s">
        <v>650</v>
      </c>
      <c r="J366" s="128">
        <f>BK366</f>
        <v>0</v>
      </c>
      <c r="L366" s="118"/>
      <c r="M366" s="122"/>
      <c r="P366" s="123">
        <f>SUM(P367:P388)</f>
        <v>28.359730000000003</v>
      </c>
      <c r="R366" s="123">
        <f>SUM(R367:R388)</f>
        <v>0.44613314999999998</v>
      </c>
      <c r="T366" s="124">
        <f>SUM(T367:T388)</f>
        <v>0.32600000000000001</v>
      </c>
      <c r="AR366" s="119" t="s">
        <v>79</v>
      </c>
      <c r="AT366" s="125" t="s">
        <v>68</v>
      </c>
      <c r="AU366" s="125" t="s">
        <v>77</v>
      </c>
      <c r="AY366" s="119" t="s">
        <v>226</v>
      </c>
      <c r="BK366" s="126">
        <f>SUM(BK367:BK388)</f>
        <v>0</v>
      </c>
    </row>
    <row r="367" spans="2:65" s="1" customFormat="1" ht="24.2" customHeight="1">
      <c r="B367" s="129"/>
      <c r="C367" s="130">
        <v>100</v>
      </c>
      <c r="D367" s="130" t="s">
        <v>228</v>
      </c>
      <c r="E367" s="131" t="s">
        <v>651</v>
      </c>
      <c r="F367" s="132" t="s">
        <v>652</v>
      </c>
      <c r="G367" s="133" t="s">
        <v>98</v>
      </c>
      <c r="H367" s="134">
        <v>4</v>
      </c>
      <c r="I367" s="184"/>
      <c r="J367" s="135">
        <f>ROUND(I367*H367,2)</f>
        <v>0</v>
      </c>
      <c r="K367" s="132" t="s">
        <v>232</v>
      </c>
      <c r="L367" s="28"/>
      <c r="M367" s="136" t="s">
        <v>1</v>
      </c>
      <c r="N367" s="137" t="s">
        <v>35</v>
      </c>
      <c r="O367" s="138">
        <v>0.29499999999999998</v>
      </c>
      <c r="P367" s="138">
        <f>O367*H367</f>
        <v>1.18</v>
      </c>
      <c r="Q367" s="138">
        <v>0</v>
      </c>
      <c r="R367" s="138">
        <f>Q367*H367</f>
        <v>0</v>
      </c>
      <c r="S367" s="138">
        <v>8.1500000000000003E-2</v>
      </c>
      <c r="T367" s="139">
        <f>S367*H367</f>
        <v>0.32600000000000001</v>
      </c>
      <c r="AR367" s="140" t="s">
        <v>294</v>
      </c>
      <c r="AT367" s="140" t="s">
        <v>228</v>
      </c>
      <c r="AU367" s="140" t="s">
        <v>79</v>
      </c>
      <c r="AY367" s="16" t="s">
        <v>226</v>
      </c>
      <c r="BE367" s="141">
        <f>IF(N367="základní",J367,0)</f>
        <v>0</v>
      </c>
      <c r="BF367" s="141">
        <f>IF(N367="snížená",J367,0)</f>
        <v>0</v>
      </c>
      <c r="BG367" s="141">
        <f>IF(N367="zákl. přenesená",J367,0)</f>
        <v>0</v>
      </c>
      <c r="BH367" s="141">
        <f>IF(N367="sníž. přenesená",J367,0)</f>
        <v>0</v>
      </c>
      <c r="BI367" s="141">
        <f>IF(N367="nulová",J367,0)</f>
        <v>0</v>
      </c>
      <c r="BJ367" s="16" t="s">
        <v>79</v>
      </c>
      <c r="BK367" s="141">
        <f>ROUND(I367*H367,2)</f>
        <v>0</v>
      </c>
      <c r="BL367" s="16" t="s">
        <v>294</v>
      </c>
      <c r="BM367" s="140" t="s">
        <v>653</v>
      </c>
    </row>
    <row r="368" spans="2:65" s="1" customFormat="1" ht="16.5" customHeight="1">
      <c r="B368" s="129"/>
      <c r="C368" s="130">
        <v>101</v>
      </c>
      <c r="D368" s="130" t="s">
        <v>228</v>
      </c>
      <c r="E368" s="131" t="s">
        <v>654</v>
      </c>
      <c r="F368" s="132" t="s">
        <v>655</v>
      </c>
      <c r="G368" s="133" t="s">
        <v>98</v>
      </c>
      <c r="H368" s="134">
        <v>21.163</v>
      </c>
      <c r="I368" s="184"/>
      <c r="J368" s="135">
        <f>ROUND(I368*H368,2)</f>
        <v>0</v>
      </c>
      <c r="K368" s="132" t="s">
        <v>232</v>
      </c>
      <c r="L368" s="28"/>
      <c r="M368" s="136" t="s">
        <v>1</v>
      </c>
      <c r="N368" s="137" t="s">
        <v>35</v>
      </c>
      <c r="O368" s="138">
        <v>4.3999999999999997E-2</v>
      </c>
      <c r="P368" s="138">
        <f>O368*H368</f>
        <v>0.931172</v>
      </c>
      <c r="Q368" s="138">
        <v>2.9999999999999997E-4</v>
      </c>
      <c r="R368" s="138">
        <f>Q368*H368</f>
        <v>6.3488999999999993E-3</v>
      </c>
      <c r="S368" s="138">
        <v>0</v>
      </c>
      <c r="T368" s="139">
        <f>S368*H368</f>
        <v>0</v>
      </c>
      <c r="AR368" s="140" t="s">
        <v>294</v>
      </c>
      <c r="AT368" s="140" t="s">
        <v>228</v>
      </c>
      <c r="AU368" s="140" t="s">
        <v>79</v>
      </c>
      <c r="AY368" s="16" t="s">
        <v>226</v>
      </c>
      <c r="BE368" s="141">
        <f>IF(N368="základní",J368,0)</f>
        <v>0</v>
      </c>
      <c r="BF368" s="141">
        <f>IF(N368="snížená",J368,0)</f>
        <v>0</v>
      </c>
      <c r="BG368" s="141">
        <f>IF(N368="zákl. přenesená",J368,0)</f>
        <v>0</v>
      </c>
      <c r="BH368" s="141">
        <f>IF(N368="sníž. přenesená",J368,0)</f>
        <v>0</v>
      </c>
      <c r="BI368" s="141">
        <f>IF(N368="nulová",J368,0)</f>
        <v>0</v>
      </c>
      <c r="BJ368" s="16" t="s">
        <v>79</v>
      </c>
      <c r="BK368" s="141">
        <f>ROUND(I368*H368,2)</f>
        <v>0</v>
      </c>
      <c r="BL368" s="16" t="s">
        <v>294</v>
      </c>
      <c r="BM368" s="140" t="s">
        <v>656</v>
      </c>
    </row>
    <row r="369" spans="2:65" s="12" customFormat="1">
      <c r="B369" s="142"/>
      <c r="D369" s="143" t="s">
        <v>238</v>
      </c>
      <c r="E369" s="144" t="s">
        <v>1</v>
      </c>
      <c r="F369" s="145" t="s">
        <v>124</v>
      </c>
      <c r="H369" s="146">
        <v>21.1632</v>
      </c>
      <c r="L369" s="142"/>
      <c r="M369" s="147"/>
      <c r="T369" s="148"/>
      <c r="AT369" s="144" t="s">
        <v>238</v>
      </c>
      <c r="AU369" s="144" t="s">
        <v>79</v>
      </c>
      <c r="AV369" s="12" t="s">
        <v>79</v>
      </c>
      <c r="AW369" s="12" t="s">
        <v>27</v>
      </c>
      <c r="AX369" s="12" t="s">
        <v>69</v>
      </c>
      <c r="AY369" s="144" t="s">
        <v>226</v>
      </c>
    </row>
    <row r="370" spans="2:65" s="13" customFormat="1">
      <c r="B370" s="149"/>
      <c r="D370" s="143" t="s">
        <v>238</v>
      </c>
      <c r="E370" s="150" t="s">
        <v>1</v>
      </c>
      <c r="F370" s="151" t="s">
        <v>239</v>
      </c>
      <c r="H370" s="152">
        <v>21.1632</v>
      </c>
      <c r="L370" s="149"/>
      <c r="M370" s="153"/>
      <c r="T370" s="154"/>
      <c r="AT370" s="150" t="s">
        <v>238</v>
      </c>
      <c r="AU370" s="150" t="s">
        <v>79</v>
      </c>
      <c r="AV370" s="13" t="s">
        <v>233</v>
      </c>
      <c r="AW370" s="13" t="s">
        <v>27</v>
      </c>
      <c r="AX370" s="13" t="s">
        <v>77</v>
      </c>
      <c r="AY370" s="150" t="s">
        <v>226</v>
      </c>
    </row>
    <row r="371" spans="2:65" s="1" customFormat="1" ht="33" customHeight="1">
      <c r="B371" s="129"/>
      <c r="C371" s="130">
        <v>102</v>
      </c>
      <c r="D371" s="130" t="s">
        <v>228</v>
      </c>
      <c r="E371" s="131" t="s">
        <v>657</v>
      </c>
      <c r="F371" s="132" t="s">
        <v>658</v>
      </c>
      <c r="G371" s="133" t="s">
        <v>98</v>
      </c>
      <c r="H371" s="134">
        <v>21.163</v>
      </c>
      <c r="I371" s="184"/>
      <c r="J371" s="135">
        <f>ROUND(I371*H371,2)</f>
        <v>0</v>
      </c>
      <c r="K371" s="132" t="s">
        <v>232</v>
      </c>
      <c r="L371" s="28"/>
      <c r="M371" s="136" t="s">
        <v>1</v>
      </c>
      <c r="N371" s="137" t="s">
        <v>35</v>
      </c>
      <c r="O371" s="138">
        <v>0.64200000000000002</v>
      </c>
      <c r="P371" s="138">
        <f>O371*H371</f>
        <v>13.586646</v>
      </c>
      <c r="Q371" s="138">
        <v>6.0000000000000001E-3</v>
      </c>
      <c r="R371" s="138">
        <f>Q371*H371</f>
        <v>0.12697800000000001</v>
      </c>
      <c r="S371" s="138">
        <v>0</v>
      </c>
      <c r="T371" s="139">
        <f>S371*H371</f>
        <v>0</v>
      </c>
      <c r="AR371" s="140" t="s">
        <v>294</v>
      </c>
      <c r="AT371" s="140" t="s">
        <v>228</v>
      </c>
      <c r="AU371" s="140" t="s">
        <v>79</v>
      </c>
      <c r="AY371" s="16" t="s">
        <v>226</v>
      </c>
      <c r="BE371" s="141">
        <f>IF(N371="základní",J371,0)</f>
        <v>0</v>
      </c>
      <c r="BF371" s="141">
        <f>IF(N371="snížená",J371,0)</f>
        <v>0</v>
      </c>
      <c r="BG371" s="141">
        <f>IF(N371="zákl. přenesená",J371,0)</f>
        <v>0</v>
      </c>
      <c r="BH371" s="141">
        <f>IF(N371="sníž. přenesená",J371,0)</f>
        <v>0</v>
      </c>
      <c r="BI371" s="141">
        <f>IF(N371="nulová",J371,0)</f>
        <v>0</v>
      </c>
      <c r="BJ371" s="16" t="s">
        <v>79</v>
      </c>
      <c r="BK371" s="141">
        <f>ROUND(I371*H371,2)</f>
        <v>0</v>
      </c>
      <c r="BL371" s="16" t="s">
        <v>294</v>
      </c>
      <c r="BM371" s="140" t="s">
        <v>659</v>
      </c>
    </row>
    <row r="372" spans="2:65" s="12" customFormat="1">
      <c r="B372" s="142"/>
      <c r="D372" s="143" t="s">
        <v>238</v>
      </c>
      <c r="E372" s="144" t="s">
        <v>1</v>
      </c>
      <c r="F372" s="145" t="s">
        <v>124</v>
      </c>
      <c r="H372" s="146">
        <v>21.1632</v>
      </c>
      <c r="L372" s="142"/>
      <c r="M372" s="147"/>
      <c r="T372" s="148"/>
      <c r="AT372" s="144" t="s">
        <v>238</v>
      </c>
      <c r="AU372" s="144" t="s">
        <v>79</v>
      </c>
      <c r="AV372" s="12" t="s">
        <v>79</v>
      </c>
      <c r="AW372" s="12" t="s">
        <v>27</v>
      </c>
      <c r="AX372" s="12" t="s">
        <v>69</v>
      </c>
      <c r="AY372" s="144" t="s">
        <v>226</v>
      </c>
    </row>
    <row r="373" spans="2:65" s="13" customFormat="1">
      <c r="B373" s="149"/>
      <c r="D373" s="143" t="s">
        <v>238</v>
      </c>
      <c r="E373" s="150" t="s">
        <v>1</v>
      </c>
      <c r="F373" s="151" t="s">
        <v>239</v>
      </c>
      <c r="H373" s="152">
        <v>21.1632</v>
      </c>
      <c r="L373" s="149"/>
      <c r="M373" s="153"/>
      <c r="T373" s="154"/>
      <c r="AT373" s="150" t="s">
        <v>238</v>
      </c>
      <c r="AU373" s="150" t="s">
        <v>79</v>
      </c>
      <c r="AV373" s="13" t="s">
        <v>233</v>
      </c>
      <c r="AW373" s="13" t="s">
        <v>27</v>
      </c>
      <c r="AX373" s="13" t="s">
        <v>77</v>
      </c>
      <c r="AY373" s="150" t="s">
        <v>226</v>
      </c>
    </row>
    <row r="374" spans="2:65" s="1" customFormat="1" ht="16.5" customHeight="1">
      <c r="B374" s="129"/>
      <c r="C374" s="182">
        <v>103</v>
      </c>
      <c r="D374" s="160" t="s">
        <v>414</v>
      </c>
      <c r="E374" s="161" t="s">
        <v>660</v>
      </c>
      <c r="F374" s="162" t="s">
        <v>661</v>
      </c>
      <c r="G374" s="163" t="s">
        <v>98</v>
      </c>
      <c r="H374" s="164">
        <v>25.396000000000001</v>
      </c>
      <c r="I374" s="185"/>
      <c r="J374" s="165">
        <f>ROUND(I374*H374,2)</f>
        <v>0</v>
      </c>
      <c r="K374" s="162" t="s">
        <v>232</v>
      </c>
      <c r="L374" s="166"/>
      <c r="M374" s="167" t="s">
        <v>1</v>
      </c>
      <c r="N374" s="168" t="s">
        <v>35</v>
      </c>
      <c r="O374" s="138">
        <v>0</v>
      </c>
      <c r="P374" s="138">
        <f>O374*H374</f>
        <v>0</v>
      </c>
      <c r="Q374" s="138">
        <v>1.18E-2</v>
      </c>
      <c r="R374" s="138">
        <f>Q374*H374</f>
        <v>0.29967280000000002</v>
      </c>
      <c r="S374" s="138">
        <v>0</v>
      </c>
      <c r="T374" s="139">
        <f>S374*H374</f>
        <v>0</v>
      </c>
      <c r="AR374" s="140" t="s">
        <v>362</v>
      </c>
      <c r="AT374" s="140" t="s">
        <v>414</v>
      </c>
      <c r="AU374" s="140" t="s">
        <v>79</v>
      </c>
      <c r="AY374" s="16" t="s">
        <v>226</v>
      </c>
      <c r="BE374" s="141">
        <f>IF(N374="základní",J374,0)</f>
        <v>0</v>
      </c>
      <c r="BF374" s="141">
        <f>IF(N374="snížená",J374,0)</f>
        <v>0</v>
      </c>
      <c r="BG374" s="141">
        <f>IF(N374="zákl. přenesená",J374,0)</f>
        <v>0</v>
      </c>
      <c r="BH374" s="141">
        <f>IF(N374="sníž. přenesená",J374,0)</f>
        <v>0</v>
      </c>
      <c r="BI374" s="141">
        <f>IF(N374="nulová",J374,0)</f>
        <v>0</v>
      </c>
      <c r="BJ374" s="16" t="s">
        <v>79</v>
      </c>
      <c r="BK374" s="141">
        <f>ROUND(I374*H374,2)</f>
        <v>0</v>
      </c>
      <c r="BL374" s="16" t="s">
        <v>294</v>
      </c>
      <c r="BM374" s="140" t="s">
        <v>662</v>
      </c>
    </row>
    <row r="375" spans="2:65" s="12" customFormat="1">
      <c r="B375" s="142"/>
      <c r="D375" s="143" t="s">
        <v>238</v>
      </c>
      <c r="E375" s="144" t="s">
        <v>1</v>
      </c>
      <c r="F375" s="145" t="s">
        <v>124</v>
      </c>
      <c r="H375" s="146">
        <v>21.1632</v>
      </c>
      <c r="L375" s="142"/>
      <c r="M375" s="147"/>
      <c r="T375" s="148"/>
      <c r="AT375" s="144" t="s">
        <v>238</v>
      </c>
      <c r="AU375" s="144" t="s">
        <v>79</v>
      </c>
      <c r="AV375" s="12" t="s">
        <v>79</v>
      </c>
      <c r="AW375" s="12" t="s">
        <v>27</v>
      </c>
      <c r="AX375" s="12" t="s">
        <v>69</v>
      </c>
      <c r="AY375" s="144" t="s">
        <v>226</v>
      </c>
    </row>
    <row r="376" spans="2:65" s="13" customFormat="1">
      <c r="B376" s="149"/>
      <c r="D376" s="143" t="s">
        <v>238</v>
      </c>
      <c r="E376" s="150" t="s">
        <v>1</v>
      </c>
      <c r="F376" s="151" t="s">
        <v>239</v>
      </c>
      <c r="H376" s="152">
        <v>21.1632</v>
      </c>
      <c r="L376" s="149"/>
      <c r="M376" s="153"/>
      <c r="T376" s="154"/>
      <c r="AT376" s="150" t="s">
        <v>238</v>
      </c>
      <c r="AU376" s="150" t="s">
        <v>79</v>
      </c>
      <c r="AV376" s="13" t="s">
        <v>233</v>
      </c>
      <c r="AW376" s="13" t="s">
        <v>27</v>
      </c>
      <c r="AX376" s="13" t="s">
        <v>77</v>
      </c>
      <c r="AY376" s="150" t="s">
        <v>226</v>
      </c>
    </row>
    <row r="377" spans="2:65" s="12" customFormat="1">
      <c r="B377" s="142"/>
      <c r="D377" s="143" t="s">
        <v>238</v>
      </c>
      <c r="F377" s="145" t="s">
        <v>663</v>
      </c>
      <c r="H377" s="146">
        <v>25.396000000000001</v>
      </c>
      <c r="L377" s="142"/>
      <c r="M377" s="147"/>
      <c r="T377" s="148"/>
      <c r="AT377" s="144" t="s">
        <v>238</v>
      </c>
      <c r="AU377" s="144" t="s">
        <v>79</v>
      </c>
      <c r="AV377" s="12" t="s">
        <v>79</v>
      </c>
      <c r="AW377" s="12" t="s">
        <v>3</v>
      </c>
      <c r="AX377" s="12" t="s">
        <v>77</v>
      </c>
      <c r="AY377" s="144" t="s">
        <v>226</v>
      </c>
    </row>
    <row r="378" spans="2:65" s="1" customFormat="1" ht="24.2" customHeight="1">
      <c r="B378" s="129"/>
      <c r="C378" s="130">
        <v>104</v>
      </c>
      <c r="D378" s="130" t="s">
        <v>228</v>
      </c>
      <c r="E378" s="131" t="s">
        <v>664</v>
      </c>
      <c r="F378" s="132" t="s">
        <v>665</v>
      </c>
      <c r="G378" s="133" t="s">
        <v>98</v>
      </c>
      <c r="H378" s="134">
        <v>21.163</v>
      </c>
      <c r="I378" s="184"/>
      <c r="J378" s="135">
        <f>ROUND(I378*H378,2)</f>
        <v>0</v>
      </c>
      <c r="K378" s="132" t="s">
        <v>232</v>
      </c>
      <c r="L378" s="28"/>
      <c r="M378" s="136" t="s">
        <v>1</v>
      </c>
      <c r="N378" s="137" t="s">
        <v>35</v>
      </c>
      <c r="O378" s="138">
        <v>0.1</v>
      </c>
      <c r="P378" s="138">
        <f>O378*H378</f>
        <v>2.1163000000000003</v>
      </c>
      <c r="Q378" s="138">
        <v>0</v>
      </c>
      <c r="R378" s="138">
        <f>Q378*H378</f>
        <v>0</v>
      </c>
      <c r="S378" s="138">
        <v>0</v>
      </c>
      <c r="T378" s="139">
        <f>S378*H378</f>
        <v>0</v>
      </c>
      <c r="AR378" s="140" t="s">
        <v>294</v>
      </c>
      <c r="AT378" s="140" t="s">
        <v>228</v>
      </c>
      <c r="AU378" s="140" t="s">
        <v>79</v>
      </c>
      <c r="AY378" s="16" t="s">
        <v>226</v>
      </c>
      <c r="BE378" s="141">
        <f>IF(N378="základní",J378,0)</f>
        <v>0</v>
      </c>
      <c r="BF378" s="141">
        <f>IF(N378="snížená",J378,0)</f>
        <v>0</v>
      </c>
      <c r="BG378" s="141">
        <f>IF(N378="zákl. přenesená",J378,0)</f>
        <v>0</v>
      </c>
      <c r="BH378" s="141">
        <f>IF(N378="sníž. přenesená",J378,0)</f>
        <v>0</v>
      </c>
      <c r="BI378" s="141">
        <f>IF(N378="nulová",J378,0)</f>
        <v>0</v>
      </c>
      <c r="BJ378" s="16" t="s">
        <v>79</v>
      </c>
      <c r="BK378" s="141">
        <f>ROUND(I378*H378,2)</f>
        <v>0</v>
      </c>
      <c r="BL378" s="16" t="s">
        <v>294</v>
      </c>
      <c r="BM378" s="140" t="s">
        <v>666</v>
      </c>
    </row>
    <row r="379" spans="2:65" s="12" customFormat="1">
      <c r="B379" s="142"/>
      <c r="D379" s="143" t="s">
        <v>238</v>
      </c>
      <c r="E379" s="144" t="s">
        <v>1</v>
      </c>
      <c r="F379" s="145" t="s">
        <v>124</v>
      </c>
      <c r="H379" s="146">
        <v>21.1632</v>
      </c>
      <c r="L379" s="142"/>
      <c r="M379" s="147"/>
      <c r="T379" s="148"/>
      <c r="AT379" s="144" t="s">
        <v>238</v>
      </c>
      <c r="AU379" s="144" t="s">
        <v>79</v>
      </c>
      <c r="AV379" s="12" t="s">
        <v>79</v>
      </c>
      <c r="AW379" s="12" t="s">
        <v>27</v>
      </c>
      <c r="AX379" s="12" t="s">
        <v>69</v>
      </c>
      <c r="AY379" s="144" t="s">
        <v>226</v>
      </c>
    </row>
    <row r="380" spans="2:65" s="13" customFormat="1">
      <c r="B380" s="149"/>
      <c r="D380" s="143" t="s">
        <v>238</v>
      </c>
      <c r="E380" s="150" t="s">
        <v>1</v>
      </c>
      <c r="F380" s="151" t="s">
        <v>239</v>
      </c>
      <c r="H380" s="152">
        <v>21.1632</v>
      </c>
      <c r="L380" s="149"/>
      <c r="M380" s="153"/>
      <c r="T380" s="154"/>
      <c r="AT380" s="150" t="s">
        <v>238</v>
      </c>
      <c r="AU380" s="150" t="s">
        <v>79</v>
      </c>
      <c r="AV380" s="13" t="s">
        <v>233</v>
      </c>
      <c r="AW380" s="13" t="s">
        <v>27</v>
      </c>
      <c r="AX380" s="13" t="s">
        <v>77</v>
      </c>
      <c r="AY380" s="150" t="s">
        <v>226</v>
      </c>
    </row>
    <row r="381" spans="2:65" s="1" customFormat="1" ht="21.75" customHeight="1">
      <c r="B381" s="129"/>
      <c r="C381" s="130">
        <v>105</v>
      </c>
      <c r="D381" s="130" t="s">
        <v>228</v>
      </c>
      <c r="E381" s="131" t="s">
        <v>669</v>
      </c>
      <c r="F381" s="132" t="s">
        <v>670</v>
      </c>
      <c r="G381" s="133" t="s">
        <v>102</v>
      </c>
      <c r="H381" s="134">
        <v>23.879000000000001</v>
      </c>
      <c r="I381" s="184"/>
      <c r="J381" s="135">
        <f>ROUND(I381*H381,2)</f>
        <v>0</v>
      </c>
      <c r="K381" s="132" t="s">
        <v>232</v>
      </c>
      <c r="L381" s="28"/>
      <c r="M381" s="136" t="s">
        <v>1</v>
      </c>
      <c r="N381" s="137" t="s">
        <v>35</v>
      </c>
      <c r="O381" s="138">
        <v>0.248</v>
      </c>
      <c r="P381" s="138">
        <f>O381*H381</f>
        <v>5.9219920000000004</v>
      </c>
      <c r="Q381" s="138">
        <v>5.5000000000000003E-4</v>
      </c>
      <c r="R381" s="138">
        <f>Q381*H381</f>
        <v>1.3133450000000001E-2</v>
      </c>
      <c r="S381" s="138">
        <v>0</v>
      </c>
      <c r="T381" s="139">
        <f>S381*H381</f>
        <v>0</v>
      </c>
      <c r="AR381" s="140" t="s">
        <v>294</v>
      </c>
      <c r="AT381" s="140" t="s">
        <v>228</v>
      </c>
      <c r="AU381" s="140" t="s">
        <v>79</v>
      </c>
      <c r="AY381" s="16" t="s">
        <v>226</v>
      </c>
      <c r="BE381" s="141">
        <f>IF(N381="základní",J381,0)</f>
        <v>0</v>
      </c>
      <c r="BF381" s="141">
        <f>IF(N381="snížená",J381,0)</f>
        <v>0</v>
      </c>
      <c r="BG381" s="141">
        <f>IF(N381="zákl. přenesená",J381,0)</f>
        <v>0</v>
      </c>
      <c r="BH381" s="141">
        <f>IF(N381="sníž. přenesená",J381,0)</f>
        <v>0</v>
      </c>
      <c r="BI381" s="141">
        <f>IF(N381="nulová",J381,0)</f>
        <v>0</v>
      </c>
      <c r="BJ381" s="16" t="s">
        <v>79</v>
      </c>
      <c r="BK381" s="141">
        <f>ROUND(I381*H381,2)</f>
        <v>0</v>
      </c>
      <c r="BL381" s="16" t="s">
        <v>294</v>
      </c>
      <c r="BM381" s="140" t="s">
        <v>671</v>
      </c>
    </row>
    <row r="382" spans="2:65" s="12" customFormat="1">
      <c r="B382" s="142"/>
      <c r="D382" s="143" t="s">
        <v>238</v>
      </c>
      <c r="E382" s="144" t="s">
        <v>1</v>
      </c>
      <c r="F382" s="145" t="s">
        <v>127</v>
      </c>
      <c r="H382" s="146">
        <v>23.8786666666667</v>
      </c>
      <c r="L382" s="142"/>
      <c r="M382" s="147"/>
      <c r="T382" s="148"/>
      <c r="AT382" s="144" t="s">
        <v>238</v>
      </c>
      <c r="AU382" s="144" t="s">
        <v>79</v>
      </c>
      <c r="AV382" s="12" t="s">
        <v>79</v>
      </c>
      <c r="AW382" s="12" t="s">
        <v>27</v>
      </c>
      <c r="AX382" s="12" t="s">
        <v>69</v>
      </c>
      <c r="AY382" s="144" t="s">
        <v>226</v>
      </c>
    </row>
    <row r="383" spans="2:65" s="13" customFormat="1">
      <c r="B383" s="149"/>
      <c r="D383" s="143" t="s">
        <v>238</v>
      </c>
      <c r="E383" s="150" t="s">
        <v>1</v>
      </c>
      <c r="F383" s="151" t="s">
        <v>239</v>
      </c>
      <c r="H383" s="152">
        <v>23.8786666666667</v>
      </c>
      <c r="L383" s="149"/>
      <c r="M383" s="153"/>
      <c r="T383" s="154"/>
      <c r="AT383" s="150" t="s">
        <v>238</v>
      </c>
      <c r="AU383" s="150" t="s">
        <v>79</v>
      </c>
      <c r="AV383" s="13" t="s">
        <v>233</v>
      </c>
      <c r="AW383" s="13" t="s">
        <v>27</v>
      </c>
      <c r="AX383" s="13" t="s">
        <v>77</v>
      </c>
      <c r="AY383" s="150" t="s">
        <v>226</v>
      </c>
    </row>
    <row r="384" spans="2:65" s="1" customFormat="1" ht="16.5" customHeight="1">
      <c r="B384" s="129"/>
      <c r="C384" s="130">
        <v>106</v>
      </c>
      <c r="D384" s="130" t="s">
        <v>228</v>
      </c>
      <c r="E384" s="131" t="s">
        <v>672</v>
      </c>
      <c r="F384" s="132" t="s">
        <v>673</v>
      </c>
      <c r="G384" s="133" t="s">
        <v>102</v>
      </c>
      <c r="H384" s="134">
        <v>23.879000000000001</v>
      </c>
      <c r="I384" s="184"/>
      <c r="J384" s="135">
        <f>ROUND(I384*H384,2)</f>
        <v>0</v>
      </c>
      <c r="K384" s="132" t="s">
        <v>232</v>
      </c>
      <c r="L384" s="28"/>
      <c r="M384" s="136" t="s">
        <v>1</v>
      </c>
      <c r="N384" s="137" t="s">
        <v>35</v>
      </c>
      <c r="O384" s="138">
        <v>0.17</v>
      </c>
      <c r="P384" s="138">
        <f>O384*H384</f>
        <v>4.0594300000000008</v>
      </c>
      <c r="Q384" s="138">
        <v>0</v>
      </c>
      <c r="R384" s="138">
        <f>Q384*H384</f>
        <v>0</v>
      </c>
      <c r="S384" s="138">
        <v>0</v>
      </c>
      <c r="T384" s="139">
        <f>S384*H384</f>
        <v>0</v>
      </c>
      <c r="AR384" s="140" t="s">
        <v>294</v>
      </c>
      <c r="AT384" s="140" t="s">
        <v>228</v>
      </c>
      <c r="AU384" s="140" t="s">
        <v>79</v>
      </c>
      <c r="AY384" s="16" t="s">
        <v>226</v>
      </c>
      <c r="BE384" s="141">
        <f>IF(N384="základní",J384,0)</f>
        <v>0</v>
      </c>
      <c r="BF384" s="141">
        <f>IF(N384="snížená",J384,0)</f>
        <v>0</v>
      </c>
      <c r="BG384" s="141">
        <f>IF(N384="zákl. přenesená",J384,0)</f>
        <v>0</v>
      </c>
      <c r="BH384" s="141">
        <f>IF(N384="sníž. přenesená",J384,0)</f>
        <v>0</v>
      </c>
      <c r="BI384" s="141">
        <f>IF(N384="nulová",J384,0)</f>
        <v>0</v>
      </c>
      <c r="BJ384" s="16" t="s">
        <v>79</v>
      </c>
      <c r="BK384" s="141">
        <f>ROUND(I384*H384,2)</f>
        <v>0</v>
      </c>
      <c r="BL384" s="16" t="s">
        <v>294</v>
      </c>
      <c r="BM384" s="140" t="s">
        <v>674</v>
      </c>
    </row>
    <row r="385" spans="2:65" s="12" customFormat="1">
      <c r="B385" s="142"/>
      <c r="D385" s="143" t="s">
        <v>238</v>
      </c>
      <c r="E385" s="144" t="s">
        <v>1</v>
      </c>
      <c r="F385" s="145" t="s">
        <v>127</v>
      </c>
      <c r="H385" s="146">
        <v>23.8786666666667</v>
      </c>
      <c r="L385" s="142"/>
      <c r="M385" s="147"/>
      <c r="T385" s="148"/>
      <c r="AT385" s="144" t="s">
        <v>238</v>
      </c>
      <c r="AU385" s="144" t="s">
        <v>79</v>
      </c>
      <c r="AV385" s="12" t="s">
        <v>79</v>
      </c>
      <c r="AW385" s="12" t="s">
        <v>27</v>
      </c>
      <c r="AX385" s="12" t="s">
        <v>69</v>
      </c>
      <c r="AY385" s="144" t="s">
        <v>226</v>
      </c>
    </row>
    <row r="386" spans="2:65" s="13" customFormat="1">
      <c r="B386" s="149"/>
      <c r="D386" s="143" t="s">
        <v>238</v>
      </c>
      <c r="E386" s="150" t="s">
        <v>1</v>
      </c>
      <c r="F386" s="151" t="s">
        <v>239</v>
      </c>
      <c r="H386" s="152">
        <v>23.8786666666667</v>
      </c>
      <c r="L386" s="149"/>
      <c r="M386" s="153"/>
      <c r="T386" s="154"/>
      <c r="AT386" s="150" t="s">
        <v>238</v>
      </c>
      <c r="AU386" s="150" t="s">
        <v>79</v>
      </c>
      <c r="AV386" s="13" t="s">
        <v>233</v>
      </c>
      <c r="AW386" s="13" t="s">
        <v>27</v>
      </c>
      <c r="AX386" s="13" t="s">
        <v>77</v>
      </c>
      <c r="AY386" s="150" t="s">
        <v>226</v>
      </c>
    </row>
    <row r="387" spans="2:65" s="1" customFormat="1" ht="24.2" customHeight="1">
      <c r="B387" s="129"/>
      <c r="C387" s="130">
        <v>107</v>
      </c>
      <c r="D387" s="130" t="s">
        <v>228</v>
      </c>
      <c r="E387" s="131" t="s">
        <v>675</v>
      </c>
      <c r="F387" s="132" t="s">
        <v>676</v>
      </c>
      <c r="G387" s="133" t="s">
        <v>93</v>
      </c>
      <c r="H387" s="134">
        <v>0.44600000000000001</v>
      </c>
      <c r="I387" s="184"/>
      <c r="J387" s="135">
        <f>ROUND(I387*H387,2)</f>
        <v>0</v>
      </c>
      <c r="K387" s="132" t="s">
        <v>232</v>
      </c>
      <c r="L387" s="28"/>
      <c r="M387" s="136" t="s">
        <v>1</v>
      </c>
      <c r="N387" s="137" t="s">
        <v>35</v>
      </c>
      <c r="O387" s="138">
        <v>1.2649999999999999</v>
      </c>
      <c r="P387" s="138">
        <f>O387*H387</f>
        <v>0.56418999999999997</v>
      </c>
      <c r="Q387" s="138">
        <v>0</v>
      </c>
      <c r="R387" s="138">
        <f>Q387*H387</f>
        <v>0</v>
      </c>
      <c r="S387" s="138">
        <v>0</v>
      </c>
      <c r="T387" s="139">
        <f>S387*H387</f>
        <v>0</v>
      </c>
      <c r="AR387" s="140" t="s">
        <v>294</v>
      </c>
      <c r="AT387" s="140" t="s">
        <v>228</v>
      </c>
      <c r="AU387" s="140" t="s">
        <v>79</v>
      </c>
      <c r="AY387" s="16" t="s">
        <v>226</v>
      </c>
      <c r="BE387" s="141">
        <f>IF(N387="základní",J387,0)</f>
        <v>0</v>
      </c>
      <c r="BF387" s="141">
        <f>IF(N387="snížená",J387,0)</f>
        <v>0</v>
      </c>
      <c r="BG387" s="141">
        <f>IF(N387="zákl. přenesená",J387,0)</f>
        <v>0</v>
      </c>
      <c r="BH387" s="141">
        <f>IF(N387="sníž. přenesená",J387,0)</f>
        <v>0</v>
      </c>
      <c r="BI387" s="141">
        <f>IF(N387="nulová",J387,0)</f>
        <v>0</v>
      </c>
      <c r="BJ387" s="16" t="s">
        <v>79</v>
      </c>
      <c r="BK387" s="141">
        <f>ROUND(I387*H387,2)</f>
        <v>0</v>
      </c>
      <c r="BL387" s="16" t="s">
        <v>294</v>
      </c>
      <c r="BM387" s="140" t="s">
        <v>677</v>
      </c>
    </row>
    <row r="388" spans="2:65" s="1" customFormat="1" ht="49.15" customHeight="1">
      <c r="B388" s="129"/>
      <c r="C388" s="130">
        <v>108</v>
      </c>
      <c r="D388" s="130" t="s">
        <v>228</v>
      </c>
      <c r="E388" s="131" t="s">
        <v>678</v>
      </c>
      <c r="F388" s="132" t="s">
        <v>679</v>
      </c>
      <c r="G388" s="133" t="s">
        <v>93</v>
      </c>
      <c r="H388" s="134">
        <v>0.44600000000000001</v>
      </c>
      <c r="I388" s="184"/>
      <c r="J388" s="135">
        <f>ROUND(I388*H388,2)</f>
        <v>0</v>
      </c>
      <c r="K388" s="132" t="s">
        <v>232</v>
      </c>
      <c r="L388" s="28"/>
      <c r="M388" s="136" t="s">
        <v>1</v>
      </c>
      <c r="N388" s="137" t="s">
        <v>35</v>
      </c>
      <c r="O388" s="138">
        <v>0</v>
      </c>
      <c r="P388" s="138">
        <f>O388*H388</f>
        <v>0</v>
      </c>
      <c r="Q388" s="138">
        <v>0</v>
      </c>
      <c r="R388" s="138">
        <f>Q388*H388</f>
        <v>0</v>
      </c>
      <c r="S388" s="138">
        <v>0</v>
      </c>
      <c r="T388" s="139">
        <f>S388*H388</f>
        <v>0</v>
      </c>
      <c r="AR388" s="140" t="s">
        <v>294</v>
      </c>
      <c r="AT388" s="140" t="s">
        <v>228</v>
      </c>
      <c r="AU388" s="140" t="s">
        <v>79</v>
      </c>
      <c r="AY388" s="16" t="s">
        <v>226</v>
      </c>
      <c r="BE388" s="141">
        <f>IF(N388="základní",J388,0)</f>
        <v>0</v>
      </c>
      <c r="BF388" s="141">
        <f>IF(N388="snížená",J388,0)</f>
        <v>0</v>
      </c>
      <c r="BG388" s="141">
        <f>IF(N388="zákl. přenesená",J388,0)</f>
        <v>0</v>
      </c>
      <c r="BH388" s="141">
        <f>IF(N388="sníž. přenesená",J388,0)</f>
        <v>0</v>
      </c>
      <c r="BI388" s="141">
        <f>IF(N388="nulová",J388,0)</f>
        <v>0</v>
      </c>
      <c r="BJ388" s="16" t="s">
        <v>79</v>
      </c>
      <c r="BK388" s="141">
        <f>ROUND(I388*H388,2)</f>
        <v>0</v>
      </c>
      <c r="BL388" s="16" t="s">
        <v>294</v>
      </c>
      <c r="BM388" s="140" t="s">
        <v>680</v>
      </c>
    </row>
    <row r="389" spans="2:65" s="11" customFormat="1" ht="22.9" customHeight="1">
      <c r="B389" s="118"/>
      <c r="D389" s="119" t="s">
        <v>68</v>
      </c>
      <c r="E389" s="127" t="s">
        <v>681</v>
      </c>
      <c r="F389" s="127" t="s">
        <v>682</v>
      </c>
      <c r="J389" s="128">
        <f>BK389</f>
        <v>0</v>
      </c>
      <c r="L389" s="118"/>
      <c r="M389" s="122"/>
      <c r="P389" s="123">
        <f>SUM(P390:P410)</f>
        <v>8.9603009999999994</v>
      </c>
      <c r="R389" s="123">
        <f>SUM(R390:R410)</f>
        <v>1.3407929999999998E-2</v>
      </c>
      <c r="T389" s="124">
        <f>SUM(T390:T410)</f>
        <v>0</v>
      </c>
      <c r="AR389" s="119" t="s">
        <v>79</v>
      </c>
      <c r="AT389" s="125" t="s">
        <v>68</v>
      </c>
      <c r="AU389" s="125" t="s">
        <v>77</v>
      </c>
      <c r="AY389" s="119" t="s">
        <v>226</v>
      </c>
      <c r="BK389" s="126">
        <f>SUM(BK390:BK410)</f>
        <v>0</v>
      </c>
    </row>
    <row r="390" spans="2:65" s="1" customFormat="1" ht="33" customHeight="1">
      <c r="B390" s="129"/>
      <c r="C390" s="130">
        <v>109</v>
      </c>
      <c r="D390" s="130" t="s">
        <v>228</v>
      </c>
      <c r="E390" s="131" t="s">
        <v>683</v>
      </c>
      <c r="F390" s="132" t="s">
        <v>684</v>
      </c>
      <c r="G390" s="133" t="s">
        <v>98</v>
      </c>
      <c r="H390" s="134">
        <v>16.2</v>
      </c>
      <c r="I390" s="184"/>
      <c r="J390" s="135">
        <f>ROUND(I390*H390,2)</f>
        <v>0</v>
      </c>
      <c r="K390" s="132" t="s">
        <v>232</v>
      </c>
      <c r="L390" s="28"/>
      <c r="M390" s="136" t="s">
        <v>1</v>
      </c>
      <c r="N390" s="137" t="s">
        <v>35</v>
      </c>
      <c r="O390" s="138">
        <v>0.18099999999999999</v>
      </c>
      <c r="P390" s="138">
        <f>O390*H390</f>
        <v>2.9321999999999999</v>
      </c>
      <c r="Q390" s="138">
        <v>2.3000000000000001E-4</v>
      </c>
      <c r="R390" s="138">
        <f>Q390*H390</f>
        <v>3.7260000000000001E-3</v>
      </c>
      <c r="S390" s="138">
        <v>0</v>
      </c>
      <c r="T390" s="139">
        <f>S390*H390</f>
        <v>0</v>
      </c>
      <c r="AR390" s="140" t="s">
        <v>294</v>
      </c>
      <c r="AT390" s="140" t="s">
        <v>228</v>
      </c>
      <c r="AU390" s="140" t="s">
        <v>79</v>
      </c>
      <c r="AY390" s="16" t="s">
        <v>226</v>
      </c>
      <c r="BE390" s="141">
        <f>IF(N390="základní",J390,0)</f>
        <v>0</v>
      </c>
      <c r="BF390" s="141">
        <f>IF(N390="snížená",J390,0)</f>
        <v>0</v>
      </c>
      <c r="BG390" s="141">
        <f>IF(N390="zákl. přenesená",J390,0)</f>
        <v>0</v>
      </c>
      <c r="BH390" s="141">
        <f>IF(N390="sníž. přenesená",J390,0)</f>
        <v>0</v>
      </c>
      <c r="BI390" s="141">
        <f>IF(N390="nulová",J390,0)</f>
        <v>0</v>
      </c>
      <c r="BJ390" s="16" t="s">
        <v>79</v>
      </c>
      <c r="BK390" s="141">
        <f>ROUND(I390*H390,2)</f>
        <v>0</v>
      </c>
      <c r="BL390" s="16" t="s">
        <v>294</v>
      </c>
      <c r="BM390" s="140" t="s">
        <v>685</v>
      </c>
    </row>
    <row r="391" spans="2:65" s="12" customFormat="1">
      <c r="B391" s="142"/>
      <c r="D391" s="143" t="s">
        <v>238</v>
      </c>
      <c r="E391" s="144" t="s">
        <v>1</v>
      </c>
      <c r="F391" s="145" t="s">
        <v>118</v>
      </c>
      <c r="H391" s="146">
        <v>16.2</v>
      </c>
      <c r="L391" s="142"/>
      <c r="M391" s="147"/>
      <c r="T391" s="148"/>
      <c r="AT391" s="144" t="s">
        <v>238</v>
      </c>
      <c r="AU391" s="144" t="s">
        <v>79</v>
      </c>
      <c r="AV391" s="12" t="s">
        <v>79</v>
      </c>
      <c r="AW391" s="12" t="s">
        <v>27</v>
      </c>
      <c r="AX391" s="12" t="s">
        <v>69</v>
      </c>
      <c r="AY391" s="144" t="s">
        <v>226</v>
      </c>
    </row>
    <row r="392" spans="2:65" s="13" customFormat="1">
      <c r="B392" s="149"/>
      <c r="D392" s="143" t="s">
        <v>238</v>
      </c>
      <c r="E392" s="150" t="s">
        <v>1</v>
      </c>
      <c r="F392" s="151" t="s">
        <v>239</v>
      </c>
      <c r="H392" s="152">
        <v>16.2</v>
      </c>
      <c r="L392" s="149"/>
      <c r="M392" s="153"/>
      <c r="T392" s="154"/>
      <c r="AT392" s="150" t="s">
        <v>238</v>
      </c>
      <c r="AU392" s="150" t="s">
        <v>79</v>
      </c>
      <c r="AV392" s="13" t="s">
        <v>233</v>
      </c>
      <c r="AW392" s="13" t="s">
        <v>27</v>
      </c>
      <c r="AX392" s="13" t="s">
        <v>77</v>
      </c>
      <c r="AY392" s="150" t="s">
        <v>226</v>
      </c>
    </row>
    <row r="393" spans="2:65" s="1" customFormat="1" ht="24.2" customHeight="1">
      <c r="B393" s="129"/>
      <c r="C393" s="130">
        <v>110</v>
      </c>
      <c r="D393" s="130" t="s">
        <v>228</v>
      </c>
      <c r="E393" s="131" t="s">
        <v>686</v>
      </c>
      <c r="F393" s="132" t="s">
        <v>687</v>
      </c>
      <c r="G393" s="133" t="s">
        <v>98</v>
      </c>
      <c r="H393" s="134">
        <v>16.2</v>
      </c>
      <c r="I393" s="184"/>
      <c r="J393" s="135">
        <f>ROUND(I393*H393,2)</f>
        <v>0</v>
      </c>
      <c r="K393" s="132" t="s">
        <v>232</v>
      </c>
      <c r="L393" s="28"/>
      <c r="M393" s="136" t="s">
        <v>1</v>
      </c>
      <c r="N393" s="137" t="s">
        <v>35</v>
      </c>
      <c r="O393" s="138">
        <v>1.4E-2</v>
      </c>
      <c r="P393" s="138">
        <f>O393*H393</f>
        <v>0.2268</v>
      </c>
      <c r="Q393" s="138">
        <v>0</v>
      </c>
      <c r="R393" s="138">
        <f>Q393*H393</f>
        <v>0</v>
      </c>
      <c r="S393" s="138">
        <v>0</v>
      </c>
      <c r="T393" s="139">
        <f>S393*H393</f>
        <v>0</v>
      </c>
      <c r="AR393" s="140" t="s">
        <v>294</v>
      </c>
      <c r="AT393" s="140" t="s">
        <v>228</v>
      </c>
      <c r="AU393" s="140" t="s">
        <v>79</v>
      </c>
      <c r="AY393" s="16" t="s">
        <v>226</v>
      </c>
      <c r="BE393" s="141">
        <f>IF(N393="základní",J393,0)</f>
        <v>0</v>
      </c>
      <c r="BF393" s="141">
        <f>IF(N393="snížená",J393,0)</f>
        <v>0</v>
      </c>
      <c r="BG393" s="141">
        <f>IF(N393="zákl. přenesená",J393,0)</f>
        <v>0</v>
      </c>
      <c r="BH393" s="141">
        <f>IF(N393="sníž. přenesená",J393,0)</f>
        <v>0</v>
      </c>
      <c r="BI393" s="141">
        <f>IF(N393="nulová",J393,0)</f>
        <v>0</v>
      </c>
      <c r="BJ393" s="16" t="s">
        <v>79</v>
      </c>
      <c r="BK393" s="141">
        <f>ROUND(I393*H393,2)</f>
        <v>0</v>
      </c>
      <c r="BL393" s="16" t="s">
        <v>294</v>
      </c>
      <c r="BM393" s="140" t="s">
        <v>688</v>
      </c>
    </row>
    <row r="394" spans="2:65" s="12" customFormat="1">
      <c r="B394" s="142"/>
      <c r="D394" s="143" t="s">
        <v>238</v>
      </c>
      <c r="E394" s="144" t="s">
        <v>1</v>
      </c>
      <c r="F394" s="145" t="s">
        <v>118</v>
      </c>
      <c r="H394" s="146">
        <v>16.2</v>
      </c>
      <c r="L394" s="142"/>
      <c r="M394" s="147"/>
      <c r="T394" s="148"/>
      <c r="AT394" s="144" t="s">
        <v>238</v>
      </c>
      <c r="AU394" s="144" t="s">
        <v>79</v>
      </c>
      <c r="AV394" s="12" t="s">
        <v>79</v>
      </c>
      <c r="AW394" s="12" t="s">
        <v>27</v>
      </c>
      <c r="AX394" s="12" t="s">
        <v>69</v>
      </c>
      <c r="AY394" s="144" t="s">
        <v>226</v>
      </c>
    </row>
    <row r="395" spans="2:65" s="13" customFormat="1">
      <c r="B395" s="149"/>
      <c r="D395" s="143" t="s">
        <v>238</v>
      </c>
      <c r="E395" s="150" t="s">
        <v>1</v>
      </c>
      <c r="F395" s="151" t="s">
        <v>239</v>
      </c>
      <c r="H395" s="152">
        <v>16.2</v>
      </c>
      <c r="L395" s="149"/>
      <c r="M395" s="153"/>
      <c r="T395" s="154"/>
      <c r="AT395" s="150" t="s">
        <v>238</v>
      </c>
      <c r="AU395" s="150" t="s">
        <v>79</v>
      </c>
      <c r="AV395" s="13" t="s">
        <v>233</v>
      </c>
      <c r="AW395" s="13" t="s">
        <v>27</v>
      </c>
      <c r="AX395" s="13" t="s">
        <v>77</v>
      </c>
      <c r="AY395" s="150" t="s">
        <v>226</v>
      </c>
    </row>
    <row r="396" spans="2:65" s="1" customFormat="1" ht="24.2" customHeight="1">
      <c r="B396" s="129"/>
      <c r="C396" s="130">
        <v>111</v>
      </c>
      <c r="D396" s="130" t="s">
        <v>228</v>
      </c>
      <c r="E396" s="131" t="s">
        <v>689</v>
      </c>
      <c r="F396" s="132" t="s">
        <v>690</v>
      </c>
      <c r="G396" s="133" t="s">
        <v>98</v>
      </c>
      <c r="H396" s="134">
        <v>16.2</v>
      </c>
      <c r="I396" s="184"/>
      <c r="J396" s="135">
        <f>ROUND(I396*H396,2)</f>
        <v>0</v>
      </c>
      <c r="K396" s="132" t="s">
        <v>232</v>
      </c>
      <c r="L396" s="28"/>
      <c r="M396" s="136" t="s">
        <v>1</v>
      </c>
      <c r="N396" s="137" t="s">
        <v>35</v>
      </c>
      <c r="O396" s="138">
        <v>0.108</v>
      </c>
      <c r="P396" s="138">
        <f>O396*H396</f>
        <v>1.7495999999999998</v>
      </c>
      <c r="Q396" s="138">
        <v>1.6000000000000001E-4</v>
      </c>
      <c r="R396" s="138">
        <f>Q396*H396</f>
        <v>2.5920000000000001E-3</v>
      </c>
      <c r="S396" s="138">
        <v>0</v>
      </c>
      <c r="T396" s="139">
        <f>S396*H396</f>
        <v>0</v>
      </c>
      <c r="AR396" s="140" t="s">
        <v>294</v>
      </c>
      <c r="AT396" s="140" t="s">
        <v>228</v>
      </c>
      <c r="AU396" s="140" t="s">
        <v>79</v>
      </c>
      <c r="AY396" s="16" t="s">
        <v>226</v>
      </c>
      <c r="BE396" s="141">
        <f>IF(N396="základní",J396,0)</f>
        <v>0</v>
      </c>
      <c r="BF396" s="141">
        <f>IF(N396="snížená",J396,0)</f>
        <v>0</v>
      </c>
      <c r="BG396" s="141">
        <f>IF(N396="zákl. přenesená",J396,0)</f>
        <v>0</v>
      </c>
      <c r="BH396" s="141">
        <f>IF(N396="sníž. přenesená",J396,0)</f>
        <v>0</v>
      </c>
      <c r="BI396" s="141">
        <f>IF(N396="nulová",J396,0)</f>
        <v>0</v>
      </c>
      <c r="BJ396" s="16" t="s">
        <v>79</v>
      </c>
      <c r="BK396" s="141">
        <f>ROUND(I396*H396,2)</f>
        <v>0</v>
      </c>
      <c r="BL396" s="16" t="s">
        <v>294</v>
      </c>
      <c r="BM396" s="140" t="s">
        <v>691</v>
      </c>
    </row>
    <row r="397" spans="2:65" s="12" customFormat="1">
      <c r="B397" s="142"/>
      <c r="D397" s="143" t="s">
        <v>238</v>
      </c>
      <c r="E397" s="144" t="s">
        <v>1</v>
      </c>
      <c r="F397" s="145" t="s">
        <v>118</v>
      </c>
      <c r="H397" s="146">
        <v>16.2</v>
      </c>
      <c r="L397" s="142"/>
      <c r="M397" s="147"/>
      <c r="T397" s="148"/>
      <c r="AT397" s="144" t="s">
        <v>238</v>
      </c>
      <c r="AU397" s="144" t="s">
        <v>79</v>
      </c>
      <c r="AV397" s="12" t="s">
        <v>79</v>
      </c>
      <c r="AW397" s="12" t="s">
        <v>27</v>
      </c>
      <c r="AX397" s="12" t="s">
        <v>69</v>
      </c>
      <c r="AY397" s="144" t="s">
        <v>226</v>
      </c>
    </row>
    <row r="398" spans="2:65" s="13" customFormat="1">
      <c r="B398" s="149"/>
      <c r="D398" s="143" t="s">
        <v>238</v>
      </c>
      <c r="E398" s="150" t="s">
        <v>1</v>
      </c>
      <c r="F398" s="151" t="s">
        <v>239</v>
      </c>
      <c r="H398" s="152">
        <v>16.2</v>
      </c>
      <c r="L398" s="149"/>
      <c r="M398" s="153"/>
      <c r="T398" s="154"/>
      <c r="AT398" s="150" t="s">
        <v>238</v>
      </c>
      <c r="AU398" s="150" t="s">
        <v>79</v>
      </c>
      <c r="AV398" s="13" t="s">
        <v>233</v>
      </c>
      <c r="AW398" s="13" t="s">
        <v>27</v>
      </c>
      <c r="AX398" s="13" t="s">
        <v>77</v>
      </c>
      <c r="AY398" s="150" t="s">
        <v>226</v>
      </c>
    </row>
    <row r="399" spans="2:65" s="1" customFormat="1" ht="24.2" customHeight="1">
      <c r="B399" s="129"/>
      <c r="C399" s="130">
        <v>112</v>
      </c>
      <c r="D399" s="130" t="s">
        <v>228</v>
      </c>
      <c r="E399" s="131" t="s">
        <v>692</v>
      </c>
      <c r="F399" s="132" t="s">
        <v>693</v>
      </c>
      <c r="G399" s="133" t="s">
        <v>98</v>
      </c>
      <c r="H399" s="134">
        <v>16.2</v>
      </c>
      <c r="I399" s="184"/>
      <c r="J399" s="135">
        <f>ROUND(I399*H399,2)</f>
        <v>0</v>
      </c>
      <c r="K399" s="132" t="s">
        <v>232</v>
      </c>
      <c r="L399" s="28"/>
      <c r="M399" s="136" t="s">
        <v>1</v>
      </c>
      <c r="N399" s="137" t="s">
        <v>35</v>
      </c>
      <c r="O399" s="138">
        <v>0.21099999999999999</v>
      </c>
      <c r="P399" s="138">
        <f>O399*H399</f>
        <v>3.4181999999999997</v>
      </c>
      <c r="Q399" s="138">
        <v>4.0999999999999999E-4</v>
      </c>
      <c r="R399" s="138">
        <f>Q399*H399</f>
        <v>6.6419999999999995E-3</v>
      </c>
      <c r="S399" s="138">
        <v>0</v>
      </c>
      <c r="T399" s="139">
        <f>S399*H399</f>
        <v>0</v>
      </c>
      <c r="AR399" s="140" t="s">
        <v>294</v>
      </c>
      <c r="AT399" s="140" t="s">
        <v>228</v>
      </c>
      <c r="AU399" s="140" t="s">
        <v>79</v>
      </c>
      <c r="AY399" s="16" t="s">
        <v>226</v>
      </c>
      <c r="BE399" s="141">
        <f>IF(N399="základní",J399,0)</f>
        <v>0</v>
      </c>
      <c r="BF399" s="141">
        <f>IF(N399="snížená",J399,0)</f>
        <v>0</v>
      </c>
      <c r="BG399" s="141">
        <f>IF(N399="zákl. přenesená",J399,0)</f>
        <v>0</v>
      </c>
      <c r="BH399" s="141">
        <f>IF(N399="sníž. přenesená",J399,0)</f>
        <v>0</v>
      </c>
      <c r="BI399" s="141">
        <f>IF(N399="nulová",J399,0)</f>
        <v>0</v>
      </c>
      <c r="BJ399" s="16" t="s">
        <v>79</v>
      </c>
      <c r="BK399" s="141">
        <f>ROUND(I399*H399,2)</f>
        <v>0</v>
      </c>
      <c r="BL399" s="16" t="s">
        <v>294</v>
      </c>
      <c r="BM399" s="140" t="s">
        <v>694</v>
      </c>
    </row>
    <row r="400" spans="2:65" s="12" customFormat="1">
      <c r="B400" s="142"/>
      <c r="D400" s="143" t="s">
        <v>238</v>
      </c>
      <c r="E400" s="144" t="s">
        <v>1</v>
      </c>
      <c r="F400" s="145" t="s">
        <v>118</v>
      </c>
      <c r="H400" s="146">
        <v>16.2</v>
      </c>
      <c r="L400" s="142"/>
      <c r="M400" s="147"/>
      <c r="T400" s="148"/>
      <c r="AT400" s="144" t="s">
        <v>238</v>
      </c>
      <c r="AU400" s="144" t="s">
        <v>79</v>
      </c>
      <c r="AV400" s="12" t="s">
        <v>79</v>
      </c>
      <c r="AW400" s="12" t="s">
        <v>27</v>
      </c>
      <c r="AX400" s="12" t="s">
        <v>69</v>
      </c>
      <c r="AY400" s="144" t="s">
        <v>226</v>
      </c>
    </row>
    <row r="401" spans="2:65" s="13" customFormat="1">
      <c r="B401" s="149"/>
      <c r="D401" s="143" t="s">
        <v>238</v>
      </c>
      <c r="E401" s="150" t="s">
        <v>1</v>
      </c>
      <c r="F401" s="151" t="s">
        <v>239</v>
      </c>
      <c r="H401" s="152">
        <v>16.2</v>
      </c>
      <c r="L401" s="149"/>
      <c r="M401" s="153"/>
      <c r="T401" s="154"/>
      <c r="AT401" s="150" t="s">
        <v>238</v>
      </c>
      <c r="AU401" s="150" t="s">
        <v>79</v>
      </c>
      <c r="AV401" s="13" t="s">
        <v>233</v>
      </c>
      <c r="AW401" s="13" t="s">
        <v>27</v>
      </c>
      <c r="AX401" s="13" t="s">
        <v>77</v>
      </c>
      <c r="AY401" s="150" t="s">
        <v>226</v>
      </c>
    </row>
    <row r="402" spans="2:65" s="1" customFormat="1" ht="24.2" customHeight="1">
      <c r="B402" s="129"/>
      <c r="C402" s="130">
        <v>113</v>
      </c>
      <c r="D402" s="130" t="s">
        <v>228</v>
      </c>
      <c r="E402" s="131" t="s">
        <v>695</v>
      </c>
      <c r="F402" s="132" t="s">
        <v>696</v>
      </c>
      <c r="G402" s="133" t="s">
        <v>102</v>
      </c>
      <c r="H402" s="134">
        <v>6.399</v>
      </c>
      <c r="I402" s="184"/>
      <c r="J402" s="135">
        <f>ROUND(I402*H402,2)</f>
        <v>0</v>
      </c>
      <c r="K402" s="132" t="s">
        <v>232</v>
      </c>
      <c r="L402" s="28"/>
      <c r="M402" s="136" t="s">
        <v>1</v>
      </c>
      <c r="N402" s="137" t="s">
        <v>35</v>
      </c>
      <c r="O402" s="138">
        <v>1.0999999999999999E-2</v>
      </c>
      <c r="P402" s="138">
        <f>O402*H402</f>
        <v>7.0388999999999993E-2</v>
      </c>
      <c r="Q402" s="138">
        <v>2.0000000000000002E-5</v>
      </c>
      <c r="R402" s="138">
        <f>Q402*H402</f>
        <v>1.2798E-4</v>
      </c>
      <c r="S402" s="138">
        <v>0</v>
      </c>
      <c r="T402" s="139">
        <f>S402*H402</f>
        <v>0</v>
      </c>
      <c r="AR402" s="140" t="s">
        <v>294</v>
      </c>
      <c r="AT402" s="140" t="s">
        <v>228</v>
      </c>
      <c r="AU402" s="140" t="s">
        <v>79</v>
      </c>
      <c r="AY402" s="16" t="s">
        <v>226</v>
      </c>
      <c r="BE402" s="141">
        <f>IF(N402="základní",J402,0)</f>
        <v>0</v>
      </c>
      <c r="BF402" s="141">
        <f>IF(N402="snížená",J402,0)</f>
        <v>0</v>
      </c>
      <c r="BG402" s="141">
        <f>IF(N402="zákl. přenesená",J402,0)</f>
        <v>0</v>
      </c>
      <c r="BH402" s="141">
        <f>IF(N402="sníž. přenesená",J402,0)</f>
        <v>0</v>
      </c>
      <c r="BI402" s="141">
        <f>IF(N402="nulová",J402,0)</f>
        <v>0</v>
      </c>
      <c r="BJ402" s="16" t="s">
        <v>79</v>
      </c>
      <c r="BK402" s="141">
        <f>ROUND(I402*H402,2)</f>
        <v>0</v>
      </c>
      <c r="BL402" s="16" t="s">
        <v>294</v>
      </c>
      <c r="BM402" s="140" t="s">
        <v>697</v>
      </c>
    </row>
    <row r="403" spans="2:65" s="12" customFormat="1">
      <c r="B403" s="142"/>
      <c r="D403" s="143" t="s">
        <v>238</v>
      </c>
      <c r="E403" s="144" t="s">
        <v>1</v>
      </c>
      <c r="F403" s="145" t="s">
        <v>121</v>
      </c>
      <c r="H403" s="146">
        <v>6.3993200000000003</v>
      </c>
      <c r="L403" s="142"/>
      <c r="M403" s="147"/>
      <c r="T403" s="148"/>
      <c r="AT403" s="144" t="s">
        <v>238</v>
      </c>
      <c r="AU403" s="144" t="s">
        <v>79</v>
      </c>
      <c r="AV403" s="12" t="s">
        <v>79</v>
      </c>
      <c r="AW403" s="12" t="s">
        <v>27</v>
      </c>
      <c r="AX403" s="12" t="s">
        <v>69</v>
      </c>
      <c r="AY403" s="144" t="s">
        <v>226</v>
      </c>
    </row>
    <row r="404" spans="2:65" s="13" customFormat="1">
      <c r="B404" s="149"/>
      <c r="D404" s="143" t="s">
        <v>238</v>
      </c>
      <c r="E404" s="150" t="s">
        <v>1</v>
      </c>
      <c r="F404" s="151" t="s">
        <v>239</v>
      </c>
      <c r="H404" s="152">
        <v>6.3993200000000003</v>
      </c>
      <c r="L404" s="149"/>
      <c r="M404" s="153"/>
      <c r="T404" s="154"/>
      <c r="AT404" s="150" t="s">
        <v>238</v>
      </c>
      <c r="AU404" s="150" t="s">
        <v>79</v>
      </c>
      <c r="AV404" s="13" t="s">
        <v>233</v>
      </c>
      <c r="AW404" s="13" t="s">
        <v>27</v>
      </c>
      <c r="AX404" s="13" t="s">
        <v>77</v>
      </c>
      <c r="AY404" s="150" t="s">
        <v>226</v>
      </c>
    </row>
    <row r="405" spans="2:65" s="1" customFormat="1" ht="24.2" customHeight="1">
      <c r="B405" s="129"/>
      <c r="C405" s="130">
        <v>114</v>
      </c>
      <c r="D405" s="130" t="s">
        <v>228</v>
      </c>
      <c r="E405" s="131" t="s">
        <v>699</v>
      </c>
      <c r="F405" s="132" t="s">
        <v>700</v>
      </c>
      <c r="G405" s="133" t="s">
        <v>102</v>
      </c>
      <c r="H405" s="134">
        <v>6.399</v>
      </c>
      <c r="I405" s="184"/>
      <c r="J405" s="135">
        <f>ROUND(I405*H405,2)</f>
        <v>0</v>
      </c>
      <c r="K405" s="132" t="s">
        <v>232</v>
      </c>
      <c r="L405" s="28"/>
      <c r="M405" s="136" t="s">
        <v>1</v>
      </c>
      <c r="N405" s="137" t="s">
        <v>35</v>
      </c>
      <c r="O405" s="138">
        <v>2.8000000000000001E-2</v>
      </c>
      <c r="P405" s="138">
        <f>O405*H405</f>
        <v>0.179172</v>
      </c>
      <c r="Q405" s="138">
        <v>2.0000000000000002E-5</v>
      </c>
      <c r="R405" s="138">
        <f>Q405*H405</f>
        <v>1.2798E-4</v>
      </c>
      <c r="S405" s="138">
        <v>0</v>
      </c>
      <c r="T405" s="139">
        <f>S405*H405</f>
        <v>0</v>
      </c>
      <c r="AR405" s="140" t="s">
        <v>294</v>
      </c>
      <c r="AT405" s="140" t="s">
        <v>228</v>
      </c>
      <c r="AU405" s="140" t="s">
        <v>79</v>
      </c>
      <c r="AY405" s="16" t="s">
        <v>226</v>
      </c>
      <c r="BE405" s="141">
        <f>IF(N405="základní",J405,0)</f>
        <v>0</v>
      </c>
      <c r="BF405" s="141">
        <f>IF(N405="snížená",J405,0)</f>
        <v>0</v>
      </c>
      <c r="BG405" s="141">
        <f>IF(N405="zákl. přenesená",J405,0)</f>
        <v>0</v>
      </c>
      <c r="BH405" s="141">
        <f>IF(N405="sníž. přenesená",J405,0)</f>
        <v>0</v>
      </c>
      <c r="BI405" s="141">
        <f>IF(N405="nulová",J405,0)</f>
        <v>0</v>
      </c>
      <c r="BJ405" s="16" t="s">
        <v>79</v>
      </c>
      <c r="BK405" s="141">
        <f>ROUND(I405*H405,2)</f>
        <v>0</v>
      </c>
      <c r="BL405" s="16" t="s">
        <v>294</v>
      </c>
      <c r="BM405" s="140" t="s">
        <v>701</v>
      </c>
    </row>
    <row r="406" spans="2:65" s="12" customFormat="1">
      <c r="B406" s="142"/>
      <c r="D406" s="143" t="s">
        <v>238</v>
      </c>
      <c r="E406" s="144" t="s">
        <v>1</v>
      </c>
      <c r="F406" s="145" t="s">
        <v>121</v>
      </c>
      <c r="H406" s="146">
        <v>6.3993200000000003</v>
      </c>
      <c r="L406" s="142"/>
      <c r="M406" s="147"/>
      <c r="T406" s="148"/>
      <c r="AT406" s="144" t="s">
        <v>238</v>
      </c>
      <c r="AU406" s="144" t="s">
        <v>79</v>
      </c>
      <c r="AV406" s="12" t="s">
        <v>79</v>
      </c>
      <c r="AW406" s="12" t="s">
        <v>27</v>
      </c>
      <c r="AX406" s="12" t="s">
        <v>69</v>
      </c>
      <c r="AY406" s="144" t="s">
        <v>226</v>
      </c>
    </row>
    <row r="407" spans="2:65" s="13" customFormat="1">
      <c r="B407" s="149"/>
      <c r="D407" s="143" t="s">
        <v>238</v>
      </c>
      <c r="E407" s="150" t="s">
        <v>1</v>
      </c>
      <c r="F407" s="151" t="s">
        <v>239</v>
      </c>
      <c r="H407" s="152">
        <v>6.3993200000000003</v>
      </c>
      <c r="L407" s="149"/>
      <c r="M407" s="153"/>
      <c r="T407" s="154"/>
      <c r="AT407" s="150" t="s">
        <v>238</v>
      </c>
      <c r="AU407" s="150" t="s">
        <v>79</v>
      </c>
      <c r="AV407" s="13" t="s">
        <v>233</v>
      </c>
      <c r="AW407" s="13" t="s">
        <v>27</v>
      </c>
      <c r="AX407" s="13" t="s">
        <v>77</v>
      </c>
      <c r="AY407" s="150" t="s">
        <v>226</v>
      </c>
    </row>
    <row r="408" spans="2:65" s="1" customFormat="1" ht="24.2" customHeight="1">
      <c r="B408" s="129"/>
      <c r="C408" s="130">
        <v>115</v>
      </c>
      <c r="D408" s="130" t="s">
        <v>228</v>
      </c>
      <c r="E408" s="131" t="s">
        <v>702</v>
      </c>
      <c r="F408" s="132" t="s">
        <v>703</v>
      </c>
      <c r="G408" s="133" t="s">
        <v>102</v>
      </c>
      <c r="H408" s="134">
        <v>6.399</v>
      </c>
      <c r="I408" s="184"/>
      <c r="J408" s="135">
        <f>ROUND(I408*H408,2)</f>
        <v>0</v>
      </c>
      <c r="K408" s="132" t="s">
        <v>232</v>
      </c>
      <c r="L408" s="28"/>
      <c r="M408" s="136" t="s">
        <v>1</v>
      </c>
      <c r="N408" s="137" t="s">
        <v>35</v>
      </c>
      <c r="O408" s="138">
        <v>0.06</v>
      </c>
      <c r="P408" s="138">
        <f>O408*H408</f>
        <v>0.38394</v>
      </c>
      <c r="Q408" s="138">
        <v>3.0000000000000001E-5</v>
      </c>
      <c r="R408" s="138">
        <f>Q408*H408</f>
        <v>1.9196999999999999E-4</v>
      </c>
      <c r="S408" s="138">
        <v>0</v>
      </c>
      <c r="T408" s="139">
        <f>S408*H408</f>
        <v>0</v>
      </c>
      <c r="AR408" s="140" t="s">
        <v>294</v>
      </c>
      <c r="AT408" s="140" t="s">
        <v>228</v>
      </c>
      <c r="AU408" s="140" t="s">
        <v>79</v>
      </c>
      <c r="AY408" s="16" t="s">
        <v>226</v>
      </c>
      <c r="BE408" s="141">
        <f>IF(N408="základní",J408,0)</f>
        <v>0</v>
      </c>
      <c r="BF408" s="141">
        <f>IF(N408="snížená",J408,0)</f>
        <v>0</v>
      </c>
      <c r="BG408" s="141">
        <f>IF(N408="zákl. přenesená",J408,0)</f>
        <v>0</v>
      </c>
      <c r="BH408" s="141">
        <f>IF(N408="sníž. přenesená",J408,0)</f>
        <v>0</v>
      </c>
      <c r="BI408" s="141">
        <f>IF(N408="nulová",J408,0)</f>
        <v>0</v>
      </c>
      <c r="BJ408" s="16" t="s">
        <v>79</v>
      </c>
      <c r="BK408" s="141">
        <f>ROUND(I408*H408,2)</f>
        <v>0</v>
      </c>
      <c r="BL408" s="16" t="s">
        <v>294</v>
      </c>
      <c r="BM408" s="140" t="s">
        <v>704</v>
      </c>
    </row>
    <row r="409" spans="2:65" s="12" customFormat="1">
      <c r="B409" s="142"/>
      <c r="D409" s="143" t="s">
        <v>238</v>
      </c>
      <c r="E409" s="144" t="s">
        <v>1</v>
      </c>
      <c r="F409" s="145" t="s">
        <v>121</v>
      </c>
      <c r="H409" s="146">
        <v>6.3993200000000003</v>
      </c>
      <c r="L409" s="142"/>
      <c r="M409" s="147"/>
      <c r="T409" s="148"/>
      <c r="AT409" s="144" t="s">
        <v>238</v>
      </c>
      <c r="AU409" s="144" t="s">
        <v>79</v>
      </c>
      <c r="AV409" s="12" t="s">
        <v>79</v>
      </c>
      <c r="AW409" s="12" t="s">
        <v>27</v>
      </c>
      <c r="AX409" s="12" t="s">
        <v>69</v>
      </c>
      <c r="AY409" s="144" t="s">
        <v>226</v>
      </c>
    </row>
    <row r="410" spans="2:65" s="13" customFormat="1">
      <c r="B410" s="149"/>
      <c r="D410" s="143" t="s">
        <v>238</v>
      </c>
      <c r="E410" s="150" t="s">
        <v>1</v>
      </c>
      <c r="F410" s="151" t="s">
        <v>239</v>
      </c>
      <c r="H410" s="152">
        <v>6.3993200000000003</v>
      </c>
      <c r="L410" s="149"/>
      <c r="M410" s="153"/>
      <c r="T410" s="154"/>
      <c r="AT410" s="150" t="s">
        <v>238</v>
      </c>
      <c r="AU410" s="150" t="s">
        <v>79</v>
      </c>
      <c r="AV410" s="13" t="s">
        <v>233</v>
      </c>
      <c r="AW410" s="13" t="s">
        <v>27</v>
      </c>
      <c r="AX410" s="13" t="s">
        <v>77</v>
      </c>
      <c r="AY410" s="150" t="s">
        <v>226</v>
      </c>
    </row>
    <row r="411" spans="2:65" s="11" customFormat="1" ht="22.9" customHeight="1">
      <c r="B411" s="118"/>
      <c r="D411" s="119" t="s">
        <v>68</v>
      </c>
      <c r="E411" s="127" t="s">
        <v>705</v>
      </c>
      <c r="F411" s="127" t="s">
        <v>706</v>
      </c>
      <c r="J411" s="128">
        <f>BK411</f>
        <v>0</v>
      </c>
      <c r="L411" s="118"/>
      <c r="M411" s="122"/>
      <c r="P411" s="123">
        <f>SUM(P412:P439)</f>
        <v>104.775525</v>
      </c>
      <c r="R411" s="123">
        <f>SUM(R412:R439)</f>
        <v>0.63158555999999999</v>
      </c>
      <c r="T411" s="124">
        <f>SUM(T412:T439)</f>
        <v>0.19630362000000001</v>
      </c>
      <c r="AR411" s="119" t="s">
        <v>79</v>
      </c>
      <c r="AT411" s="125" t="s">
        <v>68</v>
      </c>
      <c r="AU411" s="125" t="s">
        <v>77</v>
      </c>
      <c r="AY411" s="119" t="s">
        <v>226</v>
      </c>
      <c r="BK411" s="126">
        <f>SUM(BK412:BK439)</f>
        <v>0</v>
      </c>
    </row>
    <row r="412" spans="2:65" s="1" customFormat="1" ht="16.5" customHeight="1">
      <c r="B412" s="129"/>
      <c r="C412" s="130">
        <v>116</v>
      </c>
      <c r="D412" s="130" t="s">
        <v>228</v>
      </c>
      <c r="E412" s="131" t="s">
        <v>707</v>
      </c>
      <c r="F412" s="132" t="s">
        <v>708</v>
      </c>
      <c r="G412" s="133" t="s">
        <v>98</v>
      </c>
      <c r="H412" s="134">
        <v>426.74700000000001</v>
      </c>
      <c r="I412" s="184"/>
      <c r="J412" s="135">
        <f>ROUND(I412*H412,2)</f>
        <v>0</v>
      </c>
      <c r="K412" s="132" t="s">
        <v>232</v>
      </c>
      <c r="L412" s="28"/>
      <c r="M412" s="136" t="s">
        <v>1</v>
      </c>
      <c r="N412" s="137" t="s">
        <v>35</v>
      </c>
      <c r="O412" s="138">
        <v>7.3999999999999996E-2</v>
      </c>
      <c r="P412" s="138">
        <f>O412*H412</f>
        <v>31.579277999999999</v>
      </c>
      <c r="Q412" s="138">
        <v>1E-3</v>
      </c>
      <c r="R412" s="138">
        <f>Q412*H412</f>
        <v>0.42674700000000004</v>
      </c>
      <c r="S412" s="138">
        <v>3.1E-4</v>
      </c>
      <c r="T412" s="139">
        <f>S412*H412</f>
        <v>0.13229157</v>
      </c>
      <c r="AR412" s="140" t="s">
        <v>294</v>
      </c>
      <c r="AT412" s="140" t="s">
        <v>228</v>
      </c>
      <c r="AU412" s="140" t="s">
        <v>79</v>
      </c>
      <c r="AY412" s="16" t="s">
        <v>226</v>
      </c>
      <c r="BE412" s="141">
        <f>IF(N412="základní",J412,0)</f>
        <v>0</v>
      </c>
      <c r="BF412" s="141">
        <f>IF(N412="snížená",J412,0)</f>
        <v>0</v>
      </c>
      <c r="BG412" s="141">
        <f>IF(N412="zákl. přenesená",J412,0)</f>
        <v>0</v>
      </c>
      <c r="BH412" s="141">
        <f>IF(N412="sníž. přenesená",J412,0)</f>
        <v>0</v>
      </c>
      <c r="BI412" s="141">
        <f>IF(N412="nulová",J412,0)</f>
        <v>0</v>
      </c>
      <c r="BJ412" s="16" t="s">
        <v>79</v>
      </c>
      <c r="BK412" s="141">
        <f>ROUND(I412*H412,2)</f>
        <v>0</v>
      </c>
      <c r="BL412" s="16" t="s">
        <v>294</v>
      </c>
      <c r="BM412" s="140" t="s">
        <v>709</v>
      </c>
    </row>
    <row r="413" spans="2:65" s="12" customFormat="1">
      <c r="B413" s="142"/>
      <c r="D413" s="143" t="s">
        <v>238</v>
      </c>
      <c r="E413" s="144" t="s">
        <v>1</v>
      </c>
      <c r="F413" s="145" t="s">
        <v>107</v>
      </c>
      <c r="H413" s="146">
        <v>426.74700000000001</v>
      </c>
      <c r="L413" s="142"/>
      <c r="M413" s="147"/>
      <c r="T413" s="148"/>
      <c r="AT413" s="144" t="s">
        <v>238</v>
      </c>
      <c r="AU413" s="144" t="s">
        <v>79</v>
      </c>
      <c r="AV413" s="12" t="s">
        <v>79</v>
      </c>
      <c r="AW413" s="12" t="s">
        <v>27</v>
      </c>
      <c r="AX413" s="12" t="s">
        <v>69</v>
      </c>
      <c r="AY413" s="144" t="s">
        <v>226</v>
      </c>
    </row>
    <row r="414" spans="2:65" s="13" customFormat="1">
      <c r="B414" s="149"/>
      <c r="D414" s="143" t="s">
        <v>238</v>
      </c>
      <c r="E414" s="150" t="s">
        <v>1</v>
      </c>
      <c r="F414" s="151" t="s">
        <v>239</v>
      </c>
      <c r="H414" s="152">
        <v>426.74700000000001</v>
      </c>
      <c r="L414" s="149"/>
      <c r="M414" s="153"/>
      <c r="T414" s="154"/>
      <c r="AT414" s="150" t="s">
        <v>238</v>
      </c>
      <c r="AU414" s="150" t="s">
        <v>79</v>
      </c>
      <c r="AV414" s="13" t="s">
        <v>233</v>
      </c>
      <c r="AW414" s="13" t="s">
        <v>27</v>
      </c>
      <c r="AX414" s="13" t="s">
        <v>77</v>
      </c>
      <c r="AY414" s="150" t="s">
        <v>226</v>
      </c>
    </row>
    <row r="415" spans="2:65" s="1" customFormat="1" ht="24.2" customHeight="1">
      <c r="B415" s="129"/>
      <c r="C415" s="130">
        <v>117</v>
      </c>
      <c r="D415" s="130" t="s">
        <v>228</v>
      </c>
      <c r="E415" s="131" t="s">
        <v>710</v>
      </c>
      <c r="F415" s="132" t="s">
        <v>711</v>
      </c>
      <c r="G415" s="133" t="s">
        <v>98</v>
      </c>
      <c r="H415" s="134">
        <v>426.74700000000001</v>
      </c>
      <c r="I415" s="184"/>
      <c r="J415" s="135">
        <f>ROUND(I415*H415,2)</f>
        <v>0</v>
      </c>
      <c r="K415" s="132" t="s">
        <v>232</v>
      </c>
      <c r="L415" s="28"/>
      <c r="M415" s="136" t="s">
        <v>1</v>
      </c>
      <c r="N415" s="137" t="s">
        <v>35</v>
      </c>
      <c r="O415" s="138">
        <v>3.5000000000000003E-2</v>
      </c>
      <c r="P415" s="138">
        <f>O415*H415</f>
        <v>14.936145000000002</v>
      </c>
      <c r="Q415" s="138">
        <v>0</v>
      </c>
      <c r="R415" s="138">
        <f>Q415*H415</f>
        <v>0</v>
      </c>
      <c r="S415" s="138">
        <v>1.4999999999999999E-4</v>
      </c>
      <c r="T415" s="139">
        <f>S415*H415</f>
        <v>6.4012050000000001E-2</v>
      </c>
      <c r="AR415" s="140" t="s">
        <v>294</v>
      </c>
      <c r="AT415" s="140" t="s">
        <v>228</v>
      </c>
      <c r="AU415" s="140" t="s">
        <v>79</v>
      </c>
      <c r="AY415" s="16" t="s">
        <v>226</v>
      </c>
      <c r="BE415" s="141">
        <f>IF(N415="základní",J415,0)</f>
        <v>0</v>
      </c>
      <c r="BF415" s="141">
        <f>IF(N415="snížená",J415,0)</f>
        <v>0</v>
      </c>
      <c r="BG415" s="141">
        <f>IF(N415="zákl. přenesená",J415,0)</f>
        <v>0</v>
      </c>
      <c r="BH415" s="141">
        <f>IF(N415="sníž. přenesená",J415,0)</f>
        <v>0</v>
      </c>
      <c r="BI415" s="141">
        <f>IF(N415="nulová",J415,0)</f>
        <v>0</v>
      </c>
      <c r="BJ415" s="16" t="s">
        <v>79</v>
      </c>
      <c r="BK415" s="141">
        <f>ROUND(I415*H415,2)</f>
        <v>0</v>
      </c>
      <c r="BL415" s="16" t="s">
        <v>294</v>
      </c>
      <c r="BM415" s="140" t="s">
        <v>712</v>
      </c>
    </row>
    <row r="416" spans="2:65" s="12" customFormat="1">
      <c r="B416" s="142"/>
      <c r="D416" s="143" t="s">
        <v>238</v>
      </c>
      <c r="E416" s="144" t="s">
        <v>1</v>
      </c>
      <c r="F416" s="145" t="s">
        <v>107</v>
      </c>
      <c r="H416" s="146">
        <v>426.74700000000001</v>
      </c>
      <c r="L416" s="142"/>
      <c r="M416" s="147"/>
      <c r="T416" s="148"/>
      <c r="AT416" s="144" t="s">
        <v>238</v>
      </c>
      <c r="AU416" s="144" t="s">
        <v>79</v>
      </c>
      <c r="AV416" s="12" t="s">
        <v>79</v>
      </c>
      <c r="AW416" s="12" t="s">
        <v>27</v>
      </c>
      <c r="AX416" s="12" t="s">
        <v>69</v>
      </c>
      <c r="AY416" s="144" t="s">
        <v>226</v>
      </c>
    </row>
    <row r="417" spans="2:65" s="13" customFormat="1">
      <c r="B417" s="149"/>
      <c r="D417" s="143" t="s">
        <v>238</v>
      </c>
      <c r="E417" s="150" t="s">
        <v>1</v>
      </c>
      <c r="F417" s="151" t="s">
        <v>239</v>
      </c>
      <c r="H417" s="152">
        <v>426.74700000000001</v>
      </c>
      <c r="L417" s="149"/>
      <c r="M417" s="153"/>
      <c r="T417" s="154"/>
      <c r="AT417" s="150" t="s">
        <v>238</v>
      </c>
      <c r="AU417" s="150" t="s">
        <v>79</v>
      </c>
      <c r="AV417" s="13" t="s">
        <v>233</v>
      </c>
      <c r="AW417" s="13" t="s">
        <v>27</v>
      </c>
      <c r="AX417" s="13" t="s">
        <v>77</v>
      </c>
      <c r="AY417" s="150" t="s">
        <v>226</v>
      </c>
    </row>
    <row r="418" spans="2:65" s="1" customFormat="1" ht="16.5" customHeight="1">
      <c r="B418" s="129"/>
      <c r="C418" s="130">
        <v>118</v>
      </c>
      <c r="D418" s="130" t="s">
        <v>228</v>
      </c>
      <c r="E418" s="131" t="s">
        <v>713</v>
      </c>
      <c r="F418" s="132" t="s">
        <v>714</v>
      </c>
      <c r="G418" s="133" t="s">
        <v>98</v>
      </c>
      <c r="H418" s="134">
        <v>89.667000000000002</v>
      </c>
      <c r="I418" s="184"/>
      <c r="J418" s="135">
        <f>ROUND(I418*H418,2)</f>
        <v>0</v>
      </c>
      <c r="K418" s="132" t="s">
        <v>232</v>
      </c>
      <c r="L418" s="28"/>
      <c r="M418" s="136" t="s">
        <v>1</v>
      </c>
      <c r="N418" s="137" t="s">
        <v>35</v>
      </c>
      <c r="O418" s="138">
        <v>1.2E-2</v>
      </c>
      <c r="P418" s="138">
        <f>O418*H418</f>
        <v>1.076004</v>
      </c>
      <c r="Q418" s="138">
        <v>0</v>
      </c>
      <c r="R418" s="138">
        <f>Q418*H418</f>
        <v>0</v>
      </c>
      <c r="S418" s="138">
        <v>0</v>
      </c>
      <c r="T418" s="139">
        <f>S418*H418</f>
        <v>0</v>
      </c>
      <c r="AR418" s="140" t="s">
        <v>294</v>
      </c>
      <c r="AT418" s="140" t="s">
        <v>228</v>
      </c>
      <c r="AU418" s="140" t="s">
        <v>79</v>
      </c>
      <c r="AY418" s="16" t="s">
        <v>226</v>
      </c>
      <c r="BE418" s="141">
        <f>IF(N418="základní",J418,0)</f>
        <v>0</v>
      </c>
      <c r="BF418" s="141">
        <f>IF(N418="snížená",J418,0)</f>
        <v>0</v>
      </c>
      <c r="BG418" s="141">
        <f>IF(N418="zákl. přenesená",J418,0)</f>
        <v>0</v>
      </c>
      <c r="BH418" s="141">
        <f>IF(N418="sníž. přenesená",J418,0)</f>
        <v>0</v>
      </c>
      <c r="BI418" s="141">
        <f>IF(N418="nulová",J418,0)</f>
        <v>0</v>
      </c>
      <c r="BJ418" s="16" t="s">
        <v>79</v>
      </c>
      <c r="BK418" s="141">
        <f>ROUND(I418*H418,2)</f>
        <v>0</v>
      </c>
      <c r="BL418" s="16" t="s">
        <v>294</v>
      </c>
      <c r="BM418" s="140" t="s">
        <v>715</v>
      </c>
    </row>
    <row r="419" spans="2:65" s="12" customFormat="1">
      <c r="B419" s="142"/>
      <c r="D419" s="143" t="s">
        <v>238</v>
      </c>
      <c r="E419" s="144" t="s">
        <v>1</v>
      </c>
      <c r="F419" s="145" t="s">
        <v>139</v>
      </c>
      <c r="H419" s="146">
        <v>89.666799999999995</v>
      </c>
      <c r="L419" s="142"/>
      <c r="M419" s="147"/>
      <c r="T419" s="148"/>
      <c r="AT419" s="144" t="s">
        <v>238</v>
      </c>
      <c r="AU419" s="144" t="s">
        <v>79</v>
      </c>
      <c r="AV419" s="12" t="s">
        <v>79</v>
      </c>
      <c r="AW419" s="12" t="s">
        <v>27</v>
      </c>
      <c r="AX419" s="12" t="s">
        <v>69</v>
      </c>
      <c r="AY419" s="144" t="s">
        <v>226</v>
      </c>
    </row>
    <row r="420" spans="2:65" s="13" customFormat="1">
      <c r="B420" s="149"/>
      <c r="D420" s="143" t="s">
        <v>238</v>
      </c>
      <c r="E420" s="150" t="s">
        <v>1</v>
      </c>
      <c r="F420" s="151" t="s">
        <v>239</v>
      </c>
      <c r="H420" s="152">
        <v>89.666799999999995</v>
      </c>
      <c r="L420" s="149"/>
      <c r="M420" s="153"/>
      <c r="T420" s="154"/>
      <c r="AT420" s="150" t="s">
        <v>238</v>
      </c>
      <c r="AU420" s="150" t="s">
        <v>79</v>
      </c>
      <c r="AV420" s="13" t="s">
        <v>233</v>
      </c>
      <c r="AW420" s="13" t="s">
        <v>27</v>
      </c>
      <c r="AX420" s="13" t="s">
        <v>77</v>
      </c>
      <c r="AY420" s="150" t="s">
        <v>226</v>
      </c>
    </row>
    <row r="421" spans="2:65" s="1" customFormat="1" ht="16.5" customHeight="1">
      <c r="B421" s="129"/>
      <c r="C421" s="182">
        <v>119</v>
      </c>
      <c r="D421" s="160" t="s">
        <v>414</v>
      </c>
      <c r="E421" s="161" t="s">
        <v>716</v>
      </c>
      <c r="F421" s="162" t="s">
        <v>717</v>
      </c>
      <c r="G421" s="163" t="s">
        <v>98</v>
      </c>
      <c r="H421" s="164">
        <v>107.6</v>
      </c>
      <c r="I421" s="185"/>
      <c r="J421" s="165">
        <f>ROUND(I421*H421,2)</f>
        <v>0</v>
      </c>
      <c r="K421" s="162" t="s">
        <v>232</v>
      </c>
      <c r="L421" s="166"/>
      <c r="M421" s="167" t="s">
        <v>1</v>
      </c>
      <c r="N421" s="168" t="s">
        <v>35</v>
      </c>
      <c r="O421" s="138">
        <v>0</v>
      </c>
      <c r="P421" s="138">
        <f>O421*H421</f>
        <v>0</v>
      </c>
      <c r="Q421" s="138">
        <v>0</v>
      </c>
      <c r="R421" s="138">
        <f>Q421*H421</f>
        <v>0</v>
      </c>
      <c r="S421" s="138">
        <v>0</v>
      </c>
      <c r="T421" s="139">
        <f>S421*H421</f>
        <v>0</v>
      </c>
      <c r="AR421" s="140" t="s">
        <v>362</v>
      </c>
      <c r="AT421" s="140" t="s">
        <v>414</v>
      </c>
      <c r="AU421" s="140" t="s">
        <v>79</v>
      </c>
      <c r="AY421" s="16" t="s">
        <v>226</v>
      </c>
      <c r="BE421" s="141">
        <f>IF(N421="základní",J421,0)</f>
        <v>0</v>
      </c>
      <c r="BF421" s="141">
        <f>IF(N421="snížená",J421,0)</f>
        <v>0</v>
      </c>
      <c r="BG421" s="141">
        <f>IF(N421="zákl. přenesená",J421,0)</f>
        <v>0</v>
      </c>
      <c r="BH421" s="141">
        <f>IF(N421="sníž. přenesená",J421,0)</f>
        <v>0</v>
      </c>
      <c r="BI421" s="141">
        <f>IF(N421="nulová",J421,0)</f>
        <v>0</v>
      </c>
      <c r="BJ421" s="16" t="s">
        <v>79</v>
      </c>
      <c r="BK421" s="141">
        <f>ROUND(I421*H421,2)</f>
        <v>0</v>
      </c>
      <c r="BL421" s="16" t="s">
        <v>294</v>
      </c>
      <c r="BM421" s="140" t="s">
        <v>718</v>
      </c>
    </row>
    <row r="422" spans="2:65" s="12" customFormat="1">
      <c r="B422" s="142"/>
      <c r="D422" s="143" t="s">
        <v>238</v>
      </c>
      <c r="E422" s="144" t="s">
        <v>1</v>
      </c>
      <c r="F422" s="145" t="s">
        <v>139</v>
      </c>
      <c r="H422" s="146">
        <v>89.666799999999995</v>
      </c>
      <c r="L422" s="142"/>
      <c r="M422" s="147"/>
      <c r="T422" s="148"/>
      <c r="AT422" s="144" t="s">
        <v>238</v>
      </c>
      <c r="AU422" s="144" t="s">
        <v>79</v>
      </c>
      <c r="AV422" s="12" t="s">
        <v>79</v>
      </c>
      <c r="AW422" s="12" t="s">
        <v>27</v>
      </c>
      <c r="AX422" s="12" t="s">
        <v>69</v>
      </c>
      <c r="AY422" s="144" t="s">
        <v>226</v>
      </c>
    </row>
    <row r="423" spans="2:65" s="13" customFormat="1">
      <c r="B423" s="149"/>
      <c r="D423" s="143" t="s">
        <v>238</v>
      </c>
      <c r="E423" s="150" t="s">
        <v>1</v>
      </c>
      <c r="F423" s="151" t="s">
        <v>239</v>
      </c>
      <c r="H423" s="152">
        <v>89.666799999999995</v>
      </c>
      <c r="L423" s="149"/>
      <c r="M423" s="153"/>
      <c r="T423" s="154"/>
      <c r="AT423" s="150" t="s">
        <v>238</v>
      </c>
      <c r="AU423" s="150" t="s">
        <v>79</v>
      </c>
      <c r="AV423" s="13" t="s">
        <v>233</v>
      </c>
      <c r="AW423" s="13" t="s">
        <v>27</v>
      </c>
      <c r="AX423" s="13" t="s">
        <v>77</v>
      </c>
      <c r="AY423" s="150" t="s">
        <v>226</v>
      </c>
    </row>
    <row r="424" spans="2:65" s="12" customFormat="1">
      <c r="B424" s="142"/>
      <c r="D424" s="143" t="s">
        <v>238</v>
      </c>
      <c r="F424" s="145" t="s">
        <v>719</v>
      </c>
      <c r="H424" s="146">
        <v>107.6</v>
      </c>
      <c r="L424" s="142"/>
      <c r="M424" s="147"/>
      <c r="T424" s="148"/>
      <c r="AT424" s="144" t="s">
        <v>238</v>
      </c>
      <c r="AU424" s="144" t="s">
        <v>79</v>
      </c>
      <c r="AV424" s="12" t="s">
        <v>79</v>
      </c>
      <c r="AW424" s="12" t="s">
        <v>3</v>
      </c>
      <c r="AX424" s="12" t="s">
        <v>77</v>
      </c>
      <c r="AY424" s="144" t="s">
        <v>226</v>
      </c>
    </row>
    <row r="425" spans="2:65" s="1" customFormat="1" ht="44.25" customHeight="1">
      <c r="B425" s="129"/>
      <c r="C425" s="130">
        <v>120</v>
      </c>
      <c r="D425" s="130" t="s">
        <v>228</v>
      </c>
      <c r="E425" s="131" t="s">
        <v>720</v>
      </c>
      <c r="F425" s="132" t="s">
        <v>721</v>
      </c>
      <c r="G425" s="133" t="s">
        <v>98</v>
      </c>
      <c r="H425" s="134">
        <v>36.594000000000001</v>
      </c>
      <c r="I425" s="184"/>
      <c r="J425" s="135">
        <f>ROUND(I425*H425,2)</f>
        <v>0</v>
      </c>
      <c r="K425" s="132" t="s">
        <v>232</v>
      </c>
      <c r="L425" s="28"/>
      <c r="M425" s="136" t="s">
        <v>1</v>
      </c>
      <c r="N425" s="137" t="s">
        <v>35</v>
      </c>
      <c r="O425" s="138">
        <v>0</v>
      </c>
      <c r="P425" s="138">
        <f>O425*H425</f>
        <v>0</v>
      </c>
      <c r="Q425" s="138">
        <v>0</v>
      </c>
      <c r="R425" s="138">
        <f>Q425*H425</f>
        <v>0</v>
      </c>
      <c r="S425" s="138">
        <v>0</v>
      </c>
      <c r="T425" s="139">
        <f>S425*H425</f>
        <v>0</v>
      </c>
      <c r="AR425" s="140" t="s">
        <v>294</v>
      </c>
      <c r="AT425" s="140" t="s">
        <v>228</v>
      </c>
      <c r="AU425" s="140" t="s">
        <v>79</v>
      </c>
      <c r="AY425" s="16" t="s">
        <v>226</v>
      </c>
      <c r="BE425" s="141">
        <f>IF(N425="základní",J425,0)</f>
        <v>0</v>
      </c>
      <c r="BF425" s="141">
        <f>IF(N425="snížená",J425,0)</f>
        <v>0</v>
      </c>
      <c r="BG425" s="141">
        <f>IF(N425="zákl. přenesená",J425,0)</f>
        <v>0</v>
      </c>
      <c r="BH425" s="141">
        <f>IF(N425="sníž. přenesená",J425,0)</f>
        <v>0</v>
      </c>
      <c r="BI425" s="141">
        <f>IF(N425="nulová",J425,0)</f>
        <v>0</v>
      </c>
      <c r="BJ425" s="16" t="s">
        <v>79</v>
      </c>
      <c r="BK425" s="141">
        <f>ROUND(I425*H425,2)</f>
        <v>0</v>
      </c>
      <c r="BL425" s="16" t="s">
        <v>294</v>
      </c>
      <c r="BM425" s="140" t="s">
        <v>722</v>
      </c>
    </row>
    <row r="426" spans="2:65" s="12" customFormat="1">
      <c r="B426" s="142"/>
      <c r="D426" s="143" t="s">
        <v>238</v>
      </c>
      <c r="E426" s="144" t="s">
        <v>1</v>
      </c>
      <c r="F426" s="145" t="s">
        <v>723</v>
      </c>
      <c r="H426" s="146">
        <v>21.276</v>
      </c>
      <c r="L426" s="142"/>
      <c r="M426" s="147"/>
      <c r="T426" s="148"/>
      <c r="AT426" s="144" t="s">
        <v>238</v>
      </c>
      <c r="AU426" s="144" t="s">
        <v>79</v>
      </c>
      <c r="AV426" s="12" t="s">
        <v>79</v>
      </c>
      <c r="AW426" s="12" t="s">
        <v>27</v>
      </c>
      <c r="AX426" s="12" t="s">
        <v>69</v>
      </c>
      <c r="AY426" s="144" t="s">
        <v>226</v>
      </c>
    </row>
    <row r="427" spans="2:65" s="12" customFormat="1">
      <c r="B427" s="142"/>
      <c r="D427" s="143" t="s">
        <v>238</v>
      </c>
      <c r="E427" s="144" t="s">
        <v>1</v>
      </c>
      <c r="F427" s="145" t="s">
        <v>177</v>
      </c>
      <c r="H427" s="146">
        <v>15.317500000000001</v>
      </c>
      <c r="L427" s="142"/>
      <c r="M427" s="147"/>
      <c r="T427" s="148"/>
      <c r="AT427" s="144" t="s">
        <v>238</v>
      </c>
      <c r="AU427" s="144" t="s">
        <v>79</v>
      </c>
      <c r="AV427" s="12" t="s">
        <v>79</v>
      </c>
      <c r="AW427" s="12" t="s">
        <v>27</v>
      </c>
      <c r="AX427" s="12" t="s">
        <v>69</v>
      </c>
      <c r="AY427" s="144" t="s">
        <v>226</v>
      </c>
    </row>
    <row r="428" spans="2:65" s="13" customFormat="1">
      <c r="B428" s="149"/>
      <c r="D428" s="143" t="s">
        <v>238</v>
      </c>
      <c r="E428" s="150" t="s">
        <v>1</v>
      </c>
      <c r="F428" s="151" t="s">
        <v>239</v>
      </c>
      <c r="H428" s="152">
        <v>36.593499999999999</v>
      </c>
      <c r="L428" s="149"/>
      <c r="M428" s="153"/>
      <c r="T428" s="154"/>
      <c r="AT428" s="150" t="s">
        <v>238</v>
      </c>
      <c r="AU428" s="150" t="s">
        <v>79</v>
      </c>
      <c r="AV428" s="13" t="s">
        <v>233</v>
      </c>
      <c r="AW428" s="13" t="s">
        <v>27</v>
      </c>
      <c r="AX428" s="13" t="s">
        <v>77</v>
      </c>
      <c r="AY428" s="150" t="s">
        <v>226</v>
      </c>
    </row>
    <row r="429" spans="2:65" s="1" customFormat="1" ht="16.5" customHeight="1">
      <c r="B429" s="129"/>
      <c r="C429" s="182">
        <v>121</v>
      </c>
      <c r="D429" s="160" t="s">
        <v>414</v>
      </c>
      <c r="E429" s="161" t="s">
        <v>716</v>
      </c>
      <c r="F429" s="162" t="s">
        <v>717</v>
      </c>
      <c r="G429" s="163" t="s">
        <v>98</v>
      </c>
      <c r="H429" s="164">
        <v>43.911999999999999</v>
      </c>
      <c r="I429" s="185"/>
      <c r="J429" s="165">
        <f>ROUND(I429*H429,2)</f>
        <v>0</v>
      </c>
      <c r="K429" s="162" t="s">
        <v>232</v>
      </c>
      <c r="L429" s="166"/>
      <c r="M429" s="167" t="s">
        <v>1</v>
      </c>
      <c r="N429" s="168" t="s">
        <v>35</v>
      </c>
      <c r="O429" s="138">
        <v>0</v>
      </c>
      <c r="P429" s="138">
        <f>O429*H429</f>
        <v>0</v>
      </c>
      <c r="Q429" s="138">
        <v>0</v>
      </c>
      <c r="R429" s="138">
        <f>Q429*H429</f>
        <v>0</v>
      </c>
      <c r="S429" s="138">
        <v>0</v>
      </c>
      <c r="T429" s="139">
        <f>S429*H429</f>
        <v>0</v>
      </c>
      <c r="AR429" s="140" t="s">
        <v>362</v>
      </c>
      <c r="AT429" s="140" t="s">
        <v>414</v>
      </c>
      <c r="AU429" s="140" t="s">
        <v>79</v>
      </c>
      <c r="AY429" s="16" t="s">
        <v>226</v>
      </c>
      <c r="BE429" s="141">
        <f>IF(N429="základní",J429,0)</f>
        <v>0</v>
      </c>
      <c r="BF429" s="141">
        <f>IF(N429="snížená",J429,0)</f>
        <v>0</v>
      </c>
      <c r="BG429" s="141">
        <f>IF(N429="zákl. přenesená",J429,0)</f>
        <v>0</v>
      </c>
      <c r="BH429" s="141">
        <f>IF(N429="sníž. přenesená",J429,0)</f>
        <v>0</v>
      </c>
      <c r="BI429" s="141">
        <f>IF(N429="nulová",J429,0)</f>
        <v>0</v>
      </c>
      <c r="BJ429" s="16" t="s">
        <v>79</v>
      </c>
      <c r="BK429" s="141">
        <f>ROUND(I429*H429,2)</f>
        <v>0</v>
      </c>
      <c r="BL429" s="16" t="s">
        <v>294</v>
      </c>
      <c r="BM429" s="140" t="s">
        <v>724</v>
      </c>
    </row>
    <row r="430" spans="2:65" s="12" customFormat="1">
      <c r="B430" s="142"/>
      <c r="D430" s="143" t="s">
        <v>238</v>
      </c>
      <c r="E430" s="144" t="s">
        <v>1</v>
      </c>
      <c r="F430" s="145" t="s">
        <v>723</v>
      </c>
      <c r="H430" s="146">
        <v>21.276</v>
      </c>
      <c r="L430" s="142"/>
      <c r="M430" s="147"/>
      <c r="T430" s="148"/>
      <c r="AT430" s="144" t="s">
        <v>238</v>
      </c>
      <c r="AU430" s="144" t="s">
        <v>79</v>
      </c>
      <c r="AV430" s="12" t="s">
        <v>79</v>
      </c>
      <c r="AW430" s="12" t="s">
        <v>27</v>
      </c>
      <c r="AX430" s="12" t="s">
        <v>69</v>
      </c>
      <c r="AY430" s="144" t="s">
        <v>226</v>
      </c>
    </row>
    <row r="431" spans="2:65" s="12" customFormat="1">
      <c r="B431" s="142"/>
      <c r="D431" s="143" t="s">
        <v>238</v>
      </c>
      <c r="E431" s="144" t="s">
        <v>1</v>
      </c>
      <c r="F431" s="145" t="s">
        <v>177</v>
      </c>
      <c r="H431" s="146">
        <v>15.317500000000001</v>
      </c>
      <c r="L431" s="142"/>
      <c r="M431" s="147"/>
      <c r="T431" s="148"/>
      <c r="AT431" s="144" t="s">
        <v>238</v>
      </c>
      <c r="AU431" s="144" t="s">
        <v>79</v>
      </c>
      <c r="AV431" s="12" t="s">
        <v>79</v>
      </c>
      <c r="AW431" s="12" t="s">
        <v>27</v>
      </c>
      <c r="AX431" s="12" t="s">
        <v>69</v>
      </c>
      <c r="AY431" s="144" t="s">
        <v>226</v>
      </c>
    </row>
    <row r="432" spans="2:65" s="13" customFormat="1">
      <c r="B432" s="149"/>
      <c r="D432" s="143" t="s">
        <v>238</v>
      </c>
      <c r="E432" s="150" t="s">
        <v>1</v>
      </c>
      <c r="F432" s="151" t="s">
        <v>239</v>
      </c>
      <c r="H432" s="152">
        <v>36.593499999999999</v>
      </c>
      <c r="L432" s="149"/>
      <c r="M432" s="153"/>
      <c r="T432" s="154"/>
      <c r="AT432" s="150" t="s">
        <v>238</v>
      </c>
      <c r="AU432" s="150" t="s">
        <v>79</v>
      </c>
      <c r="AV432" s="13" t="s">
        <v>233</v>
      </c>
      <c r="AW432" s="13" t="s">
        <v>27</v>
      </c>
      <c r="AX432" s="13" t="s">
        <v>77</v>
      </c>
      <c r="AY432" s="150" t="s">
        <v>226</v>
      </c>
    </row>
    <row r="433" spans="2:65" s="12" customFormat="1">
      <c r="B433" s="142"/>
      <c r="D433" s="143" t="s">
        <v>238</v>
      </c>
      <c r="F433" s="145" t="s">
        <v>725</v>
      </c>
      <c r="H433" s="146">
        <v>43.911999999999999</v>
      </c>
      <c r="L433" s="142"/>
      <c r="M433" s="147"/>
      <c r="T433" s="148"/>
      <c r="AT433" s="144" t="s">
        <v>238</v>
      </c>
      <c r="AU433" s="144" t="s">
        <v>79</v>
      </c>
      <c r="AV433" s="12" t="s">
        <v>79</v>
      </c>
      <c r="AW433" s="12" t="s">
        <v>3</v>
      </c>
      <c r="AX433" s="12" t="s">
        <v>77</v>
      </c>
      <c r="AY433" s="144" t="s">
        <v>226</v>
      </c>
    </row>
    <row r="434" spans="2:65" s="1" customFormat="1" ht="24.2" customHeight="1">
      <c r="B434" s="129"/>
      <c r="C434" s="130">
        <v>122</v>
      </c>
      <c r="D434" s="130" t="s">
        <v>228</v>
      </c>
      <c r="E434" s="131" t="s">
        <v>726</v>
      </c>
      <c r="F434" s="132" t="s">
        <v>727</v>
      </c>
      <c r="G434" s="133" t="s">
        <v>98</v>
      </c>
      <c r="H434" s="134">
        <v>426.74700000000001</v>
      </c>
      <c r="I434" s="184"/>
      <c r="J434" s="135">
        <f>ROUND(I434*H434,2)</f>
        <v>0</v>
      </c>
      <c r="K434" s="132" t="s">
        <v>232</v>
      </c>
      <c r="L434" s="28"/>
      <c r="M434" s="136" t="s">
        <v>1</v>
      </c>
      <c r="N434" s="137" t="s">
        <v>35</v>
      </c>
      <c r="O434" s="138">
        <v>3.3000000000000002E-2</v>
      </c>
      <c r="P434" s="138">
        <f>O434*H434</f>
        <v>14.082651</v>
      </c>
      <c r="Q434" s="138">
        <v>2.0000000000000001E-4</v>
      </c>
      <c r="R434" s="138">
        <f>Q434*H434</f>
        <v>8.5349400000000006E-2</v>
      </c>
      <c r="S434" s="138">
        <v>0</v>
      </c>
      <c r="T434" s="139">
        <f>S434*H434</f>
        <v>0</v>
      </c>
      <c r="AR434" s="140" t="s">
        <v>294</v>
      </c>
      <c r="AT434" s="140" t="s">
        <v>228</v>
      </c>
      <c r="AU434" s="140" t="s">
        <v>79</v>
      </c>
      <c r="AY434" s="16" t="s">
        <v>226</v>
      </c>
      <c r="BE434" s="141">
        <f>IF(N434="základní",J434,0)</f>
        <v>0</v>
      </c>
      <c r="BF434" s="141">
        <f>IF(N434="snížená",J434,0)</f>
        <v>0</v>
      </c>
      <c r="BG434" s="141">
        <f>IF(N434="zákl. přenesená",J434,0)</f>
        <v>0</v>
      </c>
      <c r="BH434" s="141">
        <f>IF(N434="sníž. přenesená",J434,0)</f>
        <v>0</v>
      </c>
      <c r="BI434" s="141">
        <f>IF(N434="nulová",J434,0)</f>
        <v>0</v>
      </c>
      <c r="BJ434" s="16" t="s">
        <v>79</v>
      </c>
      <c r="BK434" s="141">
        <f>ROUND(I434*H434,2)</f>
        <v>0</v>
      </c>
      <c r="BL434" s="16" t="s">
        <v>294</v>
      </c>
      <c r="BM434" s="140" t="s">
        <v>728</v>
      </c>
    </row>
    <row r="435" spans="2:65" s="12" customFormat="1">
      <c r="B435" s="142"/>
      <c r="D435" s="143" t="s">
        <v>238</v>
      </c>
      <c r="E435" s="144" t="s">
        <v>1</v>
      </c>
      <c r="F435" s="145" t="s">
        <v>107</v>
      </c>
      <c r="H435" s="146">
        <v>426.74700000000001</v>
      </c>
      <c r="L435" s="142"/>
      <c r="M435" s="147"/>
      <c r="T435" s="148"/>
      <c r="AT435" s="144" t="s">
        <v>238</v>
      </c>
      <c r="AU435" s="144" t="s">
        <v>79</v>
      </c>
      <c r="AV435" s="12" t="s">
        <v>79</v>
      </c>
      <c r="AW435" s="12" t="s">
        <v>27</v>
      </c>
      <c r="AX435" s="12" t="s">
        <v>69</v>
      </c>
      <c r="AY435" s="144" t="s">
        <v>226</v>
      </c>
    </row>
    <row r="436" spans="2:65" s="13" customFormat="1">
      <c r="B436" s="149"/>
      <c r="D436" s="143" t="s">
        <v>238</v>
      </c>
      <c r="E436" s="150" t="s">
        <v>1</v>
      </c>
      <c r="F436" s="151" t="s">
        <v>239</v>
      </c>
      <c r="H436" s="152">
        <v>426.74700000000001</v>
      </c>
      <c r="L436" s="149"/>
      <c r="M436" s="153"/>
      <c r="T436" s="154"/>
      <c r="AT436" s="150" t="s">
        <v>238</v>
      </c>
      <c r="AU436" s="150" t="s">
        <v>79</v>
      </c>
      <c r="AV436" s="13" t="s">
        <v>233</v>
      </c>
      <c r="AW436" s="13" t="s">
        <v>27</v>
      </c>
      <c r="AX436" s="13" t="s">
        <v>77</v>
      </c>
      <c r="AY436" s="150" t="s">
        <v>226</v>
      </c>
    </row>
    <row r="437" spans="2:65" s="1" customFormat="1" ht="33" customHeight="1">
      <c r="B437" s="129"/>
      <c r="C437" s="130">
        <v>123</v>
      </c>
      <c r="D437" s="130" t="s">
        <v>228</v>
      </c>
      <c r="E437" s="131" t="s">
        <v>729</v>
      </c>
      <c r="F437" s="132" t="s">
        <v>730</v>
      </c>
      <c r="G437" s="133" t="s">
        <v>98</v>
      </c>
      <c r="H437" s="134">
        <v>426.74700000000001</v>
      </c>
      <c r="I437" s="184"/>
      <c r="J437" s="135">
        <f>ROUND(I437*H437,2)</f>
        <v>0</v>
      </c>
      <c r="K437" s="132" t="s">
        <v>232</v>
      </c>
      <c r="L437" s="28"/>
      <c r="M437" s="136" t="s">
        <v>1</v>
      </c>
      <c r="N437" s="137" t="s">
        <v>35</v>
      </c>
      <c r="O437" s="138">
        <v>0.10100000000000001</v>
      </c>
      <c r="P437" s="138">
        <f>O437*H437</f>
        <v>43.101447000000007</v>
      </c>
      <c r="Q437" s="138">
        <v>2.7999999999999998E-4</v>
      </c>
      <c r="R437" s="138">
        <f>Q437*H437</f>
        <v>0.11948916</v>
      </c>
      <c r="S437" s="138">
        <v>0</v>
      </c>
      <c r="T437" s="139">
        <f>S437*H437</f>
        <v>0</v>
      </c>
      <c r="AR437" s="140" t="s">
        <v>294</v>
      </c>
      <c r="AT437" s="140" t="s">
        <v>228</v>
      </c>
      <c r="AU437" s="140" t="s">
        <v>79</v>
      </c>
      <c r="AY437" s="16" t="s">
        <v>226</v>
      </c>
      <c r="BE437" s="141">
        <f>IF(N437="základní",J437,0)</f>
        <v>0</v>
      </c>
      <c r="BF437" s="141">
        <f>IF(N437="snížená",J437,0)</f>
        <v>0</v>
      </c>
      <c r="BG437" s="141">
        <f>IF(N437="zákl. přenesená",J437,0)</f>
        <v>0</v>
      </c>
      <c r="BH437" s="141">
        <f>IF(N437="sníž. přenesená",J437,0)</f>
        <v>0</v>
      </c>
      <c r="BI437" s="141">
        <f>IF(N437="nulová",J437,0)</f>
        <v>0</v>
      </c>
      <c r="BJ437" s="16" t="s">
        <v>79</v>
      </c>
      <c r="BK437" s="141">
        <f>ROUND(I437*H437,2)</f>
        <v>0</v>
      </c>
      <c r="BL437" s="16" t="s">
        <v>294</v>
      </c>
      <c r="BM437" s="140" t="s">
        <v>731</v>
      </c>
    </row>
    <row r="438" spans="2:65" s="12" customFormat="1">
      <c r="B438" s="142"/>
      <c r="D438" s="143" t="s">
        <v>238</v>
      </c>
      <c r="E438" s="144" t="s">
        <v>1</v>
      </c>
      <c r="F438" s="145" t="s">
        <v>107</v>
      </c>
      <c r="H438" s="146">
        <v>426.74700000000001</v>
      </c>
      <c r="L438" s="142"/>
      <c r="M438" s="147"/>
      <c r="T438" s="148"/>
      <c r="AT438" s="144" t="s">
        <v>238</v>
      </c>
      <c r="AU438" s="144" t="s">
        <v>79</v>
      </c>
      <c r="AV438" s="12" t="s">
        <v>79</v>
      </c>
      <c r="AW438" s="12" t="s">
        <v>27</v>
      </c>
      <c r="AX438" s="12" t="s">
        <v>69</v>
      </c>
      <c r="AY438" s="144" t="s">
        <v>226</v>
      </c>
    </row>
    <row r="439" spans="2:65" s="13" customFormat="1">
      <c r="B439" s="149"/>
      <c r="D439" s="143" t="s">
        <v>238</v>
      </c>
      <c r="E439" s="150" t="s">
        <v>1</v>
      </c>
      <c r="F439" s="151" t="s">
        <v>239</v>
      </c>
      <c r="H439" s="152">
        <v>426.74700000000001</v>
      </c>
      <c r="L439" s="149"/>
      <c r="M439" s="153"/>
      <c r="T439" s="154"/>
      <c r="AT439" s="150" t="s">
        <v>238</v>
      </c>
      <c r="AU439" s="150" t="s">
        <v>79</v>
      </c>
      <c r="AV439" s="13" t="s">
        <v>233</v>
      </c>
      <c r="AW439" s="13" t="s">
        <v>27</v>
      </c>
      <c r="AX439" s="13" t="s">
        <v>77</v>
      </c>
      <c r="AY439" s="150" t="s">
        <v>226</v>
      </c>
    </row>
    <row r="440" spans="2:65" s="11" customFormat="1" ht="25.9" customHeight="1">
      <c r="B440" s="118"/>
      <c r="D440" s="119" t="s">
        <v>68</v>
      </c>
      <c r="E440" s="120" t="s">
        <v>732</v>
      </c>
      <c r="F440" s="120" t="s">
        <v>733</v>
      </c>
      <c r="J440" s="121">
        <f>BK440</f>
        <v>0</v>
      </c>
      <c r="L440" s="118"/>
      <c r="M440" s="122"/>
      <c r="P440" s="123">
        <f>P441</f>
        <v>0</v>
      </c>
      <c r="R440" s="123">
        <f>R441</f>
        <v>0</v>
      </c>
      <c r="T440" s="124">
        <f>T441</f>
        <v>0</v>
      </c>
      <c r="AR440" s="119" t="s">
        <v>246</v>
      </c>
      <c r="AT440" s="125" t="s">
        <v>68</v>
      </c>
      <c r="AU440" s="125" t="s">
        <v>69</v>
      </c>
      <c r="AY440" s="119" t="s">
        <v>226</v>
      </c>
      <c r="BK440" s="126">
        <f>BK441</f>
        <v>0</v>
      </c>
    </row>
    <row r="441" spans="2:65" s="11" customFormat="1" ht="22.9" customHeight="1">
      <c r="B441" s="118"/>
      <c r="D441" s="119" t="s">
        <v>68</v>
      </c>
      <c r="E441" s="127" t="s">
        <v>734</v>
      </c>
      <c r="F441" s="127" t="s">
        <v>735</v>
      </c>
      <c r="J441" s="128">
        <f>BK441</f>
        <v>0</v>
      </c>
      <c r="L441" s="118"/>
      <c r="M441" s="122"/>
      <c r="P441" s="123">
        <f>P442</f>
        <v>0</v>
      </c>
      <c r="R441" s="123">
        <f>R442</f>
        <v>0</v>
      </c>
      <c r="T441" s="124">
        <f>T442</f>
        <v>0</v>
      </c>
      <c r="AR441" s="119" t="s">
        <v>246</v>
      </c>
      <c r="AT441" s="125" t="s">
        <v>68</v>
      </c>
      <c r="AU441" s="125" t="s">
        <v>77</v>
      </c>
      <c r="AY441" s="119" t="s">
        <v>226</v>
      </c>
      <c r="BK441" s="126">
        <f>BK442</f>
        <v>0</v>
      </c>
    </row>
    <row r="442" spans="2:65" s="1" customFormat="1" ht="16.5" customHeight="1">
      <c r="B442" s="129"/>
      <c r="C442" s="130">
        <v>124</v>
      </c>
      <c r="D442" s="130" t="s">
        <v>228</v>
      </c>
      <c r="E442" s="131" t="s">
        <v>736</v>
      </c>
      <c r="F442" s="132" t="s">
        <v>735</v>
      </c>
      <c r="G442" s="133" t="s">
        <v>737</v>
      </c>
      <c r="H442" s="134">
        <v>1</v>
      </c>
      <c r="I442" s="184"/>
      <c r="J442" s="135">
        <f>ROUND(I442*H442,2)</f>
        <v>0</v>
      </c>
      <c r="K442" s="132" t="s">
        <v>232</v>
      </c>
      <c r="L442" s="28"/>
      <c r="M442" s="169" t="s">
        <v>1</v>
      </c>
      <c r="N442" s="170" t="s">
        <v>35</v>
      </c>
      <c r="O442" s="171">
        <v>0</v>
      </c>
      <c r="P442" s="171">
        <f>O442*H442</f>
        <v>0</v>
      </c>
      <c r="Q442" s="171">
        <v>0</v>
      </c>
      <c r="R442" s="171">
        <f>Q442*H442</f>
        <v>0</v>
      </c>
      <c r="S442" s="171">
        <v>0</v>
      </c>
      <c r="T442" s="172">
        <f>S442*H442</f>
        <v>0</v>
      </c>
      <c r="AR442" s="140" t="s">
        <v>738</v>
      </c>
      <c r="AT442" s="140" t="s">
        <v>228</v>
      </c>
      <c r="AU442" s="140" t="s">
        <v>79</v>
      </c>
      <c r="AY442" s="16" t="s">
        <v>226</v>
      </c>
      <c r="BE442" s="141">
        <f>IF(N442="základní",J442,0)</f>
        <v>0</v>
      </c>
      <c r="BF442" s="141">
        <f>IF(N442="snížená",J442,0)</f>
        <v>0</v>
      </c>
      <c r="BG442" s="141">
        <f>IF(N442="zákl. přenesená",J442,0)</f>
        <v>0</v>
      </c>
      <c r="BH442" s="141">
        <f>IF(N442="sníž. přenesená",J442,0)</f>
        <v>0</v>
      </c>
      <c r="BI442" s="141">
        <f>IF(N442="nulová",J442,0)</f>
        <v>0</v>
      </c>
      <c r="BJ442" s="16" t="s">
        <v>79</v>
      </c>
      <c r="BK442" s="141">
        <f>ROUND(I442*H442,2)</f>
        <v>0</v>
      </c>
      <c r="BL442" s="16" t="s">
        <v>738</v>
      </c>
      <c r="BM442" s="140" t="s">
        <v>739</v>
      </c>
    </row>
    <row r="443" spans="2:65" s="1" customFormat="1" ht="6.95" customHeight="1">
      <c r="B443" s="40"/>
      <c r="C443" s="41"/>
      <c r="D443" s="41"/>
      <c r="E443" s="41"/>
      <c r="F443" s="41"/>
      <c r="G443" s="41"/>
      <c r="H443" s="41"/>
      <c r="I443" s="41"/>
      <c r="J443" s="41"/>
      <c r="K443" s="41"/>
      <c r="L443" s="28"/>
    </row>
    <row r="445" spans="2:65">
      <c r="E445" s="183" t="s">
        <v>1321</v>
      </c>
    </row>
  </sheetData>
  <autoFilter ref="C135:K442" xr:uid="{00000000-0009-0000-0000-000001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41"/>
  <sheetViews>
    <sheetView showGridLines="0" zoomScale="160" zoomScaleNormal="160" workbookViewId="0">
      <selection activeCell="J12" sqref="J1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06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6" t="s">
        <v>82</v>
      </c>
      <c r="AZ2" s="84" t="s">
        <v>740</v>
      </c>
      <c r="BA2" s="84" t="s">
        <v>741</v>
      </c>
      <c r="BB2" s="84" t="s">
        <v>742</v>
      </c>
      <c r="BC2" s="84" t="s">
        <v>743</v>
      </c>
      <c r="BD2" s="84" t="s">
        <v>90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  <c r="AZ3" s="84" t="s">
        <v>744</v>
      </c>
      <c r="BA3" s="84" t="s">
        <v>745</v>
      </c>
      <c r="BB3" s="84" t="s">
        <v>742</v>
      </c>
      <c r="BC3" s="84" t="s">
        <v>294</v>
      </c>
      <c r="BD3" s="84" t="s">
        <v>90</v>
      </c>
    </row>
    <row r="4" spans="2:56" ht="24.95" customHeight="1">
      <c r="B4" s="19"/>
      <c r="D4" s="20" t="s">
        <v>95</v>
      </c>
      <c r="L4" s="19"/>
      <c r="M4" s="85" t="s">
        <v>10</v>
      </c>
      <c r="AT4" s="16" t="s">
        <v>3</v>
      </c>
      <c r="AZ4" s="84" t="s">
        <v>746</v>
      </c>
      <c r="BA4" s="84" t="s">
        <v>747</v>
      </c>
      <c r="BB4" s="84" t="s">
        <v>742</v>
      </c>
      <c r="BC4" s="84" t="s">
        <v>323</v>
      </c>
      <c r="BD4" s="84" t="s">
        <v>90</v>
      </c>
    </row>
    <row r="5" spans="2:56" ht="6.95" customHeight="1">
      <c r="B5" s="19"/>
      <c r="L5" s="19"/>
      <c r="AZ5" s="84" t="s">
        <v>748</v>
      </c>
      <c r="BA5" s="84" t="s">
        <v>749</v>
      </c>
      <c r="BB5" s="84" t="s">
        <v>742</v>
      </c>
      <c r="BC5" s="84" t="s">
        <v>269</v>
      </c>
      <c r="BD5" s="84" t="s">
        <v>90</v>
      </c>
    </row>
    <row r="6" spans="2:56" ht="12" customHeight="1">
      <c r="B6" s="19"/>
      <c r="D6" s="25" t="s">
        <v>14</v>
      </c>
      <c r="L6" s="19"/>
      <c r="AZ6" s="84" t="s">
        <v>750</v>
      </c>
      <c r="BA6" s="84" t="s">
        <v>751</v>
      </c>
      <c r="BB6" s="84" t="s">
        <v>742</v>
      </c>
      <c r="BC6" s="84" t="s">
        <v>90</v>
      </c>
      <c r="BD6" s="84" t="s">
        <v>90</v>
      </c>
    </row>
    <row r="7" spans="2:56" ht="16.5" customHeight="1">
      <c r="B7" s="19"/>
      <c r="E7" s="221" t="str">
        <f>'Rekapitulace stavby'!K6</f>
        <v>Rekonstrukce bytu Chabařovice</v>
      </c>
      <c r="F7" s="222"/>
      <c r="G7" s="222"/>
      <c r="H7" s="222"/>
      <c r="L7" s="19"/>
      <c r="AZ7" s="84" t="s">
        <v>752</v>
      </c>
      <c r="BA7" s="84" t="s">
        <v>753</v>
      </c>
      <c r="BB7" s="84" t="s">
        <v>102</v>
      </c>
      <c r="BC7" s="84" t="s">
        <v>8</v>
      </c>
      <c r="BD7" s="84" t="s">
        <v>90</v>
      </c>
    </row>
    <row r="8" spans="2:56" s="1" customFormat="1" ht="12" customHeight="1">
      <c r="B8" s="28"/>
      <c r="D8" s="25" t="s">
        <v>110</v>
      </c>
      <c r="L8" s="28"/>
      <c r="AZ8" s="84" t="s">
        <v>754</v>
      </c>
      <c r="BA8" s="84" t="s">
        <v>755</v>
      </c>
      <c r="BB8" s="84" t="s">
        <v>102</v>
      </c>
      <c r="BC8" s="84" t="s">
        <v>756</v>
      </c>
      <c r="BD8" s="84" t="s">
        <v>90</v>
      </c>
    </row>
    <row r="9" spans="2:56" s="1" customFormat="1" ht="16.5" customHeight="1">
      <c r="B9" s="28"/>
      <c r="E9" s="207" t="s">
        <v>757</v>
      </c>
      <c r="F9" s="220"/>
      <c r="G9" s="220"/>
      <c r="H9" s="220"/>
      <c r="L9" s="28"/>
      <c r="AZ9" s="84" t="s">
        <v>758</v>
      </c>
      <c r="BA9" s="84" t="s">
        <v>759</v>
      </c>
      <c r="BB9" s="84" t="s">
        <v>102</v>
      </c>
      <c r="BC9" s="84" t="s">
        <v>698</v>
      </c>
      <c r="BD9" s="84" t="s">
        <v>90</v>
      </c>
    </row>
    <row r="10" spans="2:56" s="1" customFormat="1">
      <c r="B10" s="28"/>
      <c r="L10" s="28"/>
      <c r="AZ10" s="84" t="s">
        <v>760</v>
      </c>
      <c r="BA10" s="84" t="s">
        <v>761</v>
      </c>
      <c r="BB10" s="84" t="s">
        <v>102</v>
      </c>
      <c r="BC10" s="84" t="s">
        <v>312</v>
      </c>
      <c r="BD10" s="84" t="s">
        <v>90</v>
      </c>
    </row>
    <row r="11" spans="2:5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  <c r="AZ11" s="84" t="s">
        <v>762</v>
      </c>
      <c r="BA11" s="84" t="s">
        <v>763</v>
      </c>
      <c r="BB11" s="84" t="s">
        <v>742</v>
      </c>
      <c r="BC11" s="84" t="s">
        <v>246</v>
      </c>
      <c r="BD11" s="84" t="s">
        <v>90</v>
      </c>
    </row>
    <row r="12" spans="2:5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/>
      <c r="L12" s="28"/>
      <c r="AZ12" s="84" t="s">
        <v>764</v>
      </c>
      <c r="BA12" s="84" t="s">
        <v>765</v>
      </c>
      <c r="BB12" s="84" t="s">
        <v>742</v>
      </c>
      <c r="BC12" s="84" t="s">
        <v>90</v>
      </c>
      <c r="BD12" s="84" t="s">
        <v>90</v>
      </c>
    </row>
    <row r="13" spans="2:56" s="1" customFormat="1" ht="10.9" customHeight="1">
      <c r="B13" s="28"/>
      <c r="L13" s="28"/>
      <c r="AZ13" s="84" t="s">
        <v>766</v>
      </c>
      <c r="BA13" s="84" t="s">
        <v>767</v>
      </c>
      <c r="BB13" s="84" t="s">
        <v>742</v>
      </c>
      <c r="BC13" s="84" t="s">
        <v>272</v>
      </c>
      <c r="BD13" s="84" t="s">
        <v>90</v>
      </c>
    </row>
    <row r="14" spans="2:56" s="1" customFormat="1" ht="12" customHeight="1">
      <c r="B14" s="28"/>
      <c r="D14" s="25" t="s">
        <v>21</v>
      </c>
      <c r="I14" s="25" t="s">
        <v>22</v>
      </c>
      <c r="J14" s="23" t="str">
        <f>IF('Rekapitulace stavby'!AN10="","",'Rekapitulace stavby'!AN10)</f>
        <v/>
      </c>
      <c r="L14" s="28"/>
      <c r="AZ14" s="84" t="s">
        <v>768</v>
      </c>
      <c r="BA14" s="84" t="s">
        <v>769</v>
      </c>
      <c r="BB14" s="84" t="s">
        <v>102</v>
      </c>
      <c r="BC14" s="84" t="s">
        <v>770</v>
      </c>
      <c r="BD14" s="84" t="s">
        <v>90</v>
      </c>
    </row>
    <row r="15" spans="2:56" s="1" customFormat="1" ht="18" customHeight="1">
      <c r="B15" s="28"/>
      <c r="E15" s="23" t="str">
        <f>IF('Rekapitulace stavby'!E11="","",'Rekapitulace stavby'!E11)</f>
        <v xml:space="preserve"> </v>
      </c>
      <c r="I15" s="25" t="s">
        <v>23</v>
      </c>
      <c r="J15" s="23" t="str">
        <f>IF('Rekapitulace stavby'!AN11="","",'Rekapitulace stavby'!AN11)</f>
        <v/>
      </c>
      <c r="L15" s="28"/>
      <c r="AZ15" s="84" t="s">
        <v>771</v>
      </c>
      <c r="BA15" s="84" t="s">
        <v>772</v>
      </c>
      <c r="BB15" s="84" t="s">
        <v>102</v>
      </c>
      <c r="BC15" s="84" t="s">
        <v>352</v>
      </c>
      <c r="BD15" s="84" t="s">
        <v>90</v>
      </c>
    </row>
    <row r="16" spans="2:56" s="1" customFormat="1" ht="6.95" customHeight="1">
      <c r="B16" s="28"/>
      <c r="L16" s="28"/>
      <c r="AZ16" s="84" t="s">
        <v>773</v>
      </c>
      <c r="BA16" s="84" t="s">
        <v>774</v>
      </c>
      <c r="BB16" s="84" t="s">
        <v>742</v>
      </c>
      <c r="BC16" s="84" t="s">
        <v>265</v>
      </c>
      <c r="BD16" s="84" t="s">
        <v>90</v>
      </c>
    </row>
    <row r="17" spans="2:56" s="1" customFormat="1" ht="12" customHeight="1">
      <c r="B17" s="28"/>
      <c r="D17" s="25" t="s">
        <v>24</v>
      </c>
      <c r="I17" s="25" t="s">
        <v>22</v>
      </c>
      <c r="J17" s="23" t="str">
        <f>'Rekapitulace stavby'!AN13</f>
        <v/>
      </c>
      <c r="L17" s="28"/>
      <c r="AZ17" s="84" t="s">
        <v>775</v>
      </c>
      <c r="BA17" s="84" t="s">
        <v>776</v>
      </c>
      <c r="BB17" s="84" t="s">
        <v>742</v>
      </c>
      <c r="BC17" s="84" t="s">
        <v>280</v>
      </c>
      <c r="BD17" s="84" t="s">
        <v>90</v>
      </c>
    </row>
    <row r="18" spans="2:56" s="1" customFormat="1" ht="18" customHeight="1">
      <c r="B18" s="28"/>
      <c r="E18" s="186" t="str">
        <f>'Rekapitulace stavby'!E14</f>
        <v xml:space="preserve"> </v>
      </c>
      <c r="F18" s="186"/>
      <c r="G18" s="186"/>
      <c r="H18" s="186"/>
      <c r="I18" s="25" t="s">
        <v>23</v>
      </c>
      <c r="J18" s="23" t="str">
        <f>'Rekapitulace stavby'!AN14</f>
        <v/>
      </c>
      <c r="L18" s="28"/>
      <c r="AZ18" s="84" t="s">
        <v>777</v>
      </c>
      <c r="BA18" s="84" t="s">
        <v>778</v>
      </c>
      <c r="BB18" s="84" t="s">
        <v>742</v>
      </c>
      <c r="BC18" s="84" t="s">
        <v>233</v>
      </c>
      <c r="BD18" s="84" t="s">
        <v>90</v>
      </c>
    </row>
    <row r="19" spans="2:56" s="1" customFormat="1" ht="6.95" customHeight="1">
      <c r="B19" s="28"/>
      <c r="L19" s="28"/>
    </row>
    <row r="20" spans="2:56" s="1" customFormat="1" ht="12" customHeight="1">
      <c r="B20" s="28"/>
      <c r="D20" s="25" t="s">
        <v>25</v>
      </c>
      <c r="I20" s="25" t="s">
        <v>22</v>
      </c>
      <c r="J20" s="23" t="str">
        <f>IF('Rekapitulace stavby'!AN16="","",'Rekapitulace stavby'!AN16)</f>
        <v/>
      </c>
      <c r="L20" s="28"/>
    </row>
    <row r="21" spans="2:56" s="1" customFormat="1" ht="18" customHeight="1">
      <c r="B21" s="28"/>
      <c r="E21" s="23" t="str">
        <f>IF('Rekapitulace stavby'!E17="","",'Rekapitulace stavby'!E17)</f>
        <v xml:space="preserve"> </v>
      </c>
      <c r="I21" s="25" t="s">
        <v>23</v>
      </c>
      <c r="J21" s="23" t="str">
        <f>IF('Rekapitulace stavby'!AN17="","",'Rekapitulace stavby'!AN17)</f>
        <v/>
      </c>
      <c r="L21" s="28"/>
    </row>
    <row r="22" spans="2:56" s="1" customFormat="1" ht="6.95" customHeight="1">
      <c r="B22" s="28"/>
      <c r="L22" s="28"/>
    </row>
    <row r="23" spans="2:56" s="1" customFormat="1" ht="12" customHeight="1">
      <c r="B23" s="28"/>
      <c r="D23" s="25" t="s">
        <v>26</v>
      </c>
      <c r="I23" s="25" t="s">
        <v>22</v>
      </c>
      <c r="J23" s="23" t="str">
        <f>IF('Rekapitulace stavby'!AN19="","",'Rekapitulace stavby'!AN19)</f>
        <v/>
      </c>
      <c r="L23" s="28"/>
    </row>
    <row r="24" spans="2:56" s="1" customFormat="1" ht="18" customHeight="1">
      <c r="B24" s="28"/>
      <c r="E24" s="23" t="str">
        <f>IF('Rekapitulace stavby'!E20="","",'Rekapitulace stavby'!E20)</f>
        <v xml:space="preserve"> </v>
      </c>
      <c r="I24" s="25" t="s">
        <v>23</v>
      </c>
      <c r="J24" s="23" t="str">
        <f>IF('Rekapitulace stavby'!AN20="","",'Rekapitulace stavby'!AN20)</f>
        <v/>
      </c>
      <c r="L24" s="28"/>
    </row>
    <row r="25" spans="2:56" s="1" customFormat="1" ht="6.95" customHeight="1">
      <c r="B25" s="28"/>
      <c r="L25" s="28"/>
    </row>
    <row r="26" spans="2:56" s="1" customFormat="1" ht="12" customHeight="1">
      <c r="B26" s="28"/>
      <c r="D26" s="25" t="s">
        <v>28</v>
      </c>
      <c r="L26" s="28"/>
    </row>
    <row r="27" spans="2:56" s="7" customFormat="1" ht="16.5" customHeight="1">
      <c r="B27" s="86"/>
      <c r="E27" s="189" t="s">
        <v>1</v>
      </c>
      <c r="F27" s="189"/>
      <c r="G27" s="189"/>
      <c r="H27" s="189"/>
      <c r="L27" s="86"/>
    </row>
    <row r="28" spans="2:56" s="1" customFormat="1" ht="6.95" customHeight="1">
      <c r="B28" s="28"/>
      <c r="L28" s="28"/>
    </row>
    <row r="29" spans="2:56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56" s="1" customFormat="1" ht="25.35" customHeight="1">
      <c r="B30" s="28"/>
      <c r="D30" s="88" t="s">
        <v>29</v>
      </c>
      <c r="J30" s="62">
        <f>ROUND(J128, 2)</f>
        <v>0</v>
      </c>
      <c r="L30" s="28"/>
    </row>
    <row r="31" spans="2:56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56" s="1" customFormat="1" ht="14.45" customHeight="1">
      <c r="B32" s="28"/>
      <c r="F32" s="31" t="s">
        <v>31</v>
      </c>
      <c r="I32" s="31" t="s">
        <v>30</v>
      </c>
      <c r="J32" s="31" t="s">
        <v>32</v>
      </c>
      <c r="L32" s="28"/>
    </row>
    <row r="33" spans="2:12" s="1" customFormat="1" ht="14.45" customHeight="1">
      <c r="B33" s="28"/>
      <c r="D33" s="51" t="s">
        <v>33</v>
      </c>
      <c r="E33" s="25" t="s">
        <v>34</v>
      </c>
      <c r="F33" s="89">
        <f>ROUND((SUM(BE128:BE337)),  2)</f>
        <v>0</v>
      </c>
      <c r="I33" s="90">
        <v>0.21</v>
      </c>
      <c r="J33" s="89">
        <f>ROUND(((SUM(BE128:BE337))*I33),  2)</f>
        <v>0</v>
      </c>
      <c r="L33" s="28"/>
    </row>
    <row r="34" spans="2:12" s="1" customFormat="1" ht="14.45" customHeight="1">
      <c r="B34" s="28"/>
      <c r="E34" s="25" t="s">
        <v>35</v>
      </c>
      <c r="F34" s="89">
        <f>ROUND((SUM(BF128:BF337)),  2)</f>
        <v>0</v>
      </c>
      <c r="I34" s="90">
        <v>0.15</v>
      </c>
      <c r="J34" s="89">
        <f>ROUND(((SUM(BF128:BF337))*I34),  2)</f>
        <v>0</v>
      </c>
      <c r="L34" s="28"/>
    </row>
    <row r="35" spans="2:12" s="1" customFormat="1" ht="14.45" hidden="1" customHeight="1">
      <c r="B35" s="28"/>
      <c r="E35" s="25" t="s">
        <v>36</v>
      </c>
      <c r="F35" s="89">
        <f>ROUND((SUM(BG128:BG337)),  2)</f>
        <v>0</v>
      </c>
      <c r="I35" s="90">
        <v>0.21</v>
      </c>
      <c r="J35" s="89">
        <f>0</f>
        <v>0</v>
      </c>
      <c r="L35" s="28"/>
    </row>
    <row r="36" spans="2:12" s="1" customFormat="1" ht="14.45" hidden="1" customHeight="1">
      <c r="B36" s="28"/>
      <c r="E36" s="25" t="s">
        <v>37</v>
      </c>
      <c r="F36" s="89">
        <f>ROUND((SUM(BH128:BH337)),  2)</f>
        <v>0</v>
      </c>
      <c r="I36" s="90">
        <v>0.15</v>
      </c>
      <c r="J36" s="89">
        <f>0</f>
        <v>0</v>
      </c>
      <c r="L36" s="28"/>
    </row>
    <row r="37" spans="2:12" s="1" customFormat="1" ht="14.45" hidden="1" customHeight="1">
      <c r="B37" s="28"/>
      <c r="E37" s="25" t="s">
        <v>38</v>
      </c>
      <c r="F37" s="89">
        <f>ROUND((SUM(BI128:BI337)),  2)</f>
        <v>0</v>
      </c>
      <c r="I37" s="90">
        <v>0</v>
      </c>
      <c r="J37" s="89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1"/>
      <c r="D39" s="92" t="s">
        <v>39</v>
      </c>
      <c r="E39" s="53"/>
      <c r="F39" s="53"/>
      <c r="G39" s="93" t="s">
        <v>40</v>
      </c>
      <c r="H39" s="94" t="s">
        <v>41</v>
      </c>
      <c r="I39" s="53"/>
      <c r="J39" s="95">
        <f>SUM(J30:J37)</f>
        <v>0</v>
      </c>
      <c r="K39" s="96"/>
      <c r="L39" s="28"/>
    </row>
    <row r="40" spans="2:12" s="1" customFormat="1" ht="14.45" customHeight="1">
      <c r="B40" s="28"/>
      <c r="L40" s="28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28"/>
      <c r="D61" s="39" t="s">
        <v>44</v>
      </c>
      <c r="E61" s="30"/>
      <c r="F61" s="97" t="s">
        <v>45</v>
      </c>
      <c r="G61" s="39" t="s">
        <v>44</v>
      </c>
      <c r="H61" s="30"/>
      <c r="I61" s="30"/>
      <c r="J61" s="98" t="s">
        <v>45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28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28"/>
      <c r="D76" s="39" t="s">
        <v>44</v>
      </c>
      <c r="E76" s="30"/>
      <c r="F76" s="97" t="s">
        <v>45</v>
      </c>
      <c r="G76" s="39" t="s">
        <v>44</v>
      </c>
      <c r="H76" s="30"/>
      <c r="I76" s="30"/>
      <c r="J76" s="98" t="s">
        <v>45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20" t="s">
        <v>186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21" t="str">
        <f>E7</f>
        <v>Rekonstrukce bytu Chabařovice</v>
      </c>
      <c r="F85" s="222"/>
      <c r="G85" s="222"/>
      <c r="H85" s="222"/>
      <c r="L85" s="28"/>
    </row>
    <row r="86" spans="2:47" s="1" customFormat="1" ht="12" customHeight="1">
      <c r="B86" s="28"/>
      <c r="C86" s="25" t="s">
        <v>110</v>
      </c>
      <c r="L86" s="28"/>
    </row>
    <row r="87" spans="2:47" s="1" customFormat="1" ht="16.5" customHeight="1">
      <c r="B87" s="28"/>
      <c r="E87" s="207" t="str">
        <f>E9</f>
        <v>SO_02 - Elektroinstalace</v>
      </c>
      <c r="F87" s="220"/>
      <c r="G87" s="220"/>
      <c r="H87" s="220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 xml:space="preserve"> </v>
      </c>
      <c r="I89" s="25" t="s">
        <v>20</v>
      </c>
      <c r="J89" s="48" t="str">
        <f>IF(J12="","",J12)</f>
        <v/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21</v>
      </c>
      <c r="F91" s="23" t="str">
        <f>E15</f>
        <v xml:space="preserve"> </v>
      </c>
      <c r="I91" s="25" t="s">
        <v>25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5" t="s">
        <v>24</v>
      </c>
      <c r="F92" s="23" t="str">
        <f>IF(E18="","",E18)</f>
        <v xml:space="preserve"> </v>
      </c>
      <c r="I92" s="25" t="s">
        <v>26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9" t="s">
        <v>187</v>
      </c>
      <c r="D94" s="91"/>
      <c r="E94" s="91"/>
      <c r="F94" s="91"/>
      <c r="G94" s="91"/>
      <c r="H94" s="91"/>
      <c r="I94" s="91"/>
      <c r="J94" s="100" t="s">
        <v>188</v>
      </c>
      <c r="K94" s="91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1" t="s">
        <v>189</v>
      </c>
      <c r="J96" s="62">
        <f>J128</f>
        <v>0</v>
      </c>
      <c r="L96" s="28"/>
      <c r="AU96" s="16" t="s">
        <v>190</v>
      </c>
    </row>
    <row r="97" spans="2:12" s="8" customFormat="1" ht="24.95" customHeight="1">
      <c r="B97" s="102"/>
      <c r="D97" s="103" t="s">
        <v>191</v>
      </c>
      <c r="E97" s="104"/>
      <c r="F97" s="104"/>
      <c r="G97" s="104"/>
      <c r="H97" s="104"/>
      <c r="I97" s="104"/>
      <c r="J97" s="105">
        <f>J129</f>
        <v>0</v>
      </c>
      <c r="L97" s="102"/>
    </row>
    <row r="98" spans="2:12" s="9" customFormat="1" ht="19.899999999999999" customHeight="1">
      <c r="B98" s="106"/>
      <c r="D98" s="107" t="s">
        <v>193</v>
      </c>
      <c r="E98" s="108"/>
      <c r="F98" s="108"/>
      <c r="G98" s="108"/>
      <c r="H98" s="108"/>
      <c r="I98" s="108"/>
      <c r="J98" s="109">
        <f>J130</f>
        <v>0</v>
      </c>
      <c r="L98" s="106"/>
    </row>
    <row r="99" spans="2:12" s="9" customFormat="1" ht="19.899999999999999" customHeight="1">
      <c r="B99" s="106"/>
      <c r="D99" s="107" t="s">
        <v>194</v>
      </c>
      <c r="E99" s="108"/>
      <c r="F99" s="108"/>
      <c r="G99" s="108"/>
      <c r="H99" s="108"/>
      <c r="I99" s="108"/>
      <c r="J99" s="109">
        <f>J139</f>
        <v>0</v>
      </c>
      <c r="L99" s="106"/>
    </row>
    <row r="100" spans="2:12" s="9" customFormat="1" ht="19.899999999999999" customHeight="1">
      <c r="B100" s="106"/>
      <c r="D100" s="107" t="s">
        <v>195</v>
      </c>
      <c r="E100" s="108"/>
      <c r="F100" s="108"/>
      <c r="G100" s="108"/>
      <c r="H100" s="108"/>
      <c r="I100" s="108"/>
      <c r="J100" s="109">
        <f>J161</f>
        <v>0</v>
      </c>
      <c r="L100" s="106"/>
    </row>
    <row r="101" spans="2:12" s="9" customFormat="1" ht="19.899999999999999" customHeight="1">
      <c r="B101" s="106"/>
      <c r="D101" s="107" t="s">
        <v>196</v>
      </c>
      <c r="E101" s="108"/>
      <c r="F101" s="108"/>
      <c r="G101" s="108"/>
      <c r="H101" s="108"/>
      <c r="I101" s="108"/>
      <c r="J101" s="109">
        <f>J170</f>
        <v>0</v>
      </c>
      <c r="L101" s="106"/>
    </row>
    <row r="102" spans="2:12" s="8" customFormat="1" ht="24.95" customHeight="1">
      <c r="B102" s="102"/>
      <c r="D102" s="103" t="s">
        <v>197</v>
      </c>
      <c r="E102" s="104"/>
      <c r="F102" s="104"/>
      <c r="G102" s="104"/>
      <c r="H102" s="104"/>
      <c r="I102" s="104"/>
      <c r="J102" s="105">
        <f>J172</f>
        <v>0</v>
      </c>
      <c r="L102" s="102"/>
    </row>
    <row r="103" spans="2:12" s="9" customFormat="1" ht="19.899999999999999" customHeight="1">
      <c r="B103" s="106"/>
      <c r="D103" s="107" t="s">
        <v>779</v>
      </c>
      <c r="E103" s="108"/>
      <c r="F103" s="108"/>
      <c r="G103" s="108"/>
      <c r="H103" s="108"/>
      <c r="I103" s="108"/>
      <c r="J103" s="109">
        <f>J173</f>
        <v>0</v>
      </c>
      <c r="L103" s="106"/>
    </row>
    <row r="104" spans="2:12" s="9" customFormat="1" ht="19.899999999999999" customHeight="1">
      <c r="B104" s="106"/>
      <c r="D104" s="107" t="s">
        <v>780</v>
      </c>
      <c r="E104" s="108"/>
      <c r="F104" s="108"/>
      <c r="G104" s="108"/>
      <c r="H104" s="108"/>
      <c r="I104" s="108"/>
      <c r="J104" s="109">
        <f>J293</f>
        <v>0</v>
      </c>
      <c r="L104" s="106"/>
    </row>
    <row r="105" spans="2:12" s="9" customFormat="1" ht="19.899999999999999" customHeight="1">
      <c r="B105" s="106"/>
      <c r="D105" s="107" t="s">
        <v>781</v>
      </c>
      <c r="E105" s="108"/>
      <c r="F105" s="108"/>
      <c r="G105" s="108"/>
      <c r="H105" s="108"/>
      <c r="I105" s="108"/>
      <c r="J105" s="109">
        <f>J313</f>
        <v>0</v>
      </c>
      <c r="L105" s="106"/>
    </row>
    <row r="106" spans="2:12" s="9" customFormat="1" ht="19.899999999999999" customHeight="1">
      <c r="B106" s="106"/>
      <c r="D106" s="107" t="s">
        <v>782</v>
      </c>
      <c r="E106" s="108"/>
      <c r="F106" s="108"/>
      <c r="G106" s="108"/>
      <c r="H106" s="108"/>
      <c r="I106" s="108"/>
      <c r="J106" s="109">
        <f>J330</f>
        <v>0</v>
      </c>
      <c r="L106" s="106"/>
    </row>
    <row r="107" spans="2:12" s="8" customFormat="1" ht="24.95" customHeight="1">
      <c r="B107" s="102"/>
      <c r="D107" s="103" t="s">
        <v>209</v>
      </c>
      <c r="E107" s="104"/>
      <c r="F107" s="104"/>
      <c r="G107" s="104"/>
      <c r="H107" s="104"/>
      <c r="I107" s="104"/>
      <c r="J107" s="105">
        <f>J335</f>
        <v>0</v>
      </c>
      <c r="L107" s="102"/>
    </row>
    <row r="108" spans="2:12" s="9" customFormat="1" ht="19.899999999999999" customHeight="1">
      <c r="B108" s="106"/>
      <c r="D108" s="107" t="s">
        <v>210</v>
      </c>
      <c r="E108" s="108"/>
      <c r="F108" s="108"/>
      <c r="G108" s="108"/>
      <c r="H108" s="108"/>
      <c r="I108" s="108"/>
      <c r="J108" s="109">
        <f>J336</f>
        <v>0</v>
      </c>
      <c r="L108" s="106"/>
    </row>
    <row r="109" spans="2:12" s="1" customFormat="1" ht="21.75" customHeight="1">
      <c r="B109" s="28"/>
      <c r="L109" s="28"/>
    </row>
    <row r="110" spans="2:12" s="1" customFormat="1" ht="6.95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4" spans="2:63" s="1" customFormat="1" ht="6.95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63" s="1" customFormat="1" ht="24.95" customHeight="1">
      <c r="B115" s="28"/>
      <c r="C115" s="20" t="s">
        <v>211</v>
      </c>
      <c r="L115" s="28"/>
    </row>
    <row r="116" spans="2:63" s="1" customFormat="1" ht="6.95" customHeight="1">
      <c r="B116" s="28"/>
      <c r="L116" s="28"/>
    </row>
    <row r="117" spans="2:63" s="1" customFormat="1" ht="12" customHeight="1">
      <c r="B117" s="28"/>
      <c r="C117" s="25" t="s">
        <v>14</v>
      </c>
      <c r="L117" s="28"/>
    </row>
    <row r="118" spans="2:63" s="1" customFormat="1" ht="16.5" customHeight="1">
      <c r="B118" s="28"/>
      <c r="E118" s="221" t="str">
        <f>E7</f>
        <v>Rekonstrukce bytu Chabařovice</v>
      </c>
      <c r="F118" s="222"/>
      <c r="G118" s="222"/>
      <c r="H118" s="222"/>
      <c r="L118" s="28"/>
    </row>
    <row r="119" spans="2:63" s="1" customFormat="1" ht="12" customHeight="1">
      <c r="B119" s="28"/>
      <c r="C119" s="25" t="s">
        <v>110</v>
      </c>
      <c r="L119" s="28"/>
    </row>
    <row r="120" spans="2:63" s="1" customFormat="1" ht="16.5" customHeight="1">
      <c r="B120" s="28"/>
      <c r="E120" s="207" t="str">
        <f>E9</f>
        <v>SO_02 - Elektroinstalace</v>
      </c>
      <c r="F120" s="220"/>
      <c r="G120" s="220"/>
      <c r="H120" s="220"/>
      <c r="L120" s="28"/>
    </row>
    <row r="121" spans="2:63" s="1" customFormat="1" ht="6.95" customHeight="1">
      <c r="B121" s="28"/>
      <c r="L121" s="28"/>
    </row>
    <row r="122" spans="2:63" s="1" customFormat="1" ht="12" customHeight="1">
      <c r="B122" s="28"/>
      <c r="C122" s="25" t="s">
        <v>18</v>
      </c>
      <c r="F122" s="23" t="str">
        <f>F12</f>
        <v xml:space="preserve"> </v>
      </c>
      <c r="I122" s="25" t="s">
        <v>20</v>
      </c>
      <c r="J122" s="48" t="str">
        <f>IF(J12="","",J12)</f>
        <v/>
      </c>
      <c r="L122" s="28"/>
    </row>
    <row r="123" spans="2:63" s="1" customFormat="1" ht="6.95" customHeight="1">
      <c r="B123" s="28"/>
      <c r="L123" s="28"/>
    </row>
    <row r="124" spans="2:63" s="1" customFormat="1" ht="15.2" customHeight="1">
      <c r="B124" s="28"/>
      <c r="C124" s="25" t="s">
        <v>21</v>
      </c>
      <c r="F124" s="23" t="str">
        <f>E15</f>
        <v xml:space="preserve"> </v>
      </c>
      <c r="I124" s="25" t="s">
        <v>25</v>
      </c>
      <c r="J124" s="26" t="str">
        <f>E21</f>
        <v xml:space="preserve"> </v>
      </c>
      <c r="L124" s="28"/>
    </row>
    <row r="125" spans="2:63" s="1" customFormat="1" ht="15.2" customHeight="1">
      <c r="B125" s="28"/>
      <c r="C125" s="25" t="s">
        <v>24</v>
      </c>
      <c r="F125" s="23" t="str">
        <f>IF(E18="","",E18)</f>
        <v xml:space="preserve"> </v>
      </c>
      <c r="I125" s="25" t="s">
        <v>26</v>
      </c>
      <c r="J125" s="26" t="str">
        <f>E24</f>
        <v xml:space="preserve"> 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10"/>
      <c r="C127" s="111" t="s">
        <v>212</v>
      </c>
      <c r="D127" s="112" t="s">
        <v>54</v>
      </c>
      <c r="E127" s="112" t="s">
        <v>50</v>
      </c>
      <c r="F127" s="112" t="s">
        <v>51</v>
      </c>
      <c r="G127" s="112" t="s">
        <v>213</v>
      </c>
      <c r="H127" s="112" t="s">
        <v>214</v>
      </c>
      <c r="I127" s="112" t="s">
        <v>215</v>
      </c>
      <c r="J127" s="112" t="s">
        <v>188</v>
      </c>
      <c r="K127" s="113" t="s">
        <v>216</v>
      </c>
      <c r="L127" s="110"/>
      <c r="M127" s="55" t="s">
        <v>1</v>
      </c>
      <c r="N127" s="56" t="s">
        <v>33</v>
      </c>
      <c r="O127" s="56" t="s">
        <v>217</v>
      </c>
      <c r="P127" s="56" t="s">
        <v>218</v>
      </c>
      <c r="Q127" s="56" t="s">
        <v>219</v>
      </c>
      <c r="R127" s="56" t="s">
        <v>220</v>
      </c>
      <c r="S127" s="56" t="s">
        <v>221</v>
      </c>
      <c r="T127" s="57" t="s">
        <v>222</v>
      </c>
    </row>
    <row r="128" spans="2:63" s="1" customFormat="1" ht="22.9" customHeight="1">
      <c r="B128" s="28"/>
      <c r="C128" s="60" t="s">
        <v>223</v>
      </c>
      <c r="J128" s="114">
        <f>BK128</f>
        <v>0</v>
      </c>
      <c r="L128" s="28"/>
      <c r="M128" s="58"/>
      <c r="N128" s="49"/>
      <c r="O128" s="49"/>
      <c r="P128" s="115">
        <f>P129+P172+P335</f>
        <v>245.9058</v>
      </c>
      <c r="Q128" s="49"/>
      <c r="R128" s="115">
        <f>R129+R172+R335</f>
        <v>0.98443520000000007</v>
      </c>
      <c r="S128" s="49"/>
      <c r="T128" s="116">
        <f>T129+T172+T335</f>
        <v>0.5505000000000001</v>
      </c>
      <c r="AT128" s="16" t="s">
        <v>68</v>
      </c>
      <c r="AU128" s="16" t="s">
        <v>190</v>
      </c>
      <c r="BK128" s="117">
        <f>BK129+BK172+BK335</f>
        <v>0</v>
      </c>
    </row>
    <row r="129" spans="2:65" s="11" customFormat="1" ht="25.9" customHeight="1">
      <c r="B129" s="118"/>
      <c r="D129" s="119" t="s">
        <v>68</v>
      </c>
      <c r="E129" s="120" t="s">
        <v>224</v>
      </c>
      <c r="F129" s="120" t="s">
        <v>225</v>
      </c>
      <c r="J129" s="121">
        <f>BK129</f>
        <v>0</v>
      </c>
      <c r="L129" s="118"/>
      <c r="M129" s="122"/>
      <c r="P129" s="123">
        <f>P130+P139+P161+P170</f>
        <v>99.507800000000003</v>
      </c>
      <c r="R129" s="123">
        <f>R130+R139+R161+R170</f>
        <v>0.89751020000000004</v>
      </c>
      <c r="T129" s="124">
        <f>T130+T139+T161+T170</f>
        <v>0.48911600000000011</v>
      </c>
      <c r="AR129" s="119" t="s">
        <v>77</v>
      </c>
      <c r="AT129" s="125" t="s">
        <v>68</v>
      </c>
      <c r="AU129" s="125" t="s">
        <v>69</v>
      </c>
      <c r="AY129" s="119" t="s">
        <v>226</v>
      </c>
      <c r="BK129" s="126">
        <f>BK130+BK139+BK161+BK170</f>
        <v>0</v>
      </c>
    </row>
    <row r="130" spans="2:65" s="11" customFormat="1" ht="22.9" customHeight="1">
      <c r="B130" s="118"/>
      <c r="D130" s="119" t="s">
        <v>68</v>
      </c>
      <c r="E130" s="127" t="s">
        <v>250</v>
      </c>
      <c r="F130" s="127" t="s">
        <v>258</v>
      </c>
      <c r="J130" s="128">
        <f>BK130</f>
        <v>0</v>
      </c>
      <c r="L130" s="118"/>
      <c r="M130" s="122"/>
      <c r="P130" s="123">
        <f>SUM(P131:P138)</f>
        <v>38.966374999999999</v>
      </c>
      <c r="R130" s="123">
        <f>SUM(R131:R138)</f>
        <v>0.88344120000000004</v>
      </c>
      <c r="T130" s="124">
        <f>SUM(T131:T138)</f>
        <v>0</v>
      </c>
      <c r="AR130" s="119" t="s">
        <v>77</v>
      </c>
      <c r="AT130" s="125" t="s">
        <v>68</v>
      </c>
      <c r="AU130" s="125" t="s">
        <v>77</v>
      </c>
      <c r="AY130" s="119" t="s">
        <v>226</v>
      </c>
      <c r="BK130" s="126">
        <f>SUM(BK131:BK138)</f>
        <v>0</v>
      </c>
    </row>
    <row r="131" spans="2:65" s="1" customFormat="1" ht="24.2" customHeight="1">
      <c r="B131" s="129"/>
      <c r="C131" s="130" t="s">
        <v>77</v>
      </c>
      <c r="D131" s="130" t="s">
        <v>228</v>
      </c>
      <c r="E131" s="131" t="s">
        <v>783</v>
      </c>
      <c r="F131" s="132" t="s">
        <v>784</v>
      </c>
      <c r="G131" s="133" t="s">
        <v>98</v>
      </c>
      <c r="H131" s="134">
        <v>7.8330000000000002</v>
      </c>
      <c r="I131" s="184"/>
      <c r="J131" s="135">
        <f>ROUND(I131*H131,2)</f>
        <v>0</v>
      </c>
      <c r="K131" s="132" t="s">
        <v>232</v>
      </c>
      <c r="L131" s="28"/>
      <c r="M131" s="136" t="s">
        <v>1</v>
      </c>
      <c r="N131" s="137" t="s">
        <v>35</v>
      </c>
      <c r="O131" s="138">
        <v>1.879</v>
      </c>
      <c r="P131" s="138">
        <f>O131*H131</f>
        <v>14.718207</v>
      </c>
      <c r="Q131" s="138">
        <v>3.8199999999999998E-2</v>
      </c>
      <c r="R131" s="138">
        <f>Q131*H131</f>
        <v>0.2992206</v>
      </c>
      <c r="S131" s="138">
        <v>0</v>
      </c>
      <c r="T131" s="139">
        <f>S131*H131</f>
        <v>0</v>
      </c>
      <c r="AR131" s="140" t="s">
        <v>233</v>
      </c>
      <c r="AT131" s="140" t="s">
        <v>228</v>
      </c>
      <c r="AU131" s="140" t="s">
        <v>79</v>
      </c>
      <c r="AY131" s="16" t="s">
        <v>226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6" t="s">
        <v>79</v>
      </c>
      <c r="BK131" s="141">
        <f>ROUND(I131*H131,2)</f>
        <v>0</v>
      </c>
      <c r="BL131" s="16" t="s">
        <v>233</v>
      </c>
      <c r="BM131" s="140" t="s">
        <v>785</v>
      </c>
    </row>
    <row r="132" spans="2:65" s="12" customFormat="1">
      <c r="B132" s="142"/>
      <c r="D132" s="143" t="s">
        <v>238</v>
      </c>
      <c r="E132" s="144" t="s">
        <v>1</v>
      </c>
      <c r="F132" s="145" t="s">
        <v>786</v>
      </c>
      <c r="H132" s="146">
        <v>7.8333333333333499</v>
      </c>
      <c r="L132" s="142"/>
      <c r="M132" s="147"/>
      <c r="T132" s="148"/>
      <c r="AT132" s="144" t="s">
        <v>238</v>
      </c>
      <c r="AU132" s="144" t="s">
        <v>79</v>
      </c>
      <c r="AV132" s="12" t="s">
        <v>79</v>
      </c>
      <c r="AW132" s="12" t="s">
        <v>27</v>
      </c>
      <c r="AX132" s="12" t="s">
        <v>69</v>
      </c>
      <c r="AY132" s="144" t="s">
        <v>226</v>
      </c>
    </row>
    <row r="133" spans="2:65" s="13" customFormat="1">
      <c r="B133" s="149"/>
      <c r="D133" s="143" t="s">
        <v>238</v>
      </c>
      <c r="E133" s="150" t="s">
        <v>1</v>
      </c>
      <c r="F133" s="151" t="s">
        <v>239</v>
      </c>
      <c r="H133" s="152">
        <v>7.8333333333333499</v>
      </c>
      <c r="L133" s="149"/>
      <c r="M133" s="153"/>
      <c r="T133" s="154"/>
      <c r="AT133" s="150" t="s">
        <v>238</v>
      </c>
      <c r="AU133" s="150" t="s">
        <v>79</v>
      </c>
      <c r="AV133" s="13" t="s">
        <v>233</v>
      </c>
      <c r="AW133" s="13" t="s">
        <v>27</v>
      </c>
      <c r="AX133" s="13" t="s">
        <v>77</v>
      </c>
      <c r="AY133" s="150" t="s">
        <v>226</v>
      </c>
    </row>
    <row r="134" spans="2:65" s="1" customFormat="1" ht="24.2" customHeight="1">
      <c r="B134" s="129"/>
      <c r="C134" s="130" t="s">
        <v>79</v>
      </c>
      <c r="D134" s="130" t="s">
        <v>228</v>
      </c>
      <c r="E134" s="131" t="s">
        <v>787</v>
      </c>
      <c r="F134" s="132" t="s">
        <v>788</v>
      </c>
      <c r="G134" s="133" t="s">
        <v>231</v>
      </c>
      <c r="H134" s="134">
        <v>10</v>
      </c>
      <c r="I134" s="184"/>
      <c r="J134" s="135">
        <f>ROUND(I134*H134,2)</f>
        <v>0</v>
      </c>
      <c r="K134" s="132" t="s">
        <v>232</v>
      </c>
      <c r="L134" s="28"/>
      <c r="M134" s="136" t="s">
        <v>1</v>
      </c>
      <c r="N134" s="137" t="s">
        <v>35</v>
      </c>
      <c r="O134" s="138">
        <v>0.48299999999999998</v>
      </c>
      <c r="P134" s="138">
        <f>O134*H134</f>
        <v>4.83</v>
      </c>
      <c r="Q134" s="138">
        <v>9.4999999999999998E-3</v>
      </c>
      <c r="R134" s="138">
        <f>Q134*H134</f>
        <v>9.5000000000000001E-2</v>
      </c>
      <c r="S134" s="138">
        <v>0</v>
      </c>
      <c r="T134" s="139">
        <f>S134*H134</f>
        <v>0</v>
      </c>
      <c r="AR134" s="140" t="s">
        <v>233</v>
      </c>
      <c r="AT134" s="140" t="s">
        <v>228</v>
      </c>
      <c r="AU134" s="140" t="s">
        <v>79</v>
      </c>
      <c r="AY134" s="16" t="s">
        <v>226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6" t="s">
        <v>79</v>
      </c>
      <c r="BK134" s="141">
        <f>ROUND(I134*H134,2)</f>
        <v>0</v>
      </c>
      <c r="BL134" s="16" t="s">
        <v>233</v>
      </c>
      <c r="BM134" s="140" t="s">
        <v>789</v>
      </c>
    </row>
    <row r="135" spans="2:65" s="1" customFormat="1" ht="24.2" customHeight="1">
      <c r="B135" s="129"/>
      <c r="C135" s="130" t="s">
        <v>90</v>
      </c>
      <c r="D135" s="130" t="s">
        <v>228</v>
      </c>
      <c r="E135" s="131" t="s">
        <v>790</v>
      </c>
      <c r="F135" s="132" t="s">
        <v>791</v>
      </c>
      <c r="G135" s="133" t="s">
        <v>98</v>
      </c>
      <c r="H135" s="134">
        <v>7.8330000000000002</v>
      </c>
      <c r="I135" s="184"/>
      <c r="J135" s="135">
        <f>ROUND(I135*H135,2)</f>
        <v>0</v>
      </c>
      <c r="K135" s="132" t="s">
        <v>232</v>
      </c>
      <c r="L135" s="28"/>
      <c r="M135" s="136" t="s">
        <v>1</v>
      </c>
      <c r="N135" s="137" t="s">
        <v>35</v>
      </c>
      <c r="O135" s="138">
        <v>1.496</v>
      </c>
      <c r="P135" s="138">
        <f>O135*H135</f>
        <v>11.718168</v>
      </c>
      <c r="Q135" s="138">
        <v>3.8199999999999998E-2</v>
      </c>
      <c r="R135" s="138">
        <f>Q135*H135</f>
        <v>0.2992206</v>
      </c>
      <c r="S135" s="138">
        <v>0</v>
      </c>
      <c r="T135" s="139">
        <f>S135*H135</f>
        <v>0</v>
      </c>
      <c r="AR135" s="140" t="s">
        <v>233</v>
      </c>
      <c r="AT135" s="140" t="s">
        <v>228</v>
      </c>
      <c r="AU135" s="140" t="s">
        <v>79</v>
      </c>
      <c r="AY135" s="16" t="s">
        <v>226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6" t="s">
        <v>79</v>
      </c>
      <c r="BK135" s="141">
        <f>ROUND(I135*H135,2)</f>
        <v>0</v>
      </c>
      <c r="BL135" s="16" t="s">
        <v>233</v>
      </c>
      <c r="BM135" s="140" t="s">
        <v>792</v>
      </c>
    </row>
    <row r="136" spans="2:65" s="12" customFormat="1">
      <c r="B136" s="142"/>
      <c r="D136" s="143" t="s">
        <v>238</v>
      </c>
      <c r="E136" s="144" t="s">
        <v>1</v>
      </c>
      <c r="F136" s="145" t="s">
        <v>786</v>
      </c>
      <c r="H136" s="146">
        <v>7.8333333333333499</v>
      </c>
      <c r="L136" s="142"/>
      <c r="M136" s="147"/>
      <c r="T136" s="148"/>
      <c r="AT136" s="144" t="s">
        <v>238</v>
      </c>
      <c r="AU136" s="144" t="s">
        <v>79</v>
      </c>
      <c r="AV136" s="12" t="s">
        <v>79</v>
      </c>
      <c r="AW136" s="12" t="s">
        <v>27</v>
      </c>
      <c r="AX136" s="12" t="s">
        <v>69</v>
      </c>
      <c r="AY136" s="144" t="s">
        <v>226</v>
      </c>
    </row>
    <row r="137" spans="2:65" s="13" customFormat="1">
      <c r="B137" s="149"/>
      <c r="D137" s="143" t="s">
        <v>238</v>
      </c>
      <c r="E137" s="150" t="s">
        <v>1</v>
      </c>
      <c r="F137" s="151" t="s">
        <v>239</v>
      </c>
      <c r="H137" s="152">
        <v>7.8333333333333499</v>
      </c>
      <c r="L137" s="149"/>
      <c r="M137" s="153"/>
      <c r="T137" s="154"/>
      <c r="AT137" s="150" t="s">
        <v>238</v>
      </c>
      <c r="AU137" s="150" t="s">
        <v>79</v>
      </c>
      <c r="AV137" s="13" t="s">
        <v>233</v>
      </c>
      <c r="AW137" s="13" t="s">
        <v>27</v>
      </c>
      <c r="AX137" s="13" t="s">
        <v>77</v>
      </c>
      <c r="AY137" s="150" t="s">
        <v>226</v>
      </c>
    </row>
    <row r="138" spans="2:65" s="1" customFormat="1" ht="24.2" customHeight="1">
      <c r="B138" s="129"/>
      <c r="C138" s="130" t="s">
        <v>233</v>
      </c>
      <c r="D138" s="130" t="s">
        <v>228</v>
      </c>
      <c r="E138" s="131" t="s">
        <v>793</v>
      </c>
      <c r="F138" s="132" t="s">
        <v>794</v>
      </c>
      <c r="G138" s="133" t="s">
        <v>231</v>
      </c>
      <c r="H138" s="134">
        <v>20</v>
      </c>
      <c r="I138" s="184"/>
      <c r="J138" s="135">
        <f>ROUND(I138*H138,2)</f>
        <v>0</v>
      </c>
      <c r="K138" s="132" t="s">
        <v>232</v>
      </c>
      <c r="L138" s="28"/>
      <c r="M138" s="136" t="s">
        <v>1</v>
      </c>
      <c r="N138" s="137" t="s">
        <v>35</v>
      </c>
      <c r="O138" s="138">
        <v>0.38500000000000001</v>
      </c>
      <c r="P138" s="138">
        <f>O138*H138</f>
        <v>7.7</v>
      </c>
      <c r="Q138" s="138">
        <v>9.4999999999999998E-3</v>
      </c>
      <c r="R138" s="138">
        <f>Q138*H138</f>
        <v>0.19</v>
      </c>
      <c r="S138" s="138">
        <v>0</v>
      </c>
      <c r="T138" s="139">
        <f>S138*H138</f>
        <v>0</v>
      </c>
      <c r="AR138" s="140" t="s">
        <v>233</v>
      </c>
      <c r="AT138" s="140" t="s">
        <v>228</v>
      </c>
      <c r="AU138" s="140" t="s">
        <v>79</v>
      </c>
      <c r="AY138" s="16" t="s">
        <v>226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6" t="s">
        <v>79</v>
      </c>
      <c r="BK138" s="141">
        <f>ROUND(I138*H138,2)</f>
        <v>0</v>
      </c>
      <c r="BL138" s="16" t="s">
        <v>233</v>
      </c>
      <c r="BM138" s="140" t="s">
        <v>795</v>
      </c>
    </row>
    <row r="139" spans="2:65" s="11" customFormat="1" ht="22.9" customHeight="1">
      <c r="B139" s="118"/>
      <c r="D139" s="119" t="s">
        <v>68</v>
      </c>
      <c r="E139" s="127" t="s">
        <v>265</v>
      </c>
      <c r="F139" s="127" t="s">
        <v>299</v>
      </c>
      <c r="J139" s="128">
        <f>BK139</f>
        <v>0</v>
      </c>
      <c r="L139" s="118"/>
      <c r="M139" s="122"/>
      <c r="P139" s="123">
        <f>SUM(P140:P160)</f>
        <v>53.318190000000001</v>
      </c>
      <c r="R139" s="123">
        <f>SUM(R140:R160)</f>
        <v>1.4068999999999998E-2</v>
      </c>
      <c r="T139" s="124">
        <f>SUM(T140:T160)</f>
        <v>0.48911600000000011</v>
      </c>
      <c r="AR139" s="119" t="s">
        <v>77</v>
      </c>
      <c r="AT139" s="125" t="s">
        <v>68</v>
      </c>
      <c r="AU139" s="125" t="s">
        <v>77</v>
      </c>
      <c r="AY139" s="119" t="s">
        <v>226</v>
      </c>
      <c r="BK139" s="126">
        <f>SUM(BK140:BK160)</f>
        <v>0</v>
      </c>
    </row>
    <row r="140" spans="2:65" s="1" customFormat="1" ht="33" customHeight="1">
      <c r="B140" s="129"/>
      <c r="C140" s="130" t="s">
        <v>246</v>
      </c>
      <c r="D140" s="130" t="s">
        <v>228</v>
      </c>
      <c r="E140" s="131" t="s">
        <v>309</v>
      </c>
      <c r="F140" s="132" t="s">
        <v>310</v>
      </c>
      <c r="G140" s="133" t="s">
        <v>98</v>
      </c>
      <c r="H140" s="134">
        <v>95</v>
      </c>
      <c r="I140" s="184"/>
      <c r="J140" s="135">
        <f>ROUND(I140*H140,2)</f>
        <v>0</v>
      </c>
      <c r="K140" s="132" t="s">
        <v>232</v>
      </c>
      <c r="L140" s="28"/>
      <c r="M140" s="136" t="s">
        <v>1</v>
      </c>
      <c r="N140" s="137" t="s">
        <v>35</v>
      </c>
      <c r="O140" s="138">
        <v>0.105</v>
      </c>
      <c r="P140" s="138">
        <f>O140*H140</f>
        <v>9.9749999999999996</v>
      </c>
      <c r="Q140" s="138">
        <v>1.2999999999999999E-4</v>
      </c>
      <c r="R140" s="138">
        <f>Q140*H140</f>
        <v>1.2349999999999998E-2</v>
      </c>
      <c r="S140" s="138">
        <v>0</v>
      </c>
      <c r="T140" s="139">
        <f>S140*H140</f>
        <v>0</v>
      </c>
      <c r="AR140" s="140" t="s">
        <v>233</v>
      </c>
      <c r="AT140" s="140" t="s">
        <v>228</v>
      </c>
      <c r="AU140" s="140" t="s">
        <v>79</v>
      </c>
      <c r="AY140" s="16" t="s">
        <v>226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6" t="s">
        <v>79</v>
      </c>
      <c r="BK140" s="141">
        <f>ROUND(I140*H140,2)</f>
        <v>0</v>
      </c>
      <c r="BL140" s="16" t="s">
        <v>233</v>
      </c>
      <c r="BM140" s="140" t="s">
        <v>796</v>
      </c>
    </row>
    <row r="141" spans="2:65" s="12" customFormat="1">
      <c r="B141" s="142"/>
      <c r="D141" s="143" t="s">
        <v>238</v>
      </c>
      <c r="E141" s="144" t="s">
        <v>1</v>
      </c>
      <c r="F141" s="145" t="s">
        <v>616</v>
      </c>
      <c r="H141" s="146">
        <v>95</v>
      </c>
      <c r="L141" s="142"/>
      <c r="M141" s="147"/>
      <c r="T141" s="148"/>
      <c r="AT141" s="144" t="s">
        <v>238</v>
      </c>
      <c r="AU141" s="144" t="s">
        <v>79</v>
      </c>
      <c r="AV141" s="12" t="s">
        <v>79</v>
      </c>
      <c r="AW141" s="12" t="s">
        <v>27</v>
      </c>
      <c r="AX141" s="12" t="s">
        <v>69</v>
      </c>
      <c r="AY141" s="144" t="s">
        <v>226</v>
      </c>
    </row>
    <row r="142" spans="2:65" s="13" customFormat="1">
      <c r="B142" s="149"/>
      <c r="D142" s="143" t="s">
        <v>238</v>
      </c>
      <c r="E142" s="150" t="s">
        <v>1</v>
      </c>
      <c r="F142" s="151" t="s">
        <v>239</v>
      </c>
      <c r="H142" s="152">
        <v>95</v>
      </c>
      <c r="L142" s="149"/>
      <c r="M142" s="153"/>
      <c r="T142" s="154"/>
      <c r="AT142" s="150" t="s">
        <v>238</v>
      </c>
      <c r="AU142" s="150" t="s">
        <v>79</v>
      </c>
      <c r="AV142" s="13" t="s">
        <v>233</v>
      </c>
      <c r="AW142" s="13" t="s">
        <v>27</v>
      </c>
      <c r="AX142" s="13" t="s">
        <v>77</v>
      </c>
      <c r="AY142" s="150" t="s">
        <v>226</v>
      </c>
    </row>
    <row r="143" spans="2:65" s="1" customFormat="1" ht="24.2" customHeight="1">
      <c r="B143" s="129"/>
      <c r="C143" s="130" t="s">
        <v>250</v>
      </c>
      <c r="D143" s="130" t="s">
        <v>228</v>
      </c>
      <c r="E143" s="131" t="s">
        <v>797</v>
      </c>
      <c r="F143" s="132" t="s">
        <v>798</v>
      </c>
      <c r="G143" s="133" t="s">
        <v>102</v>
      </c>
      <c r="H143" s="134">
        <v>104.444</v>
      </c>
      <c r="I143" s="184"/>
      <c r="J143" s="135">
        <f>ROUND(I143*H143,2)</f>
        <v>0</v>
      </c>
      <c r="K143" s="132" t="s">
        <v>232</v>
      </c>
      <c r="L143" s="28"/>
      <c r="M143" s="136" t="s">
        <v>1</v>
      </c>
      <c r="N143" s="137" t="s">
        <v>35</v>
      </c>
      <c r="O143" s="138">
        <v>0.20499999999999999</v>
      </c>
      <c r="P143" s="138">
        <f>O143*H143</f>
        <v>21.411020000000001</v>
      </c>
      <c r="Q143" s="138">
        <v>0</v>
      </c>
      <c r="R143" s="138">
        <f>Q143*H143</f>
        <v>0</v>
      </c>
      <c r="S143" s="138">
        <v>2E-3</v>
      </c>
      <c r="T143" s="139">
        <f>S143*H143</f>
        <v>0.20888800000000002</v>
      </c>
      <c r="AR143" s="140" t="s">
        <v>233</v>
      </c>
      <c r="AT143" s="140" t="s">
        <v>228</v>
      </c>
      <c r="AU143" s="140" t="s">
        <v>79</v>
      </c>
      <c r="AY143" s="16" t="s">
        <v>226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6" t="s">
        <v>79</v>
      </c>
      <c r="BK143" s="141">
        <f>ROUND(I143*H143,2)</f>
        <v>0</v>
      </c>
      <c r="BL143" s="16" t="s">
        <v>233</v>
      </c>
      <c r="BM143" s="140" t="s">
        <v>799</v>
      </c>
    </row>
    <row r="144" spans="2:65" s="12" customFormat="1">
      <c r="B144" s="142"/>
      <c r="D144" s="143" t="s">
        <v>238</v>
      </c>
      <c r="E144" s="144" t="s">
        <v>1</v>
      </c>
      <c r="F144" s="145" t="s">
        <v>800</v>
      </c>
      <c r="H144" s="146">
        <v>104.444444444445</v>
      </c>
      <c r="L144" s="142"/>
      <c r="M144" s="147"/>
      <c r="T144" s="148"/>
      <c r="AT144" s="144" t="s">
        <v>238</v>
      </c>
      <c r="AU144" s="144" t="s">
        <v>79</v>
      </c>
      <c r="AV144" s="12" t="s">
        <v>79</v>
      </c>
      <c r="AW144" s="12" t="s">
        <v>27</v>
      </c>
      <c r="AX144" s="12" t="s">
        <v>69</v>
      </c>
      <c r="AY144" s="144" t="s">
        <v>226</v>
      </c>
    </row>
    <row r="145" spans="2:65" s="13" customFormat="1">
      <c r="B145" s="149"/>
      <c r="D145" s="143" t="s">
        <v>238</v>
      </c>
      <c r="E145" s="150" t="s">
        <v>1</v>
      </c>
      <c r="F145" s="151" t="s">
        <v>239</v>
      </c>
      <c r="H145" s="152">
        <v>104.444444444445</v>
      </c>
      <c r="L145" s="149"/>
      <c r="M145" s="153"/>
      <c r="T145" s="154"/>
      <c r="AT145" s="150" t="s">
        <v>238</v>
      </c>
      <c r="AU145" s="150" t="s">
        <v>79</v>
      </c>
      <c r="AV145" s="13" t="s">
        <v>233</v>
      </c>
      <c r="AW145" s="13" t="s">
        <v>27</v>
      </c>
      <c r="AX145" s="13" t="s">
        <v>77</v>
      </c>
      <c r="AY145" s="150" t="s">
        <v>226</v>
      </c>
    </row>
    <row r="146" spans="2:65" s="1" customFormat="1" ht="24.2" customHeight="1">
      <c r="B146" s="129"/>
      <c r="C146" s="130" t="s">
        <v>254</v>
      </c>
      <c r="D146" s="130" t="s">
        <v>228</v>
      </c>
      <c r="E146" s="131" t="s">
        <v>801</v>
      </c>
      <c r="F146" s="132" t="s">
        <v>802</v>
      </c>
      <c r="G146" s="133" t="s">
        <v>102</v>
      </c>
      <c r="H146" s="134">
        <v>52.222000000000001</v>
      </c>
      <c r="I146" s="184"/>
      <c r="J146" s="135">
        <f>ROUND(I146*H146,2)</f>
        <v>0</v>
      </c>
      <c r="K146" s="132" t="s">
        <v>232</v>
      </c>
      <c r="L146" s="28"/>
      <c r="M146" s="136" t="s">
        <v>1</v>
      </c>
      <c r="N146" s="137" t="s">
        <v>35</v>
      </c>
      <c r="O146" s="138">
        <v>0.23499999999999999</v>
      </c>
      <c r="P146" s="138">
        <f>O146*H146</f>
        <v>12.272169999999999</v>
      </c>
      <c r="Q146" s="138">
        <v>0</v>
      </c>
      <c r="R146" s="138">
        <f>Q146*H146</f>
        <v>0</v>
      </c>
      <c r="S146" s="138">
        <v>4.0000000000000001E-3</v>
      </c>
      <c r="T146" s="139">
        <f>S146*H146</f>
        <v>0.20888800000000002</v>
      </c>
      <c r="AR146" s="140" t="s">
        <v>233</v>
      </c>
      <c r="AT146" s="140" t="s">
        <v>228</v>
      </c>
      <c r="AU146" s="140" t="s">
        <v>79</v>
      </c>
      <c r="AY146" s="16" t="s">
        <v>226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6" t="s">
        <v>79</v>
      </c>
      <c r="BK146" s="141">
        <f>ROUND(I146*H146,2)</f>
        <v>0</v>
      </c>
      <c r="BL146" s="16" t="s">
        <v>233</v>
      </c>
      <c r="BM146" s="140" t="s">
        <v>803</v>
      </c>
    </row>
    <row r="147" spans="2:65" s="12" customFormat="1">
      <c r="B147" s="142"/>
      <c r="D147" s="143" t="s">
        <v>238</v>
      </c>
      <c r="E147" s="144" t="s">
        <v>1</v>
      </c>
      <c r="F147" s="145" t="s">
        <v>804</v>
      </c>
      <c r="H147" s="146">
        <v>52.2222222222223</v>
      </c>
      <c r="L147" s="142"/>
      <c r="M147" s="147"/>
      <c r="T147" s="148"/>
      <c r="AT147" s="144" t="s">
        <v>238</v>
      </c>
      <c r="AU147" s="144" t="s">
        <v>79</v>
      </c>
      <c r="AV147" s="12" t="s">
        <v>79</v>
      </c>
      <c r="AW147" s="12" t="s">
        <v>27</v>
      </c>
      <c r="AX147" s="12" t="s">
        <v>69</v>
      </c>
      <c r="AY147" s="144" t="s">
        <v>226</v>
      </c>
    </row>
    <row r="148" spans="2:65" s="13" customFormat="1">
      <c r="B148" s="149"/>
      <c r="D148" s="143" t="s">
        <v>238</v>
      </c>
      <c r="E148" s="150" t="s">
        <v>1</v>
      </c>
      <c r="F148" s="151" t="s">
        <v>239</v>
      </c>
      <c r="H148" s="152">
        <v>52.2222222222223</v>
      </c>
      <c r="L148" s="149"/>
      <c r="M148" s="153"/>
      <c r="T148" s="154"/>
      <c r="AT148" s="150" t="s">
        <v>238</v>
      </c>
      <c r="AU148" s="150" t="s">
        <v>79</v>
      </c>
      <c r="AV148" s="13" t="s">
        <v>233</v>
      </c>
      <c r="AW148" s="13" t="s">
        <v>27</v>
      </c>
      <c r="AX148" s="13" t="s">
        <v>77</v>
      </c>
      <c r="AY148" s="150" t="s">
        <v>226</v>
      </c>
    </row>
    <row r="149" spans="2:65" s="1" customFormat="1" ht="24.2" customHeight="1">
      <c r="B149" s="129"/>
      <c r="C149" s="130" t="s">
        <v>259</v>
      </c>
      <c r="D149" s="130" t="s">
        <v>228</v>
      </c>
      <c r="E149" s="131" t="s">
        <v>805</v>
      </c>
      <c r="F149" s="132" t="s">
        <v>806</v>
      </c>
      <c r="G149" s="133" t="s">
        <v>102</v>
      </c>
      <c r="H149" s="134">
        <v>6.3</v>
      </c>
      <c r="I149" s="184"/>
      <c r="J149" s="135">
        <f>ROUND(I149*H149,2)</f>
        <v>0</v>
      </c>
      <c r="K149" s="132" t="s">
        <v>232</v>
      </c>
      <c r="L149" s="28"/>
      <c r="M149" s="136" t="s">
        <v>1</v>
      </c>
      <c r="N149" s="137" t="s">
        <v>35</v>
      </c>
      <c r="O149" s="138">
        <v>0.76</v>
      </c>
      <c r="P149" s="138">
        <f>O149*H149</f>
        <v>4.7880000000000003</v>
      </c>
      <c r="Q149" s="138">
        <v>9.0000000000000006E-5</v>
      </c>
      <c r="R149" s="138">
        <f>Q149*H149</f>
        <v>5.6700000000000001E-4</v>
      </c>
      <c r="S149" s="138">
        <v>3.0000000000000001E-3</v>
      </c>
      <c r="T149" s="139">
        <f>S149*H149</f>
        <v>1.89E-2</v>
      </c>
      <c r="AR149" s="140" t="s">
        <v>233</v>
      </c>
      <c r="AT149" s="140" t="s">
        <v>228</v>
      </c>
      <c r="AU149" s="140" t="s">
        <v>79</v>
      </c>
      <c r="AY149" s="16" t="s">
        <v>226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6" t="s">
        <v>79</v>
      </c>
      <c r="BK149" s="141">
        <f>ROUND(I149*H149,2)</f>
        <v>0</v>
      </c>
      <c r="BL149" s="16" t="s">
        <v>233</v>
      </c>
      <c r="BM149" s="140" t="s">
        <v>807</v>
      </c>
    </row>
    <row r="150" spans="2:65" s="14" customFormat="1">
      <c r="B150" s="155"/>
      <c r="D150" s="143" t="s">
        <v>238</v>
      </c>
      <c r="E150" s="156" t="s">
        <v>1</v>
      </c>
      <c r="F150" s="157" t="s">
        <v>808</v>
      </c>
      <c r="H150" s="156" t="s">
        <v>1</v>
      </c>
      <c r="L150" s="155"/>
      <c r="M150" s="158"/>
      <c r="T150" s="159"/>
      <c r="AT150" s="156" t="s">
        <v>238</v>
      </c>
      <c r="AU150" s="156" t="s">
        <v>79</v>
      </c>
      <c r="AV150" s="14" t="s">
        <v>77</v>
      </c>
      <c r="AW150" s="14" t="s">
        <v>27</v>
      </c>
      <c r="AX150" s="14" t="s">
        <v>69</v>
      </c>
      <c r="AY150" s="156" t="s">
        <v>226</v>
      </c>
    </row>
    <row r="151" spans="2:65" s="12" customFormat="1">
      <c r="B151" s="142"/>
      <c r="D151" s="143" t="s">
        <v>238</v>
      </c>
      <c r="E151" s="144" t="s">
        <v>1</v>
      </c>
      <c r="F151" s="145" t="s">
        <v>809</v>
      </c>
      <c r="H151" s="146">
        <v>6.3</v>
      </c>
      <c r="L151" s="142"/>
      <c r="M151" s="147"/>
      <c r="T151" s="148"/>
      <c r="AT151" s="144" t="s">
        <v>238</v>
      </c>
      <c r="AU151" s="144" t="s">
        <v>79</v>
      </c>
      <c r="AV151" s="12" t="s">
        <v>79</v>
      </c>
      <c r="AW151" s="12" t="s">
        <v>27</v>
      </c>
      <c r="AX151" s="12" t="s">
        <v>69</v>
      </c>
      <c r="AY151" s="144" t="s">
        <v>226</v>
      </c>
    </row>
    <row r="152" spans="2:65" s="13" customFormat="1">
      <c r="B152" s="149"/>
      <c r="D152" s="143" t="s">
        <v>238</v>
      </c>
      <c r="E152" s="150" t="s">
        <v>1</v>
      </c>
      <c r="F152" s="151" t="s">
        <v>239</v>
      </c>
      <c r="H152" s="152">
        <v>6.3</v>
      </c>
      <c r="L152" s="149"/>
      <c r="M152" s="153"/>
      <c r="T152" s="154"/>
      <c r="AT152" s="150" t="s">
        <v>238</v>
      </c>
      <c r="AU152" s="150" t="s">
        <v>79</v>
      </c>
      <c r="AV152" s="13" t="s">
        <v>233</v>
      </c>
      <c r="AW152" s="13" t="s">
        <v>27</v>
      </c>
      <c r="AX152" s="13" t="s">
        <v>77</v>
      </c>
      <c r="AY152" s="150" t="s">
        <v>226</v>
      </c>
    </row>
    <row r="153" spans="2:65" s="1" customFormat="1" ht="24.2" customHeight="1">
      <c r="B153" s="129"/>
      <c r="C153" s="130" t="s">
        <v>265</v>
      </c>
      <c r="D153" s="130" t="s">
        <v>228</v>
      </c>
      <c r="E153" s="131" t="s">
        <v>810</v>
      </c>
      <c r="F153" s="132" t="s">
        <v>811</v>
      </c>
      <c r="G153" s="133" t="s">
        <v>231</v>
      </c>
      <c r="H153" s="134">
        <v>39</v>
      </c>
      <c r="I153" s="184"/>
      <c r="J153" s="135">
        <f>ROUND(I153*H153,2)</f>
        <v>0</v>
      </c>
      <c r="K153" s="132" t="s">
        <v>232</v>
      </c>
      <c r="L153" s="28"/>
      <c r="M153" s="136" t="s">
        <v>1</v>
      </c>
      <c r="N153" s="137" t="s">
        <v>35</v>
      </c>
      <c r="O153" s="138">
        <v>8.7999999999999995E-2</v>
      </c>
      <c r="P153" s="138">
        <f>O153*H153</f>
        <v>3.4319999999999999</v>
      </c>
      <c r="Q153" s="138">
        <v>0</v>
      </c>
      <c r="R153" s="138">
        <f>Q153*H153</f>
        <v>0</v>
      </c>
      <c r="S153" s="138">
        <v>8.5999999999999998E-4</v>
      </c>
      <c r="T153" s="139">
        <f>S153*H153</f>
        <v>3.354E-2</v>
      </c>
      <c r="AR153" s="140" t="s">
        <v>233</v>
      </c>
      <c r="AT153" s="140" t="s">
        <v>228</v>
      </c>
      <c r="AU153" s="140" t="s">
        <v>79</v>
      </c>
      <c r="AY153" s="16" t="s">
        <v>226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6" t="s">
        <v>79</v>
      </c>
      <c r="BK153" s="141">
        <f>ROUND(I153*H153,2)</f>
        <v>0</v>
      </c>
      <c r="BL153" s="16" t="s">
        <v>233</v>
      </c>
      <c r="BM153" s="140" t="s">
        <v>812</v>
      </c>
    </row>
    <row r="154" spans="2:65" s="12" customFormat="1">
      <c r="B154" s="142"/>
      <c r="D154" s="143" t="s">
        <v>238</v>
      </c>
      <c r="E154" s="144" t="s">
        <v>1</v>
      </c>
      <c r="F154" s="145" t="s">
        <v>744</v>
      </c>
      <c r="H154" s="146">
        <v>16</v>
      </c>
      <c r="L154" s="142"/>
      <c r="M154" s="147"/>
      <c r="T154" s="148"/>
      <c r="AT154" s="144" t="s">
        <v>238</v>
      </c>
      <c r="AU154" s="144" t="s">
        <v>79</v>
      </c>
      <c r="AV154" s="12" t="s">
        <v>79</v>
      </c>
      <c r="AW154" s="12" t="s">
        <v>27</v>
      </c>
      <c r="AX154" s="12" t="s">
        <v>69</v>
      </c>
      <c r="AY154" s="144" t="s">
        <v>226</v>
      </c>
    </row>
    <row r="155" spans="2:65" s="12" customFormat="1">
      <c r="B155" s="142"/>
      <c r="D155" s="143" t="s">
        <v>238</v>
      </c>
      <c r="E155" s="144" t="s">
        <v>1</v>
      </c>
      <c r="F155" s="145" t="s">
        <v>746</v>
      </c>
      <c r="H155" s="146">
        <v>23</v>
      </c>
      <c r="L155" s="142"/>
      <c r="M155" s="147"/>
      <c r="T155" s="148"/>
      <c r="AT155" s="144" t="s">
        <v>238</v>
      </c>
      <c r="AU155" s="144" t="s">
        <v>79</v>
      </c>
      <c r="AV155" s="12" t="s">
        <v>79</v>
      </c>
      <c r="AW155" s="12" t="s">
        <v>27</v>
      </c>
      <c r="AX155" s="12" t="s">
        <v>69</v>
      </c>
      <c r="AY155" s="144" t="s">
        <v>226</v>
      </c>
    </row>
    <row r="156" spans="2:65" s="13" customFormat="1">
      <c r="B156" s="149"/>
      <c r="D156" s="143" t="s">
        <v>238</v>
      </c>
      <c r="E156" s="150" t="s">
        <v>1</v>
      </c>
      <c r="F156" s="151" t="s">
        <v>239</v>
      </c>
      <c r="H156" s="152">
        <v>39</v>
      </c>
      <c r="L156" s="149"/>
      <c r="M156" s="153"/>
      <c r="T156" s="154"/>
      <c r="AT156" s="150" t="s">
        <v>238</v>
      </c>
      <c r="AU156" s="150" t="s">
        <v>79</v>
      </c>
      <c r="AV156" s="13" t="s">
        <v>233</v>
      </c>
      <c r="AW156" s="13" t="s">
        <v>27</v>
      </c>
      <c r="AX156" s="13" t="s">
        <v>77</v>
      </c>
      <c r="AY156" s="150" t="s">
        <v>226</v>
      </c>
    </row>
    <row r="157" spans="2:65" s="1" customFormat="1" ht="24.2" customHeight="1">
      <c r="B157" s="129"/>
      <c r="C157" s="130" t="s">
        <v>269</v>
      </c>
      <c r="D157" s="130" t="s">
        <v>228</v>
      </c>
      <c r="E157" s="131" t="s">
        <v>813</v>
      </c>
      <c r="F157" s="132" t="s">
        <v>814</v>
      </c>
      <c r="G157" s="133" t="s">
        <v>102</v>
      </c>
      <c r="H157" s="134">
        <v>0.9</v>
      </c>
      <c r="I157" s="184"/>
      <c r="J157" s="135">
        <f>ROUND(I157*H157,2)</f>
        <v>0</v>
      </c>
      <c r="K157" s="132" t="s">
        <v>232</v>
      </c>
      <c r="L157" s="28"/>
      <c r="M157" s="136" t="s">
        <v>1</v>
      </c>
      <c r="N157" s="137" t="s">
        <v>35</v>
      </c>
      <c r="O157" s="138">
        <v>1.6</v>
      </c>
      <c r="P157" s="138">
        <f>O157*H157</f>
        <v>1.4400000000000002</v>
      </c>
      <c r="Q157" s="138">
        <v>1.2800000000000001E-3</v>
      </c>
      <c r="R157" s="138">
        <f>Q157*H157</f>
        <v>1.152E-3</v>
      </c>
      <c r="S157" s="138">
        <v>2.1000000000000001E-2</v>
      </c>
      <c r="T157" s="139">
        <f>S157*H157</f>
        <v>1.89E-2</v>
      </c>
      <c r="AR157" s="140" t="s">
        <v>233</v>
      </c>
      <c r="AT157" s="140" t="s">
        <v>228</v>
      </c>
      <c r="AU157" s="140" t="s">
        <v>79</v>
      </c>
      <c r="AY157" s="16" t="s">
        <v>226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6" t="s">
        <v>79</v>
      </c>
      <c r="BK157" s="141">
        <f>ROUND(I157*H157,2)</f>
        <v>0</v>
      </c>
      <c r="BL157" s="16" t="s">
        <v>233</v>
      </c>
      <c r="BM157" s="140" t="s">
        <v>815</v>
      </c>
    </row>
    <row r="158" spans="2:65" s="14" customFormat="1">
      <c r="B158" s="155"/>
      <c r="D158" s="143" t="s">
        <v>238</v>
      </c>
      <c r="E158" s="156" t="s">
        <v>1</v>
      </c>
      <c r="F158" s="157" t="s">
        <v>816</v>
      </c>
      <c r="H158" s="156" t="s">
        <v>1</v>
      </c>
      <c r="L158" s="155"/>
      <c r="M158" s="158"/>
      <c r="T158" s="159"/>
      <c r="AT158" s="156" t="s">
        <v>238</v>
      </c>
      <c r="AU158" s="156" t="s">
        <v>79</v>
      </c>
      <c r="AV158" s="14" t="s">
        <v>77</v>
      </c>
      <c r="AW158" s="14" t="s">
        <v>27</v>
      </c>
      <c r="AX158" s="14" t="s">
        <v>69</v>
      </c>
      <c r="AY158" s="156" t="s">
        <v>226</v>
      </c>
    </row>
    <row r="159" spans="2:65" s="12" customFormat="1">
      <c r="B159" s="142"/>
      <c r="D159" s="143" t="s">
        <v>238</v>
      </c>
      <c r="E159" s="144" t="s">
        <v>1</v>
      </c>
      <c r="F159" s="145" t="s">
        <v>817</v>
      </c>
      <c r="H159" s="146">
        <v>0.9</v>
      </c>
      <c r="L159" s="142"/>
      <c r="M159" s="147"/>
      <c r="T159" s="148"/>
      <c r="AT159" s="144" t="s">
        <v>238</v>
      </c>
      <c r="AU159" s="144" t="s">
        <v>79</v>
      </c>
      <c r="AV159" s="12" t="s">
        <v>79</v>
      </c>
      <c r="AW159" s="12" t="s">
        <v>27</v>
      </c>
      <c r="AX159" s="12" t="s">
        <v>69</v>
      </c>
      <c r="AY159" s="144" t="s">
        <v>226</v>
      </c>
    </row>
    <row r="160" spans="2:65" s="13" customFormat="1">
      <c r="B160" s="149"/>
      <c r="D160" s="143" t="s">
        <v>238</v>
      </c>
      <c r="E160" s="150" t="s">
        <v>1</v>
      </c>
      <c r="F160" s="151" t="s">
        <v>239</v>
      </c>
      <c r="H160" s="152">
        <v>0.9</v>
      </c>
      <c r="L160" s="149"/>
      <c r="M160" s="153"/>
      <c r="T160" s="154"/>
      <c r="AT160" s="150" t="s">
        <v>238</v>
      </c>
      <c r="AU160" s="150" t="s">
        <v>79</v>
      </c>
      <c r="AV160" s="13" t="s">
        <v>233</v>
      </c>
      <c r="AW160" s="13" t="s">
        <v>27</v>
      </c>
      <c r="AX160" s="13" t="s">
        <v>77</v>
      </c>
      <c r="AY160" s="150" t="s">
        <v>226</v>
      </c>
    </row>
    <row r="161" spans="2:65" s="11" customFormat="1" ht="22.9" customHeight="1">
      <c r="B161" s="118"/>
      <c r="D161" s="119" t="s">
        <v>68</v>
      </c>
      <c r="E161" s="127" t="s">
        <v>342</v>
      </c>
      <c r="F161" s="127" t="s">
        <v>343</v>
      </c>
      <c r="J161" s="128">
        <f>BK161</f>
        <v>0</v>
      </c>
      <c r="L161" s="118"/>
      <c r="M161" s="122"/>
      <c r="P161" s="123">
        <f>SUM(P162:P169)</f>
        <v>3.110395</v>
      </c>
      <c r="R161" s="123">
        <f>SUM(R162:R169)</f>
        <v>0</v>
      </c>
      <c r="T161" s="124">
        <f>SUM(T162:T169)</f>
        <v>0</v>
      </c>
      <c r="AR161" s="119" t="s">
        <v>77</v>
      </c>
      <c r="AT161" s="125" t="s">
        <v>68</v>
      </c>
      <c r="AU161" s="125" t="s">
        <v>77</v>
      </c>
      <c r="AY161" s="119" t="s">
        <v>226</v>
      </c>
      <c r="BK161" s="126">
        <f>SUM(BK162:BK169)</f>
        <v>0</v>
      </c>
    </row>
    <row r="162" spans="2:65" s="1" customFormat="1" ht="24.2" customHeight="1">
      <c r="B162" s="129"/>
      <c r="C162" s="130" t="s">
        <v>272</v>
      </c>
      <c r="D162" s="130" t="s">
        <v>228</v>
      </c>
      <c r="E162" s="131" t="s">
        <v>345</v>
      </c>
      <c r="F162" s="132" t="s">
        <v>346</v>
      </c>
      <c r="G162" s="133" t="s">
        <v>93</v>
      </c>
      <c r="H162" s="134">
        <v>0.55100000000000005</v>
      </c>
      <c r="I162" s="184"/>
      <c r="J162" s="135">
        <f>ROUND(I162*H162,2)</f>
        <v>0</v>
      </c>
      <c r="K162" s="132" t="s">
        <v>232</v>
      </c>
      <c r="L162" s="28"/>
      <c r="M162" s="136" t="s">
        <v>1</v>
      </c>
      <c r="N162" s="137" t="s">
        <v>35</v>
      </c>
      <c r="O162" s="138">
        <v>5.46</v>
      </c>
      <c r="P162" s="138">
        <f>O162*H162</f>
        <v>3.0084600000000004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233</v>
      </c>
      <c r="AT162" s="140" t="s">
        <v>228</v>
      </c>
      <c r="AU162" s="140" t="s">
        <v>79</v>
      </c>
      <c r="AY162" s="16" t="s">
        <v>226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6" t="s">
        <v>79</v>
      </c>
      <c r="BK162" s="141">
        <f>ROUND(I162*H162,2)</f>
        <v>0</v>
      </c>
      <c r="BL162" s="16" t="s">
        <v>233</v>
      </c>
      <c r="BM162" s="140" t="s">
        <v>818</v>
      </c>
    </row>
    <row r="163" spans="2:65" s="1" customFormat="1" ht="24.2" customHeight="1">
      <c r="B163" s="129"/>
      <c r="C163" s="130" t="s">
        <v>276</v>
      </c>
      <c r="D163" s="130" t="s">
        <v>228</v>
      </c>
      <c r="E163" s="131" t="s">
        <v>349</v>
      </c>
      <c r="F163" s="132" t="s">
        <v>350</v>
      </c>
      <c r="G163" s="133" t="s">
        <v>93</v>
      </c>
      <c r="H163" s="134">
        <v>0.55100000000000005</v>
      </c>
      <c r="I163" s="184"/>
      <c r="J163" s="135">
        <f>ROUND(I163*H163,2)</f>
        <v>0</v>
      </c>
      <c r="K163" s="132" t="s">
        <v>232</v>
      </c>
      <c r="L163" s="28"/>
      <c r="M163" s="136" t="s">
        <v>1</v>
      </c>
      <c r="N163" s="137" t="s">
        <v>35</v>
      </c>
      <c r="O163" s="138">
        <v>0.125</v>
      </c>
      <c r="P163" s="138">
        <f>O163*H163</f>
        <v>6.8875000000000006E-2</v>
      </c>
      <c r="Q163" s="138">
        <v>0</v>
      </c>
      <c r="R163" s="138">
        <f>Q163*H163</f>
        <v>0</v>
      </c>
      <c r="S163" s="138">
        <v>0</v>
      </c>
      <c r="T163" s="139">
        <f>S163*H163</f>
        <v>0</v>
      </c>
      <c r="AR163" s="140" t="s">
        <v>233</v>
      </c>
      <c r="AT163" s="140" t="s">
        <v>228</v>
      </c>
      <c r="AU163" s="140" t="s">
        <v>79</v>
      </c>
      <c r="AY163" s="16" t="s">
        <v>226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6" t="s">
        <v>79</v>
      </c>
      <c r="BK163" s="141">
        <f>ROUND(I163*H163,2)</f>
        <v>0</v>
      </c>
      <c r="BL163" s="16" t="s">
        <v>233</v>
      </c>
      <c r="BM163" s="140" t="s">
        <v>819</v>
      </c>
    </row>
    <row r="164" spans="2:65" s="1" customFormat="1" ht="24.2" customHeight="1">
      <c r="B164" s="129"/>
      <c r="C164" s="130" t="s">
        <v>280</v>
      </c>
      <c r="D164" s="130" t="s">
        <v>228</v>
      </c>
      <c r="E164" s="131" t="s">
        <v>353</v>
      </c>
      <c r="F164" s="132" t="s">
        <v>354</v>
      </c>
      <c r="G164" s="133" t="s">
        <v>93</v>
      </c>
      <c r="H164" s="134">
        <v>5.51</v>
      </c>
      <c r="I164" s="184"/>
      <c r="J164" s="135">
        <f>ROUND(I164*H164,2)</f>
        <v>0</v>
      </c>
      <c r="K164" s="132" t="s">
        <v>232</v>
      </c>
      <c r="L164" s="28"/>
      <c r="M164" s="136" t="s">
        <v>1</v>
      </c>
      <c r="N164" s="137" t="s">
        <v>35</v>
      </c>
      <c r="O164" s="138">
        <v>6.0000000000000001E-3</v>
      </c>
      <c r="P164" s="138">
        <f>O164*H164</f>
        <v>3.3059999999999999E-2</v>
      </c>
      <c r="Q164" s="138">
        <v>0</v>
      </c>
      <c r="R164" s="138">
        <f>Q164*H164</f>
        <v>0</v>
      </c>
      <c r="S164" s="138">
        <v>0</v>
      </c>
      <c r="T164" s="139">
        <f>S164*H164</f>
        <v>0</v>
      </c>
      <c r="AR164" s="140" t="s">
        <v>233</v>
      </c>
      <c r="AT164" s="140" t="s">
        <v>228</v>
      </c>
      <c r="AU164" s="140" t="s">
        <v>79</v>
      </c>
      <c r="AY164" s="16" t="s">
        <v>226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6" t="s">
        <v>79</v>
      </c>
      <c r="BK164" s="141">
        <f>ROUND(I164*H164,2)</f>
        <v>0</v>
      </c>
      <c r="BL164" s="16" t="s">
        <v>233</v>
      </c>
      <c r="BM164" s="140" t="s">
        <v>820</v>
      </c>
    </row>
    <row r="165" spans="2:65" s="12" customFormat="1">
      <c r="B165" s="142"/>
      <c r="D165" s="143" t="s">
        <v>238</v>
      </c>
      <c r="F165" s="145" t="s">
        <v>821</v>
      </c>
      <c r="H165" s="146">
        <v>5.51</v>
      </c>
      <c r="L165" s="142"/>
      <c r="M165" s="147"/>
      <c r="T165" s="148"/>
      <c r="AT165" s="144" t="s">
        <v>238</v>
      </c>
      <c r="AU165" s="144" t="s">
        <v>79</v>
      </c>
      <c r="AV165" s="12" t="s">
        <v>79</v>
      </c>
      <c r="AW165" s="12" t="s">
        <v>3</v>
      </c>
      <c r="AX165" s="12" t="s">
        <v>77</v>
      </c>
      <c r="AY165" s="144" t="s">
        <v>226</v>
      </c>
    </row>
    <row r="166" spans="2:65" s="1" customFormat="1" ht="49.15" customHeight="1">
      <c r="B166" s="129"/>
      <c r="C166" s="130" t="s">
        <v>285</v>
      </c>
      <c r="D166" s="130" t="s">
        <v>228</v>
      </c>
      <c r="E166" s="131" t="s">
        <v>358</v>
      </c>
      <c r="F166" s="132" t="s">
        <v>359</v>
      </c>
      <c r="G166" s="133" t="s">
        <v>93</v>
      </c>
      <c r="H166" s="134">
        <v>0.496</v>
      </c>
      <c r="I166" s="184"/>
      <c r="J166" s="135">
        <f>ROUND(I166*H166,2)</f>
        <v>0</v>
      </c>
      <c r="K166" s="132" t="s">
        <v>232</v>
      </c>
      <c r="L166" s="28"/>
      <c r="M166" s="136" t="s">
        <v>1</v>
      </c>
      <c r="N166" s="137" t="s">
        <v>35</v>
      </c>
      <c r="O166" s="138">
        <v>0</v>
      </c>
      <c r="P166" s="138">
        <f>O166*H166</f>
        <v>0</v>
      </c>
      <c r="Q166" s="138">
        <v>0</v>
      </c>
      <c r="R166" s="138">
        <f>Q166*H166</f>
        <v>0</v>
      </c>
      <c r="S166" s="138">
        <v>0</v>
      </c>
      <c r="T166" s="139">
        <f>S166*H166</f>
        <v>0</v>
      </c>
      <c r="AR166" s="140" t="s">
        <v>233</v>
      </c>
      <c r="AT166" s="140" t="s">
        <v>228</v>
      </c>
      <c r="AU166" s="140" t="s">
        <v>79</v>
      </c>
      <c r="AY166" s="16" t="s">
        <v>226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6" t="s">
        <v>79</v>
      </c>
      <c r="BK166" s="141">
        <f>ROUND(I166*H166,2)</f>
        <v>0</v>
      </c>
      <c r="BL166" s="16" t="s">
        <v>233</v>
      </c>
      <c r="BM166" s="140" t="s">
        <v>822</v>
      </c>
    </row>
    <row r="167" spans="2:65" s="12" customFormat="1">
      <c r="B167" s="142"/>
      <c r="D167" s="143" t="s">
        <v>238</v>
      </c>
      <c r="F167" s="145" t="s">
        <v>823</v>
      </c>
      <c r="H167" s="146">
        <v>0.496</v>
      </c>
      <c r="L167" s="142"/>
      <c r="M167" s="147"/>
      <c r="T167" s="148"/>
      <c r="AT167" s="144" t="s">
        <v>238</v>
      </c>
      <c r="AU167" s="144" t="s">
        <v>79</v>
      </c>
      <c r="AV167" s="12" t="s">
        <v>79</v>
      </c>
      <c r="AW167" s="12" t="s">
        <v>3</v>
      </c>
      <c r="AX167" s="12" t="s">
        <v>77</v>
      </c>
      <c r="AY167" s="144" t="s">
        <v>226</v>
      </c>
    </row>
    <row r="168" spans="2:65" s="1" customFormat="1" ht="33" customHeight="1">
      <c r="B168" s="129"/>
      <c r="C168" s="130" t="s">
        <v>8</v>
      </c>
      <c r="D168" s="130" t="s">
        <v>228</v>
      </c>
      <c r="E168" s="131" t="s">
        <v>363</v>
      </c>
      <c r="F168" s="132" t="s">
        <v>364</v>
      </c>
      <c r="G168" s="133" t="s">
        <v>93</v>
      </c>
      <c r="H168" s="134">
        <v>5.5E-2</v>
      </c>
      <c r="I168" s="184"/>
      <c r="J168" s="135">
        <f>ROUND(I168*H168,2)</f>
        <v>0</v>
      </c>
      <c r="K168" s="132" t="s">
        <v>232</v>
      </c>
      <c r="L168" s="28"/>
      <c r="M168" s="136" t="s">
        <v>1</v>
      </c>
      <c r="N168" s="137" t="s">
        <v>35</v>
      </c>
      <c r="O168" s="138">
        <v>0</v>
      </c>
      <c r="P168" s="138">
        <f>O168*H168</f>
        <v>0</v>
      </c>
      <c r="Q168" s="138">
        <v>0</v>
      </c>
      <c r="R168" s="138">
        <f>Q168*H168</f>
        <v>0</v>
      </c>
      <c r="S168" s="138">
        <v>0</v>
      </c>
      <c r="T168" s="139">
        <f>S168*H168</f>
        <v>0</v>
      </c>
      <c r="AR168" s="140" t="s">
        <v>233</v>
      </c>
      <c r="AT168" s="140" t="s">
        <v>228</v>
      </c>
      <c r="AU168" s="140" t="s">
        <v>79</v>
      </c>
      <c r="AY168" s="16" t="s">
        <v>226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6" t="s">
        <v>79</v>
      </c>
      <c r="BK168" s="141">
        <f>ROUND(I168*H168,2)</f>
        <v>0</v>
      </c>
      <c r="BL168" s="16" t="s">
        <v>233</v>
      </c>
      <c r="BM168" s="140" t="s">
        <v>824</v>
      </c>
    </row>
    <row r="169" spans="2:65" s="12" customFormat="1">
      <c r="B169" s="142"/>
      <c r="D169" s="143" t="s">
        <v>238</v>
      </c>
      <c r="F169" s="145" t="s">
        <v>825</v>
      </c>
      <c r="H169" s="146">
        <v>5.5E-2</v>
      </c>
      <c r="L169" s="142"/>
      <c r="M169" s="147"/>
      <c r="T169" s="148"/>
      <c r="AT169" s="144" t="s">
        <v>238</v>
      </c>
      <c r="AU169" s="144" t="s">
        <v>79</v>
      </c>
      <c r="AV169" s="12" t="s">
        <v>79</v>
      </c>
      <c r="AW169" s="12" t="s">
        <v>3</v>
      </c>
      <c r="AX169" s="12" t="s">
        <v>77</v>
      </c>
      <c r="AY169" s="144" t="s">
        <v>226</v>
      </c>
    </row>
    <row r="170" spans="2:65" s="11" customFormat="1" ht="22.9" customHeight="1">
      <c r="B170" s="118"/>
      <c r="D170" s="119" t="s">
        <v>68</v>
      </c>
      <c r="E170" s="127" t="s">
        <v>372</v>
      </c>
      <c r="F170" s="127" t="s">
        <v>373</v>
      </c>
      <c r="J170" s="128">
        <f>BK170</f>
        <v>0</v>
      </c>
      <c r="L170" s="118"/>
      <c r="M170" s="122"/>
      <c r="P170" s="123">
        <f>P171</f>
        <v>4.1128400000000003</v>
      </c>
      <c r="R170" s="123">
        <f>R171</f>
        <v>0</v>
      </c>
      <c r="T170" s="124">
        <f>T171</f>
        <v>0</v>
      </c>
      <c r="AR170" s="119" t="s">
        <v>77</v>
      </c>
      <c r="AT170" s="125" t="s">
        <v>68</v>
      </c>
      <c r="AU170" s="125" t="s">
        <v>77</v>
      </c>
      <c r="AY170" s="119" t="s">
        <v>226</v>
      </c>
      <c r="BK170" s="126">
        <f>BK171</f>
        <v>0</v>
      </c>
    </row>
    <row r="171" spans="2:65" s="1" customFormat="1" ht="21.75" customHeight="1">
      <c r="B171" s="129"/>
      <c r="C171" s="130" t="s">
        <v>294</v>
      </c>
      <c r="D171" s="130" t="s">
        <v>228</v>
      </c>
      <c r="E171" s="131" t="s">
        <v>375</v>
      </c>
      <c r="F171" s="132" t="s">
        <v>376</v>
      </c>
      <c r="G171" s="133" t="s">
        <v>93</v>
      </c>
      <c r="H171" s="134">
        <v>0.89800000000000002</v>
      </c>
      <c r="I171" s="184"/>
      <c r="J171" s="135">
        <f>ROUND(I171*H171,2)</f>
        <v>0</v>
      </c>
      <c r="K171" s="132" t="s">
        <v>232</v>
      </c>
      <c r="L171" s="28"/>
      <c r="M171" s="136" t="s">
        <v>1</v>
      </c>
      <c r="N171" s="137" t="s">
        <v>35</v>
      </c>
      <c r="O171" s="138">
        <v>4.58</v>
      </c>
      <c r="P171" s="138">
        <f>O171*H171</f>
        <v>4.1128400000000003</v>
      </c>
      <c r="Q171" s="138">
        <v>0</v>
      </c>
      <c r="R171" s="138">
        <f>Q171*H171</f>
        <v>0</v>
      </c>
      <c r="S171" s="138">
        <v>0</v>
      </c>
      <c r="T171" s="139">
        <f>S171*H171</f>
        <v>0</v>
      </c>
      <c r="AR171" s="140" t="s">
        <v>233</v>
      </c>
      <c r="AT171" s="140" t="s">
        <v>228</v>
      </c>
      <c r="AU171" s="140" t="s">
        <v>79</v>
      </c>
      <c r="AY171" s="16" t="s">
        <v>226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6" t="s">
        <v>79</v>
      </c>
      <c r="BK171" s="141">
        <f>ROUND(I171*H171,2)</f>
        <v>0</v>
      </c>
      <c r="BL171" s="16" t="s">
        <v>233</v>
      </c>
      <c r="BM171" s="140" t="s">
        <v>826</v>
      </c>
    </row>
    <row r="172" spans="2:65" s="11" customFormat="1" ht="25.9" customHeight="1">
      <c r="B172" s="118"/>
      <c r="D172" s="119" t="s">
        <v>68</v>
      </c>
      <c r="E172" s="120" t="s">
        <v>378</v>
      </c>
      <c r="F172" s="120" t="s">
        <v>379</v>
      </c>
      <c r="J172" s="121">
        <f>BK172</f>
        <v>0</v>
      </c>
      <c r="L172" s="118"/>
      <c r="M172" s="122"/>
      <c r="P172" s="123">
        <f>P173+P293+P313+P330</f>
        <v>146.398</v>
      </c>
      <c r="R172" s="123">
        <f>R173+R293+R313+R330</f>
        <v>8.6925000000000016E-2</v>
      </c>
      <c r="T172" s="124">
        <f>T173+T293+T313+T330</f>
        <v>6.1383999999999994E-2</v>
      </c>
      <c r="AR172" s="119" t="s">
        <v>79</v>
      </c>
      <c r="AT172" s="125" t="s">
        <v>68</v>
      </c>
      <c r="AU172" s="125" t="s">
        <v>69</v>
      </c>
      <c r="AY172" s="119" t="s">
        <v>226</v>
      </c>
      <c r="BK172" s="126">
        <f>BK173+BK293+BK313+BK330</f>
        <v>0</v>
      </c>
    </row>
    <row r="173" spans="2:65" s="11" customFormat="1" ht="22.9" customHeight="1">
      <c r="B173" s="118"/>
      <c r="D173" s="119" t="s">
        <v>68</v>
      </c>
      <c r="E173" s="127" t="s">
        <v>827</v>
      </c>
      <c r="F173" s="127" t="s">
        <v>828</v>
      </c>
      <c r="J173" s="128">
        <f>BK173</f>
        <v>0</v>
      </c>
      <c r="L173" s="118"/>
      <c r="M173" s="122"/>
      <c r="P173" s="123">
        <f>SUM(P174:P292)</f>
        <v>115.43699999999998</v>
      </c>
      <c r="R173" s="123">
        <f>SUM(R174:R292)</f>
        <v>8.4365000000000009E-2</v>
      </c>
      <c r="T173" s="124">
        <f>SUM(T174:T292)</f>
        <v>0</v>
      </c>
      <c r="AR173" s="119" t="s">
        <v>79</v>
      </c>
      <c r="AT173" s="125" t="s">
        <v>68</v>
      </c>
      <c r="AU173" s="125" t="s">
        <v>77</v>
      </c>
      <c r="AY173" s="119" t="s">
        <v>226</v>
      </c>
      <c r="BK173" s="126">
        <f>SUM(BK174:BK292)</f>
        <v>0</v>
      </c>
    </row>
    <row r="174" spans="2:65" s="1" customFormat="1" ht="21.75" customHeight="1">
      <c r="B174" s="129"/>
      <c r="C174" s="130" t="s">
        <v>300</v>
      </c>
      <c r="D174" s="130" t="s">
        <v>228</v>
      </c>
      <c r="E174" s="131" t="s">
        <v>829</v>
      </c>
      <c r="F174" s="132" t="s">
        <v>830</v>
      </c>
      <c r="G174" s="133" t="s">
        <v>231</v>
      </c>
      <c r="H174" s="134">
        <v>38</v>
      </c>
      <c r="I174" s="184"/>
      <c r="J174" s="135">
        <f>ROUND(I174*H174,2)</f>
        <v>0</v>
      </c>
      <c r="K174" s="132" t="s">
        <v>232</v>
      </c>
      <c r="L174" s="28"/>
      <c r="M174" s="136" t="s">
        <v>1</v>
      </c>
      <c r="N174" s="137" t="s">
        <v>35</v>
      </c>
      <c r="O174" s="138">
        <v>9.0999999999999998E-2</v>
      </c>
      <c r="P174" s="138">
        <f>O174*H174</f>
        <v>3.4579999999999997</v>
      </c>
      <c r="Q174" s="138">
        <v>0</v>
      </c>
      <c r="R174" s="138">
        <f>Q174*H174</f>
        <v>0</v>
      </c>
      <c r="S174" s="138">
        <v>0</v>
      </c>
      <c r="T174" s="139">
        <f>S174*H174</f>
        <v>0</v>
      </c>
      <c r="AR174" s="140" t="s">
        <v>294</v>
      </c>
      <c r="AT174" s="140" t="s">
        <v>228</v>
      </c>
      <c r="AU174" s="140" t="s">
        <v>79</v>
      </c>
      <c r="AY174" s="16" t="s">
        <v>226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6" t="s">
        <v>79</v>
      </c>
      <c r="BK174" s="141">
        <f>ROUND(I174*H174,2)</f>
        <v>0</v>
      </c>
      <c r="BL174" s="16" t="s">
        <v>294</v>
      </c>
      <c r="BM174" s="140" t="s">
        <v>831</v>
      </c>
    </row>
    <row r="175" spans="2:65" s="12" customFormat="1">
      <c r="B175" s="142"/>
      <c r="D175" s="143" t="s">
        <v>238</v>
      </c>
      <c r="E175" s="144" t="s">
        <v>1</v>
      </c>
      <c r="F175" s="145" t="s">
        <v>744</v>
      </c>
      <c r="H175" s="146">
        <v>16</v>
      </c>
      <c r="L175" s="142"/>
      <c r="M175" s="147"/>
      <c r="T175" s="148"/>
      <c r="AT175" s="144" t="s">
        <v>238</v>
      </c>
      <c r="AU175" s="144" t="s">
        <v>79</v>
      </c>
      <c r="AV175" s="12" t="s">
        <v>79</v>
      </c>
      <c r="AW175" s="12" t="s">
        <v>27</v>
      </c>
      <c r="AX175" s="12" t="s">
        <v>69</v>
      </c>
      <c r="AY175" s="144" t="s">
        <v>226</v>
      </c>
    </row>
    <row r="176" spans="2:65" s="12" customFormat="1">
      <c r="B176" s="142"/>
      <c r="D176" s="143" t="s">
        <v>238</v>
      </c>
      <c r="E176" s="144" t="s">
        <v>1</v>
      </c>
      <c r="F176" s="145" t="s">
        <v>773</v>
      </c>
      <c r="H176" s="146">
        <v>9</v>
      </c>
      <c r="L176" s="142"/>
      <c r="M176" s="147"/>
      <c r="T176" s="148"/>
      <c r="AT176" s="144" t="s">
        <v>238</v>
      </c>
      <c r="AU176" s="144" t="s">
        <v>79</v>
      </c>
      <c r="AV176" s="12" t="s">
        <v>79</v>
      </c>
      <c r="AW176" s="12" t="s">
        <v>27</v>
      </c>
      <c r="AX176" s="12" t="s">
        <v>69</v>
      </c>
      <c r="AY176" s="144" t="s">
        <v>226</v>
      </c>
    </row>
    <row r="177" spans="2:65" s="12" customFormat="1">
      <c r="B177" s="142"/>
      <c r="D177" s="143" t="s">
        <v>238</v>
      </c>
      <c r="E177" s="144" t="s">
        <v>1</v>
      </c>
      <c r="F177" s="145" t="s">
        <v>775</v>
      </c>
      <c r="H177" s="146">
        <v>13</v>
      </c>
      <c r="L177" s="142"/>
      <c r="M177" s="147"/>
      <c r="T177" s="148"/>
      <c r="AT177" s="144" t="s">
        <v>238</v>
      </c>
      <c r="AU177" s="144" t="s">
        <v>79</v>
      </c>
      <c r="AV177" s="12" t="s">
        <v>79</v>
      </c>
      <c r="AW177" s="12" t="s">
        <v>27</v>
      </c>
      <c r="AX177" s="12" t="s">
        <v>69</v>
      </c>
      <c r="AY177" s="144" t="s">
        <v>226</v>
      </c>
    </row>
    <row r="178" spans="2:65" s="13" customFormat="1">
      <c r="B178" s="149"/>
      <c r="D178" s="143" t="s">
        <v>238</v>
      </c>
      <c r="E178" s="150" t="s">
        <v>1</v>
      </c>
      <c r="F178" s="151" t="s">
        <v>239</v>
      </c>
      <c r="H178" s="152">
        <v>38</v>
      </c>
      <c r="L178" s="149"/>
      <c r="M178" s="153"/>
      <c r="T178" s="154"/>
      <c r="AT178" s="150" t="s">
        <v>238</v>
      </c>
      <c r="AU178" s="150" t="s">
        <v>79</v>
      </c>
      <c r="AV178" s="13" t="s">
        <v>233</v>
      </c>
      <c r="AW178" s="13" t="s">
        <v>27</v>
      </c>
      <c r="AX178" s="13" t="s">
        <v>77</v>
      </c>
      <c r="AY178" s="150" t="s">
        <v>226</v>
      </c>
    </row>
    <row r="179" spans="2:65" s="1" customFormat="1" ht="21.75" customHeight="1">
      <c r="B179" s="129"/>
      <c r="C179" s="160" t="s">
        <v>304</v>
      </c>
      <c r="D179" s="160" t="s">
        <v>414</v>
      </c>
      <c r="E179" s="161" t="s">
        <v>832</v>
      </c>
      <c r="F179" s="162" t="s">
        <v>833</v>
      </c>
      <c r="G179" s="163" t="s">
        <v>231</v>
      </c>
      <c r="H179" s="164">
        <v>25</v>
      </c>
      <c r="I179" s="185"/>
      <c r="J179" s="165">
        <f>ROUND(I179*H179,2)</f>
        <v>0</v>
      </c>
      <c r="K179" s="162" t="s">
        <v>232</v>
      </c>
      <c r="L179" s="166"/>
      <c r="M179" s="167" t="s">
        <v>1</v>
      </c>
      <c r="N179" s="168" t="s">
        <v>35</v>
      </c>
      <c r="O179" s="138">
        <v>0</v>
      </c>
      <c r="P179" s="138">
        <f>O179*H179</f>
        <v>0</v>
      </c>
      <c r="Q179" s="138">
        <v>4.0000000000000003E-5</v>
      </c>
      <c r="R179" s="138">
        <f>Q179*H179</f>
        <v>1E-3</v>
      </c>
      <c r="S179" s="138">
        <v>0</v>
      </c>
      <c r="T179" s="139">
        <f>S179*H179</f>
        <v>0</v>
      </c>
      <c r="AR179" s="140" t="s">
        <v>362</v>
      </c>
      <c r="AT179" s="140" t="s">
        <v>414</v>
      </c>
      <c r="AU179" s="140" t="s">
        <v>79</v>
      </c>
      <c r="AY179" s="16" t="s">
        <v>226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6" t="s">
        <v>79</v>
      </c>
      <c r="BK179" s="141">
        <f>ROUND(I179*H179,2)</f>
        <v>0</v>
      </c>
      <c r="BL179" s="16" t="s">
        <v>294</v>
      </c>
      <c r="BM179" s="140" t="s">
        <v>834</v>
      </c>
    </row>
    <row r="180" spans="2:65" s="12" customFormat="1">
      <c r="B180" s="142"/>
      <c r="D180" s="143" t="s">
        <v>238</v>
      </c>
      <c r="E180" s="144" t="s">
        <v>1</v>
      </c>
      <c r="F180" s="145" t="s">
        <v>744</v>
      </c>
      <c r="H180" s="146">
        <v>16</v>
      </c>
      <c r="L180" s="142"/>
      <c r="M180" s="147"/>
      <c r="T180" s="148"/>
      <c r="AT180" s="144" t="s">
        <v>238</v>
      </c>
      <c r="AU180" s="144" t="s">
        <v>79</v>
      </c>
      <c r="AV180" s="12" t="s">
        <v>79</v>
      </c>
      <c r="AW180" s="12" t="s">
        <v>27</v>
      </c>
      <c r="AX180" s="12" t="s">
        <v>69</v>
      </c>
      <c r="AY180" s="144" t="s">
        <v>226</v>
      </c>
    </row>
    <row r="181" spans="2:65" s="12" customFormat="1">
      <c r="B181" s="142"/>
      <c r="D181" s="143" t="s">
        <v>238</v>
      </c>
      <c r="E181" s="144" t="s">
        <v>1</v>
      </c>
      <c r="F181" s="145" t="s">
        <v>773</v>
      </c>
      <c r="H181" s="146">
        <v>9</v>
      </c>
      <c r="L181" s="142"/>
      <c r="M181" s="147"/>
      <c r="T181" s="148"/>
      <c r="AT181" s="144" t="s">
        <v>238</v>
      </c>
      <c r="AU181" s="144" t="s">
        <v>79</v>
      </c>
      <c r="AV181" s="12" t="s">
        <v>79</v>
      </c>
      <c r="AW181" s="12" t="s">
        <v>27</v>
      </c>
      <c r="AX181" s="12" t="s">
        <v>69</v>
      </c>
      <c r="AY181" s="144" t="s">
        <v>226</v>
      </c>
    </row>
    <row r="182" spans="2:65" s="13" customFormat="1">
      <c r="B182" s="149"/>
      <c r="D182" s="143" t="s">
        <v>238</v>
      </c>
      <c r="E182" s="150" t="s">
        <v>1</v>
      </c>
      <c r="F182" s="151" t="s">
        <v>239</v>
      </c>
      <c r="H182" s="152">
        <v>25</v>
      </c>
      <c r="L182" s="149"/>
      <c r="M182" s="153"/>
      <c r="T182" s="154"/>
      <c r="AT182" s="150" t="s">
        <v>238</v>
      </c>
      <c r="AU182" s="150" t="s">
        <v>79</v>
      </c>
      <c r="AV182" s="13" t="s">
        <v>233</v>
      </c>
      <c r="AW182" s="13" t="s">
        <v>27</v>
      </c>
      <c r="AX182" s="13" t="s">
        <v>77</v>
      </c>
      <c r="AY182" s="150" t="s">
        <v>226</v>
      </c>
    </row>
    <row r="183" spans="2:65" s="1" customFormat="1" ht="24.2" customHeight="1">
      <c r="B183" s="129"/>
      <c r="C183" s="160" t="s">
        <v>308</v>
      </c>
      <c r="D183" s="160" t="s">
        <v>414</v>
      </c>
      <c r="E183" s="161" t="s">
        <v>835</v>
      </c>
      <c r="F183" s="162" t="s">
        <v>836</v>
      </c>
      <c r="G183" s="163" t="s">
        <v>231</v>
      </c>
      <c r="H183" s="164">
        <v>13</v>
      </c>
      <c r="I183" s="185"/>
      <c r="J183" s="165">
        <f>ROUND(I183*H183,2)</f>
        <v>0</v>
      </c>
      <c r="K183" s="162" t="s">
        <v>232</v>
      </c>
      <c r="L183" s="166"/>
      <c r="M183" s="167" t="s">
        <v>1</v>
      </c>
      <c r="N183" s="168" t="s">
        <v>35</v>
      </c>
      <c r="O183" s="138">
        <v>0</v>
      </c>
      <c r="P183" s="138">
        <f>O183*H183</f>
        <v>0</v>
      </c>
      <c r="Q183" s="138">
        <v>1E-4</v>
      </c>
      <c r="R183" s="138">
        <f>Q183*H183</f>
        <v>1.3000000000000002E-3</v>
      </c>
      <c r="S183" s="138">
        <v>0</v>
      </c>
      <c r="T183" s="139">
        <f>S183*H183</f>
        <v>0</v>
      </c>
      <c r="AR183" s="140" t="s">
        <v>362</v>
      </c>
      <c r="AT183" s="140" t="s">
        <v>414</v>
      </c>
      <c r="AU183" s="140" t="s">
        <v>79</v>
      </c>
      <c r="AY183" s="16" t="s">
        <v>226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6" t="s">
        <v>79</v>
      </c>
      <c r="BK183" s="141">
        <f>ROUND(I183*H183,2)</f>
        <v>0</v>
      </c>
      <c r="BL183" s="16" t="s">
        <v>294</v>
      </c>
      <c r="BM183" s="140" t="s">
        <v>837</v>
      </c>
    </row>
    <row r="184" spans="2:65" s="12" customFormat="1">
      <c r="B184" s="142"/>
      <c r="D184" s="143" t="s">
        <v>238</v>
      </c>
      <c r="E184" s="144" t="s">
        <v>1</v>
      </c>
      <c r="F184" s="145" t="s">
        <v>775</v>
      </c>
      <c r="H184" s="146">
        <v>13</v>
      </c>
      <c r="L184" s="142"/>
      <c r="M184" s="147"/>
      <c r="T184" s="148"/>
      <c r="AT184" s="144" t="s">
        <v>238</v>
      </c>
      <c r="AU184" s="144" t="s">
        <v>79</v>
      </c>
      <c r="AV184" s="12" t="s">
        <v>79</v>
      </c>
      <c r="AW184" s="12" t="s">
        <v>27</v>
      </c>
      <c r="AX184" s="12" t="s">
        <v>69</v>
      </c>
      <c r="AY184" s="144" t="s">
        <v>226</v>
      </c>
    </row>
    <row r="185" spans="2:65" s="13" customFormat="1">
      <c r="B185" s="149"/>
      <c r="D185" s="143" t="s">
        <v>238</v>
      </c>
      <c r="E185" s="150" t="s">
        <v>1</v>
      </c>
      <c r="F185" s="151" t="s">
        <v>239</v>
      </c>
      <c r="H185" s="152">
        <v>13</v>
      </c>
      <c r="L185" s="149"/>
      <c r="M185" s="153"/>
      <c r="T185" s="154"/>
      <c r="AT185" s="150" t="s">
        <v>238</v>
      </c>
      <c r="AU185" s="150" t="s">
        <v>79</v>
      </c>
      <c r="AV185" s="13" t="s">
        <v>233</v>
      </c>
      <c r="AW185" s="13" t="s">
        <v>27</v>
      </c>
      <c r="AX185" s="13" t="s">
        <v>77</v>
      </c>
      <c r="AY185" s="150" t="s">
        <v>226</v>
      </c>
    </row>
    <row r="186" spans="2:65" s="1" customFormat="1" ht="16.5" customHeight="1">
      <c r="B186" s="129"/>
      <c r="C186" s="130" t="s">
        <v>312</v>
      </c>
      <c r="D186" s="130" t="s">
        <v>228</v>
      </c>
      <c r="E186" s="131" t="s">
        <v>838</v>
      </c>
      <c r="F186" s="132" t="s">
        <v>839</v>
      </c>
      <c r="G186" s="133" t="s">
        <v>231</v>
      </c>
      <c r="H186" s="134">
        <v>23</v>
      </c>
      <c r="I186" s="184"/>
      <c r="J186" s="135">
        <f>ROUND(I186*H186,2)</f>
        <v>0</v>
      </c>
      <c r="K186" s="132" t="s">
        <v>232</v>
      </c>
      <c r="L186" s="28"/>
      <c r="M186" s="136" t="s">
        <v>1</v>
      </c>
      <c r="N186" s="137" t="s">
        <v>35</v>
      </c>
      <c r="O186" s="138">
        <v>0.2</v>
      </c>
      <c r="P186" s="138">
        <f>O186*H186</f>
        <v>4.6000000000000005</v>
      </c>
      <c r="Q186" s="138">
        <v>0</v>
      </c>
      <c r="R186" s="138">
        <f>Q186*H186</f>
        <v>0</v>
      </c>
      <c r="S186" s="138">
        <v>0</v>
      </c>
      <c r="T186" s="139">
        <f>S186*H186</f>
        <v>0</v>
      </c>
      <c r="AR186" s="140" t="s">
        <v>294</v>
      </c>
      <c r="AT186" s="140" t="s">
        <v>228</v>
      </c>
      <c r="AU186" s="140" t="s">
        <v>79</v>
      </c>
      <c r="AY186" s="16" t="s">
        <v>226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6" t="s">
        <v>79</v>
      </c>
      <c r="BK186" s="141">
        <f>ROUND(I186*H186,2)</f>
        <v>0</v>
      </c>
      <c r="BL186" s="16" t="s">
        <v>294</v>
      </c>
      <c r="BM186" s="140" t="s">
        <v>840</v>
      </c>
    </row>
    <row r="187" spans="2:65" s="12" customFormat="1">
      <c r="B187" s="142"/>
      <c r="D187" s="143" t="s">
        <v>238</v>
      </c>
      <c r="E187" s="144" t="s">
        <v>1</v>
      </c>
      <c r="F187" s="145" t="s">
        <v>746</v>
      </c>
      <c r="H187" s="146">
        <v>23</v>
      </c>
      <c r="L187" s="142"/>
      <c r="M187" s="147"/>
      <c r="T187" s="148"/>
      <c r="AT187" s="144" t="s">
        <v>238</v>
      </c>
      <c r="AU187" s="144" t="s">
        <v>79</v>
      </c>
      <c r="AV187" s="12" t="s">
        <v>79</v>
      </c>
      <c r="AW187" s="12" t="s">
        <v>27</v>
      </c>
      <c r="AX187" s="12" t="s">
        <v>69</v>
      </c>
      <c r="AY187" s="144" t="s">
        <v>226</v>
      </c>
    </row>
    <row r="188" spans="2:65" s="13" customFormat="1">
      <c r="B188" s="149"/>
      <c r="D188" s="143" t="s">
        <v>238</v>
      </c>
      <c r="E188" s="150" t="s">
        <v>1</v>
      </c>
      <c r="F188" s="151" t="s">
        <v>239</v>
      </c>
      <c r="H188" s="152">
        <v>23</v>
      </c>
      <c r="L188" s="149"/>
      <c r="M188" s="153"/>
      <c r="T188" s="154"/>
      <c r="AT188" s="150" t="s">
        <v>238</v>
      </c>
      <c r="AU188" s="150" t="s">
        <v>79</v>
      </c>
      <c r="AV188" s="13" t="s">
        <v>233</v>
      </c>
      <c r="AW188" s="13" t="s">
        <v>27</v>
      </c>
      <c r="AX188" s="13" t="s">
        <v>77</v>
      </c>
      <c r="AY188" s="150" t="s">
        <v>226</v>
      </c>
    </row>
    <row r="189" spans="2:65" s="1" customFormat="1" ht="24.2" customHeight="1">
      <c r="B189" s="129"/>
      <c r="C189" s="160" t="s">
        <v>7</v>
      </c>
      <c r="D189" s="160" t="s">
        <v>414</v>
      </c>
      <c r="E189" s="161" t="s">
        <v>841</v>
      </c>
      <c r="F189" s="162" t="s">
        <v>842</v>
      </c>
      <c r="G189" s="163" t="s">
        <v>231</v>
      </c>
      <c r="H189" s="164">
        <v>23</v>
      </c>
      <c r="I189" s="185"/>
      <c r="J189" s="165">
        <f>ROUND(I189*H189,2)</f>
        <v>0</v>
      </c>
      <c r="K189" s="162" t="s">
        <v>232</v>
      </c>
      <c r="L189" s="166"/>
      <c r="M189" s="167" t="s">
        <v>1</v>
      </c>
      <c r="N189" s="168" t="s">
        <v>35</v>
      </c>
      <c r="O189" s="138">
        <v>0</v>
      </c>
      <c r="P189" s="138">
        <f>O189*H189</f>
        <v>0</v>
      </c>
      <c r="Q189" s="138">
        <v>9.0000000000000006E-5</v>
      </c>
      <c r="R189" s="138">
        <f>Q189*H189</f>
        <v>2.0700000000000002E-3</v>
      </c>
      <c r="S189" s="138">
        <v>0</v>
      </c>
      <c r="T189" s="139">
        <f>S189*H189</f>
        <v>0</v>
      </c>
      <c r="AR189" s="140" t="s">
        <v>362</v>
      </c>
      <c r="AT189" s="140" t="s">
        <v>414</v>
      </c>
      <c r="AU189" s="140" t="s">
        <v>79</v>
      </c>
      <c r="AY189" s="16" t="s">
        <v>226</v>
      </c>
      <c r="BE189" s="141">
        <f>IF(N189="základní",J189,0)</f>
        <v>0</v>
      </c>
      <c r="BF189" s="141">
        <f>IF(N189="snížená",J189,0)</f>
        <v>0</v>
      </c>
      <c r="BG189" s="141">
        <f>IF(N189="zákl. přenesená",J189,0)</f>
        <v>0</v>
      </c>
      <c r="BH189" s="141">
        <f>IF(N189="sníž. přenesená",J189,0)</f>
        <v>0</v>
      </c>
      <c r="BI189" s="141">
        <f>IF(N189="nulová",J189,0)</f>
        <v>0</v>
      </c>
      <c r="BJ189" s="16" t="s">
        <v>79</v>
      </c>
      <c r="BK189" s="141">
        <f>ROUND(I189*H189,2)</f>
        <v>0</v>
      </c>
      <c r="BL189" s="16" t="s">
        <v>294</v>
      </c>
      <c r="BM189" s="140" t="s">
        <v>843</v>
      </c>
    </row>
    <row r="190" spans="2:65" s="12" customFormat="1">
      <c r="B190" s="142"/>
      <c r="D190" s="143" t="s">
        <v>238</v>
      </c>
      <c r="E190" s="144" t="s">
        <v>1</v>
      </c>
      <c r="F190" s="145" t="s">
        <v>746</v>
      </c>
      <c r="H190" s="146">
        <v>23</v>
      </c>
      <c r="L190" s="142"/>
      <c r="M190" s="147"/>
      <c r="T190" s="148"/>
      <c r="AT190" s="144" t="s">
        <v>238</v>
      </c>
      <c r="AU190" s="144" t="s">
        <v>79</v>
      </c>
      <c r="AV190" s="12" t="s">
        <v>79</v>
      </c>
      <c r="AW190" s="12" t="s">
        <v>27</v>
      </c>
      <c r="AX190" s="12" t="s">
        <v>69</v>
      </c>
      <c r="AY190" s="144" t="s">
        <v>226</v>
      </c>
    </row>
    <row r="191" spans="2:65" s="13" customFormat="1">
      <c r="B191" s="149"/>
      <c r="D191" s="143" t="s">
        <v>238</v>
      </c>
      <c r="E191" s="150" t="s">
        <v>1</v>
      </c>
      <c r="F191" s="151" t="s">
        <v>239</v>
      </c>
      <c r="H191" s="152">
        <v>23</v>
      </c>
      <c r="L191" s="149"/>
      <c r="M191" s="153"/>
      <c r="T191" s="154"/>
      <c r="AT191" s="150" t="s">
        <v>238</v>
      </c>
      <c r="AU191" s="150" t="s">
        <v>79</v>
      </c>
      <c r="AV191" s="13" t="s">
        <v>233</v>
      </c>
      <c r="AW191" s="13" t="s">
        <v>27</v>
      </c>
      <c r="AX191" s="13" t="s">
        <v>77</v>
      </c>
      <c r="AY191" s="150" t="s">
        <v>226</v>
      </c>
    </row>
    <row r="192" spans="2:65" s="1" customFormat="1" ht="16.5" customHeight="1">
      <c r="B192" s="129"/>
      <c r="C192" s="130" t="s">
        <v>319</v>
      </c>
      <c r="D192" s="130" t="s">
        <v>228</v>
      </c>
      <c r="E192" s="131" t="s">
        <v>844</v>
      </c>
      <c r="F192" s="132" t="s">
        <v>845</v>
      </c>
      <c r="G192" s="133" t="s">
        <v>231</v>
      </c>
      <c r="H192" s="134">
        <v>4</v>
      </c>
      <c r="I192" s="184"/>
      <c r="J192" s="135">
        <f>ROUND(I192*H192,2)</f>
        <v>0</v>
      </c>
      <c r="K192" s="132" t="s">
        <v>232</v>
      </c>
      <c r="L192" s="28"/>
      <c r="M192" s="136" t="s">
        <v>1</v>
      </c>
      <c r="N192" s="137" t="s">
        <v>35</v>
      </c>
      <c r="O192" s="138">
        <v>0.40100000000000002</v>
      </c>
      <c r="P192" s="138">
        <f>O192*H192</f>
        <v>1.6040000000000001</v>
      </c>
      <c r="Q192" s="138">
        <v>0</v>
      </c>
      <c r="R192" s="138">
        <f>Q192*H192</f>
        <v>0</v>
      </c>
      <c r="S192" s="138">
        <v>0</v>
      </c>
      <c r="T192" s="139">
        <f>S192*H192</f>
        <v>0</v>
      </c>
      <c r="AR192" s="140" t="s">
        <v>294</v>
      </c>
      <c r="AT192" s="140" t="s">
        <v>228</v>
      </c>
      <c r="AU192" s="140" t="s">
        <v>79</v>
      </c>
      <c r="AY192" s="16" t="s">
        <v>226</v>
      </c>
      <c r="BE192" s="141">
        <f>IF(N192="základní",J192,0)</f>
        <v>0</v>
      </c>
      <c r="BF192" s="141">
        <f>IF(N192="snížená",J192,0)</f>
        <v>0</v>
      </c>
      <c r="BG192" s="141">
        <f>IF(N192="zákl. přenesená",J192,0)</f>
        <v>0</v>
      </c>
      <c r="BH192" s="141">
        <f>IF(N192="sníž. přenesená",J192,0)</f>
        <v>0</v>
      </c>
      <c r="BI192" s="141">
        <f>IF(N192="nulová",J192,0)</f>
        <v>0</v>
      </c>
      <c r="BJ192" s="16" t="s">
        <v>79</v>
      </c>
      <c r="BK192" s="141">
        <f>ROUND(I192*H192,2)</f>
        <v>0</v>
      </c>
      <c r="BL192" s="16" t="s">
        <v>294</v>
      </c>
      <c r="BM192" s="140" t="s">
        <v>846</v>
      </c>
    </row>
    <row r="193" spans="2:65" s="12" customFormat="1">
      <c r="B193" s="142"/>
      <c r="D193" s="143" t="s">
        <v>238</v>
      </c>
      <c r="E193" s="144" t="s">
        <v>1</v>
      </c>
      <c r="F193" s="145" t="s">
        <v>777</v>
      </c>
      <c r="H193" s="146">
        <v>4</v>
      </c>
      <c r="L193" s="142"/>
      <c r="M193" s="147"/>
      <c r="T193" s="148"/>
      <c r="AT193" s="144" t="s">
        <v>238</v>
      </c>
      <c r="AU193" s="144" t="s">
        <v>79</v>
      </c>
      <c r="AV193" s="12" t="s">
        <v>79</v>
      </c>
      <c r="AW193" s="12" t="s">
        <v>27</v>
      </c>
      <c r="AX193" s="12" t="s">
        <v>69</v>
      </c>
      <c r="AY193" s="144" t="s">
        <v>226</v>
      </c>
    </row>
    <row r="194" spans="2:65" s="13" customFormat="1">
      <c r="B194" s="149"/>
      <c r="D194" s="143" t="s">
        <v>238</v>
      </c>
      <c r="E194" s="150" t="s">
        <v>1</v>
      </c>
      <c r="F194" s="151" t="s">
        <v>239</v>
      </c>
      <c r="H194" s="152">
        <v>4</v>
      </c>
      <c r="L194" s="149"/>
      <c r="M194" s="153"/>
      <c r="T194" s="154"/>
      <c r="AT194" s="150" t="s">
        <v>238</v>
      </c>
      <c r="AU194" s="150" t="s">
        <v>79</v>
      </c>
      <c r="AV194" s="13" t="s">
        <v>233</v>
      </c>
      <c r="AW194" s="13" t="s">
        <v>27</v>
      </c>
      <c r="AX194" s="13" t="s">
        <v>77</v>
      </c>
      <c r="AY194" s="150" t="s">
        <v>226</v>
      </c>
    </row>
    <row r="195" spans="2:65" s="1" customFormat="1" ht="16.5" customHeight="1">
      <c r="B195" s="129"/>
      <c r="C195" s="160" t="s">
        <v>323</v>
      </c>
      <c r="D195" s="160" t="s">
        <v>414</v>
      </c>
      <c r="E195" s="161" t="s">
        <v>847</v>
      </c>
      <c r="F195" s="162" t="s">
        <v>848</v>
      </c>
      <c r="G195" s="163" t="s">
        <v>231</v>
      </c>
      <c r="H195" s="164">
        <v>4</v>
      </c>
      <c r="I195" s="185"/>
      <c r="J195" s="165">
        <f>ROUND(I195*H195,2)</f>
        <v>0</v>
      </c>
      <c r="K195" s="162" t="s">
        <v>1</v>
      </c>
      <c r="L195" s="166"/>
      <c r="M195" s="167" t="s">
        <v>1</v>
      </c>
      <c r="N195" s="168" t="s">
        <v>35</v>
      </c>
      <c r="O195" s="138">
        <v>0</v>
      </c>
      <c r="P195" s="138">
        <f>O195*H195</f>
        <v>0</v>
      </c>
      <c r="Q195" s="138">
        <v>5.0000000000000002E-5</v>
      </c>
      <c r="R195" s="138">
        <f>Q195*H195</f>
        <v>2.0000000000000001E-4</v>
      </c>
      <c r="S195" s="138">
        <v>0</v>
      </c>
      <c r="T195" s="139">
        <f>S195*H195</f>
        <v>0</v>
      </c>
      <c r="AR195" s="140" t="s">
        <v>362</v>
      </c>
      <c r="AT195" s="140" t="s">
        <v>414</v>
      </c>
      <c r="AU195" s="140" t="s">
        <v>79</v>
      </c>
      <c r="AY195" s="16" t="s">
        <v>226</v>
      </c>
      <c r="BE195" s="141">
        <f>IF(N195="základní",J195,0)</f>
        <v>0</v>
      </c>
      <c r="BF195" s="141">
        <f>IF(N195="snížená",J195,0)</f>
        <v>0</v>
      </c>
      <c r="BG195" s="141">
        <f>IF(N195="zákl. přenesená",J195,0)</f>
        <v>0</v>
      </c>
      <c r="BH195" s="141">
        <f>IF(N195="sníž. přenesená",J195,0)</f>
        <v>0</v>
      </c>
      <c r="BI195" s="141">
        <f>IF(N195="nulová",J195,0)</f>
        <v>0</v>
      </c>
      <c r="BJ195" s="16" t="s">
        <v>79</v>
      </c>
      <c r="BK195" s="141">
        <f>ROUND(I195*H195,2)</f>
        <v>0</v>
      </c>
      <c r="BL195" s="16" t="s">
        <v>294</v>
      </c>
      <c r="BM195" s="140" t="s">
        <v>849</v>
      </c>
    </row>
    <row r="196" spans="2:65" s="12" customFormat="1">
      <c r="B196" s="142"/>
      <c r="D196" s="143" t="s">
        <v>238</v>
      </c>
      <c r="E196" s="144" t="s">
        <v>1</v>
      </c>
      <c r="F196" s="145" t="s">
        <v>777</v>
      </c>
      <c r="H196" s="146">
        <v>4</v>
      </c>
      <c r="L196" s="142"/>
      <c r="M196" s="147"/>
      <c r="T196" s="148"/>
      <c r="AT196" s="144" t="s">
        <v>238</v>
      </c>
      <c r="AU196" s="144" t="s">
        <v>79</v>
      </c>
      <c r="AV196" s="12" t="s">
        <v>79</v>
      </c>
      <c r="AW196" s="12" t="s">
        <v>27</v>
      </c>
      <c r="AX196" s="12" t="s">
        <v>69</v>
      </c>
      <c r="AY196" s="144" t="s">
        <v>226</v>
      </c>
    </row>
    <row r="197" spans="2:65" s="13" customFormat="1">
      <c r="B197" s="149"/>
      <c r="D197" s="143" t="s">
        <v>238</v>
      </c>
      <c r="E197" s="150" t="s">
        <v>1</v>
      </c>
      <c r="F197" s="151" t="s">
        <v>239</v>
      </c>
      <c r="H197" s="152">
        <v>4</v>
      </c>
      <c r="L197" s="149"/>
      <c r="M197" s="153"/>
      <c r="T197" s="154"/>
      <c r="AT197" s="150" t="s">
        <v>238</v>
      </c>
      <c r="AU197" s="150" t="s">
        <v>79</v>
      </c>
      <c r="AV197" s="13" t="s">
        <v>233</v>
      </c>
      <c r="AW197" s="13" t="s">
        <v>27</v>
      </c>
      <c r="AX197" s="13" t="s">
        <v>77</v>
      </c>
      <c r="AY197" s="150" t="s">
        <v>226</v>
      </c>
    </row>
    <row r="198" spans="2:65" s="1" customFormat="1" ht="16.5" customHeight="1">
      <c r="B198" s="129"/>
      <c r="C198" s="160" t="s">
        <v>327</v>
      </c>
      <c r="D198" s="160" t="s">
        <v>414</v>
      </c>
      <c r="E198" s="161" t="s">
        <v>850</v>
      </c>
      <c r="F198" s="162" t="s">
        <v>851</v>
      </c>
      <c r="G198" s="163" t="s">
        <v>231</v>
      </c>
      <c r="H198" s="164">
        <v>4</v>
      </c>
      <c r="I198" s="185"/>
      <c r="J198" s="165">
        <f>ROUND(I198*H198,2)</f>
        <v>0</v>
      </c>
      <c r="K198" s="162" t="s">
        <v>1</v>
      </c>
      <c r="L198" s="166"/>
      <c r="M198" s="167" t="s">
        <v>1</v>
      </c>
      <c r="N198" s="168" t="s">
        <v>35</v>
      </c>
      <c r="O198" s="138">
        <v>0</v>
      </c>
      <c r="P198" s="138">
        <f>O198*H198</f>
        <v>0</v>
      </c>
      <c r="Q198" s="138">
        <v>1.0000000000000001E-5</v>
      </c>
      <c r="R198" s="138">
        <f>Q198*H198</f>
        <v>4.0000000000000003E-5</v>
      </c>
      <c r="S198" s="138">
        <v>0</v>
      </c>
      <c r="T198" s="139">
        <f>S198*H198</f>
        <v>0</v>
      </c>
      <c r="AR198" s="140" t="s">
        <v>362</v>
      </c>
      <c r="AT198" s="140" t="s">
        <v>414</v>
      </c>
      <c r="AU198" s="140" t="s">
        <v>79</v>
      </c>
      <c r="AY198" s="16" t="s">
        <v>226</v>
      </c>
      <c r="BE198" s="141">
        <f>IF(N198="základní",J198,0)</f>
        <v>0</v>
      </c>
      <c r="BF198" s="141">
        <f>IF(N198="snížená",J198,0)</f>
        <v>0</v>
      </c>
      <c r="BG198" s="141">
        <f>IF(N198="zákl. přenesená",J198,0)</f>
        <v>0</v>
      </c>
      <c r="BH198" s="141">
        <f>IF(N198="sníž. přenesená",J198,0)</f>
        <v>0</v>
      </c>
      <c r="BI198" s="141">
        <f>IF(N198="nulová",J198,0)</f>
        <v>0</v>
      </c>
      <c r="BJ198" s="16" t="s">
        <v>79</v>
      </c>
      <c r="BK198" s="141">
        <f>ROUND(I198*H198,2)</f>
        <v>0</v>
      </c>
      <c r="BL198" s="16" t="s">
        <v>294</v>
      </c>
      <c r="BM198" s="140" t="s">
        <v>852</v>
      </c>
    </row>
    <row r="199" spans="2:65" s="12" customFormat="1">
      <c r="B199" s="142"/>
      <c r="D199" s="143" t="s">
        <v>238</v>
      </c>
      <c r="E199" s="144" t="s">
        <v>1</v>
      </c>
      <c r="F199" s="145" t="s">
        <v>777</v>
      </c>
      <c r="H199" s="146">
        <v>4</v>
      </c>
      <c r="L199" s="142"/>
      <c r="M199" s="147"/>
      <c r="T199" s="148"/>
      <c r="AT199" s="144" t="s">
        <v>238</v>
      </c>
      <c r="AU199" s="144" t="s">
        <v>79</v>
      </c>
      <c r="AV199" s="12" t="s">
        <v>79</v>
      </c>
      <c r="AW199" s="12" t="s">
        <v>27</v>
      </c>
      <c r="AX199" s="12" t="s">
        <v>69</v>
      </c>
      <c r="AY199" s="144" t="s">
        <v>226</v>
      </c>
    </row>
    <row r="200" spans="2:65" s="13" customFormat="1">
      <c r="B200" s="149"/>
      <c r="D200" s="143" t="s">
        <v>238</v>
      </c>
      <c r="E200" s="150" t="s">
        <v>1</v>
      </c>
      <c r="F200" s="151" t="s">
        <v>239</v>
      </c>
      <c r="H200" s="152">
        <v>4</v>
      </c>
      <c r="L200" s="149"/>
      <c r="M200" s="153"/>
      <c r="T200" s="154"/>
      <c r="AT200" s="150" t="s">
        <v>238</v>
      </c>
      <c r="AU200" s="150" t="s">
        <v>79</v>
      </c>
      <c r="AV200" s="13" t="s">
        <v>233</v>
      </c>
      <c r="AW200" s="13" t="s">
        <v>27</v>
      </c>
      <c r="AX200" s="13" t="s">
        <v>77</v>
      </c>
      <c r="AY200" s="150" t="s">
        <v>226</v>
      </c>
    </row>
    <row r="201" spans="2:65" s="1" customFormat="1" ht="24.2" customHeight="1">
      <c r="B201" s="129"/>
      <c r="C201" s="130" t="s">
        <v>331</v>
      </c>
      <c r="D201" s="130" t="s">
        <v>228</v>
      </c>
      <c r="E201" s="131" t="s">
        <v>853</v>
      </c>
      <c r="F201" s="132" t="s">
        <v>854</v>
      </c>
      <c r="G201" s="133" t="s">
        <v>102</v>
      </c>
      <c r="H201" s="134">
        <v>15</v>
      </c>
      <c r="I201" s="184"/>
      <c r="J201" s="135">
        <f>ROUND(I201*H201,2)</f>
        <v>0</v>
      </c>
      <c r="K201" s="132" t="s">
        <v>232</v>
      </c>
      <c r="L201" s="28"/>
      <c r="M201" s="136" t="s">
        <v>1</v>
      </c>
      <c r="N201" s="137" t="s">
        <v>35</v>
      </c>
      <c r="O201" s="138">
        <v>7.0000000000000007E-2</v>
      </c>
      <c r="P201" s="138">
        <f>O201*H201</f>
        <v>1.05</v>
      </c>
      <c r="Q201" s="138">
        <v>0</v>
      </c>
      <c r="R201" s="138">
        <f>Q201*H201</f>
        <v>0</v>
      </c>
      <c r="S201" s="138">
        <v>0</v>
      </c>
      <c r="T201" s="139">
        <f>S201*H201</f>
        <v>0</v>
      </c>
      <c r="AR201" s="140" t="s">
        <v>294</v>
      </c>
      <c r="AT201" s="140" t="s">
        <v>228</v>
      </c>
      <c r="AU201" s="140" t="s">
        <v>79</v>
      </c>
      <c r="AY201" s="16" t="s">
        <v>226</v>
      </c>
      <c r="BE201" s="141">
        <f>IF(N201="základní",J201,0)</f>
        <v>0</v>
      </c>
      <c r="BF201" s="141">
        <f>IF(N201="snížená",J201,0)</f>
        <v>0</v>
      </c>
      <c r="BG201" s="141">
        <f>IF(N201="zákl. přenesená",J201,0)</f>
        <v>0</v>
      </c>
      <c r="BH201" s="141">
        <f>IF(N201="sníž. přenesená",J201,0)</f>
        <v>0</v>
      </c>
      <c r="BI201" s="141">
        <f>IF(N201="nulová",J201,0)</f>
        <v>0</v>
      </c>
      <c r="BJ201" s="16" t="s">
        <v>79</v>
      </c>
      <c r="BK201" s="141">
        <f>ROUND(I201*H201,2)</f>
        <v>0</v>
      </c>
      <c r="BL201" s="16" t="s">
        <v>294</v>
      </c>
      <c r="BM201" s="140" t="s">
        <v>855</v>
      </c>
    </row>
    <row r="202" spans="2:65" s="12" customFormat="1">
      <c r="B202" s="142"/>
      <c r="D202" s="143" t="s">
        <v>238</v>
      </c>
      <c r="E202" s="144" t="s">
        <v>1</v>
      </c>
      <c r="F202" s="145" t="s">
        <v>752</v>
      </c>
      <c r="H202" s="146">
        <v>15</v>
      </c>
      <c r="L202" s="142"/>
      <c r="M202" s="147"/>
      <c r="T202" s="148"/>
      <c r="AT202" s="144" t="s">
        <v>238</v>
      </c>
      <c r="AU202" s="144" t="s">
        <v>79</v>
      </c>
      <c r="AV202" s="12" t="s">
        <v>79</v>
      </c>
      <c r="AW202" s="12" t="s">
        <v>27</v>
      </c>
      <c r="AX202" s="12" t="s">
        <v>69</v>
      </c>
      <c r="AY202" s="144" t="s">
        <v>226</v>
      </c>
    </row>
    <row r="203" spans="2:65" s="13" customFormat="1">
      <c r="B203" s="149"/>
      <c r="D203" s="143" t="s">
        <v>238</v>
      </c>
      <c r="E203" s="150" t="s">
        <v>1</v>
      </c>
      <c r="F203" s="151" t="s">
        <v>239</v>
      </c>
      <c r="H203" s="152">
        <v>15</v>
      </c>
      <c r="L203" s="149"/>
      <c r="M203" s="153"/>
      <c r="T203" s="154"/>
      <c r="AT203" s="150" t="s">
        <v>238</v>
      </c>
      <c r="AU203" s="150" t="s">
        <v>79</v>
      </c>
      <c r="AV203" s="13" t="s">
        <v>233</v>
      </c>
      <c r="AW203" s="13" t="s">
        <v>27</v>
      </c>
      <c r="AX203" s="13" t="s">
        <v>77</v>
      </c>
      <c r="AY203" s="150" t="s">
        <v>226</v>
      </c>
    </row>
    <row r="204" spans="2:65" s="1" customFormat="1" ht="24.2" customHeight="1">
      <c r="B204" s="129"/>
      <c r="C204" s="160" t="s">
        <v>335</v>
      </c>
      <c r="D204" s="160" t="s">
        <v>414</v>
      </c>
      <c r="E204" s="161" t="s">
        <v>856</v>
      </c>
      <c r="F204" s="162" t="s">
        <v>857</v>
      </c>
      <c r="G204" s="163" t="s">
        <v>102</v>
      </c>
      <c r="H204" s="164">
        <v>16.5</v>
      </c>
      <c r="I204" s="185"/>
      <c r="J204" s="165">
        <f>ROUND(I204*H204,2)</f>
        <v>0</v>
      </c>
      <c r="K204" s="162" t="s">
        <v>232</v>
      </c>
      <c r="L204" s="166"/>
      <c r="M204" s="167" t="s">
        <v>1</v>
      </c>
      <c r="N204" s="168" t="s">
        <v>35</v>
      </c>
      <c r="O204" s="138">
        <v>0</v>
      </c>
      <c r="P204" s="138">
        <f>O204*H204</f>
        <v>0</v>
      </c>
      <c r="Q204" s="138">
        <v>5.0000000000000002E-5</v>
      </c>
      <c r="R204" s="138">
        <f>Q204*H204</f>
        <v>8.25E-4</v>
      </c>
      <c r="S204" s="138">
        <v>0</v>
      </c>
      <c r="T204" s="139">
        <f>S204*H204</f>
        <v>0</v>
      </c>
      <c r="AR204" s="140" t="s">
        <v>362</v>
      </c>
      <c r="AT204" s="140" t="s">
        <v>414</v>
      </c>
      <c r="AU204" s="140" t="s">
        <v>79</v>
      </c>
      <c r="AY204" s="16" t="s">
        <v>226</v>
      </c>
      <c r="BE204" s="141">
        <f>IF(N204="základní",J204,0)</f>
        <v>0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6" t="s">
        <v>79</v>
      </c>
      <c r="BK204" s="141">
        <f>ROUND(I204*H204,2)</f>
        <v>0</v>
      </c>
      <c r="BL204" s="16" t="s">
        <v>294</v>
      </c>
      <c r="BM204" s="140" t="s">
        <v>858</v>
      </c>
    </row>
    <row r="205" spans="2:65" s="12" customFormat="1">
      <c r="B205" s="142"/>
      <c r="D205" s="143" t="s">
        <v>238</v>
      </c>
      <c r="E205" s="144" t="s">
        <v>1</v>
      </c>
      <c r="F205" s="145" t="s">
        <v>752</v>
      </c>
      <c r="H205" s="146">
        <v>15</v>
      </c>
      <c r="L205" s="142"/>
      <c r="M205" s="147"/>
      <c r="T205" s="148"/>
      <c r="AT205" s="144" t="s">
        <v>238</v>
      </c>
      <c r="AU205" s="144" t="s">
        <v>79</v>
      </c>
      <c r="AV205" s="12" t="s">
        <v>79</v>
      </c>
      <c r="AW205" s="12" t="s">
        <v>27</v>
      </c>
      <c r="AX205" s="12" t="s">
        <v>69</v>
      </c>
      <c r="AY205" s="144" t="s">
        <v>226</v>
      </c>
    </row>
    <row r="206" spans="2:65" s="13" customFormat="1">
      <c r="B206" s="149"/>
      <c r="D206" s="143" t="s">
        <v>238</v>
      </c>
      <c r="E206" s="150" t="s">
        <v>1</v>
      </c>
      <c r="F206" s="151" t="s">
        <v>239</v>
      </c>
      <c r="H206" s="152">
        <v>15</v>
      </c>
      <c r="L206" s="149"/>
      <c r="M206" s="153"/>
      <c r="T206" s="154"/>
      <c r="AT206" s="150" t="s">
        <v>238</v>
      </c>
      <c r="AU206" s="150" t="s">
        <v>79</v>
      </c>
      <c r="AV206" s="13" t="s">
        <v>233</v>
      </c>
      <c r="AW206" s="13" t="s">
        <v>27</v>
      </c>
      <c r="AX206" s="13" t="s">
        <v>77</v>
      </c>
      <c r="AY206" s="150" t="s">
        <v>226</v>
      </c>
    </row>
    <row r="207" spans="2:65" s="12" customFormat="1">
      <c r="B207" s="142"/>
      <c r="D207" s="143" t="s">
        <v>238</v>
      </c>
      <c r="F207" s="145" t="s">
        <v>859</v>
      </c>
      <c r="H207" s="146">
        <v>16.5</v>
      </c>
      <c r="L207" s="142"/>
      <c r="M207" s="147"/>
      <c r="T207" s="148"/>
      <c r="AT207" s="144" t="s">
        <v>238</v>
      </c>
      <c r="AU207" s="144" t="s">
        <v>79</v>
      </c>
      <c r="AV207" s="12" t="s">
        <v>79</v>
      </c>
      <c r="AW207" s="12" t="s">
        <v>3</v>
      </c>
      <c r="AX207" s="12" t="s">
        <v>77</v>
      </c>
      <c r="AY207" s="144" t="s">
        <v>226</v>
      </c>
    </row>
    <row r="208" spans="2:65" s="1" customFormat="1" ht="24.2" customHeight="1">
      <c r="B208" s="129"/>
      <c r="C208" s="130" t="s">
        <v>339</v>
      </c>
      <c r="D208" s="130" t="s">
        <v>228</v>
      </c>
      <c r="E208" s="131" t="s">
        <v>860</v>
      </c>
      <c r="F208" s="132" t="s">
        <v>861</v>
      </c>
      <c r="G208" s="133" t="s">
        <v>102</v>
      </c>
      <c r="H208" s="134">
        <v>340</v>
      </c>
      <c r="I208" s="184"/>
      <c r="J208" s="135">
        <f>ROUND(I208*H208,2)</f>
        <v>0</v>
      </c>
      <c r="K208" s="132" t="s">
        <v>232</v>
      </c>
      <c r="L208" s="28"/>
      <c r="M208" s="136" t="s">
        <v>1</v>
      </c>
      <c r="N208" s="137" t="s">
        <v>35</v>
      </c>
      <c r="O208" s="138">
        <v>0.09</v>
      </c>
      <c r="P208" s="138">
        <f>O208*H208</f>
        <v>30.599999999999998</v>
      </c>
      <c r="Q208" s="138">
        <v>0</v>
      </c>
      <c r="R208" s="138">
        <f>Q208*H208</f>
        <v>0</v>
      </c>
      <c r="S208" s="138">
        <v>0</v>
      </c>
      <c r="T208" s="139">
        <f>S208*H208</f>
        <v>0</v>
      </c>
      <c r="AR208" s="140" t="s">
        <v>294</v>
      </c>
      <c r="AT208" s="140" t="s">
        <v>228</v>
      </c>
      <c r="AU208" s="140" t="s">
        <v>79</v>
      </c>
      <c r="AY208" s="16" t="s">
        <v>226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6" t="s">
        <v>79</v>
      </c>
      <c r="BK208" s="141">
        <f>ROUND(I208*H208,2)</f>
        <v>0</v>
      </c>
      <c r="BL208" s="16" t="s">
        <v>294</v>
      </c>
      <c r="BM208" s="140" t="s">
        <v>862</v>
      </c>
    </row>
    <row r="209" spans="2:65" s="12" customFormat="1">
      <c r="B209" s="142"/>
      <c r="D209" s="143" t="s">
        <v>238</v>
      </c>
      <c r="E209" s="144" t="s">
        <v>1</v>
      </c>
      <c r="F209" s="145" t="s">
        <v>758</v>
      </c>
      <c r="H209" s="146">
        <v>120</v>
      </c>
      <c r="L209" s="142"/>
      <c r="M209" s="147"/>
      <c r="T209" s="148"/>
      <c r="AT209" s="144" t="s">
        <v>238</v>
      </c>
      <c r="AU209" s="144" t="s">
        <v>79</v>
      </c>
      <c r="AV209" s="12" t="s">
        <v>79</v>
      </c>
      <c r="AW209" s="12" t="s">
        <v>27</v>
      </c>
      <c r="AX209" s="12" t="s">
        <v>69</v>
      </c>
      <c r="AY209" s="144" t="s">
        <v>226</v>
      </c>
    </row>
    <row r="210" spans="2:65" s="12" customFormat="1">
      <c r="B210" s="142"/>
      <c r="D210" s="143" t="s">
        <v>238</v>
      </c>
      <c r="E210" s="144" t="s">
        <v>1</v>
      </c>
      <c r="F210" s="145" t="s">
        <v>760</v>
      </c>
      <c r="H210" s="146">
        <v>20</v>
      </c>
      <c r="L210" s="142"/>
      <c r="M210" s="147"/>
      <c r="T210" s="148"/>
      <c r="AT210" s="144" t="s">
        <v>238</v>
      </c>
      <c r="AU210" s="144" t="s">
        <v>79</v>
      </c>
      <c r="AV210" s="12" t="s">
        <v>79</v>
      </c>
      <c r="AW210" s="12" t="s">
        <v>27</v>
      </c>
      <c r="AX210" s="12" t="s">
        <v>69</v>
      </c>
      <c r="AY210" s="144" t="s">
        <v>226</v>
      </c>
    </row>
    <row r="211" spans="2:65" s="12" customFormat="1">
      <c r="B211" s="142"/>
      <c r="D211" s="143" t="s">
        <v>238</v>
      </c>
      <c r="E211" s="144" t="s">
        <v>1</v>
      </c>
      <c r="F211" s="145" t="s">
        <v>768</v>
      </c>
      <c r="H211" s="146">
        <v>200</v>
      </c>
      <c r="L211" s="142"/>
      <c r="M211" s="147"/>
      <c r="T211" s="148"/>
      <c r="AT211" s="144" t="s">
        <v>238</v>
      </c>
      <c r="AU211" s="144" t="s">
        <v>79</v>
      </c>
      <c r="AV211" s="12" t="s">
        <v>79</v>
      </c>
      <c r="AW211" s="12" t="s">
        <v>27</v>
      </c>
      <c r="AX211" s="12" t="s">
        <v>69</v>
      </c>
      <c r="AY211" s="144" t="s">
        <v>226</v>
      </c>
    </row>
    <row r="212" spans="2:65" s="13" customFormat="1">
      <c r="B212" s="149"/>
      <c r="D212" s="143" t="s">
        <v>238</v>
      </c>
      <c r="E212" s="150" t="s">
        <v>1</v>
      </c>
      <c r="F212" s="151" t="s">
        <v>239</v>
      </c>
      <c r="H212" s="152">
        <v>340</v>
      </c>
      <c r="L212" s="149"/>
      <c r="M212" s="153"/>
      <c r="T212" s="154"/>
      <c r="AT212" s="150" t="s">
        <v>238</v>
      </c>
      <c r="AU212" s="150" t="s">
        <v>79</v>
      </c>
      <c r="AV212" s="13" t="s">
        <v>233</v>
      </c>
      <c r="AW212" s="13" t="s">
        <v>27</v>
      </c>
      <c r="AX212" s="13" t="s">
        <v>77</v>
      </c>
      <c r="AY212" s="150" t="s">
        <v>226</v>
      </c>
    </row>
    <row r="213" spans="2:65" s="1" customFormat="1" ht="24.2" customHeight="1">
      <c r="B213" s="129"/>
      <c r="C213" s="160" t="s">
        <v>344</v>
      </c>
      <c r="D213" s="160" t="s">
        <v>414</v>
      </c>
      <c r="E213" s="161" t="s">
        <v>863</v>
      </c>
      <c r="F213" s="162" t="s">
        <v>864</v>
      </c>
      <c r="G213" s="163" t="s">
        <v>102</v>
      </c>
      <c r="H213" s="164">
        <v>132</v>
      </c>
      <c r="I213" s="185"/>
      <c r="J213" s="165">
        <f>ROUND(I213*H213,2)</f>
        <v>0</v>
      </c>
      <c r="K213" s="162" t="s">
        <v>232</v>
      </c>
      <c r="L213" s="166"/>
      <c r="M213" s="167" t="s">
        <v>1</v>
      </c>
      <c r="N213" s="168" t="s">
        <v>35</v>
      </c>
      <c r="O213" s="138">
        <v>0</v>
      </c>
      <c r="P213" s="138">
        <f>O213*H213</f>
        <v>0</v>
      </c>
      <c r="Q213" s="138">
        <v>1.2E-4</v>
      </c>
      <c r="R213" s="138">
        <f>Q213*H213</f>
        <v>1.584E-2</v>
      </c>
      <c r="S213" s="138">
        <v>0</v>
      </c>
      <c r="T213" s="139">
        <f>S213*H213</f>
        <v>0</v>
      </c>
      <c r="AR213" s="140" t="s">
        <v>362</v>
      </c>
      <c r="AT213" s="140" t="s">
        <v>414</v>
      </c>
      <c r="AU213" s="140" t="s">
        <v>79</v>
      </c>
      <c r="AY213" s="16" t="s">
        <v>226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6" t="s">
        <v>79</v>
      </c>
      <c r="BK213" s="141">
        <f>ROUND(I213*H213,2)</f>
        <v>0</v>
      </c>
      <c r="BL213" s="16" t="s">
        <v>294</v>
      </c>
      <c r="BM213" s="140" t="s">
        <v>865</v>
      </c>
    </row>
    <row r="214" spans="2:65" s="12" customFormat="1">
      <c r="B214" s="142"/>
      <c r="D214" s="143" t="s">
        <v>238</v>
      </c>
      <c r="E214" s="144" t="s">
        <v>1</v>
      </c>
      <c r="F214" s="145" t="s">
        <v>758</v>
      </c>
      <c r="H214" s="146">
        <v>120</v>
      </c>
      <c r="L214" s="142"/>
      <c r="M214" s="147"/>
      <c r="T214" s="148"/>
      <c r="AT214" s="144" t="s">
        <v>238</v>
      </c>
      <c r="AU214" s="144" t="s">
        <v>79</v>
      </c>
      <c r="AV214" s="12" t="s">
        <v>79</v>
      </c>
      <c r="AW214" s="12" t="s">
        <v>27</v>
      </c>
      <c r="AX214" s="12" t="s">
        <v>69</v>
      </c>
      <c r="AY214" s="144" t="s">
        <v>226</v>
      </c>
    </row>
    <row r="215" spans="2:65" s="13" customFormat="1">
      <c r="B215" s="149"/>
      <c r="D215" s="143" t="s">
        <v>238</v>
      </c>
      <c r="E215" s="150" t="s">
        <v>1</v>
      </c>
      <c r="F215" s="151" t="s">
        <v>239</v>
      </c>
      <c r="H215" s="152">
        <v>120</v>
      </c>
      <c r="L215" s="149"/>
      <c r="M215" s="153"/>
      <c r="T215" s="154"/>
      <c r="AT215" s="150" t="s">
        <v>238</v>
      </c>
      <c r="AU215" s="150" t="s">
        <v>79</v>
      </c>
      <c r="AV215" s="13" t="s">
        <v>233</v>
      </c>
      <c r="AW215" s="13" t="s">
        <v>27</v>
      </c>
      <c r="AX215" s="13" t="s">
        <v>77</v>
      </c>
      <c r="AY215" s="150" t="s">
        <v>226</v>
      </c>
    </row>
    <row r="216" spans="2:65" s="12" customFormat="1">
      <c r="B216" s="142"/>
      <c r="D216" s="143" t="s">
        <v>238</v>
      </c>
      <c r="F216" s="145" t="s">
        <v>866</v>
      </c>
      <c r="H216" s="146">
        <v>132</v>
      </c>
      <c r="L216" s="142"/>
      <c r="M216" s="147"/>
      <c r="T216" s="148"/>
      <c r="AT216" s="144" t="s">
        <v>238</v>
      </c>
      <c r="AU216" s="144" t="s">
        <v>79</v>
      </c>
      <c r="AV216" s="12" t="s">
        <v>79</v>
      </c>
      <c r="AW216" s="12" t="s">
        <v>3</v>
      </c>
      <c r="AX216" s="12" t="s">
        <v>77</v>
      </c>
      <c r="AY216" s="144" t="s">
        <v>226</v>
      </c>
    </row>
    <row r="217" spans="2:65" s="1" customFormat="1" ht="24.2" customHeight="1">
      <c r="B217" s="129"/>
      <c r="C217" s="160" t="s">
        <v>348</v>
      </c>
      <c r="D217" s="160" t="s">
        <v>414</v>
      </c>
      <c r="E217" s="161" t="s">
        <v>863</v>
      </c>
      <c r="F217" s="162" t="s">
        <v>864</v>
      </c>
      <c r="G217" s="163" t="s">
        <v>102</v>
      </c>
      <c r="H217" s="164">
        <v>22</v>
      </c>
      <c r="I217" s="185"/>
      <c r="J217" s="165">
        <f>ROUND(I217*H217,2)</f>
        <v>0</v>
      </c>
      <c r="K217" s="162" t="s">
        <v>232</v>
      </c>
      <c r="L217" s="166"/>
      <c r="M217" s="167" t="s">
        <v>1</v>
      </c>
      <c r="N217" s="168" t="s">
        <v>35</v>
      </c>
      <c r="O217" s="138">
        <v>0</v>
      </c>
      <c r="P217" s="138">
        <f>O217*H217</f>
        <v>0</v>
      </c>
      <c r="Q217" s="138">
        <v>1.2E-4</v>
      </c>
      <c r="R217" s="138">
        <f>Q217*H217</f>
        <v>2.64E-3</v>
      </c>
      <c r="S217" s="138">
        <v>0</v>
      </c>
      <c r="T217" s="139">
        <f>S217*H217</f>
        <v>0</v>
      </c>
      <c r="AR217" s="140" t="s">
        <v>362</v>
      </c>
      <c r="AT217" s="140" t="s">
        <v>414</v>
      </c>
      <c r="AU217" s="140" t="s">
        <v>79</v>
      </c>
      <c r="AY217" s="16" t="s">
        <v>226</v>
      </c>
      <c r="BE217" s="141">
        <f>IF(N217="základní",J217,0)</f>
        <v>0</v>
      </c>
      <c r="BF217" s="141">
        <f>IF(N217="snížená",J217,0)</f>
        <v>0</v>
      </c>
      <c r="BG217" s="141">
        <f>IF(N217="zákl. přenesená",J217,0)</f>
        <v>0</v>
      </c>
      <c r="BH217" s="141">
        <f>IF(N217="sníž. přenesená",J217,0)</f>
        <v>0</v>
      </c>
      <c r="BI217" s="141">
        <f>IF(N217="nulová",J217,0)</f>
        <v>0</v>
      </c>
      <c r="BJ217" s="16" t="s">
        <v>79</v>
      </c>
      <c r="BK217" s="141">
        <f>ROUND(I217*H217,2)</f>
        <v>0</v>
      </c>
      <c r="BL217" s="16" t="s">
        <v>294</v>
      </c>
      <c r="BM217" s="140" t="s">
        <v>867</v>
      </c>
    </row>
    <row r="218" spans="2:65" s="12" customFormat="1">
      <c r="B218" s="142"/>
      <c r="D218" s="143" t="s">
        <v>238</v>
      </c>
      <c r="E218" s="144" t="s">
        <v>1</v>
      </c>
      <c r="F218" s="145" t="s">
        <v>760</v>
      </c>
      <c r="H218" s="146">
        <v>20</v>
      </c>
      <c r="L218" s="142"/>
      <c r="M218" s="147"/>
      <c r="T218" s="148"/>
      <c r="AT218" s="144" t="s">
        <v>238</v>
      </c>
      <c r="AU218" s="144" t="s">
        <v>79</v>
      </c>
      <c r="AV218" s="12" t="s">
        <v>79</v>
      </c>
      <c r="AW218" s="12" t="s">
        <v>27</v>
      </c>
      <c r="AX218" s="12" t="s">
        <v>69</v>
      </c>
      <c r="AY218" s="144" t="s">
        <v>226</v>
      </c>
    </row>
    <row r="219" spans="2:65" s="13" customFormat="1">
      <c r="B219" s="149"/>
      <c r="D219" s="143" t="s">
        <v>238</v>
      </c>
      <c r="E219" s="150" t="s">
        <v>1</v>
      </c>
      <c r="F219" s="151" t="s">
        <v>239</v>
      </c>
      <c r="H219" s="152">
        <v>20</v>
      </c>
      <c r="L219" s="149"/>
      <c r="M219" s="153"/>
      <c r="T219" s="154"/>
      <c r="AT219" s="150" t="s">
        <v>238</v>
      </c>
      <c r="AU219" s="150" t="s">
        <v>79</v>
      </c>
      <c r="AV219" s="13" t="s">
        <v>233</v>
      </c>
      <c r="AW219" s="13" t="s">
        <v>27</v>
      </c>
      <c r="AX219" s="13" t="s">
        <v>77</v>
      </c>
      <c r="AY219" s="150" t="s">
        <v>226</v>
      </c>
    </row>
    <row r="220" spans="2:65" s="12" customFormat="1">
      <c r="B220" s="142"/>
      <c r="D220" s="143" t="s">
        <v>238</v>
      </c>
      <c r="F220" s="145" t="s">
        <v>868</v>
      </c>
      <c r="H220" s="146">
        <v>22</v>
      </c>
      <c r="L220" s="142"/>
      <c r="M220" s="147"/>
      <c r="T220" s="148"/>
      <c r="AT220" s="144" t="s">
        <v>238</v>
      </c>
      <c r="AU220" s="144" t="s">
        <v>79</v>
      </c>
      <c r="AV220" s="12" t="s">
        <v>79</v>
      </c>
      <c r="AW220" s="12" t="s">
        <v>3</v>
      </c>
      <c r="AX220" s="12" t="s">
        <v>77</v>
      </c>
      <c r="AY220" s="144" t="s">
        <v>226</v>
      </c>
    </row>
    <row r="221" spans="2:65" s="1" customFormat="1" ht="24.2" customHeight="1">
      <c r="B221" s="129"/>
      <c r="C221" s="160" t="s">
        <v>352</v>
      </c>
      <c r="D221" s="160" t="s">
        <v>414</v>
      </c>
      <c r="E221" s="161" t="s">
        <v>869</v>
      </c>
      <c r="F221" s="162" t="s">
        <v>870</v>
      </c>
      <c r="G221" s="163" t="s">
        <v>102</v>
      </c>
      <c r="H221" s="164">
        <v>220</v>
      </c>
      <c r="I221" s="185"/>
      <c r="J221" s="165">
        <f>ROUND(I221*H221,2)</f>
        <v>0</v>
      </c>
      <c r="K221" s="162" t="s">
        <v>232</v>
      </c>
      <c r="L221" s="166"/>
      <c r="M221" s="167" t="s">
        <v>1</v>
      </c>
      <c r="N221" s="168" t="s">
        <v>35</v>
      </c>
      <c r="O221" s="138">
        <v>0</v>
      </c>
      <c r="P221" s="138">
        <f>O221*H221</f>
        <v>0</v>
      </c>
      <c r="Q221" s="138">
        <v>1.7000000000000001E-4</v>
      </c>
      <c r="R221" s="138">
        <f>Q221*H221</f>
        <v>3.7400000000000003E-2</v>
      </c>
      <c r="S221" s="138">
        <v>0</v>
      </c>
      <c r="T221" s="139">
        <f>S221*H221</f>
        <v>0</v>
      </c>
      <c r="AR221" s="140" t="s">
        <v>362</v>
      </c>
      <c r="AT221" s="140" t="s">
        <v>414</v>
      </c>
      <c r="AU221" s="140" t="s">
        <v>79</v>
      </c>
      <c r="AY221" s="16" t="s">
        <v>226</v>
      </c>
      <c r="BE221" s="141">
        <f>IF(N221="základní",J221,0)</f>
        <v>0</v>
      </c>
      <c r="BF221" s="141">
        <f>IF(N221="snížená",J221,0)</f>
        <v>0</v>
      </c>
      <c r="BG221" s="141">
        <f>IF(N221="zákl. přenesená",J221,0)</f>
        <v>0</v>
      </c>
      <c r="BH221" s="141">
        <f>IF(N221="sníž. přenesená",J221,0)</f>
        <v>0</v>
      </c>
      <c r="BI221" s="141">
        <f>IF(N221="nulová",J221,0)</f>
        <v>0</v>
      </c>
      <c r="BJ221" s="16" t="s">
        <v>79</v>
      </c>
      <c r="BK221" s="141">
        <f>ROUND(I221*H221,2)</f>
        <v>0</v>
      </c>
      <c r="BL221" s="16" t="s">
        <v>294</v>
      </c>
      <c r="BM221" s="140" t="s">
        <v>871</v>
      </c>
    </row>
    <row r="222" spans="2:65" s="12" customFormat="1">
      <c r="B222" s="142"/>
      <c r="D222" s="143" t="s">
        <v>238</v>
      </c>
      <c r="E222" s="144" t="s">
        <v>1</v>
      </c>
      <c r="F222" s="145" t="s">
        <v>768</v>
      </c>
      <c r="H222" s="146">
        <v>200</v>
      </c>
      <c r="L222" s="142"/>
      <c r="M222" s="147"/>
      <c r="T222" s="148"/>
      <c r="AT222" s="144" t="s">
        <v>238</v>
      </c>
      <c r="AU222" s="144" t="s">
        <v>79</v>
      </c>
      <c r="AV222" s="12" t="s">
        <v>79</v>
      </c>
      <c r="AW222" s="12" t="s">
        <v>27</v>
      </c>
      <c r="AX222" s="12" t="s">
        <v>69</v>
      </c>
      <c r="AY222" s="144" t="s">
        <v>226</v>
      </c>
    </row>
    <row r="223" spans="2:65" s="13" customFormat="1">
      <c r="B223" s="149"/>
      <c r="D223" s="143" t="s">
        <v>238</v>
      </c>
      <c r="E223" s="150" t="s">
        <v>1</v>
      </c>
      <c r="F223" s="151" t="s">
        <v>239</v>
      </c>
      <c r="H223" s="152">
        <v>200</v>
      </c>
      <c r="L223" s="149"/>
      <c r="M223" s="153"/>
      <c r="T223" s="154"/>
      <c r="AT223" s="150" t="s">
        <v>238</v>
      </c>
      <c r="AU223" s="150" t="s">
        <v>79</v>
      </c>
      <c r="AV223" s="13" t="s">
        <v>233</v>
      </c>
      <c r="AW223" s="13" t="s">
        <v>27</v>
      </c>
      <c r="AX223" s="13" t="s">
        <v>77</v>
      </c>
      <c r="AY223" s="150" t="s">
        <v>226</v>
      </c>
    </row>
    <row r="224" spans="2:65" s="12" customFormat="1">
      <c r="B224" s="142"/>
      <c r="D224" s="143" t="s">
        <v>238</v>
      </c>
      <c r="F224" s="145" t="s">
        <v>872</v>
      </c>
      <c r="H224" s="146">
        <v>220</v>
      </c>
      <c r="L224" s="142"/>
      <c r="M224" s="147"/>
      <c r="T224" s="148"/>
      <c r="AT224" s="144" t="s">
        <v>238</v>
      </c>
      <c r="AU224" s="144" t="s">
        <v>79</v>
      </c>
      <c r="AV224" s="12" t="s">
        <v>79</v>
      </c>
      <c r="AW224" s="12" t="s">
        <v>3</v>
      </c>
      <c r="AX224" s="12" t="s">
        <v>77</v>
      </c>
      <c r="AY224" s="144" t="s">
        <v>226</v>
      </c>
    </row>
    <row r="225" spans="2:65" s="1" customFormat="1" ht="24.2" customHeight="1">
      <c r="B225" s="129"/>
      <c r="C225" s="160" t="s">
        <v>357</v>
      </c>
      <c r="D225" s="160" t="s">
        <v>414</v>
      </c>
      <c r="E225" s="161" t="s">
        <v>873</v>
      </c>
      <c r="F225" s="162" t="s">
        <v>874</v>
      </c>
      <c r="G225" s="163" t="s">
        <v>102</v>
      </c>
      <c r="H225" s="164">
        <v>33</v>
      </c>
      <c r="I225" s="185"/>
      <c r="J225" s="165">
        <f>ROUND(I225*H225,2)</f>
        <v>0</v>
      </c>
      <c r="K225" s="162" t="s">
        <v>232</v>
      </c>
      <c r="L225" s="166"/>
      <c r="M225" s="167" t="s">
        <v>1</v>
      </c>
      <c r="N225" s="168" t="s">
        <v>35</v>
      </c>
      <c r="O225" s="138">
        <v>0</v>
      </c>
      <c r="P225" s="138">
        <f>O225*H225</f>
        <v>0</v>
      </c>
      <c r="Q225" s="138">
        <v>2.5000000000000001E-4</v>
      </c>
      <c r="R225" s="138">
        <f>Q225*H225</f>
        <v>8.2500000000000004E-3</v>
      </c>
      <c r="S225" s="138">
        <v>0</v>
      </c>
      <c r="T225" s="139">
        <f>S225*H225</f>
        <v>0</v>
      </c>
      <c r="AR225" s="140" t="s">
        <v>362</v>
      </c>
      <c r="AT225" s="140" t="s">
        <v>414</v>
      </c>
      <c r="AU225" s="140" t="s">
        <v>79</v>
      </c>
      <c r="AY225" s="16" t="s">
        <v>226</v>
      </c>
      <c r="BE225" s="141">
        <f>IF(N225="základní",J225,0)</f>
        <v>0</v>
      </c>
      <c r="BF225" s="141">
        <f>IF(N225="snížená",J225,0)</f>
        <v>0</v>
      </c>
      <c r="BG225" s="141">
        <f>IF(N225="zákl. přenesená",J225,0)</f>
        <v>0</v>
      </c>
      <c r="BH225" s="141">
        <f>IF(N225="sníž. přenesená",J225,0)</f>
        <v>0</v>
      </c>
      <c r="BI225" s="141">
        <f>IF(N225="nulová",J225,0)</f>
        <v>0</v>
      </c>
      <c r="BJ225" s="16" t="s">
        <v>79</v>
      </c>
      <c r="BK225" s="141">
        <f>ROUND(I225*H225,2)</f>
        <v>0</v>
      </c>
      <c r="BL225" s="16" t="s">
        <v>294</v>
      </c>
      <c r="BM225" s="140" t="s">
        <v>875</v>
      </c>
    </row>
    <row r="226" spans="2:65" s="12" customFormat="1">
      <c r="B226" s="142"/>
      <c r="D226" s="143" t="s">
        <v>238</v>
      </c>
      <c r="E226" s="144" t="s">
        <v>1</v>
      </c>
      <c r="F226" s="145" t="s">
        <v>771</v>
      </c>
      <c r="H226" s="146">
        <v>30</v>
      </c>
      <c r="L226" s="142"/>
      <c r="M226" s="147"/>
      <c r="T226" s="148"/>
      <c r="AT226" s="144" t="s">
        <v>238</v>
      </c>
      <c r="AU226" s="144" t="s">
        <v>79</v>
      </c>
      <c r="AV226" s="12" t="s">
        <v>79</v>
      </c>
      <c r="AW226" s="12" t="s">
        <v>27</v>
      </c>
      <c r="AX226" s="12" t="s">
        <v>69</v>
      </c>
      <c r="AY226" s="144" t="s">
        <v>226</v>
      </c>
    </row>
    <row r="227" spans="2:65" s="13" customFormat="1">
      <c r="B227" s="149"/>
      <c r="D227" s="143" t="s">
        <v>238</v>
      </c>
      <c r="E227" s="150" t="s">
        <v>1</v>
      </c>
      <c r="F227" s="151" t="s">
        <v>239</v>
      </c>
      <c r="H227" s="152">
        <v>30</v>
      </c>
      <c r="L227" s="149"/>
      <c r="M227" s="153"/>
      <c r="T227" s="154"/>
      <c r="AT227" s="150" t="s">
        <v>238</v>
      </c>
      <c r="AU227" s="150" t="s">
        <v>79</v>
      </c>
      <c r="AV227" s="13" t="s">
        <v>233</v>
      </c>
      <c r="AW227" s="13" t="s">
        <v>27</v>
      </c>
      <c r="AX227" s="13" t="s">
        <v>77</v>
      </c>
      <c r="AY227" s="150" t="s">
        <v>226</v>
      </c>
    </row>
    <row r="228" spans="2:65" s="12" customFormat="1">
      <c r="B228" s="142"/>
      <c r="D228" s="143" t="s">
        <v>238</v>
      </c>
      <c r="F228" s="145" t="s">
        <v>876</v>
      </c>
      <c r="H228" s="146">
        <v>33</v>
      </c>
      <c r="L228" s="142"/>
      <c r="M228" s="147"/>
      <c r="T228" s="148"/>
      <c r="AT228" s="144" t="s">
        <v>238</v>
      </c>
      <c r="AU228" s="144" t="s">
        <v>79</v>
      </c>
      <c r="AV228" s="12" t="s">
        <v>79</v>
      </c>
      <c r="AW228" s="12" t="s">
        <v>3</v>
      </c>
      <c r="AX228" s="12" t="s">
        <v>77</v>
      </c>
      <c r="AY228" s="144" t="s">
        <v>226</v>
      </c>
    </row>
    <row r="229" spans="2:65" s="1" customFormat="1" ht="24.2" customHeight="1">
      <c r="B229" s="129"/>
      <c r="C229" s="130" t="s">
        <v>362</v>
      </c>
      <c r="D229" s="130" t="s">
        <v>228</v>
      </c>
      <c r="E229" s="131" t="s">
        <v>877</v>
      </c>
      <c r="F229" s="132" t="s">
        <v>878</v>
      </c>
      <c r="G229" s="133" t="s">
        <v>231</v>
      </c>
      <c r="H229" s="134">
        <v>403</v>
      </c>
      <c r="I229" s="184"/>
      <c r="J229" s="135">
        <f>ROUND(I229*H229,2)</f>
        <v>0</v>
      </c>
      <c r="K229" s="132" t="s">
        <v>232</v>
      </c>
      <c r="L229" s="28"/>
      <c r="M229" s="136" t="s">
        <v>1</v>
      </c>
      <c r="N229" s="137" t="s">
        <v>35</v>
      </c>
      <c r="O229" s="138">
        <v>5.0999999999999997E-2</v>
      </c>
      <c r="P229" s="138">
        <f>O229*H229</f>
        <v>20.552999999999997</v>
      </c>
      <c r="Q229" s="138">
        <v>0</v>
      </c>
      <c r="R229" s="138">
        <f>Q229*H229</f>
        <v>0</v>
      </c>
      <c r="S229" s="138">
        <v>0</v>
      </c>
      <c r="T229" s="139">
        <f>S229*H229</f>
        <v>0</v>
      </c>
      <c r="AR229" s="140" t="s">
        <v>294</v>
      </c>
      <c r="AT229" s="140" t="s">
        <v>228</v>
      </c>
      <c r="AU229" s="140" t="s">
        <v>79</v>
      </c>
      <c r="AY229" s="16" t="s">
        <v>226</v>
      </c>
      <c r="BE229" s="141">
        <f>IF(N229="základní",J229,0)</f>
        <v>0</v>
      </c>
      <c r="BF229" s="141">
        <f>IF(N229="snížená",J229,0)</f>
        <v>0</v>
      </c>
      <c r="BG229" s="141">
        <f>IF(N229="zákl. přenesená",J229,0)</f>
        <v>0</v>
      </c>
      <c r="BH229" s="141">
        <f>IF(N229="sníž. přenesená",J229,0)</f>
        <v>0</v>
      </c>
      <c r="BI229" s="141">
        <f>IF(N229="nulová",J229,0)</f>
        <v>0</v>
      </c>
      <c r="BJ229" s="16" t="s">
        <v>79</v>
      </c>
      <c r="BK229" s="141">
        <f>ROUND(I229*H229,2)</f>
        <v>0</v>
      </c>
      <c r="BL229" s="16" t="s">
        <v>294</v>
      </c>
      <c r="BM229" s="140" t="s">
        <v>879</v>
      </c>
    </row>
    <row r="230" spans="2:65" s="12" customFormat="1">
      <c r="B230" s="142"/>
      <c r="D230" s="143" t="s">
        <v>238</v>
      </c>
      <c r="E230" s="144" t="s">
        <v>1</v>
      </c>
      <c r="F230" s="145" t="s">
        <v>740</v>
      </c>
      <c r="H230" s="146">
        <v>403</v>
      </c>
      <c r="L230" s="142"/>
      <c r="M230" s="147"/>
      <c r="T230" s="148"/>
      <c r="AT230" s="144" t="s">
        <v>238</v>
      </c>
      <c r="AU230" s="144" t="s">
        <v>79</v>
      </c>
      <c r="AV230" s="12" t="s">
        <v>79</v>
      </c>
      <c r="AW230" s="12" t="s">
        <v>27</v>
      </c>
      <c r="AX230" s="12" t="s">
        <v>69</v>
      </c>
      <c r="AY230" s="144" t="s">
        <v>226</v>
      </c>
    </row>
    <row r="231" spans="2:65" s="13" customFormat="1">
      <c r="B231" s="149"/>
      <c r="D231" s="143" t="s">
        <v>238</v>
      </c>
      <c r="E231" s="150" t="s">
        <v>1</v>
      </c>
      <c r="F231" s="151" t="s">
        <v>239</v>
      </c>
      <c r="H231" s="152">
        <v>403</v>
      </c>
      <c r="L231" s="149"/>
      <c r="M231" s="153"/>
      <c r="T231" s="154"/>
      <c r="AT231" s="150" t="s">
        <v>238</v>
      </c>
      <c r="AU231" s="150" t="s">
        <v>79</v>
      </c>
      <c r="AV231" s="13" t="s">
        <v>233</v>
      </c>
      <c r="AW231" s="13" t="s">
        <v>27</v>
      </c>
      <c r="AX231" s="13" t="s">
        <v>77</v>
      </c>
      <c r="AY231" s="150" t="s">
        <v>226</v>
      </c>
    </row>
    <row r="232" spans="2:65" s="1" customFormat="1" ht="21.75" customHeight="1">
      <c r="B232" s="129"/>
      <c r="C232" s="130" t="s">
        <v>367</v>
      </c>
      <c r="D232" s="130" t="s">
        <v>228</v>
      </c>
      <c r="E232" s="131" t="s">
        <v>880</v>
      </c>
      <c r="F232" s="132" t="s">
        <v>881</v>
      </c>
      <c r="G232" s="133" t="s">
        <v>231</v>
      </c>
      <c r="H232" s="134">
        <v>276</v>
      </c>
      <c r="I232" s="184"/>
      <c r="J232" s="135">
        <f>ROUND(I232*H232,2)</f>
        <v>0</v>
      </c>
      <c r="K232" s="132" t="s">
        <v>232</v>
      </c>
      <c r="L232" s="28"/>
      <c r="M232" s="136" t="s">
        <v>1</v>
      </c>
      <c r="N232" s="137" t="s">
        <v>35</v>
      </c>
      <c r="O232" s="138">
        <v>5.5E-2</v>
      </c>
      <c r="P232" s="138">
        <f>O232*H232</f>
        <v>15.18</v>
      </c>
      <c r="Q232" s="138">
        <v>0</v>
      </c>
      <c r="R232" s="138">
        <f>Q232*H232</f>
        <v>0</v>
      </c>
      <c r="S232" s="138">
        <v>0</v>
      </c>
      <c r="T232" s="139">
        <f>S232*H232</f>
        <v>0</v>
      </c>
      <c r="AR232" s="140" t="s">
        <v>294</v>
      </c>
      <c r="AT232" s="140" t="s">
        <v>228</v>
      </c>
      <c r="AU232" s="140" t="s">
        <v>79</v>
      </c>
      <c r="AY232" s="16" t="s">
        <v>226</v>
      </c>
      <c r="BE232" s="141">
        <f>IF(N232="základní",J232,0)</f>
        <v>0</v>
      </c>
      <c r="BF232" s="141">
        <f>IF(N232="snížená",J232,0)</f>
        <v>0</v>
      </c>
      <c r="BG232" s="141">
        <f>IF(N232="zákl. přenesená",J232,0)</f>
        <v>0</v>
      </c>
      <c r="BH232" s="141">
        <f>IF(N232="sníž. přenesená",J232,0)</f>
        <v>0</v>
      </c>
      <c r="BI232" s="141">
        <f>IF(N232="nulová",J232,0)</f>
        <v>0</v>
      </c>
      <c r="BJ232" s="16" t="s">
        <v>79</v>
      </c>
      <c r="BK232" s="141">
        <f>ROUND(I232*H232,2)</f>
        <v>0</v>
      </c>
      <c r="BL232" s="16" t="s">
        <v>294</v>
      </c>
      <c r="BM232" s="140" t="s">
        <v>882</v>
      </c>
    </row>
    <row r="233" spans="2:65" s="12" customFormat="1">
      <c r="B233" s="142"/>
      <c r="D233" s="143" t="s">
        <v>238</v>
      </c>
      <c r="E233" s="144" t="s">
        <v>1</v>
      </c>
      <c r="F233" s="145" t="s">
        <v>883</v>
      </c>
      <c r="H233" s="146">
        <v>276</v>
      </c>
      <c r="L233" s="142"/>
      <c r="M233" s="147"/>
      <c r="T233" s="148"/>
      <c r="AT233" s="144" t="s">
        <v>238</v>
      </c>
      <c r="AU233" s="144" t="s">
        <v>79</v>
      </c>
      <c r="AV233" s="12" t="s">
        <v>79</v>
      </c>
      <c r="AW233" s="12" t="s">
        <v>27</v>
      </c>
      <c r="AX233" s="12" t="s">
        <v>69</v>
      </c>
      <c r="AY233" s="144" t="s">
        <v>226</v>
      </c>
    </row>
    <row r="234" spans="2:65" s="13" customFormat="1">
      <c r="B234" s="149"/>
      <c r="D234" s="143" t="s">
        <v>238</v>
      </c>
      <c r="E234" s="150" t="s">
        <v>1</v>
      </c>
      <c r="F234" s="151" t="s">
        <v>239</v>
      </c>
      <c r="H234" s="152">
        <v>276</v>
      </c>
      <c r="L234" s="149"/>
      <c r="M234" s="153"/>
      <c r="T234" s="154"/>
      <c r="AT234" s="150" t="s">
        <v>238</v>
      </c>
      <c r="AU234" s="150" t="s">
        <v>79</v>
      </c>
      <c r="AV234" s="13" t="s">
        <v>233</v>
      </c>
      <c r="AW234" s="13" t="s">
        <v>27</v>
      </c>
      <c r="AX234" s="13" t="s">
        <v>77</v>
      </c>
      <c r="AY234" s="150" t="s">
        <v>226</v>
      </c>
    </row>
    <row r="235" spans="2:65" s="1" customFormat="1" ht="24.2" customHeight="1">
      <c r="B235" s="129"/>
      <c r="C235" s="130" t="s">
        <v>374</v>
      </c>
      <c r="D235" s="130" t="s">
        <v>228</v>
      </c>
      <c r="E235" s="131" t="s">
        <v>884</v>
      </c>
      <c r="F235" s="132" t="s">
        <v>885</v>
      </c>
      <c r="G235" s="133" t="s">
        <v>231</v>
      </c>
      <c r="H235" s="134">
        <v>5</v>
      </c>
      <c r="I235" s="184"/>
      <c r="J235" s="135">
        <f>ROUND(I235*H235,2)</f>
        <v>0</v>
      </c>
      <c r="K235" s="132" t="s">
        <v>232</v>
      </c>
      <c r="L235" s="28"/>
      <c r="M235" s="136" t="s">
        <v>1</v>
      </c>
      <c r="N235" s="137" t="s">
        <v>35</v>
      </c>
      <c r="O235" s="138">
        <v>0.30599999999999999</v>
      </c>
      <c r="P235" s="138">
        <f>O235*H235</f>
        <v>1.53</v>
      </c>
      <c r="Q235" s="138">
        <v>0</v>
      </c>
      <c r="R235" s="138">
        <f>Q235*H235</f>
        <v>0</v>
      </c>
      <c r="S235" s="138">
        <v>0</v>
      </c>
      <c r="T235" s="139">
        <f>S235*H235</f>
        <v>0</v>
      </c>
      <c r="AR235" s="140" t="s">
        <v>294</v>
      </c>
      <c r="AT235" s="140" t="s">
        <v>228</v>
      </c>
      <c r="AU235" s="140" t="s">
        <v>79</v>
      </c>
      <c r="AY235" s="16" t="s">
        <v>226</v>
      </c>
      <c r="BE235" s="141">
        <f>IF(N235="základní",J235,0)</f>
        <v>0</v>
      </c>
      <c r="BF235" s="141">
        <f>IF(N235="snížená",J235,0)</f>
        <v>0</v>
      </c>
      <c r="BG235" s="141">
        <f>IF(N235="zákl. přenesená",J235,0)</f>
        <v>0</v>
      </c>
      <c r="BH235" s="141">
        <f>IF(N235="sníž. přenesená",J235,0)</f>
        <v>0</v>
      </c>
      <c r="BI235" s="141">
        <f>IF(N235="nulová",J235,0)</f>
        <v>0</v>
      </c>
      <c r="BJ235" s="16" t="s">
        <v>79</v>
      </c>
      <c r="BK235" s="141">
        <f>ROUND(I235*H235,2)</f>
        <v>0</v>
      </c>
      <c r="BL235" s="16" t="s">
        <v>294</v>
      </c>
      <c r="BM235" s="140" t="s">
        <v>886</v>
      </c>
    </row>
    <row r="236" spans="2:65" s="12" customFormat="1">
      <c r="B236" s="142"/>
      <c r="D236" s="143" t="s">
        <v>238</v>
      </c>
      <c r="E236" s="144" t="s">
        <v>1</v>
      </c>
      <c r="F236" s="145" t="s">
        <v>762</v>
      </c>
      <c r="H236" s="146">
        <v>5</v>
      </c>
      <c r="L236" s="142"/>
      <c r="M236" s="147"/>
      <c r="T236" s="148"/>
      <c r="AT236" s="144" t="s">
        <v>238</v>
      </c>
      <c r="AU236" s="144" t="s">
        <v>79</v>
      </c>
      <c r="AV236" s="12" t="s">
        <v>79</v>
      </c>
      <c r="AW236" s="12" t="s">
        <v>27</v>
      </c>
      <c r="AX236" s="12" t="s">
        <v>69</v>
      </c>
      <c r="AY236" s="144" t="s">
        <v>226</v>
      </c>
    </row>
    <row r="237" spans="2:65" s="13" customFormat="1">
      <c r="B237" s="149"/>
      <c r="D237" s="143" t="s">
        <v>238</v>
      </c>
      <c r="E237" s="150" t="s">
        <v>1</v>
      </c>
      <c r="F237" s="151" t="s">
        <v>239</v>
      </c>
      <c r="H237" s="152">
        <v>5</v>
      </c>
      <c r="L237" s="149"/>
      <c r="M237" s="153"/>
      <c r="T237" s="154"/>
      <c r="AT237" s="150" t="s">
        <v>238</v>
      </c>
      <c r="AU237" s="150" t="s">
        <v>79</v>
      </c>
      <c r="AV237" s="13" t="s">
        <v>233</v>
      </c>
      <c r="AW237" s="13" t="s">
        <v>27</v>
      </c>
      <c r="AX237" s="13" t="s">
        <v>77</v>
      </c>
      <c r="AY237" s="150" t="s">
        <v>226</v>
      </c>
    </row>
    <row r="238" spans="2:65" s="1" customFormat="1" ht="24.2" customHeight="1">
      <c r="B238" s="129"/>
      <c r="C238" s="160" t="s">
        <v>382</v>
      </c>
      <c r="D238" s="160" t="s">
        <v>414</v>
      </c>
      <c r="E238" s="161" t="s">
        <v>887</v>
      </c>
      <c r="F238" s="162" t="s">
        <v>888</v>
      </c>
      <c r="G238" s="163" t="s">
        <v>231</v>
      </c>
      <c r="H238" s="164">
        <v>5</v>
      </c>
      <c r="I238" s="185"/>
      <c r="J238" s="165">
        <f>ROUND(I238*H238,2)</f>
        <v>0</v>
      </c>
      <c r="K238" s="162" t="s">
        <v>232</v>
      </c>
      <c r="L238" s="166"/>
      <c r="M238" s="167" t="s">
        <v>1</v>
      </c>
      <c r="N238" s="168" t="s">
        <v>35</v>
      </c>
      <c r="O238" s="138">
        <v>0</v>
      </c>
      <c r="P238" s="138">
        <f>O238*H238</f>
        <v>0</v>
      </c>
      <c r="Q238" s="138">
        <v>4.0000000000000003E-5</v>
      </c>
      <c r="R238" s="138">
        <f>Q238*H238</f>
        <v>2.0000000000000001E-4</v>
      </c>
      <c r="S238" s="138">
        <v>0</v>
      </c>
      <c r="T238" s="139">
        <f>S238*H238</f>
        <v>0</v>
      </c>
      <c r="AR238" s="140" t="s">
        <v>362</v>
      </c>
      <c r="AT238" s="140" t="s">
        <v>414</v>
      </c>
      <c r="AU238" s="140" t="s">
        <v>79</v>
      </c>
      <c r="AY238" s="16" t="s">
        <v>226</v>
      </c>
      <c r="BE238" s="141">
        <f>IF(N238="základní",J238,0)</f>
        <v>0</v>
      </c>
      <c r="BF238" s="141">
        <f>IF(N238="snížená",J238,0)</f>
        <v>0</v>
      </c>
      <c r="BG238" s="141">
        <f>IF(N238="zákl. přenesená",J238,0)</f>
        <v>0</v>
      </c>
      <c r="BH238" s="141">
        <f>IF(N238="sníž. přenesená",J238,0)</f>
        <v>0</v>
      </c>
      <c r="BI238" s="141">
        <f>IF(N238="nulová",J238,0)</f>
        <v>0</v>
      </c>
      <c r="BJ238" s="16" t="s">
        <v>79</v>
      </c>
      <c r="BK238" s="141">
        <f>ROUND(I238*H238,2)</f>
        <v>0</v>
      </c>
      <c r="BL238" s="16" t="s">
        <v>294</v>
      </c>
      <c r="BM238" s="140" t="s">
        <v>889</v>
      </c>
    </row>
    <row r="239" spans="2:65" s="12" customFormat="1">
      <c r="B239" s="142"/>
      <c r="D239" s="143" t="s">
        <v>238</v>
      </c>
      <c r="E239" s="144" t="s">
        <v>1</v>
      </c>
      <c r="F239" s="145" t="s">
        <v>762</v>
      </c>
      <c r="H239" s="146">
        <v>5</v>
      </c>
      <c r="L239" s="142"/>
      <c r="M239" s="147"/>
      <c r="T239" s="148"/>
      <c r="AT239" s="144" t="s">
        <v>238</v>
      </c>
      <c r="AU239" s="144" t="s">
        <v>79</v>
      </c>
      <c r="AV239" s="12" t="s">
        <v>79</v>
      </c>
      <c r="AW239" s="12" t="s">
        <v>27</v>
      </c>
      <c r="AX239" s="12" t="s">
        <v>69</v>
      </c>
      <c r="AY239" s="144" t="s">
        <v>226</v>
      </c>
    </row>
    <row r="240" spans="2:65" s="13" customFormat="1">
      <c r="B240" s="149"/>
      <c r="D240" s="143" t="s">
        <v>238</v>
      </c>
      <c r="E240" s="150" t="s">
        <v>1</v>
      </c>
      <c r="F240" s="151" t="s">
        <v>239</v>
      </c>
      <c r="H240" s="152">
        <v>5</v>
      </c>
      <c r="L240" s="149"/>
      <c r="M240" s="153"/>
      <c r="T240" s="154"/>
      <c r="AT240" s="150" t="s">
        <v>238</v>
      </c>
      <c r="AU240" s="150" t="s">
        <v>79</v>
      </c>
      <c r="AV240" s="13" t="s">
        <v>233</v>
      </c>
      <c r="AW240" s="13" t="s">
        <v>27</v>
      </c>
      <c r="AX240" s="13" t="s">
        <v>77</v>
      </c>
      <c r="AY240" s="150" t="s">
        <v>226</v>
      </c>
    </row>
    <row r="241" spans="2:65" s="1" customFormat="1" ht="24.2" customHeight="1">
      <c r="B241" s="129"/>
      <c r="C241" s="130" t="s">
        <v>386</v>
      </c>
      <c r="D241" s="130" t="s">
        <v>228</v>
      </c>
      <c r="E241" s="131" t="s">
        <v>890</v>
      </c>
      <c r="F241" s="132" t="s">
        <v>891</v>
      </c>
      <c r="G241" s="133" t="s">
        <v>231</v>
      </c>
      <c r="H241" s="134">
        <v>3</v>
      </c>
      <c r="I241" s="184"/>
      <c r="J241" s="135">
        <f>ROUND(I241*H241,2)</f>
        <v>0</v>
      </c>
      <c r="K241" s="132" t="s">
        <v>232</v>
      </c>
      <c r="L241" s="28"/>
      <c r="M241" s="136" t="s">
        <v>1</v>
      </c>
      <c r="N241" s="137" t="s">
        <v>35</v>
      </c>
      <c r="O241" s="138">
        <v>0.34799999999999998</v>
      </c>
      <c r="P241" s="138">
        <f>O241*H241</f>
        <v>1.044</v>
      </c>
      <c r="Q241" s="138">
        <v>0</v>
      </c>
      <c r="R241" s="138">
        <f>Q241*H241</f>
        <v>0</v>
      </c>
      <c r="S241" s="138">
        <v>0</v>
      </c>
      <c r="T241" s="139">
        <f>S241*H241</f>
        <v>0</v>
      </c>
      <c r="AR241" s="140" t="s">
        <v>294</v>
      </c>
      <c r="AT241" s="140" t="s">
        <v>228</v>
      </c>
      <c r="AU241" s="140" t="s">
        <v>79</v>
      </c>
      <c r="AY241" s="16" t="s">
        <v>226</v>
      </c>
      <c r="BE241" s="141">
        <f>IF(N241="základní",J241,0)</f>
        <v>0</v>
      </c>
      <c r="BF241" s="141">
        <f>IF(N241="snížená",J241,0)</f>
        <v>0</v>
      </c>
      <c r="BG241" s="141">
        <f>IF(N241="zákl. přenesená",J241,0)</f>
        <v>0</v>
      </c>
      <c r="BH241" s="141">
        <f>IF(N241="sníž. přenesená",J241,0)</f>
        <v>0</v>
      </c>
      <c r="BI241" s="141">
        <f>IF(N241="nulová",J241,0)</f>
        <v>0</v>
      </c>
      <c r="BJ241" s="16" t="s">
        <v>79</v>
      </c>
      <c r="BK241" s="141">
        <f>ROUND(I241*H241,2)</f>
        <v>0</v>
      </c>
      <c r="BL241" s="16" t="s">
        <v>294</v>
      </c>
      <c r="BM241" s="140" t="s">
        <v>892</v>
      </c>
    </row>
    <row r="242" spans="2:65" s="12" customFormat="1">
      <c r="B242" s="142"/>
      <c r="D242" s="143" t="s">
        <v>238</v>
      </c>
      <c r="E242" s="144" t="s">
        <v>1</v>
      </c>
      <c r="F242" s="145" t="s">
        <v>764</v>
      </c>
      <c r="H242" s="146">
        <v>3</v>
      </c>
      <c r="L242" s="142"/>
      <c r="M242" s="147"/>
      <c r="T242" s="148"/>
      <c r="AT242" s="144" t="s">
        <v>238</v>
      </c>
      <c r="AU242" s="144" t="s">
        <v>79</v>
      </c>
      <c r="AV242" s="12" t="s">
        <v>79</v>
      </c>
      <c r="AW242" s="12" t="s">
        <v>27</v>
      </c>
      <c r="AX242" s="12" t="s">
        <v>69</v>
      </c>
      <c r="AY242" s="144" t="s">
        <v>226</v>
      </c>
    </row>
    <row r="243" spans="2:65" s="13" customFormat="1">
      <c r="B243" s="149"/>
      <c r="D243" s="143" t="s">
        <v>238</v>
      </c>
      <c r="E243" s="150" t="s">
        <v>1</v>
      </c>
      <c r="F243" s="151" t="s">
        <v>239</v>
      </c>
      <c r="H243" s="152">
        <v>3</v>
      </c>
      <c r="L243" s="149"/>
      <c r="M243" s="153"/>
      <c r="T243" s="154"/>
      <c r="AT243" s="150" t="s">
        <v>238</v>
      </c>
      <c r="AU243" s="150" t="s">
        <v>79</v>
      </c>
      <c r="AV243" s="13" t="s">
        <v>233</v>
      </c>
      <c r="AW243" s="13" t="s">
        <v>27</v>
      </c>
      <c r="AX243" s="13" t="s">
        <v>77</v>
      </c>
      <c r="AY243" s="150" t="s">
        <v>226</v>
      </c>
    </row>
    <row r="244" spans="2:65" s="1" customFormat="1" ht="24.2" customHeight="1">
      <c r="B244" s="129"/>
      <c r="C244" s="160" t="s">
        <v>391</v>
      </c>
      <c r="D244" s="160" t="s">
        <v>414</v>
      </c>
      <c r="E244" s="161" t="s">
        <v>893</v>
      </c>
      <c r="F244" s="162" t="s">
        <v>894</v>
      </c>
      <c r="G244" s="163" t="s">
        <v>231</v>
      </c>
      <c r="H244" s="164">
        <v>3</v>
      </c>
      <c r="I244" s="185"/>
      <c r="J244" s="165">
        <f>ROUND(I244*H244,2)</f>
        <v>0</v>
      </c>
      <c r="K244" s="162" t="s">
        <v>232</v>
      </c>
      <c r="L244" s="166"/>
      <c r="M244" s="167" t="s">
        <v>1</v>
      </c>
      <c r="N244" s="168" t="s">
        <v>35</v>
      </c>
      <c r="O244" s="138">
        <v>0</v>
      </c>
      <c r="P244" s="138">
        <f>O244*H244</f>
        <v>0</v>
      </c>
      <c r="Q244" s="138">
        <v>5.0000000000000002E-5</v>
      </c>
      <c r="R244" s="138">
        <f>Q244*H244</f>
        <v>1.5000000000000001E-4</v>
      </c>
      <c r="S244" s="138">
        <v>0</v>
      </c>
      <c r="T244" s="139">
        <f>S244*H244</f>
        <v>0</v>
      </c>
      <c r="AR244" s="140" t="s">
        <v>362</v>
      </c>
      <c r="AT244" s="140" t="s">
        <v>414</v>
      </c>
      <c r="AU244" s="140" t="s">
        <v>79</v>
      </c>
      <c r="AY244" s="16" t="s">
        <v>226</v>
      </c>
      <c r="BE244" s="141">
        <f>IF(N244="základní",J244,0)</f>
        <v>0</v>
      </c>
      <c r="BF244" s="141">
        <f>IF(N244="snížená",J244,0)</f>
        <v>0</v>
      </c>
      <c r="BG244" s="141">
        <f>IF(N244="zákl. přenesená",J244,0)</f>
        <v>0</v>
      </c>
      <c r="BH244" s="141">
        <f>IF(N244="sníž. přenesená",J244,0)</f>
        <v>0</v>
      </c>
      <c r="BI244" s="141">
        <f>IF(N244="nulová",J244,0)</f>
        <v>0</v>
      </c>
      <c r="BJ244" s="16" t="s">
        <v>79</v>
      </c>
      <c r="BK244" s="141">
        <f>ROUND(I244*H244,2)</f>
        <v>0</v>
      </c>
      <c r="BL244" s="16" t="s">
        <v>294</v>
      </c>
      <c r="BM244" s="140" t="s">
        <v>895</v>
      </c>
    </row>
    <row r="245" spans="2:65" s="12" customFormat="1">
      <c r="B245" s="142"/>
      <c r="D245" s="143" t="s">
        <v>238</v>
      </c>
      <c r="E245" s="144" t="s">
        <v>1</v>
      </c>
      <c r="F245" s="145" t="s">
        <v>764</v>
      </c>
      <c r="H245" s="146">
        <v>3</v>
      </c>
      <c r="L245" s="142"/>
      <c r="M245" s="147"/>
      <c r="T245" s="148"/>
      <c r="AT245" s="144" t="s">
        <v>238</v>
      </c>
      <c r="AU245" s="144" t="s">
        <v>79</v>
      </c>
      <c r="AV245" s="12" t="s">
        <v>79</v>
      </c>
      <c r="AW245" s="12" t="s">
        <v>27</v>
      </c>
      <c r="AX245" s="12" t="s">
        <v>69</v>
      </c>
      <c r="AY245" s="144" t="s">
        <v>226</v>
      </c>
    </row>
    <row r="246" spans="2:65" s="13" customFormat="1">
      <c r="B246" s="149"/>
      <c r="D246" s="143" t="s">
        <v>238</v>
      </c>
      <c r="E246" s="150" t="s">
        <v>1</v>
      </c>
      <c r="F246" s="151" t="s">
        <v>239</v>
      </c>
      <c r="H246" s="152">
        <v>3</v>
      </c>
      <c r="L246" s="149"/>
      <c r="M246" s="153"/>
      <c r="T246" s="154"/>
      <c r="AT246" s="150" t="s">
        <v>238</v>
      </c>
      <c r="AU246" s="150" t="s">
        <v>79</v>
      </c>
      <c r="AV246" s="13" t="s">
        <v>233</v>
      </c>
      <c r="AW246" s="13" t="s">
        <v>27</v>
      </c>
      <c r="AX246" s="13" t="s">
        <v>77</v>
      </c>
      <c r="AY246" s="150" t="s">
        <v>226</v>
      </c>
    </row>
    <row r="247" spans="2:65" s="1" customFormat="1" ht="24.2" customHeight="1">
      <c r="B247" s="129"/>
      <c r="C247" s="130" t="s">
        <v>395</v>
      </c>
      <c r="D247" s="130" t="s">
        <v>228</v>
      </c>
      <c r="E247" s="131" t="s">
        <v>896</v>
      </c>
      <c r="F247" s="132" t="s">
        <v>897</v>
      </c>
      <c r="G247" s="133" t="s">
        <v>231</v>
      </c>
      <c r="H247" s="134">
        <v>48</v>
      </c>
      <c r="I247" s="184"/>
      <c r="J247" s="135">
        <f>ROUND(I247*H247,2)</f>
        <v>0</v>
      </c>
      <c r="K247" s="132" t="s">
        <v>232</v>
      </c>
      <c r="L247" s="28"/>
      <c r="M247" s="136" t="s">
        <v>1</v>
      </c>
      <c r="N247" s="137" t="s">
        <v>35</v>
      </c>
      <c r="O247" s="138">
        <v>0.27400000000000002</v>
      </c>
      <c r="P247" s="138">
        <f>O247*H247</f>
        <v>13.152000000000001</v>
      </c>
      <c r="Q247" s="138">
        <v>0</v>
      </c>
      <c r="R247" s="138">
        <f>Q247*H247</f>
        <v>0</v>
      </c>
      <c r="S247" s="138">
        <v>0</v>
      </c>
      <c r="T247" s="139">
        <f>S247*H247</f>
        <v>0</v>
      </c>
      <c r="AR247" s="140" t="s">
        <v>294</v>
      </c>
      <c r="AT247" s="140" t="s">
        <v>228</v>
      </c>
      <c r="AU247" s="140" t="s">
        <v>79</v>
      </c>
      <c r="AY247" s="16" t="s">
        <v>226</v>
      </c>
      <c r="BE247" s="141">
        <f>IF(N247="základní",J247,0)</f>
        <v>0</v>
      </c>
      <c r="BF247" s="141">
        <f>IF(N247="snížená",J247,0)</f>
        <v>0</v>
      </c>
      <c r="BG247" s="141">
        <f>IF(N247="zákl. přenesená",J247,0)</f>
        <v>0</v>
      </c>
      <c r="BH247" s="141">
        <f>IF(N247="sníž. přenesená",J247,0)</f>
        <v>0</v>
      </c>
      <c r="BI247" s="141">
        <f>IF(N247="nulová",J247,0)</f>
        <v>0</v>
      </c>
      <c r="BJ247" s="16" t="s">
        <v>79</v>
      </c>
      <c r="BK247" s="141">
        <f>ROUND(I247*H247,2)</f>
        <v>0</v>
      </c>
      <c r="BL247" s="16" t="s">
        <v>294</v>
      </c>
      <c r="BM247" s="140" t="s">
        <v>898</v>
      </c>
    </row>
    <row r="248" spans="2:65" s="12" customFormat="1">
      <c r="B248" s="142"/>
      <c r="D248" s="143" t="s">
        <v>238</v>
      </c>
      <c r="E248" s="144" t="s">
        <v>1</v>
      </c>
      <c r="F248" s="145" t="s">
        <v>773</v>
      </c>
      <c r="H248" s="146">
        <v>9</v>
      </c>
      <c r="L248" s="142"/>
      <c r="M248" s="147"/>
      <c r="T248" s="148"/>
      <c r="AT248" s="144" t="s">
        <v>238</v>
      </c>
      <c r="AU248" s="144" t="s">
        <v>79</v>
      </c>
      <c r="AV248" s="12" t="s">
        <v>79</v>
      </c>
      <c r="AW248" s="12" t="s">
        <v>27</v>
      </c>
      <c r="AX248" s="12" t="s">
        <v>69</v>
      </c>
      <c r="AY248" s="144" t="s">
        <v>226</v>
      </c>
    </row>
    <row r="249" spans="2:65" s="12" customFormat="1">
      <c r="B249" s="142"/>
      <c r="D249" s="143" t="s">
        <v>238</v>
      </c>
      <c r="E249" s="144" t="s">
        <v>1</v>
      </c>
      <c r="F249" s="145" t="s">
        <v>899</v>
      </c>
      <c r="H249" s="146">
        <v>39</v>
      </c>
      <c r="L249" s="142"/>
      <c r="M249" s="147"/>
      <c r="T249" s="148"/>
      <c r="AT249" s="144" t="s">
        <v>238</v>
      </c>
      <c r="AU249" s="144" t="s">
        <v>79</v>
      </c>
      <c r="AV249" s="12" t="s">
        <v>79</v>
      </c>
      <c r="AW249" s="12" t="s">
        <v>27</v>
      </c>
      <c r="AX249" s="12" t="s">
        <v>69</v>
      </c>
      <c r="AY249" s="144" t="s">
        <v>226</v>
      </c>
    </row>
    <row r="250" spans="2:65" s="13" customFormat="1">
      <c r="B250" s="149"/>
      <c r="D250" s="143" t="s">
        <v>238</v>
      </c>
      <c r="E250" s="150" t="s">
        <v>1</v>
      </c>
      <c r="F250" s="151" t="s">
        <v>239</v>
      </c>
      <c r="H250" s="152">
        <v>48</v>
      </c>
      <c r="L250" s="149"/>
      <c r="M250" s="153"/>
      <c r="T250" s="154"/>
      <c r="AT250" s="150" t="s">
        <v>238</v>
      </c>
      <c r="AU250" s="150" t="s">
        <v>79</v>
      </c>
      <c r="AV250" s="13" t="s">
        <v>233</v>
      </c>
      <c r="AW250" s="13" t="s">
        <v>27</v>
      </c>
      <c r="AX250" s="13" t="s">
        <v>77</v>
      </c>
      <c r="AY250" s="150" t="s">
        <v>226</v>
      </c>
    </row>
    <row r="251" spans="2:65" s="1" customFormat="1" ht="24.2" customHeight="1">
      <c r="B251" s="129"/>
      <c r="C251" s="160" t="s">
        <v>399</v>
      </c>
      <c r="D251" s="160" t="s">
        <v>414</v>
      </c>
      <c r="E251" s="161" t="s">
        <v>900</v>
      </c>
      <c r="F251" s="162" t="s">
        <v>901</v>
      </c>
      <c r="G251" s="163" t="s">
        <v>231</v>
      </c>
      <c r="H251" s="164">
        <v>9</v>
      </c>
      <c r="I251" s="185"/>
      <c r="J251" s="165">
        <f>ROUND(I251*H251,2)</f>
        <v>0</v>
      </c>
      <c r="K251" s="162" t="s">
        <v>232</v>
      </c>
      <c r="L251" s="166"/>
      <c r="M251" s="167" t="s">
        <v>1</v>
      </c>
      <c r="N251" s="168" t="s">
        <v>35</v>
      </c>
      <c r="O251" s="138">
        <v>0</v>
      </c>
      <c r="P251" s="138">
        <f>O251*H251</f>
        <v>0</v>
      </c>
      <c r="Q251" s="138">
        <v>6.9999999999999994E-5</v>
      </c>
      <c r="R251" s="138">
        <f>Q251*H251</f>
        <v>6.2999999999999992E-4</v>
      </c>
      <c r="S251" s="138">
        <v>0</v>
      </c>
      <c r="T251" s="139">
        <f>S251*H251</f>
        <v>0</v>
      </c>
      <c r="AR251" s="140" t="s">
        <v>362</v>
      </c>
      <c r="AT251" s="140" t="s">
        <v>414</v>
      </c>
      <c r="AU251" s="140" t="s">
        <v>79</v>
      </c>
      <c r="AY251" s="16" t="s">
        <v>226</v>
      </c>
      <c r="BE251" s="141">
        <f>IF(N251="základní",J251,0)</f>
        <v>0</v>
      </c>
      <c r="BF251" s="141">
        <f>IF(N251="snížená",J251,0)</f>
        <v>0</v>
      </c>
      <c r="BG251" s="141">
        <f>IF(N251="zákl. přenesená",J251,0)</f>
        <v>0</v>
      </c>
      <c r="BH251" s="141">
        <f>IF(N251="sníž. přenesená",J251,0)</f>
        <v>0</v>
      </c>
      <c r="BI251" s="141">
        <f>IF(N251="nulová",J251,0)</f>
        <v>0</v>
      </c>
      <c r="BJ251" s="16" t="s">
        <v>79</v>
      </c>
      <c r="BK251" s="141">
        <f>ROUND(I251*H251,2)</f>
        <v>0</v>
      </c>
      <c r="BL251" s="16" t="s">
        <v>294</v>
      </c>
      <c r="BM251" s="140" t="s">
        <v>902</v>
      </c>
    </row>
    <row r="252" spans="2:65" s="12" customFormat="1">
      <c r="B252" s="142"/>
      <c r="D252" s="143" t="s">
        <v>238</v>
      </c>
      <c r="E252" s="144" t="s">
        <v>1</v>
      </c>
      <c r="F252" s="145" t="s">
        <v>773</v>
      </c>
      <c r="H252" s="146">
        <v>9</v>
      </c>
      <c r="L252" s="142"/>
      <c r="M252" s="147"/>
      <c r="T252" s="148"/>
      <c r="AT252" s="144" t="s">
        <v>238</v>
      </c>
      <c r="AU252" s="144" t="s">
        <v>79</v>
      </c>
      <c r="AV252" s="12" t="s">
        <v>79</v>
      </c>
      <c r="AW252" s="12" t="s">
        <v>27</v>
      </c>
      <c r="AX252" s="12" t="s">
        <v>69</v>
      </c>
      <c r="AY252" s="144" t="s">
        <v>226</v>
      </c>
    </row>
    <row r="253" spans="2:65" s="13" customFormat="1">
      <c r="B253" s="149"/>
      <c r="D253" s="143" t="s">
        <v>238</v>
      </c>
      <c r="E253" s="150" t="s">
        <v>1</v>
      </c>
      <c r="F253" s="151" t="s">
        <v>239</v>
      </c>
      <c r="H253" s="152">
        <v>9</v>
      </c>
      <c r="L253" s="149"/>
      <c r="M253" s="153"/>
      <c r="T253" s="154"/>
      <c r="AT253" s="150" t="s">
        <v>238</v>
      </c>
      <c r="AU253" s="150" t="s">
        <v>79</v>
      </c>
      <c r="AV253" s="13" t="s">
        <v>233</v>
      </c>
      <c r="AW253" s="13" t="s">
        <v>27</v>
      </c>
      <c r="AX253" s="13" t="s">
        <v>77</v>
      </c>
      <c r="AY253" s="150" t="s">
        <v>226</v>
      </c>
    </row>
    <row r="254" spans="2:65" s="1" customFormat="1" ht="24.2" customHeight="1">
      <c r="B254" s="129"/>
      <c r="C254" s="160" t="s">
        <v>403</v>
      </c>
      <c r="D254" s="160" t="s">
        <v>414</v>
      </c>
      <c r="E254" s="161" t="s">
        <v>903</v>
      </c>
      <c r="F254" s="162" t="s">
        <v>904</v>
      </c>
      <c r="G254" s="163" t="s">
        <v>231</v>
      </c>
      <c r="H254" s="164">
        <v>39</v>
      </c>
      <c r="I254" s="185"/>
      <c r="J254" s="165">
        <f>ROUND(I254*H254,2)</f>
        <v>0</v>
      </c>
      <c r="K254" s="162" t="s">
        <v>232</v>
      </c>
      <c r="L254" s="166"/>
      <c r="M254" s="167" t="s">
        <v>1</v>
      </c>
      <c r="N254" s="168" t="s">
        <v>35</v>
      </c>
      <c r="O254" s="138">
        <v>0</v>
      </c>
      <c r="P254" s="138">
        <f>O254*H254</f>
        <v>0</v>
      </c>
      <c r="Q254" s="138">
        <v>6.0000000000000002E-5</v>
      </c>
      <c r="R254" s="138">
        <f>Q254*H254</f>
        <v>2.3400000000000001E-3</v>
      </c>
      <c r="S254" s="138">
        <v>0</v>
      </c>
      <c r="T254" s="139">
        <f>S254*H254</f>
        <v>0</v>
      </c>
      <c r="AR254" s="140" t="s">
        <v>362</v>
      </c>
      <c r="AT254" s="140" t="s">
        <v>414</v>
      </c>
      <c r="AU254" s="140" t="s">
        <v>79</v>
      </c>
      <c r="AY254" s="16" t="s">
        <v>226</v>
      </c>
      <c r="BE254" s="141">
        <f>IF(N254="základní",J254,0)</f>
        <v>0</v>
      </c>
      <c r="BF254" s="141">
        <f>IF(N254="snížená",J254,0)</f>
        <v>0</v>
      </c>
      <c r="BG254" s="141">
        <f>IF(N254="zákl. přenesená",J254,0)</f>
        <v>0</v>
      </c>
      <c r="BH254" s="141">
        <f>IF(N254="sníž. přenesená",J254,0)</f>
        <v>0</v>
      </c>
      <c r="BI254" s="141">
        <f>IF(N254="nulová",J254,0)</f>
        <v>0</v>
      </c>
      <c r="BJ254" s="16" t="s">
        <v>79</v>
      </c>
      <c r="BK254" s="141">
        <f>ROUND(I254*H254,2)</f>
        <v>0</v>
      </c>
      <c r="BL254" s="16" t="s">
        <v>294</v>
      </c>
      <c r="BM254" s="140" t="s">
        <v>905</v>
      </c>
    </row>
    <row r="255" spans="2:65" s="12" customFormat="1">
      <c r="B255" s="142"/>
      <c r="D255" s="143" t="s">
        <v>238</v>
      </c>
      <c r="E255" s="144" t="s">
        <v>1</v>
      </c>
      <c r="F255" s="145" t="s">
        <v>899</v>
      </c>
      <c r="H255" s="146">
        <v>39</v>
      </c>
      <c r="L255" s="142"/>
      <c r="M255" s="147"/>
      <c r="T255" s="148"/>
      <c r="AT255" s="144" t="s">
        <v>238</v>
      </c>
      <c r="AU255" s="144" t="s">
        <v>79</v>
      </c>
      <c r="AV255" s="12" t="s">
        <v>79</v>
      </c>
      <c r="AW255" s="12" t="s">
        <v>27</v>
      </c>
      <c r="AX255" s="12" t="s">
        <v>69</v>
      </c>
      <c r="AY255" s="144" t="s">
        <v>226</v>
      </c>
    </row>
    <row r="256" spans="2:65" s="13" customFormat="1">
      <c r="B256" s="149"/>
      <c r="D256" s="143" t="s">
        <v>238</v>
      </c>
      <c r="E256" s="150" t="s">
        <v>1</v>
      </c>
      <c r="F256" s="151" t="s">
        <v>239</v>
      </c>
      <c r="H256" s="152">
        <v>39</v>
      </c>
      <c r="L256" s="149"/>
      <c r="M256" s="153"/>
      <c r="T256" s="154"/>
      <c r="AT256" s="150" t="s">
        <v>238</v>
      </c>
      <c r="AU256" s="150" t="s">
        <v>79</v>
      </c>
      <c r="AV256" s="13" t="s">
        <v>233</v>
      </c>
      <c r="AW256" s="13" t="s">
        <v>27</v>
      </c>
      <c r="AX256" s="13" t="s">
        <v>77</v>
      </c>
      <c r="AY256" s="150" t="s">
        <v>226</v>
      </c>
    </row>
    <row r="257" spans="2:65" s="1" customFormat="1" ht="16.5" customHeight="1">
      <c r="B257" s="129"/>
      <c r="C257" s="160" t="s">
        <v>409</v>
      </c>
      <c r="D257" s="160" t="s">
        <v>414</v>
      </c>
      <c r="E257" s="161" t="s">
        <v>906</v>
      </c>
      <c r="F257" s="162" t="s">
        <v>907</v>
      </c>
      <c r="G257" s="163" t="s">
        <v>231</v>
      </c>
      <c r="H257" s="164">
        <v>13</v>
      </c>
      <c r="I257" s="185"/>
      <c r="J257" s="165">
        <f>ROUND(I257*H257,2)</f>
        <v>0</v>
      </c>
      <c r="K257" s="162" t="s">
        <v>232</v>
      </c>
      <c r="L257" s="166"/>
      <c r="M257" s="167" t="s">
        <v>1</v>
      </c>
      <c r="N257" s="168" t="s">
        <v>35</v>
      </c>
      <c r="O257" s="138">
        <v>0</v>
      </c>
      <c r="P257" s="138">
        <f>O257*H257</f>
        <v>0</v>
      </c>
      <c r="Q257" s="138">
        <v>3.0000000000000001E-5</v>
      </c>
      <c r="R257" s="138">
        <f>Q257*H257</f>
        <v>3.8999999999999999E-4</v>
      </c>
      <c r="S257" s="138">
        <v>0</v>
      </c>
      <c r="T257" s="139">
        <f>S257*H257</f>
        <v>0</v>
      </c>
      <c r="AR257" s="140" t="s">
        <v>362</v>
      </c>
      <c r="AT257" s="140" t="s">
        <v>414</v>
      </c>
      <c r="AU257" s="140" t="s">
        <v>79</v>
      </c>
      <c r="AY257" s="16" t="s">
        <v>226</v>
      </c>
      <c r="BE257" s="141">
        <f>IF(N257="základní",J257,0)</f>
        <v>0</v>
      </c>
      <c r="BF257" s="141">
        <f>IF(N257="snížená",J257,0)</f>
        <v>0</v>
      </c>
      <c r="BG257" s="141">
        <f>IF(N257="zákl. přenesená",J257,0)</f>
        <v>0</v>
      </c>
      <c r="BH257" s="141">
        <f>IF(N257="sníž. přenesená",J257,0)</f>
        <v>0</v>
      </c>
      <c r="BI257" s="141">
        <f>IF(N257="nulová",J257,0)</f>
        <v>0</v>
      </c>
      <c r="BJ257" s="16" t="s">
        <v>79</v>
      </c>
      <c r="BK257" s="141">
        <f>ROUND(I257*H257,2)</f>
        <v>0</v>
      </c>
      <c r="BL257" s="16" t="s">
        <v>294</v>
      </c>
      <c r="BM257" s="140" t="s">
        <v>908</v>
      </c>
    </row>
    <row r="258" spans="2:65" s="12" customFormat="1">
      <c r="B258" s="142"/>
      <c r="D258" s="143" t="s">
        <v>238</v>
      </c>
      <c r="E258" s="144" t="s">
        <v>1</v>
      </c>
      <c r="F258" s="145" t="s">
        <v>775</v>
      </c>
      <c r="H258" s="146">
        <v>13</v>
      </c>
      <c r="L258" s="142"/>
      <c r="M258" s="147"/>
      <c r="T258" s="148"/>
      <c r="AT258" s="144" t="s">
        <v>238</v>
      </c>
      <c r="AU258" s="144" t="s">
        <v>79</v>
      </c>
      <c r="AV258" s="12" t="s">
        <v>79</v>
      </c>
      <c r="AW258" s="12" t="s">
        <v>27</v>
      </c>
      <c r="AX258" s="12" t="s">
        <v>69</v>
      </c>
      <c r="AY258" s="144" t="s">
        <v>226</v>
      </c>
    </row>
    <row r="259" spans="2:65" s="13" customFormat="1">
      <c r="B259" s="149"/>
      <c r="D259" s="143" t="s">
        <v>238</v>
      </c>
      <c r="E259" s="150" t="s">
        <v>1</v>
      </c>
      <c r="F259" s="151" t="s">
        <v>239</v>
      </c>
      <c r="H259" s="152">
        <v>13</v>
      </c>
      <c r="L259" s="149"/>
      <c r="M259" s="153"/>
      <c r="T259" s="154"/>
      <c r="AT259" s="150" t="s">
        <v>238</v>
      </c>
      <c r="AU259" s="150" t="s">
        <v>79</v>
      </c>
      <c r="AV259" s="13" t="s">
        <v>233</v>
      </c>
      <c r="AW259" s="13" t="s">
        <v>27</v>
      </c>
      <c r="AX259" s="13" t="s">
        <v>77</v>
      </c>
      <c r="AY259" s="150" t="s">
        <v>226</v>
      </c>
    </row>
    <row r="260" spans="2:65" s="1" customFormat="1" ht="16.5" customHeight="1">
      <c r="B260" s="129"/>
      <c r="C260" s="130" t="s">
        <v>413</v>
      </c>
      <c r="D260" s="130" t="s">
        <v>228</v>
      </c>
      <c r="E260" s="131" t="s">
        <v>909</v>
      </c>
      <c r="F260" s="132" t="s">
        <v>910</v>
      </c>
      <c r="G260" s="133" t="s">
        <v>231</v>
      </c>
      <c r="H260" s="134">
        <v>1</v>
      </c>
      <c r="I260" s="184"/>
      <c r="J260" s="135">
        <f>ROUND(I260*H260,2)</f>
        <v>0</v>
      </c>
      <c r="K260" s="132" t="s">
        <v>232</v>
      </c>
      <c r="L260" s="28"/>
      <c r="M260" s="136" t="s">
        <v>1</v>
      </c>
      <c r="N260" s="137" t="s">
        <v>35</v>
      </c>
      <c r="O260" s="138">
        <v>0.53</v>
      </c>
      <c r="P260" s="138">
        <f>O260*H260</f>
        <v>0.53</v>
      </c>
      <c r="Q260" s="138">
        <v>0</v>
      </c>
      <c r="R260" s="138">
        <f>Q260*H260</f>
        <v>0</v>
      </c>
      <c r="S260" s="138">
        <v>0</v>
      </c>
      <c r="T260" s="139">
        <f>S260*H260</f>
        <v>0</v>
      </c>
      <c r="AR260" s="140" t="s">
        <v>294</v>
      </c>
      <c r="AT260" s="140" t="s">
        <v>228</v>
      </c>
      <c r="AU260" s="140" t="s">
        <v>79</v>
      </c>
      <c r="AY260" s="16" t="s">
        <v>226</v>
      </c>
      <c r="BE260" s="141">
        <f>IF(N260="základní",J260,0)</f>
        <v>0</v>
      </c>
      <c r="BF260" s="141">
        <f>IF(N260="snížená",J260,0)</f>
        <v>0</v>
      </c>
      <c r="BG260" s="141">
        <f>IF(N260="zákl. přenesená",J260,0)</f>
        <v>0</v>
      </c>
      <c r="BH260" s="141">
        <f>IF(N260="sníž. přenesená",J260,0)</f>
        <v>0</v>
      </c>
      <c r="BI260" s="141">
        <f>IF(N260="nulová",J260,0)</f>
        <v>0</v>
      </c>
      <c r="BJ260" s="16" t="s">
        <v>79</v>
      </c>
      <c r="BK260" s="141">
        <f>ROUND(I260*H260,2)</f>
        <v>0</v>
      </c>
      <c r="BL260" s="16" t="s">
        <v>294</v>
      </c>
      <c r="BM260" s="140" t="s">
        <v>911</v>
      </c>
    </row>
    <row r="261" spans="2:65" s="14" customFormat="1">
      <c r="B261" s="155"/>
      <c r="D261" s="143" t="s">
        <v>238</v>
      </c>
      <c r="E261" s="156" t="s">
        <v>1</v>
      </c>
      <c r="F261" s="157" t="s">
        <v>912</v>
      </c>
      <c r="H261" s="156" t="s">
        <v>1</v>
      </c>
      <c r="L261" s="155"/>
      <c r="M261" s="158"/>
      <c r="T261" s="159"/>
      <c r="AT261" s="156" t="s">
        <v>238</v>
      </c>
      <c r="AU261" s="156" t="s">
        <v>79</v>
      </c>
      <c r="AV261" s="14" t="s">
        <v>77</v>
      </c>
      <c r="AW261" s="14" t="s">
        <v>27</v>
      </c>
      <c r="AX261" s="14" t="s">
        <v>69</v>
      </c>
      <c r="AY261" s="156" t="s">
        <v>226</v>
      </c>
    </row>
    <row r="262" spans="2:65" s="12" customFormat="1">
      <c r="B262" s="142"/>
      <c r="D262" s="143" t="s">
        <v>238</v>
      </c>
      <c r="E262" s="144" t="s">
        <v>1</v>
      </c>
      <c r="F262" s="145" t="s">
        <v>77</v>
      </c>
      <c r="H262" s="146">
        <v>1</v>
      </c>
      <c r="L262" s="142"/>
      <c r="M262" s="147"/>
      <c r="T262" s="148"/>
      <c r="AT262" s="144" t="s">
        <v>238</v>
      </c>
      <c r="AU262" s="144" t="s">
        <v>79</v>
      </c>
      <c r="AV262" s="12" t="s">
        <v>79</v>
      </c>
      <c r="AW262" s="12" t="s">
        <v>27</v>
      </c>
      <c r="AX262" s="12" t="s">
        <v>69</v>
      </c>
      <c r="AY262" s="144" t="s">
        <v>226</v>
      </c>
    </row>
    <row r="263" spans="2:65" s="13" customFormat="1">
      <c r="B263" s="149"/>
      <c r="D263" s="143" t="s">
        <v>238</v>
      </c>
      <c r="E263" s="150" t="s">
        <v>1</v>
      </c>
      <c r="F263" s="151" t="s">
        <v>239</v>
      </c>
      <c r="H263" s="152">
        <v>1</v>
      </c>
      <c r="L263" s="149"/>
      <c r="M263" s="153"/>
      <c r="T263" s="154"/>
      <c r="AT263" s="150" t="s">
        <v>238</v>
      </c>
      <c r="AU263" s="150" t="s">
        <v>79</v>
      </c>
      <c r="AV263" s="13" t="s">
        <v>233</v>
      </c>
      <c r="AW263" s="13" t="s">
        <v>27</v>
      </c>
      <c r="AX263" s="13" t="s">
        <v>77</v>
      </c>
      <c r="AY263" s="150" t="s">
        <v>226</v>
      </c>
    </row>
    <row r="264" spans="2:65" s="1" customFormat="1" ht="16.5" customHeight="1">
      <c r="B264" s="129"/>
      <c r="C264" s="160" t="s">
        <v>418</v>
      </c>
      <c r="D264" s="160" t="s">
        <v>414</v>
      </c>
      <c r="E264" s="161" t="s">
        <v>913</v>
      </c>
      <c r="F264" s="162" t="s">
        <v>914</v>
      </c>
      <c r="G264" s="163" t="s">
        <v>231</v>
      </c>
      <c r="H264" s="164">
        <v>1</v>
      </c>
      <c r="I264" s="185"/>
      <c r="J264" s="165">
        <f>ROUND(I264*H264,2)</f>
        <v>0</v>
      </c>
      <c r="K264" s="162" t="s">
        <v>232</v>
      </c>
      <c r="L264" s="166"/>
      <c r="M264" s="167" t="s">
        <v>1</v>
      </c>
      <c r="N264" s="168" t="s">
        <v>35</v>
      </c>
      <c r="O264" s="138">
        <v>0</v>
      </c>
      <c r="P264" s="138">
        <f>O264*H264</f>
        <v>0</v>
      </c>
      <c r="Q264" s="138">
        <v>5.0000000000000002E-5</v>
      </c>
      <c r="R264" s="138">
        <f>Q264*H264</f>
        <v>5.0000000000000002E-5</v>
      </c>
      <c r="S264" s="138">
        <v>0</v>
      </c>
      <c r="T264" s="139">
        <f>S264*H264</f>
        <v>0</v>
      </c>
      <c r="AR264" s="140" t="s">
        <v>362</v>
      </c>
      <c r="AT264" s="140" t="s">
        <v>414</v>
      </c>
      <c r="AU264" s="140" t="s">
        <v>79</v>
      </c>
      <c r="AY264" s="16" t="s">
        <v>226</v>
      </c>
      <c r="BE264" s="141">
        <f>IF(N264="základní",J264,0)</f>
        <v>0</v>
      </c>
      <c r="BF264" s="141">
        <f>IF(N264="snížená",J264,0)</f>
        <v>0</v>
      </c>
      <c r="BG264" s="141">
        <f>IF(N264="zákl. přenesená",J264,0)</f>
        <v>0</v>
      </c>
      <c r="BH264" s="141">
        <f>IF(N264="sníž. přenesená",J264,0)</f>
        <v>0</v>
      </c>
      <c r="BI264" s="141">
        <f>IF(N264="nulová",J264,0)</f>
        <v>0</v>
      </c>
      <c r="BJ264" s="16" t="s">
        <v>79</v>
      </c>
      <c r="BK264" s="141">
        <f>ROUND(I264*H264,2)</f>
        <v>0</v>
      </c>
      <c r="BL264" s="16" t="s">
        <v>294</v>
      </c>
      <c r="BM264" s="140" t="s">
        <v>915</v>
      </c>
    </row>
    <row r="265" spans="2:65" s="1" customFormat="1" ht="33" customHeight="1">
      <c r="B265" s="129"/>
      <c r="C265" s="130" t="s">
        <v>422</v>
      </c>
      <c r="D265" s="130" t="s">
        <v>228</v>
      </c>
      <c r="E265" s="131" t="s">
        <v>916</v>
      </c>
      <c r="F265" s="132" t="s">
        <v>917</v>
      </c>
      <c r="G265" s="133" t="s">
        <v>231</v>
      </c>
      <c r="H265" s="134">
        <v>1</v>
      </c>
      <c r="I265" s="184"/>
      <c r="J265" s="135">
        <f>ROUND(I265*H265,2)</f>
        <v>0</v>
      </c>
      <c r="K265" s="132" t="s">
        <v>232</v>
      </c>
      <c r="L265" s="28"/>
      <c r="M265" s="136" t="s">
        <v>1</v>
      </c>
      <c r="N265" s="137" t="s">
        <v>35</v>
      </c>
      <c r="O265" s="138">
        <v>0.58599999999999997</v>
      </c>
      <c r="P265" s="138">
        <f>O265*H265</f>
        <v>0.58599999999999997</v>
      </c>
      <c r="Q265" s="138">
        <v>0</v>
      </c>
      <c r="R265" s="138">
        <f>Q265*H265</f>
        <v>0</v>
      </c>
      <c r="S265" s="138">
        <v>0</v>
      </c>
      <c r="T265" s="139">
        <f>S265*H265</f>
        <v>0</v>
      </c>
      <c r="AR265" s="140" t="s">
        <v>294</v>
      </c>
      <c r="AT265" s="140" t="s">
        <v>228</v>
      </c>
      <c r="AU265" s="140" t="s">
        <v>79</v>
      </c>
      <c r="AY265" s="16" t="s">
        <v>226</v>
      </c>
      <c r="BE265" s="141">
        <f>IF(N265="základní",J265,0)</f>
        <v>0</v>
      </c>
      <c r="BF265" s="141">
        <f>IF(N265="snížená",J265,0)</f>
        <v>0</v>
      </c>
      <c r="BG265" s="141">
        <f>IF(N265="zákl. přenesená",J265,0)</f>
        <v>0</v>
      </c>
      <c r="BH265" s="141">
        <f>IF(N265="sníž. přenesená",J265,0)</f>
        <v>0</v>
      </c>
      <c r="BI265" s="141">
        <f>IF(N265="nulová",J265,0)</f>
        <v>0</v>
      </c>
      <c r="BJ265" s="16" t="s">
        <v>79</v>
      </c>
      <c r="BK265" s="141">
        <f>ROUND(I265*H265,2)</f>
        <v>0</v>
      </c>
      <c r="BL265" s="16" t="s">
        <v>294</v>
      </c>
      <c r="BM265" s="140" t="s">
        <v>918</v>
      </c>
    </row>
    <row r="266" spans="2:65" s="14" customFormat="1">
      <c r="B266" s="155"/>
      <c r="D266" s="143" t="s">
        <v>238</v>
      </c>
      <c r="E266" s="156" t="s">
        <v>1</v>
      </c>
      <c r="F266" s="157" t="s">
        <v>919</v>
      </c>
      <c r="H266" s="156" t="s">
        <v>1</v>
      </c>
      <c r="L266" s="155"/>
      <c r="M266" s="158"/>
      <c r="T266" s="159"/>
      <c r="AT266" s="156" t="s">
        <v>238</v>
      </c>
      <c r="AU266" s="156" t="s">
        <v>79</v>
      </c>
      <c r="AV266" s="14" t="s">
        <v>77</v>
      </c>
      <c r="AW266" s="14" t="s">
        <v>27</v>
      </c>
      <c r="AX266" s="14" t="s">
        <v>69</v>
      </c>
      <c r="AY266" s="156" t="s">
        <v>226</v>
      </c>
    </row>
    <row r="267" spans="2:65" s="12" customFormat="1">
      <c r="B267" s="142"/>
      <c r="D267" s="143" t="s">
        <v>238</v>
      </c>
      <c r="E267" s="144" t="s">
        <v>1</v>
      </c>
      <c r="F267" s="145" t="s">
        <v>77</v>
      </c>
      <c r="H267" s="146">
        <v>1</v>
      </c>
      <c r="L267" s="142"/>
      <c r="M267" s="147"/>
      <c r="T267" s="148"/>
      <c r="AT267" s="144" t="s">
        <v>238</v>
      </c>
      <c r="AU267" s="144" t="s">
        <v>79</v>
      </c>
      <c r="AV267" s="12" t="s">
        <v>79</v>
      </c>
      <c r="AW267" s="12" t="s">
        <v>27</v>
      </c>
      <c r="AX267" s="12" t="s">
        <v>69</v>
      </c>
      <c r="AY267" s="144" t="s">
        <v>226</v>
      </c>
    </row>
    <row r="268" spans="2:65" s="13" customFormat="1">
      <c r="B268" s="149"/>
      <c r="D268" s="143" t="s">
        <v>238</v>
      </c>
      <c r="E268" s="150" t="s">
        <v>1</v>
      </c>
      <c r="F268" s="151" t="s">
        <v>239</v>
      </c>
      <c r="H268" s="152">
        <v>1</v>
      </c>
      <c r="L268" s="149"/>
      <c r="M268" s="153"/>
      <c r="T268" s="154"/>
      <c r="AT268" s="150" t="s">
        <v>238</v>
      </c>
      <c r="AU268" s="150" t="s">
        <v>79</v>
      </c>
      <c r="AV268" s="13" t="s">
        <v>233</v>
      </c>
      <c r="AW268" s="13" t="s">
        <v>27</v>
      </c>
      <c r="AX268" s="13" t="s">
        <v>77</v>
      </c>
      <c r="AY268" s="150" t="s">
        <v>226</v>
      </c>
    </row>
    <row r="269" spans="2:65" s="1" customFormat="1" ht="16.5" customHeight="1">
      <c r="B269" s="129"/>
      <c r="C269" s="160" t="s">
        <v>426</v>
      </c>
      <c r="D269" s="160" t="s">
        <v>414</v>
      </c>
      <c r="E269" s="161" t="s">
        <v>920</v>
      </c>
      <c r="F269" s="162" t="s">
        <v>921</v>
      </c>
      <c r="G269" s="163" t="s">
        <v>231</v>
      </c>
      <c r="H269" s="164">
        <v>1</v>
      </c>
      <c r="I269" s="185"/>
      <c r="J269" s="165">
        <f>ROUND(I269*H269,2)</f>
        <v>0</v>
      </c>
      <c r="K269" s="162" t="s">
        <v>1</v>
      </c>
      <c r="L269" s="166"/>
      <c r="M269" s="167" t="s">
        <v>1</v>
      </c>
      <c r="N269" s="168" t="s">
        <v>35</v>
      </c>
      <c r="O269" s="138">
        <v>0</v>
      </c>
      <c r="P269" s="138">
        <f>O269*H269</f>
        <v>0</v>
      </c>
      <c r="Q269" s="138">
        <v>5.0000000000000001E-4</v>
      </c>
      <c r="R269" s="138">
        <f>Q269*H269</f>
        <v>5.0000000000000001E-4</v>
      </c>
      <c r="S269" s="138">
        <v>0</v>
      </c>
      <c r="T269" s="139">
        <f>S269*H269</f>
        <v>0</v>
      </c>
      <c r="AR269" s="140" t="s">
        <v>362</v>
      </c>
      <c r="AT269" s="140" t="s">
        <v>414</v>
      </c>
      <c r="AU269" s="140" t="s">
        <v>79</v>
      </c>
      <c r="AY269" s="16" t="s">
        <v>226</v>
      </c>
      <c r="BE269" s="141">
        <f>IF(N269="základní",J269,0)</f>
        <v>0</v>
      </c>
      <c r="BF269" s="141">
        <f>IF(N269="snížená",J269,0)</f>
        <v>0</v>
      </c>
      <c r="BG269" s="141">
        <f>IF(N269="zákl. přenesená",J269,0)</f>
        <v>0</v>
      </c>
      <c r="BH269" s="141">
        <f>IF(N269="sníž. přenesená",J269,0)</f>
        <v>0</v>
      </c>
      <c r="BI269" s="141">
        <f>IF(N269="nulová",J269,0)</f>
        <v>0</v>
      </c>
      <c r="BJ269" s="16" t="s">
        <v>79</v>
      </c>
      <c r="BK269" s="141">
        <f>ROUND(I269*H269,2)</f>
        <v>0</v>
      </c>
      <c r="BL269" s="16" t="s">
        <v>294</v>
      </c>
      <c r="BM269" s="140" t="s">
        <v>922</v>
      </c>
    </row>
    <row r="270" spans="2:65" s="1" customFormat="1" ht="33" customHeight="1">
      <c r="B270" s="129"/>
      <c r="C270" s="130" t="s">
        <v>430</v>
      </c>
      <c r="D270" s="130" t="s">
        <v>228</v>
      </c>
      <c r="E270" s="131" t="s">
        <v>923</v>
      </c>
      <c r="F270" s="132" t="s">
        <v>924</v>
      </c>
      <c r="G270" s="133" t="s">
        <v>231</v>
      </c>
      <c r="H270" s="134">
        <v>7</v>
      </c>
      <c r="I270" s="184"/>
      <c r="J270" s="135">
        <f>ROUND(I270*H270,2)</f>
        <v>0</v>
      </c>
      <c r="K270" s="132" t="s">
        <v>232</v>
      </c>
      <c r="L270" s="28"/>
      <c r="M270" s="136" t="s">
        <v>1</v>
      </c>
      <c r="N270" s="137" t="s">
        <v>35</v>
      </c>
      <c r="O270" s="138">
        <v>0.70399999999999996</v>
      </c>
      <c r="P270" s="138">
        <f>O270*H270</f>
        <v>4.9279999999999999</v>
      </c>
      <c r="Q270" s="138">
        <v>0</v>
      </c>
      <c r="R270" s="138">
        <f>Q270*H270</f>
        <v>0</v>
      </c>
      <c r="S270" s="138">
        <v>0</v>
      </c>
      <c r="T270" s="139">
        <f>S270*H270</f>
        <v>0</v>
      </c>
      <c r="AR270" s="140" t="s">
        <v>294</v>
      </c>
      <c r="AT270" s="140" t="s">
        <v>228</v>
      </c>
      <c r="AU270" s="140" t="s">
        <v>79</v>
      </c>
      <c r="AY270" s="16" t="s">
        <v>226</v>
      </c>
      <c r="BE270" s="141">
        <f>IF(N270="základní",J270,0)</f>
        <v>0</v>
      </c>
      <c r="BF270" s="141">
        <f>IF(N270="snížená",J270,0)</f>
        <v>0</v>
      </c>
      <c r="BG270" s="141">
        <f>IF(N270="zákl. přenesená",J270,0)</f>
        <v>0</v>
      </c>
      <c r="BH270" s="141">
        <f>IF(N270="sníž. přenesená",J270,0)</f>
        <v>0</v>
      </c>
      <c r="BI270" s="141">
        <f>IF(N270="nulová",J270,0)</f>
        <v>0</v>
      </c>
      <c r="BJ270" s="16" t="s">
        <v>79</v>
      </c>
      <c r="BK270" s="141">
        <f>ROUND(I270*H270,2)</f>
        <v>0</v>
      </c>
      <c r="BL270" s="16" t="s">
        <v>294</v>
      </c>
      <c r="BM270" s="140" t="s">
        <v>925</v>
      </c>
    </row>
    <row r="271" spans="2:65" s="14" customFormat="1">
      <c r="B271" s="155"/>
      <c r="D271" s="143" t="s">
        <v>238</v>
      </c>
      <c r="E271" s="156" t="s">
        <v>1</v>
      </c>
      <c r="F271" s="157" t="s">
        <v>926</v>
      </c>
      <c r="H271" s="156" t="s">
        <v>1</v>
      </c>
      <c r="L271" s="155"/>
      <c r="M271" s="158"/>
      <c r="T271" s="159"/>
      <c r="AT271" s="156" t="s">
        <v>238</v>
      </c>
      <c r="AU271" s="156" t="s">
        <v>79</v>
      </c>
      <c r="AV271" s="14" t="s">
        <v>77</v>
      </c>
      <c r="AW271" s="14" t="s">
        <v>27</v>
      </c>
      <c r="AX271" s="14" t="s">
        <v>69</v>
      </c>
      <c r="AY271" s="156" t="s">
        <v>226</v>
      </c>
    </row>
    <row r="272" spans="2:65" s="12" customFormat="1">
      <c r="B272" s="142"/>
      <c r="D272" s="143" t="s">
        <v>238</v>
      </c>
      <c r="E272" s="144" t="s">
        <v>1</v>
      </c>
      <c r="F272" s="145" t="s">
        <v>927</v>
      </c>
      <c r="H272" s="146">
        <v>6</v>
      </c>
      <c r="L272" s="142"/>
      <c r="M272" s="147"/>
      <c r="T272" s="148"/>
      <c r="AT272" s="144" t="s">
        <v>238</v>
      </c>
      <c r="AU272" s="144" t="s">
        <v>79</v>
      </c>
      <c r="AV272" s="12" t="s">
        <v>79</v>
      </c>
      <c r="AW272" s="12" t="s">
        <v>27</v>
      </c>
      <c r="AX272" s="12" t="s">
        <v>69</v>
      </c>
      <c r="AY272" s="144" t="s">
        <v>226</v>
      </c>
    </row>
    <row r="273" spans="2:65" s="14" customFormat="1">
      <c r="B273" s="155"/>
      <c r="D273" s="143" t="s">
        <v>238</v>
      </c>
      <c r="E273" s="156" t="s">
        <v>1</v>
      </c>
      <c r="F273" s="157" t="s">
        <v>928</v>
      </c>
      <c r="H273" s="156" t="s">
        <v>1</v>
      </c>
      <c r="L273" s="155"/>
      <c r="M273" s="158"/>
      <c r="T273" s="159"/>
      <c r="AT273" s="156" t="s">
        <v>238</v>
      </c>
      <c r="AU273" s="156" t="s">
        <v>79</v>
      </c>
      <c r="AV273" s="14" t="s">
        <v>77</v>
      </c>
      <c r="AW273" s="14" t="s">
        <v>27</v>
      </c>
      <c r="AX273" s="14" t="s">
        <v>69</v>
      </c>
      <c r="AY273" s="156" t="s">
        <v>226</v>
      </c>
    </row>
    <row r="274" spans="2:65" s="12" customFormat="1">
      <c r="B274" s="142"/>
      <c r="D274" s="143" t="s">
        <v>238</v>
      </c>
      <c r="E274" s="144" t="s">
        <v>1</v>
      </c>
      <c r="F274" s="145" t="s">
        <v>77</v>
      </c>
      <c r="H274" s="146">
        <v>1</v>
      </c>
      <c r="L274" s="142"/>
      <c r="M274" s="147"/>
      <c r="T274" s="148"/>
      <c r="AT274" s="144" t="s">
        <v>238</v>
      </c>
      <c r="AU274" s="144" t="s">
        <v>79</v>
      </c>
      <c r="AV274" s="12" t="s">
        <v>79</v>
      </c>
      <c r="AW274" s="12" t="s">
        <v>27</v>
      </c>
      <c r="AX274" s="12" t="s">
        <v>69</v>
      </c>
      <c r="AY274" s="144" t="s">
        <v>226</v>
      </c>
    </row>
    <row r="275" spans="2:65" s="13" customFormat="1">
      <c r="B275" s="149"/>
      <c r="D275" s="143" t="s">
        <v>238</v>
      </c>
      <c r="E275" s="150" t="s">
        <v>1</v>
      </c>
      <c r="F275" s="151" t="s">
        <v>239</v>
      </c>
      <c r="H275" s="152">
        <v>7</v>
      </c>
      <c r="L275" s="149"/>
      <c r="M275" s="153"/>
      <c r="T275" s="154"/>
      <c r="AT275" s="150" t="s">
        <v>238</v>
      </c>
      <c r="AU275" s="150" t="s">
        <v>79</v>
      </c>
      <c r="AV275" s="13" t="s">
        <v>233</v>
      </c>
      <c r="AW275" s="13" t="s">
        <v>27</v>
      </c>
      <c r="AX275" s="13" t="s">
        <v>77</v>
      </c>
      <c r="AY275" s="150" t="s">
        <v>226</v>
      </c>
    </row>
    <row r="276" spans="2:65" s="1" customFormat="1" ht="24.2" customHeight="1">
      <c r="B276" s="129"/>
      <c r="C276" s="160" t="s">
        <v>434</v>
      </c>
      <c r="D276" s="160" t="s">
        <v>414</v>
      </c>
      <c r="E276" s="161" t="s">
        <v>929</v>
      </c>
      <c r="F276" s="162" t="s">
        <v>930</v>
      </c>
      <c r="G276" s="163" t="s">
        <v>231</v>
      </c>
      <c r="H276" s="164">
        <v>7</v>
      </c>
      <c r="I276" s="185"/>
      <c r="J276" s="165">
        <f>ROUND(I276*H276,2)</f>
        <v>0</v>
      </c>
      <c r="K276" s="162" t="s">
        <v>232</v>
      </c>
      <c r="L276" s="166"/>
      <c r="M276" s="167" t="s">
        <v>1</v>
      </c>
      <c r="N276" s="168" t="s">
        <v>35</v>
      </c>
      <c r="O276" s="138">
        <v>0</v>
      </c>
      <c r="P276" s="138">
        <f>O276*H276</f>
        <v>0</v>
      </c>
      <c r="Q276" s="138">
        <v>1.2999999999999999E-3</v>
      </c>
      <c r="R276" s="138">
        <f>Q276*H276</f>
        <v>9.1000000000000004E-3</v>
      </c>
      <c r="S276" s="138">
        <v>0</v>
      </c>
      <c r="T276" s="139">
        <f>S276*H276</f>
        <v>0</v>
      </c>
      <c r="AR276" s="140" t="s">
        <v>362</v>
      </c>
      <c r="AT276" s="140" t="s">
        <v>414</v>
      </c>
      <c r="AU276" s="140" t="s">
        <v>79</v>
      </c>
      <c r="AY276" s="16" t="s">
        <v>226</v>
      </c>
      <c r="BE276" s="141">
        <f>IF(N276="základní",J276,0)</f>
        <v>0</v>
      </c>
      <c r="BF276" s="141">
        <f>IF(N276="snížená",J276,0)</f>
        <v>0</v>
      </c>
      <c r="BG276" s="141">
        <f>IF(N276="zákl. přenesená",J276,0)</f>
        <v>0</v>
      </c>
      <c r="BH276" s="141">
        <f>IF(N276="sníž. přenesená",J276,0)</f>
        <v>0</v>
      </c>
      <c r="BI276" s="141">
        <f>IF(N276="nulová",J276,0)</f>
        <v>0</v>
      </c>
      <c r="BJ276" s="16" t="s">
        <v>79</v>
      </c>
      <c r="BK276" s="141">
        <f>ROUND(I276*H276,2)</f>
        <v>0</v>
      </c>
      <c r="BL276" s="16" t="s">
        <v>294</v>
      </c>
      <c r="BM276" s="140" t="s">
        <v>931</v>
      </c>
    </row>
    <row r="277" spans="2:65" s="1" customFormat="1" ht="37.9" customHeight="1">
      <c r="B277" s="129"/>
      <c r="C277" s="130" t="s">
        <v>438</v>
      </c>
      <c r="D277" s="130" t="s">
        <v>228</v>
      </c>
      <c r="E277" s="131" t="s">
        <v>932</v>
      </c>
      <c r="F277" s="132" t="s">
        <v>933</v>
      </c>
      <c r="G277" s="133" t="s">
        <v>231</v>
      </c>
      <c r="H277" s="134">
        <v>3</v>
      </c>
      <c r="I277" s="184"/>
      <c r="J277" s="135">
        <f>ROUND(I277*H277,2)</f>
        <v>0</v>
      </c>
      <c r="K277" s="132" t="s">
        <v>232</v>
      </c>
      <c r="L277" s="28"/>
      <c r="M277" s="136" t="s">
        <v>1</v>
      </c>
      <c r="N277" s="137" t="s">
        <v>35</v>
      </c>
      <c r="O277" s="138">
        <v>1.056</v>
      </c>
      <c r="P277" s="138">
        <f>O277*H277</f>
        <v>3.1680000000000001</v>
      </c>
      <c r="Q277" s="138">
        <v>0</v>
      </c>
      <c r="R277" s="138">
        <f>Q277*H277</f>
        <v>0</v>
      </c>
      <c r="S277" s="138">
        <v>0</v>
      </c>
      <c r="T277" s="139">
        <f>S277*H277</f>
        <v>0</v>
      </c>
      <c r="AR277" s="140" t="s">
        <v>294</v>
      </c>
      <c r="AT277" s="140" t="s">
        <v>228</v>
      </c>
      <c r="AU277" s="140" t="s">
        <v>79</v>
      </c>
      <c r="AY277" s="16" t="s">
        <v>226</v>
      </c>
      <c r="BE277" s="141">
        <f>IF(N277="základní",J277,0)</f>
        <v>0</v>
      </c>
      <c r="BF277" s="141">
        <f>IF(N277="snížená",J277,0)</f>
        <v>0</v>
      </c>
      <c r="BG277" s="141">
        <f>IF(N277="zákl. přenesená",J277,0)</f>
        <v>0</v>
      </c>
      <c r="BH277" s="141">
        <f>IF(N277="sníž. přenesená",J277,0)</f>
        <v>0</v>
      </c>
      <c r="BI277" s="141">
        <f>IF(N277="nulová",J277,0)</f>
        <v>0</v>
      </c>
      <c r="BJ277" s="16" t="s">
        <v>79</v>
      </c>
      <c r="BK277" s="141">
        <f>ROUND(I277*H277,2)</f>
        <v>0</v>
      </c>
      <c r="BL277" s="16" t="s">
        <v>294</v>
      </c>
      <c r="BM277" s="140" t="s">
        <v>934</v>
      </c>
    </row>
    <row r="278" spans="2:65" s="14" customFormat="1">
      <c r="B278" s="155"/>
      <c r="D278" s="143" t="s">
        <v>238</v>
      </c>
      <c r="E278" s="156" t="s">
        <v>1</v>
      </c>
      <c r="F278" s="157" t="s">
        <v>935</v>
      </c>
      <c r="H278" s="156" t="s">
        <v>1</v>
      </c>
      <c r="L278" s="155"/>
      <c r="M278" s="158"/>
      <c r="T278" s="159"/>
      <c r="AT278" s="156" t="s">
        <v>238</v>
      </c>
      <c r="AU278" s="156" t="s">
        <v>79</v>
      </c>
      <c r="AV278" s="14" t="s">
        <v>77</v>
      </c>
      <c r="AW278" s="14" t="s">
        <v>27</v>
      </c>
      <c r="AX278" s="14" t="s">
        <v>69</v>
      </c>
      <c r="AY278" s="156" t="s">
        <v>226</v>
      </c>
    </row>
    <row r="279" spans="2:65" s="12" customFormat="1">
      <c r="B279" s="142"/>
      <c r="D279" s="143" t="s">
        <v>238</v>
      </c>
      <c r="E279" s="144" t="s">
        <v>1</v>
      </c>
      <c r="F279" s="145" t="s">
        <v>77</v>
      </c>
      <c r="H279" s="146">
        <v>1</v>
      </c>
      <c r="L279" s="142"/>
      <c r="M279" s="147"/>
      <c r="T279" s="148"/>
      <c r="AT279" s="144" t="s">
        <v>238</v>
      </c>
      <c r="AU279" s="144" t="s">
        <v>79</v>
      </c>
      <c r="AV279" s="12" t="s">
        <v>79</v>
      </c>
      <c r="AW279" s="12" t="s">
        <v>27</v>
      </c>
      <c r="AX279" s="12" t="s">
        <v>69</v>
      </c>
      <c r="AY279" s="144" t="s">
        <v>226</v>
      </c>
    </row>
    <row r="280" spans="2:65" s="14" customFormat="1">
      <c r="B280" s="155"/>
      <c r="D280" s="143" t="s">
        <v>238</v>
      </c>
      <c r="E280" s="156" t="s">
        <v>1</v>
      </c>
      <c r="F280" s="157" t="s">
        <v>936</v>
      </c>
      <c r="H280" s="156" t="s">
        <v>1</v>
      </c>
      <c r="L280" s="155"/>
      <c r="M280" s="158"/>
      <c r="T280" s="159"/>
      <c r="AT280" s="156" t="s">
        <v>238</v>
      </c>
      <c r="AU280" s="156" t="s">
        <v>79</v>
      </c>
      <c r="AV280" s="14" t="s">
        <v>77</v>
      </c>
      <c r="AW280" s="14" t="s">
        <v>27</v>
      </c>
      <c r="AX280" s="14" t="s">
        <v>69</v>
      </c>
      <c r="AY280" s="156" t="s">
        <v>226</v>
      </c>
    </row>
    <row r="281" spans="2:65" s="12" customFormat="1">
      <c r="B281" s="142"/>
      <c r="D281" s="143" t="s">
        <v>238</v>
      </c>
      <c r="E281" s="144" t="s">
        <v>1</v>
      </c>
      <c r="F281" s="145" t="s">
        <v>77</v>
      </c>
      <c r="H281" s="146">
        <v>1</v>
      </c>
      <c r="L281" s="142"/>
      <c r="M281" s="147"/>
      <c r="T281" s="148"/>
      <c r="AT281" s="144" t="s">
        <v>238</v>
      </c>
      <c r="AU281" s="144" t="s">
        <v>79</v>
      </c>
      <c r="AV281" s="12" t="s">
        <v>79</v>
      </c>
      <c r="AW281" s="12" t="s">
        <v>27</v>
      </c>
      <c r="AX281" s="12" t="s">
        <v>69</v>
      </c>
      <c r="AY281" s="144" t="s">
        <v>226</v>
      </c>
    </row>
    <row r="282" spans="2:65" s="14" customFormat="1">
      <c r="B282" s="155"/>
      <c r="D282" s="143" t="s">
        <v>238</v>
      </c>
      <c r="E282" s="156" t="s">
        <v>1</v>
      </c>
      <c r="F282" s="157" t="s">
        <v>937</v>
      </c>
      <c r="H282" s="156" t="s">
        <v>1</v>
      </c>
      <c r="L282" s="155"/>
      <c r="M282" s="158"/>
      <c r="T282" s="159"/>
      <c r="AT282" s="156" t="s">
        <v>238</v>
      </c>
      <c r="AU282" s="156" t="s">
        <v>79</v>
      </c>
      <c r="AV282" s="14" t="s">
        <v>77</v>
      </c>
      <c r="AW282" s="14" t="s">
        <v>27</v>
      </c>
      <c r="AX282" s="14" t="s">
        <v>69</v>
      </c>
      <c r="AY282" s="156" t="s">
        <v>226</v>
      </c>
    </row>
    <row r="283" spans="2:65" s="12" customFormat="1">
      <c r="B283" s="142"/>
      <c r="D283" s="143" t="s">
        <v>238</v>
      </c>
      <c r="E283" s="144" t="s">
        <v>1</v>
      </c>
      <c r="F283" s="145" t="s">
        <v>77</v>
      </c>
      <c r="H283" s="146">
        <v>1</v>
      </c>
      <c r="L283" s="142"/>
      <c r="M283" s="147"/>
      <c r="T283" s="148"/>
      <c r="AT283" s="144" t="s">
        <v>238</v>
      </c>
      <c r="AU283" s="144" t="s">
        <v>79</v>
      </c>
      <c r="AV283" s="12" t="s">
        <v>79</v>
      </c>
      <c r="AW283" s="12" t="s">
        <v>27</v>
      </c>
      <c r="AX283" s="12" t="s">
        <v>69</v>
      </c>
      <c r="AY283" s="144" t="s">
        <v>226</v>
      </c>
    </row>
    <row r="284" spans="2:65" s="13" customFormat="1">
      <c r="B284" s="149"/>
      <c r="D284" s="143" t="s">
        <v>238</v>
      </c>
      <c r="E284" s="150" t="s">
        <v>1</v>
      </c>
      <c r="F284" s="151" t="s">
        <v>239</v>
      </c>
      <c r="H284" s="152">
        <v>3</v>
      </c>
      <c r="L284" s="149"/>
      <c r="M284" s="153"/>
      <c r="T284" s="154"/>
      <c r="AT284" s="150" t="s">
        <v>238</v>
      </c>
      <c r="AU284" s="150" t="s">
        <v>79</v>
      </c>
      <c r="AV284" s="13" t="s">
        <v>233</v>
      </c>
      <c r="AW284" s="13" t="s">
        <v>27</v>
      </c>
      <c r="AX284" s="13" t="s">
        <v>77</v>
      </c>
      <c r="AY284" s="150" t="s">
        <v>226</v>
      </c>
    </row>
    <row r="285" spans="2:65" s="1" customFormat="1" ht="24.2" customHeight="1">
      <c r="B285" s="129"/>
      <c r="C285" s="160" t="s">
        <v>442</v>
      </c>
      <c r="D285" s="160" t="s">
        <v>414</v>
      </c>
      <c r="E285" s="161" t="s">
        <v>938</v>
      </c>
      <c r="F285" s="162" t="s">
        <v>939</v>
      </c>
      <c r="G285" s="163" t="s">
        <v>231</v>
      </c>
      <c r="H285" s="164">
        <v>2</v>
      </c>
      <c r="I285" s="185"/>
      <c r="J285" s="165">
        <f>ROUND(I285*H285,2)</f>
        <v>0</v>
      </c>
      <c r="K285" s="162" t="s">
        <v>232</v>
      </c>
      <c r="L285" s="166"/>
      <c r="M285" s="167" t="s">
        <v>1</v>
      </c>
      <c r="N285" s="168" t="s">
        <v>35</v>
      </c>
      <c r="O285" s="138">
        <v>0</v>
      </c>
      <c r="P285" s="138">
        <f>O285*H285</f>
        <v>0</v>
      </c>
      <c r="Q285" s="138">
        <v>4.8000000000000001E-4</v>
      </c>
      <c r="R285" s="138">
        <f>Q285*H285</f>
        <v>9.6000000000000002E-4</v>
      </c>
      <c r="S285" s="138">
        <v>0</v>
      </c>
      <c r="T285" s="139">
        <f>S285*H285</f>
        <v>0</v>
      </c>
      <c r="AR285" s="140" t="s">
        <v>362</v>
      </c>
      <c r="AT285" s="140" t="s">
        <v>414</v>
      </c>
      <c r="AU285" s="140" t="s">
        <v>79</v>
      </c>
      <c r="AY285" s="16" t="s">
        <v>226</v>
      </c>
      <c r="BE285" s="141">
        <f>IF(N285="základní",J285,0)</f>
        <v>0</v>
      </c>
      <c r="BF285" s="141">
        <f>IF(N285="snížená",J285,0)</f>
        <v>0</v>
      </c>
      <c r="BG285" s="141">
        <f>IF(N285="zákl. přenesená",J285,0)</f>
        <v>0</v>
      </c>
      <c r="BH285" s="141">
        <f>IF(N285="sníž. přenesená",J285,0)</f>
        <v>0</v>
      </c>
      <c r="BI285" s="141">
        <f>IF(N285="nulová",J285,0)</f>
        <v>0</v>
      </c>
      <c r="BJ285" s="16" t="s">
        <v>79</v>
      </c>
      <c r="BK285" s="141">
        <f>ROUND(I285*H285,2)</f>
        <v>0</v>
      </c>
      <c r="BL285" s="16" t="s">
        <v>294</v>
      </c>
      <c r="BM285" s="140" t="s">
        <v>940</v>
      </c>
    </row>
    <row r="286" spans="2:65" s="1" customFormat="1" ht="24.2" customHeight="1">
      <c r="B286" s="129"/>
      <c r="C286" s="160" t="s">
        <v>446</v>
      </c>
      <c r="D286" s="160" t="s">
        <v>414</v>
      </c>
      <c r="E286" s="161" t="s">
        <v>941</v>
      </c>
      <c r="F286" s="162" t="s">
        <v>942</v>
      </c>
      <c r="G286" s="163" t="s">
        <v>231</v>
      </c>
      <c r="H286" s="164">
        <v>1</v>
      </c>
      <c r="I286" s="185"/>
      <c r="J286" s="165">
        <f>ROUND(I286*H286,2)</f>
        <v>0</v>
      </c>
      <c r="K286" s="162" t="s">
        <v>1</v>
      </c>
      <c r="L286" s="166"/>
      <c r="M286" s="167" t="s">
        <v>1</v>
      </c>
      <c r="N286" s="168" t="s">
        <v>35</v>
      </c>
      <c r="O286" s="138">
        <v>0</v>
      </c>
      <c r="P286" s="138">
        <f>O286*H286</f>
        <v>0</v>
      </c>
      <c r="Q286" s="138">
        <v>4.8000000000000001E-4</v>
      </c>
      <c r="R286" s="138">
        <f>Q286*H286</f>
        <v>4.8000000000000001E-4</v>
      </c>
      <c r="S286" s="138">
        <v>0</v>
      </c>
      <c r="T286" s="139">
        <f>S286*H286</f>
        <v>0</v>
      </c>
      <c r="AR286" s="140" t="s">
        <v>362</v>
      </c>
      <c r="AT286" s="140" t="s">
        <v>414</v>
      </c>
      <c r="AU286" s="140" t="s">
        <v>79</v>
      </c>
      <c r="AY286" s="16" t="s">
        <v>226</v>
      </c>
      <c r="BE286" s="141">
        <f>IF(N286="základní",J286,0)</f>
        <v>0</v>
      </c>
      <c r="BF286" s="141">
        <f>IF(N286="snížená",J286,0)</f>
        <v>0</v>
      </c>
      <c r="BG286" s="141">
        <f>IF(N286="zákl. přenesená",J286,0)</f>
        <v>0</v>
      </c>
      <c r="BH286" s="141">
        <f>IF(N286="sníž. přenesená",J286,0)</f>
        <v>0</v>
      </c>
      <c r="BI286" s="141">
        <f>IF(N286="nulová",J286,0)</f>
        <v>0</v>
      </c>
      <c r="BJ286" s="16" t="s">
        <v>79</v>
      </c>
      <c r="BK286" s="141">
        <f>ROUND(I286*H286,2)</f>
        <v>0</v>
      </c>
      <c r="BL286" s="16" t="s">
        <v>294</v>
      </c>
      <c r="BM286" s="140" t="s">
        <v>943</v>
      </c>
    </row>
    <row r="287" spans="2:65" s="14" customFormat="1">
      <c r="B287" s="155"/>
      <c r="D287" s="143" t="s">
        <v>238</v>
      </c>
      <c r="E287" s="156" t="s">
        <v>1</v>
      </c>
      <c r="F287" s="157" t="s">
        <v>944</v>
      </c>
      <c r="H287" s="156" t="s">
        <v>1</v>
      </c>
      <c r="L287" s="155"/>
      <c r="M287" s="158"/>
      <c r="T287" s="159"/>
      <c r="AT287" s="156" t="s">
        <v>238</v>
      </c>
      <c r="AU287" s="156" t="s">
        <v>79</v>
      </c>
      <c r="AV287" s="14" t="s">
        <v>77</v>
      </c>
      <c r="AW287" s="14" t="s">
        <v>27</v>
      </c>
      <c r="AX287" s="14" t="s">
        <v>69</v>
      </c>
      <c r="AY287" s="156" t="s">
        <v>226</v>
      </c>
    </row>
    <row r="288" spans="2:65" s="12" customFormat="1">
      <c r="B288" s="142"/>
      <c r="D288" s="143" t="s">
        <v>238</v>
      </c>
      <c r="E288" s="144" t="s">
        <v>1</v>
      </c>
      <c r="F288" s="145" t="s">
        <v>77</v>
      </c>
      <c r="H288" s="146">
        <v>1</v>
      </c>
      <c r="L288" s="142"/>
      <c r="M288" s="147"/>
      <c r="T288" s="148"/>
      <c r="AT288" s="144" t="s">
        <v>238</v>
      </c>
      <c r="AU288" s="144" t="s">
        <v>79</v>
      </c>
      <c r="AV288" s="12" t="s">
        <v>79</v>
      </c>
      <c r="AW288" s="12" t="s">
        <v>27</v>
      </c>
      <c r="AX288" s="12" t="s">
        <v>69</v>
      </c>
      <c r="AY288" s="144" t="s">
        <v>226</v>
      </c>
    </row>
    <row r="289" spans="2:65" s="13" customFormat="1">
      <c r="B289" s="149"/>
      <c r="D289" s="143" t="s">
        <v>238</v>
      </c>
      <c r="E289" s="150" t="s">
        <v>1</v>
      </c>
      <c r="F289" s="151" t="s">
        <v>239</v>
      </c>
      <c r="H289" s="152">
        <v>1</v>
      </c>
      <c r="L289" s="149"/>
      <c r="M289" s="153"/>
      <c r="T289" s="154"/>
      <c r="AT289" s="150" t="s">
        <v>238</v>
      </c>
      <c r="AU289" s="150" t="s">
        <v>79</v>
      </c>
      <c r="AV289" s="13" t="s">
        <v>233</v>
      </c>
      <c r="AW289" s="13" t="s">
        <v>27</v>
      </c>
      <c r="AX289" s="13" t="s">
        <v>77</v>
      </c>
      <c r="AY289" s="150" t="s">
        <v>226</v>
      </c>
    </row>
    <row r="290" spans="2:65" s="1" customFormat="1" ht="24.2" customHeight="1">
      <c r="B290" s="129"/>
      <c r="C290" s="130" t="s">
        <v>452</v>
      </c>
      <c r="D290" s="130" t="s">
        <v>228</v>
      </c>
      <c r="E290" s="131" t="s">
        <v>945</v>
      </c>
      <c r="F290" s="132" t="s">
        <v>946</v>
      </c>
      <c r="G290" s="133" t="s">
        <v>231</v>
      </c>
      <c r="H290" s="134">
        <v>1</v>
      </c>
      <c r="I290" s="184"/>
      <c r="J290" s="135">
        <f>ROUND(I290*H290,2)</f>
        <v>0</v>
      </c>
      <c r="K290" s="132" t="s">
        <v>232</v>
      </c>
      <c r="L290" s="28"/>
      <c r="M290" s="136" t="s">
        <v>1</v>
      </c>
      <c r="N290" s="137" t="s">
        <v>35</v>
      </c>
      <c r="O290" s="138">
        <v>12.398</v>
      </c>
      <c r="P290" s="138">
        <f>O290*H290</f>
        <v>12.398</v>
      </c>
      <c r="Q290" s="138">
        <v>0</v>
      </c>
      <c r="R290" s="138">
        <f>Q290*H290</f>
        <v>0</v>
      </c>
      <c r="S290" s="138">
        <v>0</v>
      </c>
      <c r="T290" s="139">
        <f>S290*H290</f>
        <v>0</v>
      </c>
      <c r="AR290" s="140" t="s">
        <v>233</v>
      </c>
      <c r="AT290" s="140" t="s">
        <v>228</v>
      </c>
      <c r="AU290" s="140" t="s">
        <v>79</v>
      </c>
      <c r="AY290" s="16" t="s">
        <v>226</v>
      </c>
      <c r="BE290" s="141">
        <f>IF(N290="základní",J290,0)</f>
        <v>0</v>
      </c>
      <c r="BF290" s="141">
        <f>IF(N290="snížená",J290,0)</f>
        <v>0</v>
      </c>
      <c r="BG290" s="141">
        <f>IF(N290="zákl. přenesená",J290,0)</f>
        <v>0</v>
      </c>
      <c r="BH290" s="141">
        <f>IF(N290="sníž. přenesená",J290,0)</f>
        <v>0</v>
      </c>
      <c r="BI290" s="141">
        <f>IF(N290="nulová",J290,0)</f>
        <v>0</v>
      </c>
      <c r="BJ290" s="16" t="s">
        <v>79</v>
      </c>
      <c r="BK290" s="141">
        <f>ROUND(I290*H290,2)</f>
        <v>0</v>
      </c>
      <c r="BL290" s="16" t="s">
        <v>233</v>
      </c>
      <c r="BM290" s="140" t="s">
        <v>947</v>
      </c>
    </row>
    <row r="291" spans="2:65" s="1" customFormat="1" ht="16.5" customHeight="1">
      <c r="B291" s="129"/>
      <c r="C291" s="130" t="s">
        <v>456</v>
      </c>
      <c r="D291" s="130" t="s">
        <v>228</v>
      </c>
      <c r="E291" s="131" t="s">
        <v>948</v>
      </c>
      <c r="F291" s="132" t="s">
        <v>949</v>
      </c>
      <c r="G291" s="133" t="s">
        <v>544</v>
      </c>
      <c r="H291" s="134">
        <v>1</v>
      </c>
      <c r="I291" s="184"/>
      <c r="J291" s="135">
        <f>ROUND(I291*H291,2)</f>
        <v>0</v>
      </c>
      <c r="K291" s="132" t="s">
        <v>1</v>
      </c>
      <c r="L291" s="28"/>
      <c r="M291" s="136" t="s">
        <v>1</v>
      </c>
      <c r="N291" s="137" t="s">
        <v>35</v>
      </c>
      <c r="O291" s="138">
        <v>1.056</v>
      </c>
      <c r="P291" s="138">
        <f>O291*H291</f>
        <v>1.056</v>
      </c>
      <c r="Q291" s="138">
        <v>0</v>
      </c>
      <c r="R291" s="138">
        <f>Q291*H291</f>
        <v>0</v>
      </c>
      <c r="S291" s="138">
        <v>0</v>
      </c>
      <c r="T291" s="139">
        <f>S291*H291</f>
        <v>0</v>
      </c>
      <c r="AR291" s="140" t="s">
        <v>294</v>
      </c>
      <c r="AT291" s="140" t="s">
        <v>228</v>
      </c>
      <c r="AU291" s="140" t="s">
        <v>79</v>
      </c>
      <c r="AY291" s="16" t="s">
        <v>226</v>
      </c>
      <c r="BE291" s="141">
        <f>IF(N291="základní",J291,0)</f>
        <v>0</v>
      </c>
      <c r="BF291" s="141">
        <f>IF(N291="snížená",J291,0)</f>
        <v>0</v>
      </c>
      <c r="BG291" s="141">
        <f>IF(N291="zákl. přenesená",J291,0)</f>
        <v>0</v>
      </c>
      <c r="BH291" s="141">
        <f>IF(N291="sníž. přenesená",J291,0)</f>
        <v>0</v>
      </c>
      <c r="BI291" s="141">
        <f>IF(N291="nulová",J291,0)</f>
        <v>0</v>
      </c>
      <c r="BJ291" s="16" t="s">
        <v>79</v>
      </c>
      <c r="BK291" s="141">
        <f>ROUND(I291*H291,2)</f>
        <v>0</v>
      </c>
      <c r="BL291" s="16" t="s">
        <v>294</v>
      </c>
      <c r="BM291" s="140" t="s">
        <v>950</v>
      </c>
    </row>
    <row r="292" spans="2:65" s="1" customFormat="1" ht="24.2" customHeight="1">
      <c r="B292" s="129"/>
      <c r="C292" s="130" t="s">
        <v>460</v>
      </c>
      <c r="D292" s="130" t="s">
        <v>228</v>
      </c>
      <c r="E292" s="131" t="s">
        <v>951</v>
      </c>
      <c r="F292" s="132" t="s">
        <v>952</v>
      </c>
      <c r="G292" s="133" t="s">
        <v>1322</v>
      </c>
      <c r="H292" s="134">
        <v>1</v>
      </c>
      <c r="I292" s="184"/>
      <c r="J292" s="135">
        <f>ROUND(I292*H292,2)</f>
        <v>0</v>
      </c>
      <c r="K292" s="132" t="s">
        <v>232</v>
      </c>
      <c r="L292" s="28"/>
      <c r="M292" s="136" t="s">
        <v>1</v>
      </c>
      <c r="N292" s="137" t="s">
        <v>35</v>
      </c>
      <c r="O292" s="138">
        <v>0</v>
      </c>
      <c r="P292" s="138">
        <f>O292*H292</f>
        <v>0</v>
      </c>
      <c r="Q292" s="138">
        <v>0</v>
      </c>
      <c r="R292" s="138">
        <f>Q292*H292</f>
        <v>0</v>
      </c>
      <c r="S292" s="138">
        <v>0</v>
      </c>
      <c r="T292" s="139">
        <f>S292*H292</f>
        <v>0</v>
      </c>
      <c r="AR292" s="140" t="s">
        <v>294</v>
      </c>
      <c r="AT292" s="140" t="s">
        <v>228</v>
      </c>
      <c r="AU292" s="140" t="s">
        <v>79</v>
      </c>
      <c r="AY292" s="16" t="s">
        <v>226</v>
      </c>
      <c r="BE292" s="141">
        <f>IF(N292="základní",J292,0)</f>
        <v>0</v>
      </c>
      <c r="BF292" s="141">
        <f>IF(N292="snížená",J292,0)</f>
        <v>0</v>
      </c>
      <c r="BG292" s="141">
        <f>IF(N292="zákl. přenesená",J292,0)</f>
        <v>0</v>
      </c>
      <c r="BH292" s="141">
        <f>IF(N292="sníž. přenesená",J292,0)</f>
        <v>0</v>
      </c>
      <c r="BI292" s="141">
        <f>IF(N292="nulová",J292,0)</f>
        <v>0</v>
      </c>
      <c r="BJ292" s="16" t="s">
        <v>79</v>
      </c>
      <c r="BK292" s="141">
        <f>ROUND(I292*H292,2)</f>
        <v>0</v>
      </c>
      <c r="BL292" s="16" t="s">
        <v>294</v>
      </c>
      <c r="BM292" s="140" t="s">
        <v>953</v>
      </c>
    </row>
    <row r="293" spans="2:65" s="11" customFormat="1" ht="22.9" customHeight="1">
      <c r="B293" s="118"/>
      <c r="D293" s="119" t="s">
        <v>68</v>
      </c>
      <c r="E293" s="127" t="s">
        <v>954</v>
      </c>
      <c r="F293" s="127" t="s">
        <v>955</v>
      </c>
      <c r="J293" s="128">
        <f>BK293</f>
        <v>0</v>
      </c>
      <c r="L293" s="118"/>
      <c r="M293" s="122"/>
      <c r="P293" s="123">
        <f>SUM(P294:P312)</f>
        <v>9.6660000000000004</v>
      </c>
      <c r="R293" s="123">
        <f>SUM(R294:R312)</f>
        <v>2.5600000000000002E-3</v>
      </c>
      <c r="T293" s="124">
        <f>SUM(T294:T312)</f>
        <v>0</v>
      </c>
      <c r="AR293" s="119" t="s">
        <v>79</v>
      </c>
      <c r="AT293" s="125" t="s">
        <v>68</v>
      </c>
      <c r="AU293" s="125" t="s">
        <v>77</v>
      </c>
      <c r="AY293" s="119" t="s">
        <v>226</v>
      </c>
      <c r="BK293" s="126">
        <f>SUM(BK294:BK312)</f>
        <v>0</v>
      </c>
    </row>
    <row r="294" spans="2:65" s="1" customFormat="1" ht="24.2" customHeight="1">
      <c r="B294" s="129"/>
      <c r="C294" s="130" t="s">
        <v>464</v>
      </c>
      <c r="D294" s="130" t="s">
        <v>228</v>
      </c>
      <c r="E294" s="131" t="s">
        <v>956</v>
      </c>
      <c r="F294" s="132" t="s">
        <v>957</v>
      </c>
      <c r="G294" s="133" t="s">
        <v>231</v>
      </c>
      <c r="H294" s="134">
        <v>1</v>
      </c>
      <c r="I294" s="184"/>
      <c r="J294" s="135">
        <f>ROUND(I294*H294,2)</f>
        <v>0</v>
      </c>
      <c r="K294" s="132" t="s">
        <v>232</v>
      </c>
      <c r="L294" s="28"/>
      <c r="M294" s="136" t="s">
        <v>1</v>
      </c>
      <c r="N294" s="137" t="s">
        <v>35</v>
      </c>
      <c r="O294" s="138">
        <v>1.899</v>
      </c>
      <c r="P294" s="138">
        <f>O294*H294</f>
        <v>1.899</v>
      </c>
      <c r="Q294" s="138">
        <v>0</v>
      </c>
      <c r="R294" s="138">
        <f>Q294*H294</f>
        <v>0</v>
      </c>
      <c r="S294" s="138">
        <v>0</v>
      </c>
      <c r="T294" s="139">
        <f>S294*H294</f>
        <v>0</v>
      </c>
      <c r="AR294" s="140" t="s">
        <v>294</v>
      </c>
      <c r="AT294" s="140" t="s">
        <v>228</v>
      </c>
      <c r="AU294" s="140" t="s">
        <v>79</v>
      </c>
      <c r="AY294" s="16" t="s">
        <v>226</v>
      </c>
      <c r="BE294" s="141">
        <f>IF(N294="základní",J294,0)</f>
        <v>0</v>
      </c>
      <c r="BF294" s="141">
        <f>IF(N294="snížená",J294,0)</f>
        <v>0</v>
      </c>
      <c r="BG294" s="141">
        <f>IF(N294="zákl. přenesená",J294,0)</f>
        <v>0</v>
      </c>
      <c r="BH294" s="141">
        <f>IF(N294="sníž. přenesená",J294,0)</f>
        <v>0</v>
      </c>
      <c r="BI294" s="141">
        <f>IF(N294="nulová",J294,0)</f>
        <v>0</v>
      </c>
      <c r="BJ294" s="16" t="s">
        <v>79</v>
      </c>
      <c r="BK294" s="141">
        <f>ROUND(I294*H294,2)</f>
        <v>0</v>
      </c>
      <c r="BL294" s="16" t="s">
        <v>294</v>
      </c>
      <c r="BM294" s="140" t="s">
        <v>958</v>
      </c>
    </row>
    <row r="295" spans="2:65" s="1" customFormat="1" ht="24.2" customHeight="1">
      <c r="B295" s="129"/>
      <c r="C295" s="160" t="s">
        <v>468</v>
      </c>
      <c r="D295" s="160" t="s">
        <v>414</v>
      </c>
      <c r="E295" s="161" t="s">
        <v>959</v>
      </c>
      <c r="F295" s="162" t="s">
        <v>960</v>
      </c>
      <c r="G295" s="163" t="s">
        <v>231</v>
      </c>
      <c r="H295" s="164">
        <v>1</v>
      </c>
      <c r="I295" s="185"/>
      <c r="J295" s="165">
        <f>ROUND(I295*H295,2)</f>
        <v>0</v>
      </c>
      <c r="K295" s="162" t="s">
        <v>232</v>
      </c>
      <c r="L295" s="166"/>
      <c r="M295" s="167" t="s">
        <v>1</v>
      </c>
      <c r="N295" s="168" t="s">
        <v>35</v>
      </c>
      <c r="O295" s="138">
        <v>0</v>
      </c>
      <c r="P295" s="138">
        <f>O295*H295</f>
        <v>0</v>
      </c>
      <c r="Q295" s="138">
        <v>2.0600000000000002E-3</v>
      </c>
      <c r="R295" s="138">
        <f>Q295*H295</f>
        <v>2.0600000000000002E-3</v>
      </c>
      <c r="S295" s="138">
        <v>0</v>
      </c>
      <c r="T295" s="139">
        <f>S295*H295</f>
        <v>0</v>
      </c>
      <c r="AR295" s="140" t="s">
        <v>362</v>
      </c>
      <c r="AT295" s="140" t="s">
        <v>414</v>
      </c>
      <c r="AU295" s="140" t="s">
        <v>79</v>
      </c>
      <c r="AY295" s="16" t="s">
        <v>226</v>
      </c>
      <c r="BE295" s="141">
        <f>IF(N295="základní",J295,0)</f>
        <v>0</v>
      </c>
      <c r="BF295" s="141">
        <f>IF(N295="snížená",J295,0)</f>
        <v>0</v>
      </c>
      <c r="BG295" s="141">
        <f>IF(N295="zákl. přenesená",J295,0)</f>
        <v>0</v>
      </c>
      <c r="BH295" s="141">
        <f>IF(N295="sníž. přenesená",J295,0)</f>
        <v>0</v>
      </c>
      <c r="BI295" s="141">
        <f>IF(N295="nulová",J295,0)</f>
        <v>0</v>
      </c>
      <c r="BJ295" s="16" t="s">
        <v>79</v>
      </c>
      <c r="BK295" s="141">
        <f>ROUND(I295*H295,2)</f>
        <v>0</v>
      </c>
      <c r="BL295" s="16" t="s">
        <v>294</v>
      </c>
      <c r="BM295" s="140" t="s">
        <v>961</v>
      </c>
    </row>
    <row r="296" spans="2:65" s="1" customFormat="1" ht="24.2" customHeight="1">
      <c r="B296" s="129"/>
      <c r="C296" s="130" t="s">
        <v>472</v>
      </c>
      <c r="D296" s="130" t="s">
        <v>228</v>
      </c>
      <c r="E296" s="131" t="s">
        <v>962</v>
      </c>
      <c r="F296" s="132" t="s">
        <v>963</v>
      </c>
      <c r="G296" s="133" t="s">
        <v>231</v>
      </c>
      <c r="H296" s="134">
        <v>1</v>
      </c>
      <c r="I296" s="184"/>
      <c r="J296" s="135">
        <f>ROUND(I296*H296,2)</f>
        <v>0</v>
      </c>
      <c r="K296" s="132" t="s">
        <v>232</v>
      </c>
      <c r="L296" s="28"/>
      <c r="M296" s="136" t="s">
        <v>1</v>
      </c>
      <c r="N296" s="137" t="s">
        <v>35</v>
      </c>
      <c r="O296" s="138">
        <v>0.70599999999999996</v>
      </c>
      <c r="P296" s="138">
        <f>O296*H296</f>
        <v>0.70599999999999996</v>
      </c>
      <c r="Q296" s="138">
        <v>0</v>
      </c>
      <c r="R296" s="138">
        <f>Q296*H296</f>
        <v>0</v>
      </c>
      <c r="S296" s="138">
        <v>0</v>
      </c>
      <c r="T296" s="139">
        <f>S296*H296</f>
        <v>0</v>
      </c>
      <c r="AR296" s="140" t="s">
        <v>294</v>
      </c>
      <c r="AT296" s="140" t="s">
        <v>228</v>
      </c>
      <c r="AU296" s="140" t="s">
        <v>79</v>
      </c>
      <c r="AY296" s="16" t="s">
        <v>226</v>
      </c>
      <c r="BE296" s="141">
        <f>IF(N296="základní",J296,0)</f>
        <v>0</v>
      </c>
      <c r="BF296" s="141">
        <f>IF(N296="snížená",J296,0)</f>
        <v>0</v>
      </c>
      <c r="BG296" s="141">
        <f>IF(N296="zákl. přenesená",J296,0)</f>
        <v>0</v>
      </c>
      <c r="BH296" s="141">
        <f>IF(N296="sníž. přenesená",J296,0)</f>
        <v>0</v>
      </c>
      <c r="BI296" s="141">
        <f>IF(N296="nulová",J296,0)</f>
        <v>0</v>
      </c>
      <c r="BJ296" s="16" t="s">
        <v>79</v>
      </c>
      <c r="BK296" s="141">
        <f>ROUND(I296*H296,2)</f>
        <v>0</v>
      </c>
      <c r="BL296" s="16" t="s">
        <v>294</v>
      </c>
      <c r="BM296" s="140" t="s">
        <v>964</v>
      </c>
    </row>
    <row r="297" spans="2:65" s="1" customFormat="1" ht="16.5" customHeight="1">
      <c r="B297" s="129"/>
      <c r="C297" s="160" t="s">
        <v>479</v>
      </c>
      <c r="D297" s="160" t="s">
        <v>414</v>
      </c>
      <c r="E297" s="161" t="s">
        <v>965</v>
      </c>
      <c r="F297" s="162" t="s">
        <v>966</v>
      </c>
      <c r="G297" s="163" t="s">
        <v>231</v>
      </c>
      <c r="H297" s="164">
        <v>1</v>
      </c>
      <c r="I297" s="185"/>
      <c r="J297" s="165">
        <f>ROUND(I297*H297,2)</f>
        <v>0</v>
      </c>
      <c r="K297" s="162" t="s">
        <v>1</v>
      </c>
      <c r="L297" s="166"/>
      <c r="M297" s="167" t="s">
        <v>1</v>
      </c>
      <c r="N297" s="168" t="s">
        <v>35</v>
      </c>
      <c r="O297" s="138">
        <v>0</v>
      </c>
      <c r="P297" s="138">
        <f>O297*H297</f>
        <v>0</v>
      </c>
      <c r="Q297" s="138">
        <v>2.9E-4</v>
      </c>
      <c r="R297" s="138">
        <f>Q297*H297</f>
        <v>2.9E-4</v>
      </c>
      <c r="S297" s="138">
        <v>0</v>
      </c>
      <c r="T297" s="139">
        <f>S297*H297</f>
        <v>0</v>
      </c>
      <c r="AR297" s="140" t="s">
        <v>362</v>
      </c>
      <c r="AT297" s="140" t="s">
        <v>414</v>
      </c>
      <c r="AU297" s="140" t="s">
        <v>79</v>
      </c>
      <c r="AY297" s="16" t="s">
        <v>226</v>
      </c>
      <c r="BE297" s="141">
        <f>IF(N297="základní",J297,0)</f>
        <v>0</v>
      </c>
      <c r="BF297" s="141">
        <f>IF(N297="snížená",J297,0)</f>
        <v>0</v>
      </c>
      <c r="BG297" s="141">
        <f>IF(N297="zákl. přenesená",J297,0)</f>
        <v>0</v>
      </c>
      <c r="BH297" s="141">
        <f>IF(N297="sníž. přenesená",J297,0)</f>
        <v>0</v>
      </c>
      <c r="BI297" s="141">
        <f>IF(N297="nulová",J297,0)</f>
        <v>0</v>
      </c>
      <c r="BJ297" s="16" t="s">
        <v>79</v>
      </c>
      <c r="BK297" s="141">
        <f>ROUND(I297*H297,2)</f>
        <v>0</v>
      </c>
      <c r="BL297" s="16" t="s">
        <v>294</v>
      </c>
      <c r="BM297" s="140" t="s">
        <v>967</v>
      </c>
    </row>
    <row r="298" spans="2:65" s="1" customFormat="1" ht="24.2" customHeight="1">
      <c r="B298" s="129"/>
      <c r="C298" s="130" t="s">
        <v>483</v>
      </c>
      <c r="D298" s="130" t="s">
        <v>228</v>
      </c>
      <c r="E298" s="131" t="s">
        <v>968</v>
      </c>
      <c r="F298" s="132" t="s">
        <v>969</v>
      </c>
      <c r="G298" s="133" t="s">
        <v>231</v>
      </c>
      <c r="H298" s="134">
        <v>13</v>
      </c>
      <c r="I298" s="184"/>
      <c r="J298" s="135">
        <f>ROUND(I298*H298,2)</f>
        <v>0</v>
      </c>
      <c r="K298" s="132" t="s">
        <v>232</v>
      </c>
      <c r="L298" s="28"/>
      <c r="M298" s="136" t="s">
        <v>1</v>
      </c>
      <c r="N298" s="137" t="s">
        <v>35</v>
      </c>
      <c r="O298" s="138">
        <v>0.48499999999999999</v>
      </c>
      <c r="P298" s="138">
        <f>O298*H298</f>
        <v>6.3049999999999997</v>
      </c>
      <c r="Q298" s="138">
        <v>0</v>
      </c>
      <c r="R298" s="138">
        <f>Q298*H298</f>
        <v>0</v>
      </c>
      <c r="S298" s="138">
        <v>0</v>
      </c>
      <c r="T298" s="139">
        <f>S298*H298</f>
        <v>0</v>
      </c>
      <c r="AR298" s="140" t="s">
        <v>294</v>
      </c>
      <c r="AT298" s="140" t="s">
        <v>228</v>
      </c>
      <c r="AU298" s="140" t="s">
        <v>79</v>
      </c>
      <c r="AY298" s="16" t="s">
        <v>226</v>
      </c>
      <c r="BE298" s="141">
        <f>IF(N298="základní",J298,0)</f>
        <v>0</v>
      </c>
      <c r="BF298" s="141">
        <f>IF(N298="snížená",J298,0)</f>
        <v>0</v>
      </c>
      <c r="BG298" s="141">
        <f>IF(N298="zákl. přenesená",J298,0)</f>
        <v>0</v>
      </c>
      <c r="BH298" s="141">
        <f>IF(N298="sníž. přenesená",J298,0)</f>
        <v>0</v>
      </c>
      <c r="BI298" s="141">
        <f>IF(N298="nulová",J298,0)</f>
        <v>0</v>
      </c>
      <c r="BJ298" s="16" t="s">
        <v>79</v>
      </c>
      <c r="BK298" s="141">
        <f>ROUND(I298*H298,2)</f>
        <v>0</v>
      </c>
      <c r="BL298" s="16" t="s">
        <v>294</v>
      </c>
      <c r="BM298" s="140" t="s">
        <v>970</v>
      </c>
    </row>
    <row r="299" spans="2:65" s="12" customFormat="1">
      <c r="B299" s="142"/>
      <c r="D299" s="143" t="s">
        <v>238</v>
      </c>
      <c r="E299" s="144" t="s">
        <v>1</v>
      </c>
      <c r="F299" s="145" t="s">
        <v>748</v>
      </c>
      <c r="H299" s="146">
        <v>10</v>
      </c>
      <c r="L299" s="142"/>
      <c r="M299" s="147"/>
      <c r="T299" s="148"/>
      <c r="AT299" s="144" t="s">
        <v>238</v>
      </c>
      <c r="AU299" s="144" t="s">
        <v>79</v>
      </c>
      <c r="AV299" s="12" t="s">
        <v>79</v>
      </c>
      <c r="AW299" s="12" t="s">
        <v>27</v>
      </c>
      <c r="AX299" s="12" t="s">
        <v>69</v>
      </c>
      <c r="AY299" s="144" t="s">
        <v>226</v>
      </c>
    </row>
    <row r="300" spans="2:65" s="12" customFormat="1">
      <c r="B300" s="142"/>
      <c r="D300" s="143" t="s">
        <v>238</v>
      </c>
      <c r="E300" s="144" t="s">
        <v>1</v>
      </c>
      <c r="F300" s="145" t="s">
        <v>750</v>
      </c>
      <c r="H300" s="146">
        <v>3</v>
      </c>
      <c r="L300" s="142"/>
      <c r="M300" s="147"/>
      <c r="T300" s="148"/>
      <c r="AT300" s="144" t="s">
        <v>238</v>
      </c>
      <c r="AU300" s="144" t="s">
        <v>79</v>
      </c>
      <c r="AV300" s="12" t="s">
        <v>79</v>
      </c>
      <c r="AW300" s="12" t="s">
        <v>27</v>
      </c>
      <c r="AX300" s="12" t="s">
        <v>69</v>
      </c>
      <c r="AY300" s="144" t="s">
        <v>226</v>
      </c>
    </row>
    <row r="301" spans="2:65" s="13" customFormat="1">
      <c r="B301" s="149"/>
      <c r="D301" s="143" t="s">
        <v>238</v>
      </c>
      <c r="E301" s="150" t="s">
        <v>1</v>
      </c>
      <c r="F301" s="151" t="s">
        <v>239</v>
      </c>
      <c r="H301" s="152">
        <v>13</v>
      </c>
      <c r="L301" s="149"/>
      <c r="M301" s="153"/>
      <c r="T301" s="154"/>
      <c r="AT301" s="150" t="s">
        <v>238</v>
      </c>
      <c r="AU301" s="150" t="s">
        <v>79</v>
      </c>
      <c r="AV301" s="13" t="s">
        <v>233</v>
      </c>
      <c r="AW301" s="13" t="s">
        <v>27</v>
      </c>
      <c r="AX301" s="13" t="s">
        <v>77</v>
      </c>
      <c r="AY301" s="150" t="s">
        <v>226</v>
      </c>
    </row>
    <row r="302" spans="2:65" s="1" customFormat="1" ht="16.5" customHeight="1">
      <c r="B302" s="129"/>
      <c r="C302" s="160" t="s">
        <v>487</v>
      </c>
      <c r="D302" s="160" t="s">
        <v>414</v>
      </c>
      <c r="E302" s="161" t="s">
        <v>971</v>
      </c>
      <c r="F302" s="162" t="s">
        <v>972</v>
      </c>
      <c r="G302" s="163" t="s">
        <v>231</v>
      </c>
      <c r="H302" s="164">
        <v>3</v>
      </c>
      <c r="I302" s="185"/>
      <c r="J302" s="165">
        <f>ROUND(I302*H302,2)</f>
        <v>0</v>
      </c>
      <c r="K302" s="162" t="s">
        <v>1</v>
      </c>
      <c r="L302" s="166"/>
      <c r="M302" s="167" t="s">
        <v>1</v>
      </c>
      <c r="N302" s="168" t="s">
        <v>35</v>
      </c>
      <c r="O302" s="138">
        <v>0</v>
      </c>
      <c r="P302" s="138">
        <f>O302*H302</f>
        <v>0</v>
      </c>
      <c r="Q302" s="138">
        <v>0</v>
      </c>
      <c r="R302" s="138">
        <f>Q302*H302</f>
        <v>0</v>
      </c>
      <c r="S302" s="138">
        <v>0</v>
      </c>
      <c r="T302" s="139">
        <f>S302*H302</f>
        <v>0</v>
      </c>
      <c r="AR302" s="140" t="s">
        <v>362</v>
      </c>
      <c r="AT302" s="140" t="s">
        <v>414</v>
      </c>
      <c r="AU302" s="140" t="s">
        <v>79</v>
      </c>
      <c r="AY302" s="16" t="s">
        <v>226</v>
      </c>
      <c r="BE302" s="141">
        <f>IF(N302="základní",J302,0)</f>
        <v>0</v>
      </c>
      <c r="BF302" s="141">
        <f>IF(N302="snížená",J302,0)</f>
        <v>0</v>
      </c>
      <c r="BG302" s="141">
        <f>IF(N302="zákl. přenesená",J302,0)</f>
        <v>0</v>
      </c>
      <c r="BH302" s="141">
        <f>IF(N302="sníž. přenesená",J302,0)</f>
        <v>0</v>
      </c>
      <c r="BI302" s="141">
        <f>IF(N302="nulová",J302,0)</f>
        <v>0</v>
      </c>
      <c r="BJ302" s="16" t="s">
        <v>79</v>
      </c>
      <c r="BK302" s="141">
        <f>ROUND(I302*H302,2)</f>
        <v>0</v>
      </c>
      <c r="BL302" s="16" t="s">
        <v>294</v>
      </c>
      <c r="BM302" s="140" t="s">
        <v>973</v>
      </c>
    </row>
    <row r="303" spans="2:65" s="12" customFormat="1">
      <c r="B303" s="142"/>
      <c r="D303" s="143" t="s">
        <v>238</v>
      </c>
      <c r="E303" s="144" t="s">
        <v>1</v>
      </c>
      <c r="F303" s="145" t="s">
        <v>750</v>
      </c>
      <c r="H303" s="146">
        <v>3</v>
      </c>
      <c r="L303" s="142"/>
      <c r="M303" s="147"/>
      <c r="T303" s="148"/>
      <c r="AT303" s="144" t="s">
        <v>238</v>
      </c>
      <c r="AU303" s="144" t="s">
        <v>79</v>
      </c>
      <c r="AV303" s="12" t="s">
        <v>79</v>
      </c>
      <c r="AW303" s="12" t="s">
        <v>27</v>
      </c>
      <c r="AX303" s="12" t="s">
        <v>69</v>
      </c>
      <c r="AY303" s="144" t="s">
        <v>226</v>
      </c>
    </row>
    <row r="304" spans="2:65" s="13" customFormat="1">
      <c r="B304" s="149"/>
      <c r="D304" s="143" t="s">
        <v>238</v>
      </c>
      <c r="E304" s="150" t="s">
        <v>1</v>
      </c>
      <c r="F304" s="151" t="s">
        <v>239</v>
      </c>
      <c r="H304" s="152">
        <v>3</v>
      </c>
      <c r="L304" s="149"/>
      <c r="M304" s="153"/>
      <c r="T304" s="154"/>
      <c r="AT304" s="150" t="s">
        <v>238</v>
      </c>
      <c r="AU304" s="150" t="s">
        <v>79</v>
      </c>
      <c r="AV304" s="13" t="s">
        <v>233</v>
      </c>
      <c r="AW304" s="13" t="s">
        <v>27</v>
      </c>
      <c r="AX304" s="13" t="s">
        <v>77</v>
      </c>
      <c r="AY304" s="150" t="s">
        <v>226</v>
      </c>
    </row>
    <row r="305" spans="2:65" s="1" customFormat="1" ht="16.5" customHeight="1">
      <c r="B305" s="129"/>
      <c r="C305" s="160" t="s">
        <v>491</v>
      </c>
      <c r="D305" s="160" t="s">
        <v>414</v>
      </c>
      <c r="E305" s="161" t="s">
        <v>974</v>
      </c>
      <c r="F305" s="162" t="s">
        <v>975</v>
      </c>
      <c r="G305" s="163" t="s">
        <v>231</v>
      </c>
      <c r="H305" s="164">
        <v>9</v>
      </c>
      <c r="I305" s="185"/>
      <c r="J305" s="165">
        <f>ROUND(I305*H305,2)</f>
        <v>0</v>
      </c>
      <c r="K305" s="162" t="s">
        <v>1</v>
      </c>
      <c r="L305" s="166"/>
      <c r="M305" s="167" t="s">
        <v>1</v>
      </c>
      <c r="N305" s="168" t="s">
        <v>35</v>
      </c>
      <c r="O305" s="138">
        <v>0</v>
      </c>
      <c r="P305" s="138">
        <f>O305*H305</f>
        <v>0</v>
      </c>
      <c r="Q305" s="138">
        <v>0</v>
      </c>
      <c r="R305" s="138">
        <f>Q305*H305</f>
        <v>0</v>
      </c>
      <c r="S305" s="138">
        <v>0</v>
      </c>
      <c r="T305" s="139">
        <f>S305*H305</f>
        <v>0</v>
      </c>
      <c r="AR305" s="140" t="s">
        <v>362</v>
      </c>
      <c r="AT305" s="140" t="s">
        <v>414</v>
      </c>
      <c r="AU305" s="140" t="s">
        <v>79</v>
      </c>
      <c r="AY305" s="16" t="s">
        <v>226</v>
      </c>
      <c r="BE305" s="141">
        <f>IF(N305="základní",J305,0)</f>
        <v>0</v>
      </c>
      <c r="BF305" s="141">
        <f>IF(N305="snížená",J305,0)</f>
        <v>0</v>
      </c>
      <c r="BG305" s="141">
        <f>IF(N305="zákl. přenesená",J305,0)</f>
        <v>0</v>
      </c>
      <c r="BH305" s="141">
        <f>IF(N305="sníž. přenesená",J305,0)</f>
        <v>0</v>
      </c>
      <c r="BI305" s="141">
        <f>IF(N305="nulová",J305,0)</f>
        <v>0</v>
      </c>
      <c r="BJ305" s="16" t="s">
        <v>79</v>
      </c>
      <c r="BK305" s="141">
        <f>ROUND(I305*H305,2)</f>
        <v>0</v>
      </c>
      <c r="BL305" s="16" t="s">
        <v>294</v>
      </c>
      <c r="BM305" s="140" t="s">
        <v>976</v>
      </c>
    </row>
    <row r="306" spans="2:65" s="12" customFormat="1">
      <c r="B306" s="142"/>
      <c r="D306" s="143" t="s">
        <v>238</v>
      </c>
      <c r="E306" s="144" t="s">
        <v>1</v>
      </c>
      <c r="F306" s="145" t="s">
        <v>773</v>
      </c>
      <c r="H306" s="146">
        <v>9</v>
      </c>
      <c r="L306" s="142"/>
      <c r="M306" s="147"/>
      <c r="T306" s="148"/>
      <c r="AT306" s="144" t="s">
        <v>238</v>
      </c>
      <c r="AU306" s="144" t="s">
        <v>79</v>
      </c>
      <c r="AV306" s="12" t="s">
        <v>79</v>
      </c>
      <c r="AW306" s="12" t="s">
        <v>27</v>
      </c>
      <c r="AX306" s="12" t="s">
        <v>69</v>
      </c>
      <c r="AY306" s="144" t="s">
        <v>226</v>
      </c>
    </row>
    <row r="307" spans="2:65" s="13" customFormat="1">
      <c r="B307" s="149"/>
      <c r="D307" s="143" t="s">
        <v>238</v>
      </c>
      <c r="E307" s="150" t="s">
        <v>1</v>
      </c>
      <c r="F307" s="151" t="s">
        <v>239</v>
      </c>
      <c r="H307" s="152">
        <v>9</v>
      </c>
      <c r="L307" s="149"/>
      <c r="M307" s="153"/>
      <c r="T307" s="154"/>
      <c r="AT307" s="150" t="s">
        <v>238</v>
      </c>
      <c r="AU307" s="150" t="s">
        <v>79</v>
      </c>
      <c r="AV307" s="13" t="s">
        <v>233</v>
      </c>
      <c r="AW307" s="13" t="s">
        <v>27</v>
      </c>
      <c r="AX307" s="13" t="s">
        <v>77</v>
      </c>
      <c r="AY307" s="150" t="s">
        <v>226</v>
      </c>
    </row>
    <row r="308" spans="2:65" s="1" customFormat="1" ht="16.5" customHeight="1">
      <c r="B308" s="129"/>
      <c r="C308" s="160" t="s">
        <v>497</v>
      </c>
      <c r="D308" s="160" t="s">
        <v>414</v>
      </c>
      <c r="E308" s="161" t="s">
        <v>977</v>
      </c>
      <c r="F308" s="162" t="s">
        <v>978</v>
      </c>
      <c r="G308" s="163" t="s">
        <v>231</v>
      </c>
      <c r="H308" s="164">
        <v>3</v>
      </c>
      <c r="I308" s="185"/>
      <c r="J308" s="165">
        <f>ROUND(I308*H308,2)</f>
        <v>0</v>
      </c>
      <c r="K308" s="162" t="s">
        <v>1</v>
      </c>
      <c r="L308" s="166"/>
      <c r="M308" s="167" t="s">
        <v>1</v>
      </c>
      <c r="N308" s="168" t="s">
        <v>35</v>
      </c>
      <c r="O308" s="138">
        <v>0</v>
      </c>
      <c r="P308" s="138">
        <f>O308*H308</f>
        <v>0</v>
      </c>
      <c r="Q308" s="138">
        <v>6.9999999999999994E-5</v>
      </c>
      <c r="R308" s="138">
        <f>Q308*H308</f>
        <v>2.0999999999999998E-4</v>
      </c>
      <c r="S308" s="138">
        <v>0</v>
      </c>
      <c r="T308" s="139">
        <f>S308*H308</f>
        <v>0</v>
      </c>
      <c r="AR308" s="140" t="s">
        <v>362</v>
      </c>
      <c r="AT308" s="140" t="s">
        <v>414</v>
      </c>
      <c r="AU308" s="140" t="s">
        <v>79</v>
      </c>
      <c r="AY308" s="16" t="s">
        <v>226</v>
      </c>
      <c r="BE308" s="141">
        <f>IF(N308="základní",J308,0)</f>
        <v>0</v>
      </c>
      <c r="BF308" s="141">
        <f>IF(N308="snížená",J308,0)</f>
        <v>0</v>
      </c>
      <c r="BG308" s="141">
        <f>IF(N308="zákl. přenesená",J308,0)</f>
        <v>0</v>
      </c>
      <c r="BH308" s="141">
        <f>IF(N308="sníž. přenesená",J308,0)</f>
        <v>0</v>
      </c>
      <c r="BI308" s="141">
        <f>IF(N308="nulová",J308,0)</f>
        <v>0</v>
      </c>
      <c r="BJ308" s="16" t="s">
        <v>79</v>
      </c>
      <c r="BK308" s="141">
        <f>ROUND(I308*H308,2)</f>
        <v>0</v>
      </c>
      <c r="BL308" s="16" t="s">
        <v>294</v>
      </c>
      <c r="BM308" s="140" t="s">
        <v>979</v>
      </c>
    </row>
    <row r="309" spans="2:65" s="1" customFormat="1" ht="24.2" customHeight="1">
      <c r="B309" s="129"/>
      <c r="C309" s="130" t="s">
        <v>501</v>
      </c>
      <c r="D309" s="130" t="s">
        <v>228</v>
      </c>
      <c r="E309" s="131" t="s">
        <v>980</v>
      </c>
      <c r="F309" s="132" t="s">
        <v>981</v>
      </c>
      <c r="G309" s="133" t="s">
        <v>231</v>
      </c>
      <c r="H309" s="134">
        <v>18</v>
      </c>
      <c r="I309" s="184"/>
      <c r="J309" s="135">
        <f>ROUND(I309*H309,2)</f>
        <v>0</v>
      </c>
      <c r="K309" s="132" t="s">
        <v>232</v>
      </c>
      <c r="L309" s="28"/>
      <c r="M309" s="136" t="s">
        <v>1</v>
      </c>
      <c r="N309" s="137" t="s">
        <v>35</v>
      </c>
      <c r="O309" s="138">
        <v>4.2000000000000003E-2</v>
      </c>
      <c r="P309" s="138">
        <f>O309*H309</f>
        <v>0.75600000000000001</v>
      </c>
      <c r="Q309" s="138">
        <v>0</v>
      </c>
      <c r="R309" s="138">
        <f>Q309*H309</f>
        <v>0</v>
      </c>
      <c r="S309" s="138">
        <v>0</v>
      </c>
      <c r="T309" s="139">
        <f>S309*H309</f>
        <v>0</v>
      </c>
      <c r="AR309" s="140" t="s">
        <v>294</v>
      </c>
      <c r="AT309" s="140" t="s">
        <v>228</v>
      </c>
      <c r="AU309" s="140" t="s">
        <v>79</v>
      </c>
      <c r="AY309" s="16" t="s">
        <v>226</v>
      </c>
      <c r="BE309" s="141">
        <f>IF(N309="základní",J309,0)</f>
        <v>0</v>
      </c>
      <c r="BF309" s="141">
        <f>IF(N309="snížená",J309,0)</f>
        <v>0</v>
      </c>
      <c r="BG309" s="141">
        <f>IF(N309="zákl. přenesená",J309,0)</f>
        <v>0</v>
      </c>
      <c r="BH309" s="141">
        <f>IF(N309="sníž. přenesená",J309,0)</f>
        <v>0</v>
      </c>
      <c r="BI309" s="141">
        <f>IF(N309="nulová",J309,0)</f>
        <v>0</v>
      </c>
      <c r="BJ309" s="16" t="s">
        <v>79</v>
      </c>
      <c r="BK309" s="141">
        <f>ROUND(I309*H309,2)</f>
        <v>0</v>
      </c>
      <c r="BL309" s="16" t="s">
        <v>294</v>
      </c>
      <c r="BM309" s="140" t="s">
        <v>982</v>
      </c>
    </row>
    <row r="310" spans="2:65" s="1" customFormat="1" ht="24.2" customHeight="1">
      <c r="B310" s="129"/>
      <c r="C310" s="160" t="s">
        <v>504</v>
      </c>
      <c r="D310" s="160" t="s">
        <v>414</v>
      </c>
      <c r="E310" s="161" t="s">
        <v>983</v>
      </c>
      <c r="F310" s="162" t="s">
        <v>984</v>
      </c>
      <c r="G310" s="163" t="s">
        <v>231</v>
      </c>
      <c r="H310" s="164">
        <v>1</v>
      </c>
      <c r="I310" s="185"/>
      <c r="J310" s="165">
        <f>ROUND(I310*H310,2)</f>
        <v>0</v>
      </c>
      <c r="K310" s="162" t="s">
        <v>1</v>
      </c>
      <c r="L310" s="166"/>
      <c r="M310" s="167" t="s">
        <v>1</v>
      </c>
      <c r="N310" s="168" t="s">
        <v>35</v>
      </c>
      <c r="O310" s="138">
        <v>0</v>
      </c>
      <c r="P310" s="138">
        <f>O310*H310</f>
        <v>0</v>
      </c>
      <c r="Q310" s="138">
        <v>0</v>
      </c>
      <c r="R310" s="138">
        <f>Q310*H310</f>
        <v>0</v>
      </c>
      <c r="S310" s="138">
        <v>0</v>
      </c>
      <c r="T310" s="139">
        <f>S310*H310</f>
        <v>0</v>
      </c>
      <c r="AR310" s="140" t="s">
        <v>362</v>
      </c>
      <c r="AT310" s="140" t="s">
        <v>414</v>
      </c>
      <c r="AU310" s="140" t="s">
        <v>79</v>
      </c>
      <c r="AY310" s="16" t="s">
        <v>226</v>
      </c>
      <c r="BE310" s="141">
        <f>IF(N310="základní",J310,0)</f>
        <v>0</v>
      </c>
      <c r="BF310" s="141">
        <f>IF(N310="snížená",J310,0)</f>
        <v>0</v>
      </c>
      <c r="BG310" s="141">
        <f>IF(N310="zákl. přenesená",J310,0)</f>
        <v>0</v>
      </c>
      <c r="BH310" s="141">
        <f>IF(N310="sníž. přenesená",J310,0)</f>
        <v>0</v>
      </c>
      <c r="BI310" s="141">
        <f>IF(N310="nulová",J310,0)</f>
        <v>0</v>
      </c>
      <c r="BJ310" s="16" t="s">
        <v>79</v>
      </c>
      <c r="BK310" s="141">
        <f>ROUND(I310*H310,2)</f>
        <v>0</v>
      </c>
      <c r="BL310" s="16" t="s">
        <v>294</v>
      </c>
      <c r="BM310" s="140" t="s">
        <v>985</v>
      </c>
    </row>
    <row r="311" spans="2:65" s="1" customFormat="1" ht="16.5" customHeight="1">
      <c r="B311" s="129"/>
      <c r="C311" s="130" t="s">
        <v>507</v>
      </c>
      <c r="D311" s="130" t="s">
        <v>228</v>
      </c>
      <c r="E311" s="131" t="s">
        <v>986</v>
      </c>
      <c r="F311" s="132" t="s">
        <v>987</v>
      </c>
      <c r="G311" s="133" t="s">
        <v>544</v>
      </c>
      <c r="H311" s="134">
        <v>1</v>
      </c>
      <c r="I311" s="184"/>
      <c r="J311" s="135">
        <f>ROUND(I311*H311,2)</f>
        <v>0</v>
      </c>
      <c r="K311" s="132" t="s">
        <v>1</v>
      </c>
      <c r="L311" s="28"/>
      <c r="M311" s="136" t="s">
        <v>1</v>
      </c>
      <c r="N311" s="137" t="s">
        <v>35</v>
      </c>
      <c r="O311" s="138">
        <v>0</v>
      </c>
      <c r="P311" s="138">
        <f>O311*H311</f>
        <v>0</v>
      </c>
      <c r="Q311" s="138">
        <v>0</v>
      </c>
      <c r="R311" s="138">
        <f>Q311*H311</f>
        <v>0</v>
      </c>
      <c r="S311" s="138">
        <v>0</v>
      </c>
      <c r="T311" s="139">
        <f>S311*H311</f>
        <v>0</v>
      </c>
      <c r="AR311" s="140" t="s">
        <v>294</v>
      </c>
      <c r="AT311" s="140" t="s">
        <v>228</v>
      </c>
      <c r="AU311" s="140" t="s">
        <v>79</v>
      </c>
      <c r="AY311" s="16" t="s">
        <v>226</v>
      </c>
      <c r="BE311" s="141">
        <f>IF(N311="základní",J311,0)</f>
        <v>0</v>
      </c>
      <c r="BF311" s="141">
        <f>IF(N311="snížená",J311,0)</f>
        <v>0</v>
      </c>
      <c r="BG311" s="141">
        <f>IF(N311="zákl. přenesená",J311,0)</f>
        <v>0</v>
      </c>
      <c r="BH311" s="141">
        <f>IF(N311="sníž. přenesená",J311,0)</f>
        <v>0</v>
      </c>
      <c r="BI311" s="141">
        <f>IF(N311="nulová",J311,0)</f>
        <v>0</v>
      </c>
      <c r="BJ311" s="16" t="s">
        <v>79</v>
      </c>
      <c r="BK311" s="141">
        <f>ROUND(I311*H311,2)</f>
        <v>0</v>
      </c>
      <c r="BL311" s="16" t="s">
        <v>294</v>
      </c>
      <c r="BM311" s="140" t="s">
        <v>988</v>
      </c>
    </row>
    <row r="312" spans="2:65" s="1" customFormat="1" ht="24.2" customHeight="1">
      <c r="B312" s="129"/>
      <c r="C312" s="130" t="s">
        <v>511</v>
      </c>
      <c r="D312" s="130" t="s">
        <v>228</v>
      </c>
      <c r="E312" s="131" t="s">
        <v>951</v>
      </c>
      <c r="F312" s="132" t="s">
        <v>952</v>
      </c>
      <c r="G312" s="133" t="s">
        <v>1322</v>
      </c>
      <c r="H312" s="134">
        <v>1</v>
      </c>
      <c r="I312" s="184"/>
      <c r="J312" s="135">
        <f>ROUND(I312*H312,2)</f>
        <v>0</v>
      </c>
      <c r="K312" s="132" t="s">
        <v>232</v>
      </c>
      <c r="L312" s="28"/>
      <c r="M312" s="136" t="s">
        <v>1</v>
      </c>
      <c r="N312" s="137" t="s">
        <v>35</v>
      </c>
      <c r="O312" s="138">
        <v>0</v>
      </c>
      <c r="P312" s="138">
        <f>O312*H312</f>
        <v>0</v>
      </c>
      <c r="Q312" s="138">
        <v>0</v>
      </c>
      <c r="R312" s="138">
        <f>Q312*H312</f>
        <v>0</v>
      </c>
      <c r="S312" s="138">
        <v>0</v>
      </c>
      <c r="T312" s="139">
        <f>S312*H312</f>
        <v>0</v>
      </c>
      <c r="AR312" s="140" t="s">
        <v>294</v>
      </c>
      <c r="AT312" s="140" t="s">
        <v>228</v>
      </c>
      <c r="AU312" s="140" t="s">
        <v>79</v>
      </c>
      <c r="AY312" s="16" t="s">
        <v>226</v>
      </c>
      <c r="BE312" s="141">
        <f>IF(N312="základní",J312,0)</f>
        <v>0</v>
      </c>
      <c r="BF312" s="141">
        <f>IF(N312="snížená",J312,0)</f>
        <v>0</v>
      </c>
      <c r="BG312" s="141">
        <f>IF(N312="zákl. přenesená",J312,0)</f>
        <v>0</v>
      </c>
      <c r="BH312" s="141">
        <f>IF(N312="sníž. přenesená",J312,0)</f>
        <v>0</v>
      </c>
      <c r="BI312" s="141">
        <f>IF(N312="nulová",J312,0)</f>
        <v>0</v>
      </c>
      <c r="BJ312" s="16" t="s">
        <v>79</v>
      </c>
      <c r="BK312" s="141">
        <f>ROUND(I312*H312,2)</f>
        <v>0</v>
      </c>
      <c r="BL312" s="16" t="s">
        <v>294</v>
      </c>
      <c r="BM312" s="140" t="s">
        <v>989</v>
      </c>
    </row>
    <row r="313" spans="2:65" s="11" customFormat="1" ht="22.9" customHeight="1">
      <c r="B313" s="118"/>
      <c r="D313" s="119" t="s">
        <v>68</v>
      </c>
      <c r="E313" s="127" t="s">
        <v>990</v>
      </c>
      <c r="F313" s="127" t="s">
        <v>991</v>
      </c>
      <c r="J313" s="128">
        <f>BK313</f>
        <v>0</v>
      </c>
      <c r="L313" s="118"/>
      <c r="M313" s="122"/>
      <c r="P313" s="123">
        <f>SUM(P314:P329)</f>
        <v>19.019000000000002</v>
      </c>
      <c r="R313" s="123">
        <f>SUM(R314:R329)</f>
        <v>0</v>
      </c>
      <c r="T313" s="124">
        <f>SUM(T314:T329)</f>
        <v>6.1383999999999994E-2</v>
      </c>
      <c r="AR313" s="119" t="s">
        <v>79</v>
      </c>
      <c r="AT313" s="125" t="s">
        <v>68</v>
      </c>
      <c r="AU313" s="125" t="s">
        <v>77</v>
      </c>
      <c r="AY313" s="119" t="s">
        <v>226</v>
      </c>
      <c r="BK313" s="126">
        <f>SUM(BK314:BK329)</f>
        <v>0</v>
      </c>
    </row>
    <row r="314" spans="2:65" s="1" customFormat="1" ht="24.2" customHeight="1">
      <c r="B314" s="129"/>
      <c r="C314" s="130" t="s">
        <v>515</v>
      </c>
      <c r="D314" s="130" t="s">
        <v>228</v>
      </c>
      <c r="E314" s="131" t="s">
        <v>992</v>
      </c>
      <c r="F314" s="132" t="s">
        <v>993</v>
      </c>
      <c r="G314" s="133" t="s">
        <v>231</v>
      </c>
      <c r="H314" s="134">
        <v>1</v>
      </c>
      <c r="I314" s="184"/>
      <c r="J314" s="135">
        <f>ROUND(I314*H314,2)</f>
        <v>0</v>
      </c>
      <c r="K314" s="132" t="s">
        <v>232</v>
      </c>
      <c r="L314" s="28"/>
      <c r="M314" s="136" t="s">
        <v>1</v>
      </c>
      <c r="N314" s="137" t="s">
        <v>35</v>
      </c>
      <c r="O314" s="138">
        <v>0.32300000000000001</v>
      </c>
      <c r="P314" s="138">
        <f>O314*H314</f>
        <v>0.32300000000000001</v>
      </c>
      <c r="Q314" s="138">
        <v>0</v>
      </c>
      <c r="R314" s="138">
        <f>Q314*H314</f>
        <v>0</v>
      </c>
      <c r="S314" s="138">
        <v>1.4999999999999999E-2</v>
      </c>
      <c r="T314" s="139">
        <f>S314*H314</f>
        <v>1.4999999999999999E-2</v>
      </c>
      <c r="AR314" s="140" t="s">
        <v>294</v>
      </c>
      <c r="AT314" s="140" t="s">
        <v>228</v>
      </c>
      <c r="AU314" s="140" t="s">
        <v>79</v>
      </c>
      <c r="AY314" s="16" t="s">
        <v>226</v>
      </c>
      <c r="BE314" s="141">
        <f>IF(N314="základní",J314,0)</f>
        <v>0</v>
      </c>
      <c r="BF314" s="141">
        <f>IF(N314="snížená",J314,0)</f>
        <v>0</v>
      </c>
      <c r="BG314" s="141">
        <f>IF(N314="zákl. přenesená",J314,0)</f>
        <v>0</v>
      </c>
      <c r="BH314" s="141">
        <f>IF(N314="sníž. přenesená",J314,0)</f>
        <v>0</v>
      </c>
      <c r="BI314" s="141">
        <f>IF(N314="nulová",J314,0)</f>
        <v>0</v>
      </c>
      <c r="BJ314" s="16" t="s">
        <v>79</v>
      </c>
      <c r="BK314" s="141">
        <f>ROUND(I314*H314,2)</f>
        <v>0</v>
      </c>
      <c r="BL314" s="16" t="s">
        <v>294</v>
      </c>
      <c r="BM314" s="140" t="s">
        <v>994</v>
      </c>
    </row>
    <row r="315" spans="2:65" s="1" customFormat="1" ht="24.2" customHeight="1">
      <c r="B315" s="129"/>
      <c r="C315" s="130" t="s">
        <v>519</v>
      </c>
      <c r="D315" s="130" t="s">
        <v>228</v>
      </c>
      <c r="E315" s="131" t="s">
        <v>995</v>
      </c>
      <c r="F315" s="132" t="s">
        <v>996</v>
      </c>
      <c r="G315" s="133" t="s">
        <v>231</v>
      </c>
      <c r="H315" s="134">
        <v>100</v>
      </c>
      <c r="I315" s="184"/>
      <c r="J315" s="135">
        <f>ROUND(I315*H315,2)</f>
        <v>0</v>
      </c>
      <c r="K315" s="132" t="s">
        <v>232</v>
      </c>
      <c r="L315" s="28"/>
      <c r="M315" s="136" t="s">
        <v>1</v>
      </c>
      <c r="N315" s="137" t="s">
        <v>35</v>
      </c>
      <c r="O315" s="138">
        <v>3.5000000000000003E-2</v>
      </c>
      <c r="P315" s="138">
        <f>O315*H315</f>
        <v>3.5000000000000004</v>
      </c>
      <c r="Q315" s="138">
        <v>0</v>
      </c>
      <c r="R315" s="138">
        <f>Q315*H315</f>
        <v>0</v>
      </c>
      <c r="S315" s="138">
        <v>2.3000000000000001E-4</v>
      </c>
      <c r="T315" s="139">
        <f>S315*H315</f>
        <v>2.3E-2</v>
      </c>
      <c r="AR315" s="140" t="s">
        <v>294</v>
      </c>
      <c r="AT315" s="140" t="s">
        <v>228</v>
      </c>
      <c r="AU315" s="140" t="s">
        <v>79</v>
      </c>
      <c r="AY315" s="16" t="s">
        <v>226</v>
      </c>
      <c r="BE315" s="141">
        <f>IF(N315="základní",J315,0)</f>
        <v>0</v>
      </c>
      <c r="BF315" s="141">
        <f>IF(N315="snížená",J315,0)</f>
        <v>0</v>
      </c>
      <c r="BG315" s="141">
        <f>IF(N315="zákl. přenesená",J315,0)</f>
        <v>0</v>
      </c>
      <c r="BH315" s="141">
        <f>IF(N315="sníž. přenesená",J315,0)</f>
        <v>0</v>
      </c>
      <c r="BI315" s="141">
        <f>IF(N315="nulová",J315,0)</f>
        <v>0</v>
      </c>
      <c r="BJ315" s="16" t="s">
        <v>79</v>
      </c>
      <c r="BK315" s="141">
        <f>ROUND(I315*H315,2)</f>
        <v>0</v>
      </c>
      <c r="BL315" s="16" t="s">
        <v>294</v>
      </c>
      <c r="BM315" s="140" t="s">
        <v>997</v>
      </c>
    </row>
    <row r="316" spans="2:65" s="12" customFormat="1">
      <c r="B316" s="142"/>
      <c r="D316" s="143" t="s">
        <v>238</v>
      </c>
      <c r="E316" s="144" t="s">
        <v>1</v>
      </c>
      <c r="F316" s="145" t="s">
        <v>998</v>
      </c>
      <c r="H316" s="146">
        <v>60</v>
      </c>
      <c r="L316" s="142"/>
      <c r="M316" s="147"/>
      <c r="T316" s="148"/>
      <c r="AT316" s="144" t="s">
        <v>238</v>
      </c>
      <c r="AU316" s="144" t="s">
        <v>79</v>
      </c>
      <c r="AV316" s="12" t="s">
        <v>79</v>
      </c>
      <c r="AW316" s="12" t="s">
        <v>27</v>
      </c>
      <c r="AX316" s="12" t="s">
        <v>69</v>
      </c>
      <c r="AY316" s="144" t="s">
        <v>226</v>
      </c>
    </row>
    <row r="317" spans="2:65" s="12" customFormat="1">
      <c r="B317" s="142"/>
      <c r="D317" s="143" t="s">
        <v>238</v>
      </c>
      <c r="E317" s="144" t="s">
        <v>1</v>
      </c>
      <c r="F317" s="145" t="s">
        <v>999</v>
      </c>
      <c r="H317" s="146">
        <v>10</v>
      </c>
      <c r="L317" s="142"/>
      <c r="M317" s="147"/>
      <c r="T317" s="148"/>
      <c r="AT317" s="144" t="s">
        <v>238</v>
      </c>
      <c r="AU317" s="144" t="s">
        <v>79</v>
      </c>
      <c r="AV317" s="12" t="s">
        <v>79</v>
      </c>
      <c r="AW317" s="12" t="s">
        <v>27</v>
      </c>
      <c r="AX317" s="12" t="s">
        <v>69</v>
      </c>
      <c r="AY317" s="144" t="s">
        <v>226</v>
      </c>
    </row>
    <row r="318" spans="2:65" s="12" customFormat="1">
      <c r="B318" s="142"/>
      <c r="D318" s="143" t="s">
        <v>238</v>
      </c>
      <c r="E318" s="144" t="s">
        <v>1</v>
      </c>
      <c r="F318" s="145" t="s">
        <v>1000</v>
      </c>
      <c r="H318" s="146">
        <v>100</v>
      </c>
      <c r="L318" s="142"/>
      <c r="M318" s="147"/>
      <c r="T318" s="148"/>
      <c r="AT318" s="144" t="s">
        <v>238</v>
      </c>
      <c r="AU318" s="144" t="s">
        <v>79</v>
      </c>
      <c r="AV318" s="12" t="s">
        <v>79</v>
      </c>
      <c r="AW318" s="12" t="s">
        <v>27</v>
      </c>
      <c r="AX318" s="12" t="s">
        <v>77</v>
      </c>
      <c r="AY318" s="144" t="s">
        <v>226</v>
      </c>
    </row>
    <row r="319" spans="2:65" s="1" customFormat="1" ht="33" customHeight="1">
      <c r="B319" s="129"/>
      <c r="C319" s="130" t="s">
        <v>523</v>
      </c>
      <c r="D319" s="130" t="s">
        <v>228</v>
      </c>
      <c r="E319" s="131" t="s">
        <v>1001</v>
      </c>
      <c r="F319" s="132" t="s">
        <v>1002</v>
      </c>
      <c r="G319" s="133" t="s">
        <v>231</v>
      </c>
      <c r="H319" s="134">
        <v>8</v>
      </c>
      <c r="I319" s="184"/>
      <c r="J319" s="135">
        <f>ROUND(I319*H319,2)</f>
        <v>0</v>
      </c>
      <c r="K319" s="132" t="s">
        <v>232</v>
      </c>
      <c r="L319" s="28"/>
      <c r="M319" s="136" t="s">
        <v>1</v>
      </c>
      <c r="N319" s="137" t="s">
        <v>35</v>
      </c>
      <c r="O319" s="138">
        <v>6.5000000000000002E-2</v>
      </c>
      <c r="P319" s="138">
        <f>O319*H319</f>
        <v>0.52</v>
      </c>
      <c r="Q319" s="138">
        <v>0</v>
      </c>
      <c r="R319" s="138">
        <f>Q319*H319</f>
        <v>0</v>
      </c>
      <c r="S319" s="138">
        <v>4.8000000000000001E-5</v>
      </c>
      <c r="T319" s="139">
        <f>S319*H319</f>
        <v>3.8400000000000001E-4</v>
      </c>
      <c r="AR319" s="140" t="s">
        <v>294</v>
      </c>
      <c r="AT319" s="140" t="s">
        <v>228</v>
      </c>
      <c r="AU319" s="140" t="s">
        <v>79</v>
      </c>
      <c r="AY319" s="16" t="s">
        <v>226</v>
      </c>
      <c r="BE319" s="141">
        <f>IF(N319="základní",J319,0)</f>
        <v>0</v>
      </c>
      <c r="BF319" s="141">
        <f>IF(N319="snížená",J319,0)</f>
        <v>0</v>
      </c>
      <c r="BG319" s="141">
        <f>IF(N319="zákl. přenesená",J319,0)</f>
        <v>0</v>
      </c>
      <c r="BH319" s="141">
        <f>IF(N319="sníž. přenesená",J319,0)</f>
        <v>0</v>
      </c>
      <c r="BI319" s="141">
        <f>IF(N319="nulová",J319,0)</f>
        <v>0</v>
      </c>
      <c r="BJ319" s="16" t="s">
        <v>79</v>
      </c>
      <c r="BK319" s="141">
        <f>ROUND(I319*H319,2)</f>
        <v>0</v>
      </c>
      <c r="BL319" s="16" t="s">
        <v>294</v>
      </c>
      <c r="BM319" s="140" t="s">
        <v>1003</v>
      </c>
    </row>
    <row r="320" spans="2:65" s="12" customFormat="1">
      <c r="B320" s="142"/>
      <c r="D320" s="143" t="s">
        <v>238</v>
      </c>
      <c r="E320" s="144" t="s">
        <v>1</v>
      </c>
      <c r="F320" s="145" t="s">
        <v>762</v>
      </c>
      <c r="H320" s="146">
        <v>5</v>
      </c>
      <c r="L320" s="142"/>
      <c r="M320" s="147"/>
      <c r="T320" s="148"/>
      <c r="AT320" s="144" t="s">
        <v>238</v>
      </c>
      <c r="AU320" s="144" t="s">
        <v>79</v>
      </c>
      <c r="AV320" s="12" t="s">
        <v>79</v>
      </c>
      <c r="AW320" s="12" t="s">
        <v>27</v>
      </c>
      <c r="AX320" s="12" t="s">
        <v>69</v>
      </c>
      <c r="AY320" s="144" t="s">
        <v>226</v>
      </c>
    </row>
    <row r="321" spans="2:65" s="12" customFormat="1">
      <c r="B321" s="142"/>
      <c r="D321" s="143" t="s">
        <v>238</v>
      </c>
      <c r="E321" s="144" t="s">
        <v>1</v>
      </c>
      <c r="F321" s="145" t="s">
        <v>764</v>
      </c>
      <c r="H321" s="146">
        <v>3</v>
      </c>
      <c r="L321" s="142"/>
      <c r="M321" s="147"/>
      <c r="T321" s="148"/>
      <c r="AT321" s="144" t="s">
        <v>238</v>
      </c>
      <c r="AU321" s="144" t="s">
        <v>79</v>
      </c>
      <c r="AV321" s="12" t="s">
        <v>79</v>
      </c>
      <c r="AW321" s="12" t="s">
        <v>27</v>
      </c>
      <c r="AX321" s="12" t="s">
        <v>69</v>
      </c>
      <c r="AY321" s="144" t="s">
        <v>226</v>
      </c>
    </row>
    <row r="322" spans="2:65" s="13" customFormat="1">
      <c r="B322" s="149"/>
      <c r="D322" s="143" t="s">
        <v>238</v>
      </c>
      <c r="E322" s="150" t="s">
        <v>1</v>
      </c>
      <c r="F322" s="151" t="s">
        <v>239</v>
      </c>
      <c r="H322" s="152">
        <v>8</v>
      </c>
      <c r="L322" s="149"/>
      <c r="M322" s="153"/>
      <c r="T322" s="154"/>
      <c r="AT322" s="150" t="s">
        <v>238</v>
      </c>
      <c r="AU322" s="150" t="s">
        <v>79</v>
      </c>
      <c r="AV322" s="13" t="s">
        <v>233</v>
      </c>
      <c r="AW322" s="13" t="s">
        <v>27</v>
      </c>
      <c r="AX322" s="13" t="s">
        <v>77</v>
      </c>
      <c r="AY322" s="150" t="s">
        <v>226</v>
      </c>
    </row>
    <row r="323" spans="2:65" s="1" customFormat="1" ht="37.9" customHeight="1">
      <c r="B323" s="129"/>
      <c r="C323" s="130" t="s">
        <v>526</v>
      </c>
      <c r="D323" s="130" t="s">
        <v>228</v>
      </c>
      <c r="E323" s="131" t="s">
        <v>1004</v>
      </c>
      <c r="F323" s="132" t="s">
        <v>1005</v>
      </c>
      <c r="G323" s="133" t="s">
        <v>231</v>
      </c>
      <c r="H323" s="134">
        <v>200</v>
      </c>
      <c r="I323" s="184"/>
      <c r="J323" s="135">
        <f>ROUND(I323*H323,2)</f>
        <v>0</v>
      </c>
      <c r="K323" s="132" t="s">
        <v>232</v>
      </c>
      <c r="L323" s="28"/>
      <c r="M323" s="136" t="s">
        <v>1</v>
      </c>
      <c r="N323" s="137" t="s">
        <v>35</v>
      </c>
      <c r="O323" s="138">
        <v>5.8000000000000003E-2</v>
      </c>
      <c r="P323" s="138">
        <f>O323*H323</f>
        <v>11.600000000000001</v>
      </c>
      <c r="Q323" s="138">
        <v>0</v>
      </c>
      <c r="R323" s="138">
        <f>Q323*H323</f>
        <v>0</v>
      </c>
      <c r="S323" s="138">
        <v>4.8000000000000001E-5</v>
      </c>
      <c r="T323" s="139">
        <f>S323*H323</f>
        <v>9.6000000000000009E-3</v>
      </c>
      <c r="AR323" s="140" t="s">
        <v>294</v>
      </c>
      <c r="AT323" s="140" t="s">
        <v>228</v>
      </c>
      <c r="AU323" s="140" t="s">
        <v>79</v>
      </c>
      <c r="AY323" s="16" t="s">
        <v>226</v>
      </c>
      <c r="BE323" s="141">
        <f>IF(N323="základní",J323,0)</f>
        <v>0</v>
      </c>
      <c r="BF323" s="141">
        <f>IF(N323="snížená",J323,0)</f>
        <v>0</v>
      </c>
      <c r="BG323" s="141">
        <f>IF(N323="zákl. přenesená",J323,0)</f>
        <v>0</v>
      </c>
      <c r="BH323" s="141">
        <f>IF(N323="sníž. přenesená",J323,0)</f>
        <v>0</v>
      </c>
      <c r="BI323" s="141">
        <f>IF(N323="nulová",J323,0)</f>
        <v>0</v>
      </c>
      <c r="BJ323" s="16" t="s">
        <v>79</v>
      </c>
      <c r="BK323" s="141">
        <f>ROUND(I323*H323,2)</f>
        <v>0</v>
      </c>
      <c r="BL323" s="16" t="s">
        <v>294</v>
      </c>
      <c r="BM323" s="140" t="s">
        <v>1006</v>
      </c>
    </row>
    <row r="324" spans="2:65" s="12" customFormat="1">
      <c r="B324" s="142"/>
      <c r="D324" s="143" t="s">
        <v>238</v>
      </c>
      <c r="E324" s="144" t="s">
        <v>1</v>
      </c>
      <c r="F324" s="145" t="s">
        <v>768</v>
      </c>
      <c r="H324" s="146">
        <v>200</v>
      </c>
      <c r="L324" s="142"/>
      <c r="M324" s="147"/>
      <c r="T324" s="148"/>
      <c r="AT324" s="144" t="s">
        <v>238</v>
      </c>
      <c r="AU324" s="144" t="s">
        <v>79</v>
      </c>
      <c r="AV324" s="12" t="s">
        <v>79</v>
      </c>
      <c r="AW324" s="12" t="s">
        <v>27</v>
      </c>
      <c r="AX324" s="12" t="s">
        <v>69</v>
      </c>
      <c r="AY324" s="144" t="s">
        <v>226</v>
      </c>
    </row>
    <row r="325" spans="2:65" s="13" customFormat="1">
      <c r="B325" s="149"/>
      <c r="D325" s="143" t="s">
        <v>238</v>
      </c>
      <c r="E325" s="150" t="s">
        <v>1</v>
      </c>
      <c r="F325" s="151" t="s">
        <v>239</v>
      </c>
      <c r="H325" s="152">
        <v>200</v>
      </c>
      <c r="L325" s="149"/>
      <c r="M325" s="153"/>
      <c r="T325" s="154"/>
      <c r="AT325" s="150" t="s">
        <v>238</v>
      </c>
      <c r="AU325" s="150" t="s">
        <v>79</v>
      </c>
      <c r="AV325" s="13" t="s">
        <v>233</v>
      </c>
      <c r="AW325" s="13" t="s">
        <v>27</v>
      </c>
      <c r="AX325" s="13" t="s">
        <v>77</v>
      </c>
      <c r="AY325" s="150" t="s">
        <v>226</v>
      </c>
    </row>
    <row r="326" spans="2:65" s="1" customFormat="1" ht="21.75" customHeight="1">
      <c r="B326" s="129"/>
      <c r="C326" s="130" t="s">
        <v>529</v>
      </c>
      <c r="D326" s="130" t="s">
        <v>228</v>
      </c>
      <c r="E326" s="131" t="s">
        <v>1007</v>
      </c>
      <c r="F326" s="132" t="s">
        <v>1008</v>
      </c>
      <c r="G326" s="133" t="s">
        <v>231</v>
      </c>
      <c r="H326" s="134">
        <v>6</v>
      </c>
      <c r="I326" s="184"/>
      <c r="J326" s="135">
        <f>ROUND(I326*H326,2)</f>
        <v>0</v>
      </c>
      <c r="K326" s="132" t="s">
        <v>232</v>
      </c>
      <c r="L326" s="28"/>
      <c r="M326" s="136" t="s">
        <v>1</v>
      </c>
      <c r="N326" s="137" t="s">
        <v>35</v>
      </c>
      <c r="O326" s="138">
        <v>0.19</v>
      </c>
      <c r="P326" s="138">
        <f>O326*H326</f>
        <v>1.1400000000000001</v>
      </c>
      <c r="Q326" s="138">
        <v>0</v>
      </c>
      <c r="R326" s="138">
        <f>Q326*H326</f>
        <v>0</v>
      </c>
      <c r="S326" s="138">
        <v>4.0000000000000002E-4</v>
      </c>
      <c r="T326" s="139">
        <f>S326*H326</f>
        <v>2.4000000000000002E-3</v>
      </c>
      <c r="AR326" s="140" t="s">
        <v>294</v>
      </c>
      <c r="AT326" s="140" t="s">
        <v>228</v>
      </c>
      <c r="AU326" s="140" t="s">
        <v>79</v>
      </c>
      <c r="AY326" s="16" t="s">
        <v>226</v>
      </c>
      <c r="BE326" s="141">
        <f>IF(N326="základní",J326,0)</f>
        <v>0</v>
      </c>
      <c r="BF326" s="141">
        <f>IF(N326="snížená",J326,0)</f>
        <v>0</v>
      </c>
      <c r="BG326" s="141">
        <f>IF(N326="zákl. přenesená",J326,0)</f>
        <v>0</v>
      </c>
      <c r="BH326" s="141">
        <f>IF(N326="sníž. přenesená",J326,0)</f>
        <v>0</v>
      </c>
      <c r="BI326" s="141">
        <f>IF(N326="nulová",J326,0)</f>
        <v>0</v>
      </c>
      <c r="BJ326" s="16" t="s">
        <v>79</v>
      </c>
      <c r="BK326" s="141">
        <f>ROUND(I326*H326,2)</f>
        <v>0</v>
      </c>
      <c r="BL326" s="16" t="s">
        <v>294</v>
      </c>
      <c r="BM326" s="140" t="s">
        <v>1009</v>
      </c>
    </row>
    <row r="327" spans="2:65" s="1" customFormat="1" ht="44.25" customHeight="1">
      <c r="B327" s="129"/>
      <c r="C327" s="130" t="s">
        <v>533</v>
      </c>
      <c r="D327" s="130" t="s">
        <v>228</v>
      </c>
      <c r="E327" s="131" t="s">
        <v>1010</v>
      </c>
      <c r="F327" s="132" t="s">
        <v>1011</v>
      </c>
      <c r="G327" s="133" t="s">
        <v>231</v>
      </c>
      <c r="H327" s="134">
        <v>11</v>
      </c>
      <c r="I327" s="184"/>
      <c r="J327" s="135">
        <f>ROUND(I327*H327,2)</f>
        <v>0</v>
      </c>
      <c r="K327" s="132" t="s">
        <v>232</v>
      </c>
      <c r="L327" s="28"/>
      <c r="M327" s="136" t="s">
        <v>1</v>
      </c>
      <c r="N327" s="137" t="s">
        <v>35</v>
      </c>
      <c r="O327" s="138">
        <v>0.17599999999999999</v>
      </c>
      <c r="P327" s="138">
        <f>O327*H327</f>
        <v>1.9359999999999999</v>
      </c>
      <c r="Q327" s="138">
        <v>0</v>
      </c>
      <c r="R327" s="138">
        <f>Q327*H327</f>
        <v>0</v>
      </c>
      <c r="S327" s="138">
        <v>1E-3</v>
      </c>
      <c r="T327" s="139">
        <f>S327*H327</f>
        <v>1.0999999999999999E-2</v>
      </c>
      <c r="AR327" s="140" t="s">
        <v>294</v>
      </c>
      <c r="AT327" s="140" t="s">
        <v>228</v>
      </c>
      <c r="AU327" s="140" t="s">
        <v>79</v>
      </c>
      <c r="AY327" s="16" t="s">
        <v>226</v>
      </c>
      <c r="BE327" s="141">
        <f>IF(N327="základní",J327,0)</f>
        <v>0</v>
      </c>
      <c r="BF327" s="141">
        <f>IF(N327="snížená",J327,0)</f>
        <v>0</v>
      </c>
      <c r="BG327" s="141">
        <f>IF(N327="zákl. přenesená",J327,0)</f>
        <v>0</v>
      </c>
      <c r="BH327" s="141">
        <f>IF(N327="sníž. přenesená",J327,0)</f>
        <v>0</v>
      </c>
      <c r="BI327" s="141">
        <f>IF(N327="nulová",J327,0)</f>
        <v>0</v>
      </c>
      <c r="BJ327" s="16" t="s">
        <v>79</v>
      </c>
      <c r="BK327" s="141">
        <f>ROUND(I327*H327,2)</f>
        <v>0</v>
      </c>
      <c r="BL327" s="16" t="s">
        <v>294</v>
      </c>
      <c r="BM327" s="140" t="s">
        <v>1012</v>
      </c>
    </row>
    <row r="328" spans="2:65" s="12" customFormat="1">
      <c r="B328" s="142"/>
      <c r="D328" s="143" t="s">
        <v>238</v>
      </c>
      <c r="E328" s="144" t="s">
        <v>1</v>
      </c>
      <c r="F328" s="145" t="s">
        <v>766</v>
      </c>
      <c r="H328" s="146">
        <v>11</v>
      </c>
      <c r="L328" s="142"/>
      <c r="M328" s="147"/>
      <c r="T328" s="148"/>
      <c r="AT328" s="144" t="s">
        <v>238</v>
      </c>
      <c r="AU328" s="144" t="s">
        <v>79</v>
      </c>
      <c r="AV328" s="12" t="s">
        <v>79</v>
      </c>
      <c r="AW328" s="12" t="s">
        <v>27</v>
      </c>
      <c r="AX328" s="12" t="s">
        <v>69</v>
      </c>
      <c r="AY328" s="144" t="s">
        <v>226</v>
      </c>
    </row>
    <row r="329" spans="2:65" s="13" customFormat="1">
      <c r="B329" s="149"/>
      <c r="D329" s="143" t="s">
        <v>238</v>
      </c>
      <c r="E329" s="150" t="s">
        <v>1</v>
      </c>
      <c r="F329" s="151" t="s">
        <v>239</v>
      </c>
      <c r="H329" s="152">
        <v>11</v>
      </c>
      <c r="L329" s="149"/>
      <c r="M329" s="153"/>
      <c r="T329" s="154"/>
      <c r="AT329" s="150" t="s">
        <v>238</v>
      </c>
      <c r="AU329" s="150" t="s">
        <v>79</v>
      </c>
      <c r="AV329" s="13" t="s">
        <v>233</v>
      </c>
      <c r="AW329" s="13" t="s">
        <v>27</v>
      </c>
      <c r="AX329" s="13" t="s">
        <v>77</v>
      </c>
      <c r="AY329" s="150" t="s">
        <v>226</v>
      </c>
    </row>
    <row r="330" spans="2:65" s="11" customFormat="1" ht="22.9" customHeight="1">
      <c r="B330" s="118"/>
      <c r="D330" s="119" t="s">
        <v>68</v>
      </c>
      <c r="E330" s="127" t="s">
        <v>1013</v>
      </c>
      <c r="F330" s="127" t="s">
        <v>991</v>
      </c>
      <c r="J330" s="128">
        <f>BK330</f>
        <v>0</v>
      </c>
      <c r="L330" s="118"/>
      <c r="M330" s="122"/>
      <c r="P330" s="123">
        <f>SUM(P331:P334)</f>
        <v>2.2759999999999998</v>
      </c>
      <c r="R330" s="123">
        <f>SUM(R331:R334)</f>
        <v>0</v>
      </c>
      <c r="T330" s="124">
        <f>SUM(T331:T334)</f>
        <v>0</v>
      </c>
      <c r="AR330" s="119" t="s">
        <v>79</v>
      </c>
      <c r="AT330" s="125" t="s">
        <v>68</v>
      </c>
      <c r="AU330" s="125" t="s">
        <v>77</v>
      </c>
      <c r="AY330" s="119" t="s">
        <v>226</v>
      </c>
      <c r="BK330" s="126">
        <f>SUM(BK331:BK334)</f>
        <v>0</v>
      </c>
    </row>
    <row r="331" spans="2:65" s="1" customFormat="1" ht="16.5" customHeight="1">
      <c r="B331" s="129"/>
      <c r="C331" s="130" t="s">
        <v>537</v>
      </c>
      <c r="D331" s="130" t="s">
        <v>228</v>
      </c>
      <c r="E331" s="131" t="s">
        <v>1014</v>
      </c>
      <c r="F331" s="132" t="s">
        <v>1015</v>
      </c>
      <c r="G331" s="133" t="s">
        <v>544</v>
      </c>
      <c r="H331" s="134">
        <v>1</v>
      </c>
      <c r="I331" s="184"/>
      <c r="J331" s="135">
        <f>ROUND(I331*H331,2)</f>
        <v>0</v>
      </c>
      <c r="K331" s="132" t="s">
        <v>475</v>
      </c>
      <c r="L331" s="28"/>
      <c r="M331" s="136" t="s">
        <v>1</v>
      </c>
      <c r="N331" s="137" t="s">
        <v>35</v>
      </c>
      <c r="O331" s="138">
        <v>0.56899999999999995</v>
      </c>
      <c r="P331" s="138">
        <f>O331*H331</f>
        <v>0.56899999999999995</v>
      </c>
      <c r="Q331" s="138">
        <v>0</v>
      </c>
      <c r="R331" s="138">
        <f>Q331*H331</f>
        <v>0</v>
      </c>
      <c r="S331" s="138">
        <v>0</v>
      </c>
      <c r="T331" s="139">
        <f>S331*H331</f>
        <v>0</v>
      </c>
      <c r="AR331" s="140" t="s">
        <v>294</v>
      </c>
      <c r="AT331" s="140" t="s">
        <v>228</v>
      </c>
      <c r="AU331" s="140" t="s">
        <v>79</v>
      </c>
      <c r="AY331" s="16" t="s">
        <v>226</v>
      </c>
      <c r="BE331" s="141">
        <f>IF(N331="základní",J331,0)</f>
        <v>0</v>
      </c>
      <c r="BF331" s="141">
        <f>IF(N331="snížená",J331,0)</f>
        <v>0</v>
      </c>
      <c r="BG331" s="141">
        <f>IF(N331="zákl. přenesená",J331,0)</f>
        <v>0</v>
      </c>
      <c r="BH331" s="141">
        <f>IF(N331="sníž. přenesená",J331,0)</f>
        <v>0</v>
      </c>
      <c r="BI331" s="141">
        <f>IF(N331="nulová",J331,0)</f>
        <v>0</v>
      </c>
      <c r="BJ331" s="16" t="s">
        <v>79</v>
      </c>
      <c r="BK331" s="141">
        <f>ROUND(I331*H331,2)</f>
        <v>0</v>
      </c>
      <c r="BL331" s="16" t="s">
        <v>294</v>
      </c>
      <c r="BM331" s="140" t="s">
        <v>1016</v>
      </c>
    </row>
    <row r="332" spans="2:65" s="1" customFormat="1" ht="16.5" customHeight="1">
      <c r="B332" s="129"/>
      <c r="C332" s="130" t="s">
        <v>541</v>
      </c>
      <c r="D332" s="130" t="s">
        <v>228</v>
      </c>
      <c r="E332" s="131" t="s">
        <v>1017</v>
      </c>
      <c r="F332" s="132" t="s">
        <v>1018</v>
      </c>
      <c r="G332" s="133" t="s">
        <v>544</v>
      </c>
      <c r="H332" s="134">
        <v>1</v>
      </c>
      <c r="I332" s="184"/>
      <c r="J332" s="135">
        <f>ROUND(I332*H332,2)</f>
        <v>0</v>
      </c>
      <c r="K332" s="132" t="s">
        <v>475</v>
      </c>
      <c r="L332" s="28"/>
      <c r="M332" s="136" t="s">
        <v>1</v>
      </c>
      <c r="N332" s="137" t="s">
        <v>35</v>
      </c>
      <c r="O332" s="138">
        <v>0.56899999999999995</v>
      </c>
      <c r="P332" s="138">
        <f>O332*H332</f>
        <v>0.56899999999999995</v>
      </c>
      <c r="Q332" s="138">
        <v>0</v>
      </c>
      <c r="R332" s="138">
        <f>Q332*H332</f>
        <v>0</v>
      </c>
      <c r="S332" s="138">
        <v>0</v>
      </c>
      <c r="T332" s="139">
        <f>S332*H332</f>
        <v>0</v>
      </c>
      <c r="AR332" s="140" t="s">
        <v>294</v>
      </c>
      <c r="AT332" s="140" t="s">
        <v>228</v>
      </c>
      <c r="AU332" s="140" t="s">
        <v>79</v>
      </c>
      <c r="AY332" s="16" t="s">
        <v>226</v>
      </c>
      <c r="BE332" s="141">
        <f>IF(N332="základní",J332,0)</f>
        <v>0</v>
      </c>
      <c r="BF332" s="141">
        <f>IF(N332="snížená",J332,0)</f>
        <v>0</v>
      </c>
      <c r="BG332" s="141">
        <f>IF(N332="zákl. přenesená",J332,0)</f>
        <v>0</v>
      </c>
      <c r="BH332" s="141">
        <f>IF(N332="sníž. přenesená",J332,0)</f>
        <v>0</v>
      </c>
      <c r="BI332" s="141">
        <f>IF(N332="nulová",J332,0)</f>
        <v>0</v>
      </c>
      <c r="BJ332" s="16" t="s">
        <v>79</v>
      </c>
      <c r="BK332" s="141">
        <f>ROUND(I332*H332,2)</f>
        <v>0</v>
      </c>
      <c r="BL332" s="16" t="s">
        <v>294</v>
      </c>
      <c r="BM332" s="140" t="s">
        <v>1019</v>
      </c>
    </row>
    <row r="333" spans="2:65" s="1" customFormat="1" ht="16.5" customHeight="1">
      <c r="B333" s="129"/>
      <c r="C333" s="130" t="s">
        <v>546</v>
      </c>
      <c r="D333" s="130" t="s">
        <v>228</v>
      </c>
      <c r="E333" s="131" t="s">
        <v>1020</v>
      </c>
      <c r="F333" s="132" t="s">
        <v>1021</v>
      </c>
      <c r="G333" s="133" t="s">
        <v>544</v>
      </c>
      <c r="H333" s="134">
        <v>1</v>
      </c>
      <c r="I333" s="184"/>
      <c r="J333" s="135">
        <f>ROUND(I333*H333,2)</f>
        <v>0</v>
      </c>
      <c r="K333" s="132" t="s">
        <v>1</v>
      </c>
      <c r="L333" s="28"/>
      <c r="M333" s="136" t="s">
        <v>1</v>
      </c>
      <c r="N333" s="137" t="s">
        <v>35</v>
      </c>
      <c r="O333" s="138">
        <v>0.56899999999999995</v>
      </c>
      <c r="P333" s="138">
        <f>O333*H333</f>
        <v>0.56899999999999995</v>
      </c>
      <c r="Q333" s="138">
        <v>0</v>
      </c>
      <c r="R333" s="138">
        <f>Q333*H333</f>
        <v>0</v>
      </c>
      <c r="S333" s="138">
        <v>0</v>
      </c>
      <c r="T333" s="139">
        <f>S333*H333</f>
        <v>0</v>
      </c>
      <c r="AR333" s="140" t="s">
        <v>294</v>
      </c>
      <c r="AT333" s="140" t="s">
        <v>228</v>
      </c>
      <c r="AU333" s="140" t="s">
        <v>79</v>
      </c>
      <c r="AY333" s="16" t="s">
        <v>226</v>
      </c>
      <c r="BE333" s="141">
        <f>IF(N333="základní",J333,0)</f>
        <v>0</v>
      </c>
      <c r="BF333" s="141">
        <f>IF(N333="snížená",J333,0)</f>
        <v>0</v>
      </c>
      <c r="BG333" s="141">
        <f>IF(N333="zákl. přenesená",J333,0)</f>
        <v>0</v>
      </c>
      <c r="BH333" s="141">
        <f>IF(N333="sníž. přenesená",J333,0)</f>
        <v>0</v>
      </c>
      <c r="BI333" s="141">
        <f>IF(N333="nulová",J333,0)</f>
        <v>0</v>
      </c>
      <c r="BJ333" s="16" t="s">
        <v>79</v>
      </c>
      <c r="BK333" s="141">
        <f>ROUND(I333*H333,2)</f>
        <v>0</v>
      </c>
      <c r="BL333" s="16" t="s">
        <v>294</v>
      </c>
      <c r="BM333" s="140" t="s">
        <v>1022</v>
      </c>
    </row>
    <row r="334" spans="2:65" s="1" customFormat="1" ht="16.5" customHeight="1">
      <c r="B334" s="129"/>
      <c r="C334" s="130" t="s">
        <v>550</v>
      </c>
      <c r="D334" s="130" t="s">
        <v>228</v>
      </c>
      <c r="E334" s="131" t="s">
        <v>1023</v>
      </c>
      <c r="F334" s="132" t="s">
        <v>1024</v>
      </c>
      <c r="G334" s="133" t="s">
        <v>544</v>
      </c>
      <c r="H334" s="134">
        <v>1</v>
      </c>
      <c r="I334" s="184"/>
      <c r="J334" s="135">
        <f>ROUND(I334*H334,2)</f>
        <v>0</v>
      </c>
      <c r="K334" s="132" t="s">
        <v>1</v>
      </c>
      <c r="L334" s="28"/>
      <c r="M334" s="136" t="s">
        <v>1</v>
      </c>
      <c r="N334" s="137" t="s">
        <v>35</v>
      </c>
      <c r="O334" s="138">
        <v>0.56899999999999995</v>
      </c>
      <c r="P334" s="138">
        <f>O334*H334</f>
        <v>0.56899999999999995</v>
      </c>
      <c r="Q334" s="138">
        <v>0</v>
      </c>
      <c r="R334" s="138">
        <f>Q334*H334</f>
        <v>0</v>
      </c>
      <c r="S334" s="138">
        <v>0</v>
      </c>
      <c r="T334" s="139">
        <f>S334*H334</f>
        <v>0</v>
      </c>
      <c r="AR334" s="140" t="s">
        <v>294</v>
      </c>
      <c r="AT334" s="140" t="s">
        <v>228</v>
      </c>
      <c r="AU334" s="140" t="s">
        <v>79</v>
      </c>
      <c r="AY334" s="16" t="s">
        <v>226</v>
      </c>
      <c r="BE334" s="141">
        <f>IF(N334="základní",J334,0)</f>
        <v>0</v>
      </c>
      <c r="BF334" s="141">
        <f>IF(N334="snížená",J334,0)</f>
        <v>0</v>
      </c>
      <c r="BG334" s="141">
        <f>IF(N334="zákl. přenesená",J334,0)</f>
        <v>0</v>
      </c>
      <c r="BH334" s="141">
        <f>IF(N334="sníž. přenesená",J334,0)</f>
        <v>0</v>
      </c>
      <c r="BI334" s="141">
        <f>IF(N334="nulová",J334,0)</f>
        <v>0</v>
      </c>
      <c r="BJ334" s="16" t="s">
        <v>79</v>
      </c>
      <c r="BK334" s="141">
        <f>ROUND(I334*H334,2)</f>
        <v>0</v>
      </c>
      <c r="BL334" s="16" t="s">
        <v>294</v>
      </c>
      <c r="BM334" s="140" t="s">
        <v>1025</v>
      </c>
    </row>
    <row r="335" spans="2:65" s="11" customFormat="1" ht="25.9" customHeight="1">
      <c r="B335" s="118"/>
      <c r="D335" s="119" t="s">
        <v>68</v>
      </c>
      <c r="E335" s="120" t="s">
        <v>732</v>
      </c>
      <c r="F335" s="120" t="s">
        <v>733</v>
      </c>
      <c r="J335" s="121">
        <f>BK335</f>
        <v>0</v>
      </c>
      <c r="L335" s="118"/>
      <c r="M335" s="122"/>
      <c r="P335" s="123">
        <f>P336</f>
        <v>0</v>
      </c>
      <c r="R335" s="123">
        <f>R336</f>
        <v>0</v>
      </c>
      <c r="T335" s="124">
        <f>T336</f>
        <v>0</v>
      </c>
      <c r="AR335" s="119" t="s">
        <v>246</v>
      </c>
      <c r="AT335" s="125" t="s">
        <v>68</v>
      </c>
      <c r="AU335" s="125" t="s">
        <v>69</v>
      </c>
      <c r="AY335" s="119" t="s">
        <v>226</v>
      </c>
      <c r="BK335" s="126">
        <f>BK336</f>
        <v>0</v>
      </c>
    </row>
    <row r="336" spans="2:65" s="11" customFormat="1" ht="22.9" customHeight="1">
      <c r="B336" s="118"/>
      <c r="D336" s="119" t="s">
        <v>68</v>
      </c>
      <c r="E336" s="127" t="s">
        <v>734</v>
      </c>
      <c r="F336" s="127" t="s">
        <v>735</v>
      </c>
      <c r="J336" s="128">
        <f>BK336</f>
        <v>0</v>
      </c>
      <c r="L336" s="118"/>
      <c r="M336" s="122"/>
      <c r="P336" s="123">
        <f>P337</f>
        <v>0</v>
      </c>
      <c r="R336" s="123">
        <f>R337</f>
        <v>0</v>
      </c>
      <c r="T336" s="124">
        <f>T337</f>
        <v>0</v>
      </c>
      <c r="AR336" s="119" t="s">
        <v>246</v>
      </c>
      <c r="AT336" s="125" t="s">
        <v>68</v>
      </c>
      <c r="AU336" s="125" t="s">
        <v>77</v>
      </c>
      <c r="AY336" s="119" t="s">
        <v>226</v>
      </c>
      <c r="BK336" s="126">
        <f>BK337</f>
        <v>0</v>
      </c>
    </row>
    <row r="337" spans="2:65" s="1" customFormat="1" ht="16.5" customHeight="1">
      <c r="B337" s="129"/>
      <c r="C337" s="130" t="s">
        <v>556</v>
      </c>
      <c r="D337" s="130" t="s">
        <v>228</v>
      </c>
      <c r="E337" s="131" t="s">
        <v>736</v>
      </c>
      <c r="F337" s="132" t="s">
        <v>735</v>
      </c>
      <c r="G337" s="133" t="s">
        <v>737</v>
      </c>
      <c r="H337" s="134">
        <v>1</v>
      </c>
      <c r="I337" s="184"/>
      <c r="J337" s="135">
        <f>ROUND(I337*H337,2)</f>
        <v>0</v>
      </c>
      <c r="K337" s="132" t="s">
        <v>232</v>
      </c>
      <c r="L337" s="28"/>
      <c r="M337" s="169" t="s">
        <v>1</v>
      </c>
      <c r="N337" s="170" t="s">
        <v>35</v>
      </c>
      <c r="O337" s="171">
        <v>0</v>
      </c>
      <c r="P337" s="171">
        <f>O337*H337</f>
        <v>0</v>
      </c>
      <c r="Q337" s="171">
        <v>0</v>
      </c>
      <c r="R337" s="171">
        <f>Q337*H337</f>
        <v>0</v>
      </c>
      <c r="S337" s="171">
        <v>0</v>
      </c>
      <c r="T337" s="172">
        <f>S337*H337</f>
        <v>0</v>
      </c>
      <c r="AR337" s="140" t="s">
        <v>738</v>
      </c>
      <c r="AT337" s="140" t="s">
        <v>228</v>
      </c>
      <c r="AU337" s="140" t="s">
        <v>79</v>
      </c>
      <c r="AY337" s="16" t="s">
        <v>226</v>
      </c>
      <c r="BE337" s="141">
        <f>IF(N337="základní",J337,0)</f>
        <v>0</v>
      </c>
      <c r="BF337" s="141">
        <f>IF(N337="snížená",J337,0)</f>
        <v>0</v>
      </c>
      <c r="BG337" s="141">
        <f>IF(N337="zákl. přenesená",J337,0)</f>
        <v>0</v>
      </c>
      <c r="BH337" s="141">
        <f>IF(N337="sníž. přenesená",J337,0)</f>
        <v>0</v>
      </c>
      <c r="BI337" s="141">
        <f>IF(N337="nulová",J337,0)</f>
        <v>0</v>
      </c>
      <c r="BJ337" s="16" t="s">
        <v>79</v>
      </c>
      <c r="BK337" s="141">
        <f>ROUND(I337*H337,2)</f>
        <v>0</v>
      </c>
      <c r="BL337" s="16" t="s">
        <v>738</v>
      </c>
      <c r="BM337" s="140" t="s">
        <v>1026</v>
      </c>
    </row>
    <row r="338" spans="2:65" s="1" customFormat="1" ht="6.95" customHeight="1">
      <c r="B338" s="40"/>
      <c r="C338" s="41"/>
      <c r="D338" s="41"/>
      <c r="E338" s="41"/>
      <c r="F338" s="41"/>
      <c r="G338" s="41"/>
      <c r="H338" s="41"/>
      <c r="I338" s="41"/>
      <c r="J338" s="41"/>
      <c r="K338" s="41"/>
      <c r="L338" s="28"/>
    </row>
    <row r="341" spans="2:65">
      <c r="E341" s="183" t="s">
        <v>1321</v>
      </c>
    </row>
  </sheetData>
  <autoFilter ref="C127:K337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02"/>
  <sheetViews>
    <sheetView showGridLines="0" zoomScale="160" zoomScaleNormal="160" workbookViewId="0">
      <selection activeCell="J12" sqref="J1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6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95</v>
      </c>
      <c r="L4" s="19"/>
      <c r="M4" s="85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21" t="str">
        <f>'Rekapitulace stavby'!K6</f>
        <v>Rekonstrukce bytu Chabařovice</v>
      </c>
      <c r="F7" s="222"/>
      <c r="G7" s="222"/>
      <c r="H7" s="222"/>
      <c r="L7" s="19"/>
    </row>
    <row r="8" spans="2:46" s="1" customFormat="1" ht="12" customHeight="1">
      <c r="B8" s="28"/>
      <c r="D8" s="25" t="s">
        <v>110</v>
      </c>
      <c r="L8" s="28"/>
    </row>
    <row r="9" spans="2:46" s="1" customFormat="1" ht="16.5" customHeight="1">
      <c r="B9" s="28"/>
      <c r="E9" s="207" t="s">
        <v>1323</v>
      </c>
      <c r="F9" s="220"/>
      <c r="G9" s="220"/>
      <c r="H9" s="220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/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5" t="s">
        <v>21</v>
      </c>
      <c r="I14" s="25" t="s">
        <v>22</v>
      </c>
      <c r="J14" s="23" t="str">
        <f>IF('Rekapitulace stavby'!AN10="","",'Rekapitulace stavby'!AN10)</f>
        <v/>
      </c>
      <c r="L14" s="28"/>
    </row>
    <row r="15" spans="2:46" s="1" customFormat="1" ht="18" customHeight="1">
      <c r="B15" s="28"/>
      <c r="E15" s="23" t="str">
        <f>IF('Rekapitulace stavby'!E11="","",'Rekapitulace stavby'!E11)</f>
        <v xml:space="preserve"> </v>
      </c>
      <c r="I15" s="25" t="s">
        <v>23</v>
      </c>
      <c r="J15" s="23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5" t="s">
        <v>24</v>
      </c>
      <c r="I17" s="25" t="s">
        <v>22</v>
      </c>
      <c r="J17" s="23" t="str">
        <f>'Rekapitulace stavby'!AN13</f>
        <v/>
      </c>
      <c r="L17" s="28"/>
    </row>
    <row r="18" spans="2:12" s="1" customFormat="1" ht="18" customHeight="1">
      <c r="B18" s="28"/>
      <c r="E18" s="186" t="str">
        <f>'Rekapitulace stavby'!E14</f>
        <v xml:space="preserve"> </v>
      </c>
      <c r="F18" s="186"/>
      <c r="G18" s="186"/>
      <c r="H18" s="186"/>
      <c r="I18" s="25" t="s">
        <v>23</v>
      </c>
      <c r="J18" s="23" t="str">
        <f>'Rekapitulace stavby'!AN14</f>
        <v/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5" t="s">
        <v>25</v>
      </c>
      <c r="I20" s="25" t="s">
        <v>22</v>
      </c>
      <c r="J20" s="23" t="str">
        <f>IF('Rekapitulace stavby'!AN16="","",'Rekapitulace stavby'!AN16)</f>
        <v/>
      </c>
      <c r="L20" s="28"/>
    </row>
    <row r="21" spans="2:12" s="1" customFormat="1" ht="18" customHeight="1">
      <c r="B21" s="28"/>
      <c r="E21" s="23" t="str">
        <f>IF('Rekapitulace stavby'!E17="","",'Rekapitulace stavby'!E17)</f>
        <v xml:space="preserve"> </v>
      </c>
      <c r="I21" s="25" t="s">
        <v>23</v>
      </c>
      <c r="J21" s="23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5" t="s">
        <v>26</v>
      </c>
      <c r="I23" s="25" t="s">
        <v>22</v>
      </c>
      <c r="J23" s="23" t="str">
        <f>IF('Rekapitulace stavby'!AN19="","",'Rekapitulace stavby'!AN19)</f>
        <v/>
      </c>
      <c r="L23" s="28"/>
    </row>
    <row r="24" spans="2:12" s="1" customFormat="1" ht="18" customHeight="1">
      <c r="B24" s="28"/>
      <c r="E24" s="23" t="str">
        <f>IF('Rekapitulace stavby'!E20="","",'Rekapitulace stavby'!E20)</f>
        <v xml:space="preserve"> </v>
      </c>
      <c r="I24" s="25" t="s">
        <v>23</v>
      </c>
      <c r="J24" s="23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5" t="s">
        <v>28</v>
      </c>
      <c r="L26" s="28"/>
    </row>
    <row r="27" spans="2:12" s="7" customFormat="1" ht="16.5" customHeight="1">
      <c r="B27" s="86"/>
      <c r="E27" s="189" t="s">
        <v>1</v>
      </c>
      <c r="F27" s="189"/>
      <c r="G27" s="189"/>
      <c r="H27" s="189"/>
      <c r="L27" s="86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8" t="s">
        <v>29</v>
      </c>
      <c r="J30" s="62">
        <f>ROUND(J127,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31</v>
      </c>
      <c r="I32" s="31" t="s">
        <v>30</v>
      </c>
      <c r="J32" s="31" t="s">
        <v>32</v>
      </c>
      <c r="L32" s="28"/>
    </row>
    <row r="33" spans="2:12" s="1" customFormat="1" ht="14.45" customHeight="1">
      <c r="B33" s="28"/>
      <c r="D33" s="51" t="s">
        <v>33</v>
      </c>
      <c r="E33" s="25" t="s">
        <v>34</v>
      </c>
      <c r="F33" s="89">
        <f>ROUND((SUM(BE127:BE198)),  2)</f>
        <v>0</v>
      </c>
      <c r="I33" s="90">
        <v>0.21</v>
      </c>
      <c r="J33" s="89">
        <f>ROUND(((SUM(BE127:BE198))*I33),  2)</f>
        <v>0</v>
      </c>
      <c r="L33" s="28"/>
    </row>
    <row r="34" spans="2:12" s="1" customFormat="1" ht="14.45" customHeight="1">
      <c r="B34" s="28"/>
      <c r="E34" s="25" t="s">
        <v>35</v>
      </c>
      <c r="F34" s="89">
        <f>ROUND((SUM(BF127:BF198)),  2)</f>
        <v>0</v>
      </c>
      <c r="I34" s="90">
        <v>0.15</v>
      </c>
      <c r="J34" s="89">
        <f>ROUND(((SUM(BF127:BF198))*I34),  2)</f>
        <v>0</v>
      </c>
      <c r="L34" s="28"/>
    </row>
    <row r="35" spans="2:12" s="1" customFormat="1" ht="14.45" hidden="1" customHeight="1">
      <c r="B35" s="28"/>
      <c r="E35" s="25" t="s">
        <v>36</v>
      </c>
      <c r="F35" s="89">
        <f>ROUND((SUM(BG127:BG198)),  2)</f>
        <v>0</v>
      </c>
      <c r="I35" s="90">
        <v>0.21</v>
      </c>
      <c r="J35" s="89">
        <f>0</f>
        <v>0</v>
      </c>
      <c r="L35" s="28"/>
    </row>
    <row r="36" spans="2:12" s="1" customFormat="1" ht="14.45" hidden="1" customHeight="1">
      <c r="B36" s="28"/>
      <c r="E36" s="25" t="s">
        <v>37</v>
      </c>
      <c r="F36" s="89">
        <f>ROUND((SUM(BH127:BH198)),  2)</f>
        <v>0</v>
      </c>
      <c r="I36" s="90">
        <v>0.15</v>
      </c>
      <c r="J36" s="89">
        <f>0</f>
        <v>0</v>
      </c>
      <c r="L36" s="28"/>
    </row>
    <row r="37" spans="2:12" s="1" customFormat="1" ht="14.45" hidden="1" customHeight="1">
      <c r="B37" s="28"/>
      <c r="E37" s="25" t="s">
        <v>38</v>
      </c>
      <c r="F37" s="89">
        <f>ROUND((SUM(BI127:BI198)),  2)</f>
        <v>0</v>
      </c>
      <c r="I37" s="90">
        <v>0</v>
      </c>
      <c r="J37" s="89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1"/>
      <c r="D39" s="92" t="s">
        <v>39</v>
      </c>
      <c r="E39" s="53"/>
      <c r="F39" s="53"/>
      <c r="G39" s="93" t="s">
        <v>40</v>
      </c>
      <c r="H39" s="94" t="s">
        <v>41</v>
      </c>
      <c r="I39" s="53"/>
      <c r="J39" s="95">
        <f>SUM(J30:J37)</f>
        <v>0</v>
      </c>
      <c r="K39" s="96"/>
      <c r="L39" s="28"/>
    </row>
    <row r="40" spans="2:12" s="1" customFormat="1" ht="14.45" customHeight="1">
      <c r="B40" s="28"/>
      <c r="L40" s="28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28"/>
      <c r="D61" s="39" t="s">
        <v>44</v>
      </c>
      <c r="E61" s="30"/>
      <c r="F61" s="97" t="s">
        <v>45</v>
      </c>
      <c r="G61" s="39" t="s">
        <v>44</v>
      </c>
      <c r="H61" s="30"/>
      <c r="I61" s="30"/>
      <c r="J61" s="98" t="s">
        <v>45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28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28"/>
      <c r="D76" s="39" t="s">
        <v>44</v>
      </c>
      <c r="E76" s="30"/>
      <c r="F76" s="97" t="s">
        <v>45</v>
      </c>
      <c r="G76" s="39" t="s">
        <v>44</v>
      </c>
      <c r="H76" s="30"/>
      <c r="I76" s="30"/>
      <c r="J76" s="98" t="s">
        <v>45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20" t="s">
        <v>186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21" t="str">
        <f>E7</f>
        <v>Rekonstrukce bytu Chabařovice</v>
      </c>
      <c r="F85" s="222"/>
      <c r="G85" s="222"/>
      <c r="H85" s="222"/>
      <c r="L85" s="28"/>
    </row>
    <row r="86" spans="2:47" s="1" customFormat="1" ht="12" customHeight="1">
      <c r="B86" s="28"/>
      <c r="C86" s="25" t="s">
        <v>110</v>
      </c>
      <c r="L86" s="28"/>
    </row>
    <row r="87" spans="2:47" s="1" customFormat="1" ht="16.5" customHeight="1">
      <c r="B87" s="28"/>
      <c r="E87" s="207" t="str">
        <f>E9</f>
        <v>SO_03 - Zdravotně technická instalace</v>
      </c>
      <c r="F87" s="220"/>
      <c r="G87" s="220"/>
      <c r="H87" s="220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 xml:space="preserve"> </v>
      </c>
      <c r="I89" s="25" t="s">
        <v>20</v>
      </c>
      <c r="J89" s="48" t="str">
        <f>IF(J12="","",J12)</f>
        <v/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21</v>
      </c>
      <c r="F91" s="23" t="str">
        <f>E15</f>
        <v xml:space="preserve"> </v>
      </c>
      <c r="I91" s="25" t="s">
        <v>25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5" t="s">
        <v>24</v>
      </c>
      <c r="F92" s="23" t="str">
        <f>IF(E18="","",E18)</f>
        <v xml:space="preserve"> </v>
      </c>
      <c r="I92" s="25" t="s">
        <v>26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9" t="s">
        <v>187</v>
      </c>
      <c r="D94" s="91"/>
      <c r="E94" s="91"/>
      <c r="F94" s="91"/>
      <c r="G94" s="91"/>
      <c r="H94" s="91"/>
      <c r="I94" s="91"/>
      <c r="J94" s="100" t="s">
        <v>188</v>
      </c>
      <c r="K94" s="91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1" t="s">
        <v>189</v>
      </c>
      <c r="J96" s="62">
        <f>J127</f>
        <v>0</v>
      </c>
      <c r="L96" s="28"/>
      <c r="AU96" s="16" t="s">
        <v>190</v>
      </c>
    </row>
    <row r="97" spans="2:12" s="8" customFormat="1" ht="24.95" customHeight="1">
      <c r="B97" s="102"/>
      <c r="D97" s="103" t="s">
        <v>191</v>
      </c>
      <c r="E97" s="104"/>
      <c r="F97" s="104"/>
      <c r="G97" s="104"/>
      <c r="H97" s="104"/>
      <c r="I97" s="104"/>
      <c r="J97" s="105">
        <f>J128</f>
        <v>0</v>
      </c>
      <c r="L97" s="102"/>
    </row>
    <row r="98" spans="2:12" s="9" customFormat="1" ht="19.899999999999999" customHeight="1">
      <c r="B98" s="106"/>
      <c r="D98" s="107" t="s">
        <v>193</v>
      </c>
      <c r="E98" s="108"/>
      <c r="F98" s="108"/>
      <c r="G98" s="108"/>
      <c r="H98" s="108"/>
      <c r="I98" s="108"/>
      <c r="J98" s="109">
        <f>J129</f>
        <v>0</v>
      </c>
      <c r="L98" s="106"/>
    </row>
    <row r="99" spans="2:12" s="9" customFormat="1" ht="19.899999999999999" customHeight="1">
      <c r="B99" s="106"/>
      <c r="D99" s="107" t="s">
        <v>194</v>
      </c>
      <c r="E99" s="108"/>
      <c r="F99" s="108"/>
      <c r="G99" s="108"/>
      <c r="H99" s="108"/>
      <c r="I99" s="108"/>
      <c r="J99" s="109">
        <f>J132</f>
        <v>0</v>
      </c>
      <c r="L99" s="106"/>
    </row>
    <row r="100" spans="2:12" s="9" customFormat="1" ht="19.899999999999999" customHeight="1">
      <c r="B100" s="106"/>
      <c r="D100" s="107" t="s">
        <v>195</v>
      </c>
      <c r="E100" s="108"/>
      <c r="F100" s="108"/>
      <c r="G100" s="108"/>
      <c r="H100" s="108"/>
      <c r="I100" s="108"/>
      <c r="J100" s="109">
        <f>J137</f>
        <v>0</v>
      </c>
      <c r="L100" s="106"/>
    </row>
    <row r="101" spans="2:12" s="8" customFormat="1" ht="24.95" customHeight="1">
      <c r="B101" s="102"/>
      <c r="D101" s="103" t="s">
        <v>197</v>
      </c>
      <c r="E101" s="104"/>
      <c r="F101" s="104"/>
      <c r="G101" s="104"/>
      <c r="H101" s="104"/>
      <c r="I101" s="104"/>
      <c r="J101" s="105">
        <f>J146</f>
        <v>0</v>
      </c>
      <c r="L101" s="102"/>
    </row>
    <row r="102" spans="2:12" s="9" customFormat="1" ht="19.899999999999999" customHeight="1">
      <c r="B102" s="106"/>
      <c r="D102" s="107" t="s">
        <v>1027</v>
      </c>
      <c r="E102" s="108"/>
      <c r="F102" s="108"/>
      <c r="G102" s="108"/>
      <c r="H102" s="108"/>
      <c r="I102" s="108"/>
      <c r="J102" s="109">
        <f>J147</f>
        <v>0</v>
      </c>
      <c r="L102" s="106"/>
    </row>
    <row r="103" spans="2:12" s="9" customFormat="1" ht="19.899999999999999" customHeight="1">
      <c r="B103" s="106"/>
      <c r="D103" s="107" t="s">
        <v>1028</v>
      </c>
      <c r="E103" s="108"/>
      <c r="F103" s="108"/>
      <c r="G103" s="108"/>
      <c r="H103" s="108"/>
      <c r="I103" s="108"/>
      <c r="J103" s="109">
        <f>J156</f>
        <v>0</v>
      </c>
      <c r="L103" s="106"/>
    </row>
    <row r="104" spans="2:12" s="9" customFormat="1" ht="19.899999999999999" customHeight="1">
      <c r="B104" s="106"/>
      <c r="D104" s="107" t="s">
        <v>1029</v>
      </c>
      <c r="E104" s="108"/>
      <c r="F104" s="108"/>
      <c r="G104" s="108"/>
      <c r="H104" s="108"/>
      <c r="I104" s="108"/>
      <c r="J104" s="109">
        <f>J172</f>
        <v>0</v>
      </c>
      <c r="L104" s="106"/>
    </row>
    <row r="105" spans="2:12" s="9" customFormat="1" ht="19.899999999999999" customHeight="1">
      <c r="B105" s="106"/>
      <c r="D105" s="107" t="s">
        <v>1030</v>
      </c>
      <c r="E105" s="108"/>
      <c r="F105" s="108"/>
      <c r="G105" s="108"/>
      <c r="H105" s="108"/>
      <c r="I105" s="108"/>
      <c r="J105" s="109">
        <f>J187</f>
        <v>0</v>
      </c>
      <c r="L105" s="106"/>
    </row>
    <row r="106" spans="2:12" s="8" customFormat="1" ht="24.95" customHeight="1">
      <c r="B106" s="102"/>
      <c r="D106" s="103" t="s">
        <v>209</v>
      </c>
      <c r="E106" s="104"/>
      <c r="F106" s="104"/>
      <c r="G106" s="104"/>
      <c r="H106" s="104"/>
      <c r="I106" s="104"/>
      <c r="J106" s="105">
        <f>J196</f>
        <v>0</v>
      </c>
      <c r="L106" s="102"/>
    </row>
    <row r="107" spans="2:12" s="9" customFormat="1" ht="19.899999999999999" customHeight="1">
      <c r="B107" s="106"/>
      <c r="D107" s="107" t="s">
        <v>210</v>
      </c>
      <c r="E107" s="108"/>
      <c r="F107" s="108"/>
      <c r="G107" s="108"/>
      <c r="H107" s="108"/>
      <c r="I107" s="108"/>
      <c r="J107" s="109">
        <f>J197</f>
        <v>0</v>
      </c>
      <c r="L107" s="106"/>
    </row>
    <row r="108" spans="2:12" s="1" customFormat="1" ht="21.75" customHeight="1">
      <c r="B108" s="28"/>
      <c r="L108" s="28"/>
    </row>
    <row r="109" spans="2:12" s="1" customFormat="1" ht="6.95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3" spans="2:63" s="1" customFormat="1" ht="6.95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63" s="1" customFormat="1" ht="24.95" customHeight="1">
      <c r="B114" s="28"/>
      <c r="C114" s="20" t="s">
        <v>211</v>
      </c>
      <c r="L114" s="28"/>
    </row>
    <row r="115" spans="2:63" s="1" customFormat="1" ht="6.95" customHeight="1">
      <c r="B115" s="28"/>
      <c r="L115" s="28"/>
    </row>
    <row r="116" spans="2:63" s="1" customFormat="1" ht="12" customHeight="1">
      <c r="B116" s="28"/>
      <c r="C116" s="25" t="s">
        <v>14</v>
      </c>
      <c r="L116" s="28"/>
    </row>
    <row r="117" spans="2:63" s="1" customFormat="1" ht="16.5" customHeight="1">
      <c r="B117" s="28"/>
      <c r="E117" s="221" t="str">
        <f>E7</f>
        <v>Rekonstrukce bytu Chabařovice</v>
      </c>
      <c r="F117" s="222"/>
      <c r="G117" s="222"/>
      <c r="H117" s="222"/>
      <c r="L117" s="28"/>
    </row>
    <row r="118" spans="2:63" s="1" customFormat="1" ht="12" customHeight="1">
      <c r="B118" s="28"/>
      <c r="C118" s="25" t="s">
        <v>110</v>
      </c>
      <c r="L118" s="28"/>
    </row>
    <row r="119" spans="2:63" s="1" customFormat="1" ht="16.5" customHeight="1">
      <c r="B119" s="28"/>
      <c r="E119" s="207" t="str">
        <f>E9</f>
        <v>SO_03 - Zdravotně technická instalace</v>
      </c>
      <c r="F119" s="220"/>
      <c r="G119" s="220"/>
      <c r="H119" s="220"/>
      <c r="L119" s="28"/>
    </row>
    <row r="120" spans="2:63" s="1" customFormat="1" ht="6.95" customHeight="1">
      <c r="B120" s="28"/>
      <c r="L120" s="28"/>
    </row>
    <row r="121" spans="2:63" s="1" customFormat="1" ht="12" customHeight="1">
      <c r="B121" s="28"/>
      <c r="C121" s="25" t="s">
        <v>18</v>
      </c>
      <c r="F121" s="23" t="str">
        <f>F12</f>
        <v xml:space="preserve"> </v>
      </c>
      <c r="I121" s="25" t="s">
        <v>20</v>
      </c>
      <c r="J121" s="48" t="str">
        <f>IF(J12="","",J12)</f>
        <v/>
      </c>
      <c r="L121" s="28"/>
    </row>
    <row r="122" spans="2:63" s="1" customFormat="1" ht="6.95" customHeight="1">
      <c r="B122" s="28"/>
      <c r="L122" s="28"/>
    </row>
    <row r="123" spans="2:63" s="1" customFormat="1" ht="15.2" customHeight="1">
      <c r="B123" s="28"/>
      <c r="C123" s="25" t="s">
        <v>21</v>
      </c>
      <c r="F123" s="23" t="str">
        <f>E15</f>
        <v xml:space="preserve"> </v>
      </c>
      <c r="I123" s="25" t="s">
        <v>25</v>
      </c>
      <c r="J123" s="26" t="str">
        <f>E21</f>
        <v xml:space="preserve"> </v>
      </c>
      <c r="L123" s="28"/>
    </row>
    <row r="124" spans="2:63" s="1" customFormat="1" ht="15.2" customHeight="1">
      <c r="B124" s="28"/>
      <c r="C124" s="25" t="s">
        <v>24</v>
      </c>
      <c r="F124" s="23" t="str">
        <f>IF(E18="","",E18)</f>
        <v xml:space="preserve"> </v>
      </c>
      <c r="I124" s="25" t="s">
        <v>26</v>
      </c>
      <c r="J124" s="26" t="str">
        <f>E24</f>
        <v xml:space="preserve"> 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10"/>
      <c r="C126" s="111" t="s">
        <v>212</v>
      </c>
      <c r="D126" s="112" t="s">
        <v>54</v>
      </c>
      <c r="E126" s="112" t="s">
        <v>50</v>
      </c>
      <c r="F126" s="112" t="s">
        <v>51</v>
      </c>
      <c r="G126" s="112" t="s">
        <v>213</v>
      </c>
      <c r="H126" s="112" t="s">
        <v>214</v>
      </c>
      <c r="I126" s="112" t="s">
        <v>215</v>
      </c>
      <c r="J126" s="112" t="s">
        <v>188</v>
      </c>
      <c r="K126" s="113" t="s">
        <v>216</v>
      </c>
      <c r="L126" s="110"/>
      <c r="M126" s="55" t="s">
        <v>1</v>
      </c>
      <c r="N126" s="56" t="s">
        <v>33</v>
      </c>
      <c r="O126" s="56" t="s">
        <v>217</v>
      </c>
      <c r="P126" s="56" t="s">
        <v>218</v>
      </c>
      <c r="Q126" s="56" t="s">
        <v>219</v>
      </c>
      <c r="R126" s="56" t="s">
        <v>220</v>
      </c>
      <c r="S126" s="56" t="s">
        <v>221</v>
      </c>
      <c r="T126" s="57" t="s">
        <v>222</v>
      </c>
    </row>
    <row r="127" spans="2:63" s="1" customFormat="1" ht="22.9" customHeight="1">
      <c r="B127" s="28"/>
      <c r="C127" s="60" t="s">
        <v>223</v>
      </c>
      <c r="J127" s="114">
        <f>BK127</f>
        <v>0</v>
      </c>
      <c r="L127" s="28"/>
      <c r="M127" s="58"/>
      <c r="N127" s="49"/>
      <c r="O127" s="49"/>
      <c r="P127" s="115">
        <f>P128+P146+P196</f>
        <v>76.356885000000005</v>
      </c>
      <c r="Q127" s="49"/>
      <c r="R127" s="115">
        <f>R128+R146+R196</f>
        <v>0.38170999999999999</v>
      </c>
      <c r="S127" s="49"/>
      <c r="T127" s="116">
        <f>T128+T146+T196</f>
        <v>0.71317999999999993</v>
      </c>
      <c r="AT127" s="16" t="s">
        <v>68</v>
      </c>
      <c r="AU127" s="16" t="s">
        <v>190</v>
      </c>
      <c r="BK127" s="117">
        <f>BK128+BK146+BK196</f>
        <v>0</v>
      </c>
    </row>
    <row r="128" spans="2:63" s="11" customFormat="1" ht="25.9" customHeight="1">
      <c r="B128" s="118"/>
      <c r="D128" s="119" t="s">
        <v>68</v>
      </c>
      <c r="E128" s="120" t="s">
        <v>224</v>
      </c>
      <c r="F128" s="120" t="s">
        <v>225</v>
      </c>
      <c r="J128" s="121">
        <f>BK128</f>
        <v>0</v>
      </c>
      <c r="L128" s="118"/>
      <c r="M128" s="122"/>
      <c r="P128" s="123">
        <f>P129+P132+P137</f>
        <v>28.009884999999997</v>
      </c>
      <c r="R128" s="123">
        <f>R129+R132+R137</f>
        <v>0.23987</v>
      </c>
      <c r="T128" s="124">
        <f>T129+T132+T137</f>
        <v>0.56399999999999995</v>
      </c>
      <c r="AR128" s="119" t="s">
        <v>77</v>
      </c>
      <c r="AT128" s="125" t="s">
        <v>68</v>
      </c>
      <c r="AU128" s="125" t="s">
        <v>69</v>
      </c>
      <c r="AY128" s="119" t="s">
        <v>226</v>
      </c>
      <c r="BK128" s="126">
        <f>BK129+BK132+BK137</f>
        <v>0</v>
      </c>
    </row>
    <row r="129" spans="2:65" s="11" customFormat="1" ht="22.9" customHeight="1">
      <c r="B129" s="118"/>
      <c r="D129" s="119" t="s">
        <v>68</v>
      </c>
      <c r="E129" s="127" t="s">
        <v>250</v>
      </c>
      <c r="F129" s="127" t="s">
        <v>258</v>
      </c>
      <c r="J129" s="128">
        <f>BK129</f>
        <v>0</v>
      </c>
      <c r="L129" s="118"/>
      <c r="M129" s="122"/>
      <c r="P129" s="123">
        <f>SUM(P130:P131)</f>
        <v>11.32</v>
      </c>
      <c r="R129" s="123">
        <f>SUM(R130:R131)</f>
        <v>0.23849999999999999</v>
      </c>
      <c r="T129" s="124">
        <f>SUM(T130:T131)</f>
        <v>0</v>
      </c>
      <c r="AR129" s="119" t="s">
        <v>77</v>
      </c>
      <c r="AT129" s="125" t="s">
        <v>68</v>
      </c>
      <c r="AU129" s="125" t="s">
        <v>77</v>
      </c>
      <c r="AY129" s="119" t="s">
        <v>226</v>
      </c>
      <c r="BK129" s="126">
        <f>SUM(BK130:BK131)</f>
        <v>0</v>
      </c>
    </row>
    <row r="130" spans="2:65" s="1" customFormat="1" ht="24.2" customHeight="1">
      <c r="B130" s="129"/>
      <c r="C130" s="130" t="s">
        <v>77</v>
      </c>
      <c r="D130" s="130" t="s">
        <v>228</v>
      </c>
      <c r="E130" s="131" t="s">
        <v>783</v>
      </c>
      <c r="F130" s="132" t="s">
        <v>784</v>
      </c>
      <c r="G130" s="133" t="s">
        <v>98</v>
      </c>
      <c r="H130" s="134">
        <v>5</v>
      </c>
      <c r="I130" s="184"/>
      <c r="J130" s="135">
        <f>ROUND(I130*H130,2)</f>
        <v>0</v>
      </c>
      <c r="K130" s="132" t="s">
        <v>232</v>
      </c>
      <c r="L130" s="28"/>
      <c r="M130" s="136" t="s">
        <v>1</v>
      </c>
      <c r="N130" s="137" t="s">
        <v>35</v>
      </c>
      <c r="O130" s="138">
        <v>1.879</v>
      </c>
      <c r="P130" s="138">
        <f>O130*H130</f>
        <v>9.3949999999999996</v>
      </c>
      <c r="Q130" s="138">
        <v>3.8199999999999998E-2</v>
      </c>
      <c r="R130" s="138">
        <f>Q130*H130</f>
        <v>0.191</v>
      </c>
      <c r="S130" s="138">
        <v>0</v>
      </c>
      <c r="T130" s="139">
        <f>S130*H130</f>
        <v>0</v>
      </c>
      <c r="AR130" s="140" t="s">
        <v>233</v>
      </c>
      <c r="AT130" s="140" t="s">
        <v>228</v>
      </c>
      <c r="AU130" s="140" t="s">
        <v>79</v>
      </c>
      <c r="AY130" s="16" t="s">
        <v>226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6" t="s">
        <v>79</v>
      </c>
      <c r="BK130" s="141">
        <f>ROUND(I130*H130,2)</f>
        <v>0</v>
      </c>
      <c r="BL130" s="16" t="s">
        <v>233</v>
      </c>
      <c r="BM130" s="140" t="s">
        <v>1031</v>
      </c>
    </row>
    <row r="131" spans="2:65" s="1" customFormat="1" ht="24.2" customHeight="1">
      <c r="B131" s="129"/>
      <c r="C131" s="130" t="s">
        <v>79</v>
      </c>
      <c r="D131" s="130" t="s">
        <v>228</v>
      </c>
      <c r="E131" s="131" t="s">
        <v>793</v>
      </c>
      <c r="F131" s="132" t="s">
        <v>794</v>
      </c>
      <c r="G131" s="133" t="s">
        <v>231</v>
      </c>
      <c r="H131" s="134">
        <v>5</v>
      </c>
      <c r="I131" s="184"/>
      <c r="J131" s="135">
        <f>ROUND(I131*H131,2)</f>
        <v>0</v>
      </c>
      <c r="K131" s="132" t="s">
        <v>232</v>
      </c>
      <c r="L131" s="28"/>
      <c r="M131" s="136" t="s">
        <v>1</v>
      </c>
      <c r="N131" s="137" t="s">
        <v>35</v>
      </c>
      <c r="O131" s="138">
        <v>0.38500000000000001</v>
      </c>
      <c r="P131" s="138">
        <f>O131*H131</f>
        <v>1.925</v>
      </c>
      <c r="Q131" s="138">
        <v>9.4999999999999998E-3</v>
      </c>
      <c r="R131" s="138">
        <f>Q131*H131</f>
        <v>4.7500000000000001E-2</v>
      </c>
      <c r="S131" s="138">
        <v>0</v>
      </c>
      <c r="T131" s="139">
        <f>S131*H131</f>
        <v>0</v>
      </c>
      <c r="AR131" s="140" t="s">
        <v>233</v>
      </c>
      <c r="AT131" s="140" t="s">
        <v>228</v>
      </c>
      <c r="AU131" s="140" t="s">
        <v>79</v>
      </c>
      <c r="AY131" s="16" t="s">
        <v>226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6" t="s">
        <v>79</v>
      </c>
      <c r="BK131" s="141">
        <f>ROUND(I131*H131,2)</f>
        <v>0</v>
      </c>
      <c r="BL131" s="16" t="s">
        <v>233</v>
      </c>
      <c r="BM131" s="140" t="s">
        <v>1032</v>
      </c>
    </row>
    <row r="132" spans="2:65" s="11" customFormat="1" ht="22.9" customHeight="1">
      <c r="B132" s="118"/>
      <c r="D132" s="119" t="s">
        <v>68</v>
      </c>
      <c r="E132" s="127" t="s">
        <v>265</v>
      </c>
      <c r="F132" s="127" t="s">
        <v>299</v>
      </c>
      <c r="J132" s="128">
        <f>BK132</f>
        <v>0</v>
      </c>
      <c r="L132" s="118"/>
      <c r="M132" s="122"/>
      <c r="P132" s="123">
        <f>SUM(P133:P136)</f>
        <v>12.664999999999999</v>
      </c>
      <c r="R132" s="123">
        <f>SUM(R133:R136)</f>
        <v>1.3700000000000001E-3</v>
      </c>
      <c r="T132" s="124">
        <f>SUM(T133:T136)</f>
        <v>0.56399999999999995</v>
      </c>
      <c r="AR132" s="119" t="s">
        <v>77</v>
      </c>
      <c r="AT132" s="125" t="s">
        <v>68</v>
      </c>
      <c r="AU132" s="125" t="s">
        <v>77</v>
      </c>
      <c r="AY132" s="119" t="s">
        <v>226</v>
      </c>
      <c r="BK132" s="126">
        <f>SUM(BK133:BK136)</f>
        <v>0</v>
      </c>
    </row>
    <row r="133" spans="2:65" s="1" customFormat="1" ht="24.2" customHeight="1">
      <c r="B133" s="129"/>
      <c r="C133" s="130" t="s">
        <v>90</v>
      </c>
      <c r="D133" s="130" t="s">
        <v>228</v>
      </c>
      <c r="E133" s="131" t="s">
        <v>1033</v>
      </c>
      <c r="F133" s="132" t="s">
        <v>1034</v>
      </c>
      <c r="G133" s="133" t="s">
        <v>102</v>
      </c>
      <c r="H133" s="134">
        <v>15</v>
      </c>
      <c r="I133" s="184"/>
      <c r="J133" s="135">
        <f>ROUND(I133*H133,2)</f>
        <v>0</v>
      </c>
      <c r="K133" s="132" t="s">
        <v>232</v>
      </c>
      <c r="L133" s="28"/>
      <c r="M133" s="136" t="s">
        <v>1</v>
      </c>
      <c r="N133" s="137" t="s">
        <v>35</v>
      </c>
      <c r="O133" s="138">
        <v>0.26500000000000001</v>
      </c>
      <c r="P133" s="138">
        <f>O133*H133</f>
        <v>3.9750000000000001</v>
      </c>
      <c r="Q133" s="138">
        <v>0</v>
      </c>
      <c r="R133" s="138">
        <f>Q133*H133</f>
        <v>0</v>
      </c>
      <c r="S133" s="138">
        <v>8.9999999999999993E-3</v>
      </c>
      <c r="T133" s="139">
        <f>S133*H133</f>
        <v>0.13499999999999998</v>
      </c>
      <c r="AR133" s="140" t="s">
        <v>233</v>
      </c>
      <c r="AT133" s="140" t="s">
        <v>228</v>
      </c>
      <c r="AU133" s="140" t="s">
        <v>79</v>
      </c>
      <c r="AY133" s="16" t="s">
        <v>226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6" t="s">
        <v>79</v>
      </c>
      <c r="BK133" s="141">
        <f>ROUND(I133*H133,2)</f>
        <v>0</v>
      </c>
      <c r="BL133" s="16" t="s">
        <v>233</v>
      </c>
      <c r="BM133" s="140" t="s">
        <v>1035</v>
      </c>
    </row>
    <row r="134" spans="2:65" s="1" customFormat="1" ht="24.2" customHeight="1">
      <c r="B134" s="129"/>
      <c r="C134" s="130" t="s">
        <v>233</v>
      </c>
      <c r="D134" s="130" t="s">
        <v>228</v>
      </c>
      <c r="E134" s="131" t="s">
        <v>1036</v>
      </c>
      <c r="F134" s="132" t="s">
        <v>1037</v>
      </c>
      <c r="G134" s="133" t="s">
        <v>102</v>
      </c>
      <c r="H134" s="134">
        <v>15</v>
      </c>
      <c r="I134" s="184"/>
      <c r="J134" s="135">
        <f>ROUND(I134*H134,2)</f>
        <v>0</v>
      </c>
      <c r="K134" s="132" t="s">
        <v>232</v>
      </c>
      <c r="L134" s="28"/>
      <c r="M134" s="136" t="s">
        <v>1</v>
      </c>
      <c r="N134" s="137" t="s">
        <v>35</v>
      </c>
      <c r="O134" s="138">
        <v>0.42199999999999999</v>
      </c>
      <c r="P134" s="138">
        <f>O134*H134</f>
        <v>6.33</v>
      </c>
      <c r="Q134" s="138">
        <v>0</v>
      </c>
      <c r="R134" s="138">
        <f>Q134*H134</f>
        <v>0</v>
      </c>
      <c r="S134" s="138">
        <v>2.7E-2</v>
      </c>
      <c r="T134" s="139">
        <f>S134*H134</f>
        <v>0.40499999999999997</v>
      </c>
      <c r="AR134" s="140" t="s">
        <v>233</v>
      </c>
      <c r="AT134" s="140" t="s">
        <v>228</v>
      </c>
      <c r="AU134" s="140" t="s">
        <v>79</v>
      </c>
      <c r="AY134" s="16" t="s">
        <v>226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6" t="s">
        <v>79</v>
      </c>
      <c r="BK134" s="141">
        <f>ROUND(I134*H134,2)</f>
        <v>0</v>
      </c>
      <c r="BL134" s="16" t="s">
        <v>233</v>
      </c>
      <c r="BM134" s="140" t="s">
        <v>1038</v>
      </c>
    </row>
    <row r="135" spans="2:65" s="1" customFormat="1" ht="24.2" customHeight="1">
      <c r="B135" s="129"/>
      <c r="C135" s="130" t="s">
        <v>246</v>
      </c>
      <c r="D135" s="130" t="s">
        <v>228</v>
      </c>
      <c r="E135" s="131" t="s">
        <v>805</v>
      </c>
      <c r="F135" s="132" t="s">
        <v>806</v>
      </c>
      <c r="G135" s="133" t="s">
        <v>102</v>
      </c>
      <c r="H135" s="134">
        <v>1</v>
      </c>
      <c r="I135" s="184"/>
      <c r="J135" s="135">
        <f>ROUND(I135*H135,2)</f>
        <v>0</v>
      </c>
      <c r="K135" s="132" t="s">
        <v>232</v>
      </c>
      <c r="L135" s="28"/>
      <c r="M135" s="136" t="s">
        <v>1</v>
      </c>
      <c r="N135" s="137" t="s">
        <v>35</v>
      </c>
      <c r="O135" s="138">
        <v>0.76</v>
      </c>
      <c r="P135" s="138">
        <f>O135*H135</f>
        <v>0.76</v>
      </c>
      <c r="Q135" s="138">
        <v>9.0000000000000006E-5</v>
      </c>
      <c r="R135" s="138">
        <f>Q135*H135</f>
        <v>9.0000000000000006E-5</v>
      </c>
      <c r="S135" s="138">
        <v>3.0000000000000001E-3</v>
      </c>
      <c r="T135" s="139">
        <f>S135*H135</f>
        <v>3.0000000000000001E-3</v>
      </c>
      <c r="AR135" s="140" t="s">
        <v>233</v>
      </c>
      <c r="AT135" s="140" t="s">
        <v>228</v>
      </c>
      <c r="AU135" s="140" t="s">
        <v>79</v>
      </c>
      <c r="AY135" s="16" t="s">
        <v>226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6" t="s">
        <v>79</v>
      </c>
      <c r="BK135" s="141">
        <f>ROUND(I135*H135,2)</f>
        <v>0</v>
      </c>
      <c r="BL135" s="16" t="s">
        <v>233</v>
      </c>
      <c r="BM135" s="140" t="s">
        <v>1039</v>
      </c>
    </row>
    <row r="136" spans="2:65" s="1" customFormat="1" ht="24.2" customHeight="1">
      <c r="B136" s="129"/>
      <c r="C136" s="130" t="s">
        <v>250</v>
      </c>
      <c r="D136" s="130" t="s">
        <v>228</v>
      </c>
      <c r="E136" s="131" t="s">
        <v>813</v>
      </c>
      <c r="F136" s="132" t="s">
        <v>814</v>
      </c>
      <c r="G136" s="133" t="s">
        <v>102</v>
      </c>
      <c r="H136" s="134">
        <v>1</v>
      </c>
      <c r="I136" s="184"/>
      <c r="J136" s="135">
        <f>ROUND(I136*H136,2)</f>
        <v>0</v>
      </c>
      <c r="K136" s="132" t="s">
        <v>232</v>
      </c>
      <c r="L136" s="28"/>
      <c r="M136" s="136" t="s">
        <v>1</v>
      </c>
      <c r="N136" s="137" t="s">
        <v>35</v>
      </c>
      <c r="O136" s="138">
        <v>1.6</v>
      </c>
      <c r="P136" s="138">
        <f>O136*H136</f>
        <v>1.6</v>
      </c>
      <c r="Q136" s="138">
        <v>1.2800000000000001E-3</v>
      </c>
      <c r="R136" s="138">
        <f>Q136*H136</f>
        <v>1.2800000000000001E-3</v>
      </c>
      <c r="S136" s="138">
        <v>2.1000000000000001E-2</v>
      </c>
      <c r="T136" s="139">
        <f>S136*H136</f>
        <v>2.1000000000000001E-2</v>
      </c>
      <c r="AR136" s="140" t="s">
        <v>233</v>
      </c>
      <c r="AT136" s="140" t="s">
        <v>228</v>
      </c>
      <c r="AU136" s="140" t="s">
        <v>79</v>
      </c>
      <c r="AY136" s="16" t="s">
        <v>226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6" t="s">
        <v>79</v>
      </c>
      <c r="BK136" s="141">
        <f>ROUND(I136*H136,2)</f>
        <v>0</v>
      </c>
      <c r="BL136" s="16" t="s">
        <v>233</v>
      </c>
      <c r="BM136" s="140" t="s">
        <v>1040</v>
      </c>
    </row>
    <row r="137" spans="2:65" s="11" customFormat="1" ht="22.9" customHeight="1">
      <c r="B137" s="118"/>
      <c r="D137" s="119" t="s">
        <v>68</v>
      </c>
      <c r="E137" s="127" t="s">
        <v>342</v>
      </c>
      <c r="F137" s="127" t="s">
        <v>343</v>
      </c>
      <c r="J137" s="128">
        <f>BK137</f>
        <v>0</v>
      </c>
      <c r="L137" s="118"/>
      <c r="M137" s="122"/>
      <c r="P137" s="123">
        <f>SUM(P138:P145)</f>
        <v>4.0248849999999994</v>
      </c>
      <c r="R137" s="123">
        <f>SUM(R138:R145)</f>
        <v>0</v>
      </c>
      <c r="T137" s="124">
        <f>SUM(T138:T145)</f>
        <v>0</v>
      </c>
      <c r="AR137" s="119" t="s">
        <v>77</v>
      </c>
      <c r="AT137" s="125" t="s">
        <v>68</v>
      </c>
      <c r="AU137" s="125" t="s">
        <v>77</v>
      </c>
      <c r="AY137" s="119" t="s">
        <v>226</v>
      </c>
      <c r="BK137" s="126">
        <f>SUM(BK138:BK145)</f>
        <v>0</v>
      </c>
    </row>
    <row r="138" spans="2:65" s="1" customFormat="1" ht="24.2" customHeight="1">
      <c r="B138" s="129"/>
      <c r="C138" s="130" t="s">
        <v>254</v>
      </c>
      <c r="D138" s="130" t="s">
        <v>228</v>
      </c>
      <c r="E138" s="131" t="s">
        <v>345</v>
      </c>
      <c r="F138" s="132" t="s">
        <v>346</v>
      </c>
      <c r="G138" s="133" t="s">
        <v>93</v>
      </c>
      <c r="H138" s="134">
        <v>0.71299999999999997</v>
      </c>
      <c r="I138" s="184"/>
      <c r="J138" s="135">
        <f>ROUND(I138*H138,2)</f>
        <v>0</v>
      </c>
      <c r="K138" s="132" t="s">
        <v>232</v>
      </c>
      <c r="L138" s="28"/>
      <c r="M138" s="136" t="s">
        <v>1</v>
      </c>
      <c r="N138" s="137" t="s">
        <v>35</v>
      </c>
      <c r="O138" s="138">
        <v>5.46</v>
      </c>
      <c r="P138" s="138">
        <f>O138*H138</f>
        <v>3.8929799999999997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233</v>
      </c>
      <c r="AT138" s="140" t="s">
        <v>228</v>
      </c>
      <c r="AU138" s="140" t="s">
        <v>79</v>
      </c>
      <c r="AY138" s="16" t="s">
        <v>226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6" t="s">
        <v>79</v>
      </c>
      <c r="BK138" s="141">
        <f>ROUND(I138*H138,2)</f>
        <v>0</v>
      </c>
      <c r="BL138" s="16" t="s">
        <v>233</v>
      </c>
      <c r="BM138" s="140" t="s">
        <v>1041</v>
      </c>
    </row>
    <row r="139" spans="2:65" s="1" customFormat="1" ht="24.2" customHeight="1">
      <c r="B139" s="129"/>
      <c r="C139" s="130" t="s">
        <v>259</v>
      </c>
      <c r="D139" s="130" t="s">
        <v>228</v>
      </c>
      <c r="E139" s="131" t="s">
        <v>349</v>
      </c>
      <c r="F139" s="132" t="s">
        <v>350</v>
      </c>
      <c r="G139" s="133" t="s">
        <v>93</v>
      </c>
      <c r="H139" s="134">
        <v>0.71299999999999997</v>
      </c>
      <c r="I139" s="184"/>
      <c r="J139" s="135">
        <f>ROUND(I139*H139,2)</f>
        <v>0</v>
      </c>
      <c r="K139" s="132" t="s">
        <v>232</v>
      </c>
      <c r="L139" s="28"/>
      <c r="M139" s="136" t="s">
        <v>1</v>
      </c>
      <c r="N139" s="137" t="s">
        <v>35</v>
      </c>
      <c r="O139" s="138">
        <v>0.125</v>
      </c>
      <c r="P139" s="138">
        <f>O139*H139</f>
        <v>8.9124999999999996E-2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233</v>
      </c>
      <c r="AT139" s="140" t="s">
        <v>228</v>
      </c>
      <c r="AU139" s="140" t="s">
        <v>79</v>
      </c>
      <c r="AY139" s="16" t="s">
        <v>226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6" t="s">
        <v>79</v>
      </c>
      <c r="BK139" s="141">
        <f>ROUND(I139*H139,2)</f>
        <v>0</v>
      </c>
      <c r="BL139" s="16" t="s">
        <v>233</v>
      </c>
      <c r="BM139" s="140" t="s">
        <v>1042</v>
      </c>
    </row>
    <row r="140" spans="2:65" s="1" customFormat="1" ht="24.2" customHeight="1">
      <c r="B140" s="129"/>
      <c r="C140" s="130" t="s">
        <v>265</v>
      </c>
      <c r="D140" s="130" t="s">
        <v>228</v>
      </c>
      <c r="E140" s="131" t="s">
        <v>353</v>
      </c>
      <c r="F140" s="132" t="s">
        <v>354</v>
      </c>
      <c r="G140" s="133" t="s">
        <v>93</v>
      </c>
      <c r="H140" s="134">
        <v>7.13</v>
      </c>
      <c r="I140" s="184"/>
      <c r="J140" s="135">
        <f>ROUND(I140*H140,2)</f>
        <v>0</v>
      </c>
      <c r="K140" s="132" t="s">
        <v>232</v>
      </c>
      <c r="L140" s="28"/>
      <c r="M140" s="136" t="s">
        <v>1</v>
      </c>
      <c r="N140" s="137" t="s">
        <v>35</v>
      </c>
      <c r="O140" s="138">
        <v>6.0000000000000001E-3</v>
      </c>
      <c r="P140" s="138">
        <f>O140*H140</f>
        <v>4.2779999999999999E-2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233</v>
      </c>
      <c r="AT140" s="140" t="s">
        <v>228</v>
      </c>
      <c r="AU140" s="140" t="s">
        <v>79</v>
      </c>
      <c r="AY140" s="16" t="s">
        <v>226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6" t="s">
        <v>79</v>
      </c>
      <c r="BK140" s="141">
        <f>ROUND(I140*H140,2)</f>
        <v>0</v>
      </c>
      <c r="BL140" s="16" t="s">
        <v>233</v>
      </c>
      <c r="BM140" s="140" t="s">
        <v>1043</v>
      </c>
    </row>
    <row r="141" spans="2:65" s="12" customFormat="1">
      <c r="B141" s="142"/>
      <c r="D141" s="143" t="s">
        <v>238</v>
      </c>
      <c r="F141" s="145" t="s">
        <v>1044</v>
      </c>
      <c r="H141" s="146">
        <v>7.13</v>
      </c>
      <c r="L141" s="142"/>
      <c r="M141" s="147"/>
      <c r="T141" s="148"/>
      <c r="AT141" s="144" t="s">
        <v>238</v>
      </c>
      <c r="AU141" s="144" t="s">
        <v>79</v>
      </c>
      <c r="AV141" s="12" t="s">
        <v>79</v>
      </c>
      <c r="AW141" s="12" t="s">
        <v>3</v>
      </c>
      <c r="AX141" s="12" t="s">
        <v>77</v>
      </c>
      <c r="AY141" s="144" t="s">
        <v>226</v>
      </c>
    </row>
    <row r="142" spans="2:65" s="1" customFormat="1" ht="49.15" customHeight="1">
      <c r="B142" s="129"/>
      <c r="C142" s="130" t="s">
        <v>269</v>
      </c>
      <c r="D142" s="130" t="s">
        <v>228</v>
      </c>
      <c r="E142" s="131" t="s">
        <v>358</v>
      </c>
      <c r="F142" s="132" t="s">
        <v>359</v>
      </c>
      <c r="G142" s="133" t="s">
        <v>93</v>
      </c>
      <c r="H142" s="134">
        <v>0.56999999999999995</v>
      </c>
      <c r="I142" s="184"/>
      <c r="J142" s="135">
        <f>ROUND(I142*H142,2)</f>
        <v>0</v>
      </c>
      <c r="K142" s="132" t="s">
        <v>232</v>
      </c>
      <c r="L142" s="28"/>
      <c r="M142" s="136" t="s">
        <v>1</v>
      </c>
      <c r="N142" s="137" t="s">
        <v>35</v>
      </c>
      <c r="O142" s="138">
        <v>0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233</v>
      </c>
      <c r="AT142" s="140" t="s">
        <v>228</v>
      </c>
      <c r="AU142" s="140" t="s">
        <v>79</v>
      </c>
      <c r="AY142" s="16" t="s">
        <v>226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6" t="s">
        <v>79</v>
      </c>
      <c r="BK142" s="141">
        <f>ROUND(I142*H142,2)</f>
        <v>0</v>
      </c>
      <c r="BL142" s="16" t="s">
        <v>233</v>
      </c>
      <c r="BM142" s="140" t="s">
        <v>1045</v>
      </c>
    </row>
    <row r="143" spans="2:65" s="12" customFormat="1">
      <c r="B143" s="142"/>
      <c r="D143" s="143" t="s">
        <v>238</v>
      </c>
      <c r="F143" s="145" t="s">
        <v>1046</v>
      </c>
      <c r="H143" s="146">
        <v>0.56999999999999995</v>
      </c>
      <c r="L143" s="142"/>
      <c r="M143" s="147"/>
      <c r="T143" s="148"/>
      <c r="AT143" s="144" t="s">
        <v>238</v>
      </c>
      <c r="AU143" s="144" t="s">
        <v>79</v>
      </c>
      <c r="AV143" s="12" t="s">
        <v>79</v>
      </c>
      <c r="AW143" s="12" t="s">
        <v>3</v>
      </c>
      <c r="AX143" s="12" t="s">
        <v>77</v>
      </c>
      <c r="AY143" s="144" t="s">
        <v>226</v>
      </c>
    </row>
    <row r="144" spans="2:65" s="1" customFormat="1" ht="33" customHeight="1">
      <c r="B144" s="129"/>
      <c r="C144" s="130" t="s">
        <v>272</v>
      </c>
      <c r="D144" s="130" t="s">
        <v>228</v>
      </c>
      <c r="E144" s="131" t="s">
        <v>363</v>
      </c>
      <c r="F144" s="132" t="s">
        <v>364</v>
      </c>
      <c r="G144" s="133" t="s">
        <v>93</v>
      </c>
      <c r="H144" s="134">
        <v>0.14299999999999999</v>
      </c>
      <c r="I144" s="184"/>
      <c r="J144" s="135">
        <f>ROUND(I144*H144,2)</f>
        <v>0</v>
      </c>
      <c r="K144" s="132" t="s">
        <v>232</v>
      </c>
      <c r="L144" s="28"/>
      <c r="M144" s="136" t="s">
        <v>1</v>
      </c>
      <c r="N144" s="137" t="s">
        <v>35</v>
      </c>
      <c r="O144" s="138">
        <v>0</v>
      </c>
      <c r="P144" s="138">
        <f>O144*H144</f>
        <v>0</v>
      </c>
      <c r="Q144" s="138">
        <v>0</v>
      </c>
      <c r="R144" s="138">
        <f>Q144*H144</f>
        <v>0</v>
      </c>
      <c r="S144" s="138">
        <v>0</v>
      </c>
      <c r="T144" s="139">
        <f>S144*H144</f>
        <v>0</v>
      </c>
      <c r="AR144" s="140" t="s">
        <v>233</v>
      </c>
      <c r="AT144" s="140" t="s">
        <v>228</v>
      </c>
      <c r="AU144" s="140" t="s">
        <v>79</v>
      </c>
      <c r="AY144" s="16" t="s">
        <v>226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6" t="s">
        <v>79</v>
      </c>
      <c r="BK144" s="141">
        <f>ROUND(I144*H144,2)</f>
        <v>0</v>
      </c>
      <c r="BL144" s="16" t="s">
        <v>233</v>
      </c>
      <c r="BM144" s="140" t="s">
        <v>1047</v>
      </c>
    </row>
    <row r="145" spans="2:65" s="12" customFormat="1">
      <c r="B145" s="142"/>
      <c r="D145" s="143" t="s">
        <v>238</v>
      </c>
      <c r="F145" s="145" t="s">
        <v>1048</v>
      </c>
      <c r="H145" s="146">
        <v>0.14299999999999999</v>
      </c>
      <c r="L145" s="142"/>
      <c r="M145" s="147"/>
      <c r="T145" s="148"/>
      <c r="AT145" s="144" t="s">
        <v>238</v>
      </c>
      <c r="AU145" s="144" t="s">
        <v>79</v>
      </c>
      <c r="AV145" s="12" t="s">
        <v>79</v>
      </c>
      <c r="AW145" s="12" t="s">
        <v>3</v>
      </c>
      <c r="AX145" s="12" t="s">
        <v>77</v>
      </c>
      <c r="AY145" s="144" t="s">
        <v>226</v>
      </c>
    </row>
    <row r="146" spans="2:65" s="11" customFormat="1" ht="25.9" customHeight="1">
      <c r="B146" s="118"/>
      <c r="D146" s="119" t="s">
        <v>68</v>
      </c>
      <c r="E146" s="120" t="s">
        <v>378</v>
      </c>
      <c r="F146" s="120" t="s">
        <v>379</v>
      </c>
      <c r="J146" s="121">
        <f>BK146</f>
        <v>0</v>
      </c>
      <c r="L146" s="118"/>
      <c r="M146" s="122"/>
      <c r="P146" s="123">
        <f>P147+P156+P172+P187</f>
        <v>48.347000000000001</v>
      </c>
      <c r="R146" s="123">
        <f>R147+R156+R172+R187</f>
        <v>0.14183999999999999</v>
      </c>
      <c r="T146" s="124">
        <f>T147+T156+T172+T187</f>
        <v>0.14918000000000003</v>
      </c>
      <c r="AR146" s="119" t="s">
        <v>79</v>
      </c>
      <c r="AT146" s="125" t="s">
        <v>68</v>
      </c>
      <c r="AU146" s="125" t="s">
        <v>69</v>
      </c>
      <c r="AY146" s="119" t="s">
        <v>226</v>
      </c>
      <c r="BK146" s="126">
        <f>BK147+BK156+BK172+BK187</f>
        <v>0</v>
      </c>
    </row>
    <row r="147" spans="2:65" s="11" customFormat="1" ht="22.9" customHeight="1">
      <c r="B147" s="118"/>
      <c r="D147" s="119" t="s">
        <v>68</v>
      </c>
      <c r="E147" s="127" t="s">
        <v>1049</v>
      </c>
      <c r="F147" s="127" t="s">
        <v>1050</v>
      </c>
      <c r="J147" s="128">
        <f>BK147</f>
        <v>0</v>
      </c>
      <c r="L147" s="118"/>
      <c r="M147" s="122"/>
      <c r="P147" s="123">
        <f>SUM(P148:P155)</f>
        <v>14.518000000000001</v>
      </c>
      <c r="R147" s="123">
        <f>SUM(R148:R155)</f>
        <v>1.6279999999999999E-2</v>
      </c>
      <c r="T147" s="124">
        <f>SUM(T148:T155)</f>
        <v>0</v>
      </c>
      <c r="AR147" s="119" t="s">
        <v>79</v>
      </c>
      <c r="AT147" s="125" t="s">
        <v>68</v>
      </c>
      <c r="AU147" s="125" t="s">
        <v>77</v>
      </c>
      <c r="AY147" s="119" t="s">
        <v>226</v>
      </c>
      <c r="BK147" s="126">
        <f>SUM(BK148:BK155)</f>
        <v>0</v>
      </c>
    </row>
    <row r="148" spans="2:65" s="1" customFormat="1" ht="21.75" customHeight="1">
      <c r="B148" s="129"/>
      <c r="C148" s="130" t="s">
        <v>276</v>
      </c>
      <c r="D148" s="130" t="s">
        <v>228</v>
      </c>
      <c r="E148" s="131" t="s">
        <v>1051</v>
      </c>
      <c r="F148" s="132" t="s">
        <v>1052</v>
      </c>
      <c r="G148" s="133" t="s">
        <v>102</v>
      </c>
      <c r="H148" s="134">
        <v>2</v>
      </c>
      <c r="I148" s="184"/>
      <c r="J148" s="135">
        <f t="shared" ref="J148:J155" si="0">ROUND(I148*H148,2)</f>
        <v>0</v>
      </c>
      <c r="K148" s="132" t="s">
        <v>1</v>
      </c>
      <c r="L148" s="28"/>
      <c r="M148" s="136" t="s">
        <v>1</v>
      </c>
      <c r="N148" s="137" t="s">
        <v>35</v>
      </c>
      <c r="O148" s="138">
        <v>0.82699999999999996</v>
      </c>
      <c r="P148" s="138">
        <f t="shared" ref="P148:P155" si="1">O148*H148</f>
        <v>1.6539999999999999</v>
      </c>
      <c r="Q148" s="138">
        <v>2.0100000000000001E-3</v>
      </c>
      <c r="R148" s="138">
        <f t="shared" ref="R148:R155" si="2">Q148*H148</f>
        <v>4.0200000000000001E-3</v>
      </c>
      <c r="S148" s="138">
        <v>0</v>
      </c>
      <c r="T148" s="139">
        <f t="shared" ref="T148:T155" si="3">S148*H148</f>
        <v>0</v>
      </c>
      <c r="AR148" s="140" t="s">
        <v>294</v>
      </c>
      <c r="AT148" s="140" t="s">
        <v>228</v>
      </c>
      <c r="AU148" s="140" t="s">
        <v>79</v>
      </c>
      <c r="AY148" s="16" t="s">
        <v>226</v>
      </c>
      <c r="BE148" s="141">
        <f t="shared" ref="BE148:BE155" si="4">IF(N148="základní",J148,0)</f>
        <v>0</v>
      </c>
      <c r="BF148" s="141">
        <f t="shared" ref="BF148:BF155" si="5">IF(N148="snížená",J148,0)</f>
        <v>0</v>
      </c>
      <c r="BG148" s="141">
        <f t="shared" ref="BG148:BG155" si="6">IF(N148="zákl. přenesená",J148,0)</f>
        <v>0</v>
      </c>
      <c r="BH148" s="141">
        <f t="shared" ref="BH148:BH155" si="7">IF(N148="sníž. přenesená",J148,0)</f>
        <v>0</v>
      </c>
      <c r="BI148" s="141">
        <f t="shared" ref="BI148:BI155" si="8">IF(N148="nulová",J148,0)</f>
        <v>0</v>
      </c>
      <c r="BJ148" s="16" t="s">
        <v>79</v>
      </c>
      <c r="BK148" s="141">
        <f t="shared" ref="BK148:BK155" si="9">ROUND(I148*H148,2)</f>
        <v>0</v>
      </c>
      <c r="BL148" s="16" t="s">
        <v>294</v>
      </c>
      <c r="BM148" s="140" t="s">
        <v>1053</v>
      </c>
    </row>
    <row r="149" spans="2:65" s="1" customFormat="1" ht="16.5" customHeight="1">
      <c r="B149" s="129"/>
      <c r="C149" s="130" t="s">
        <v>280</v>
      </c>
      <c r="D149" s="130" t="s">
        <v>228</v>
      </c>
      <c r="E149" s="131" t="s">
        <v>1054</v>
      </c>
      <c r="F149" s="132" t="s">
        <v>1055</v>
      </c>
      <c r="G149" s="133" t="s">
        <v>102</v>
      </c>
      <c r="H149" s="134">
        <v>3</v>
      </c>
      <c r="I149" s="184"/>
      <c r="J149" s="135">
        <f t="shared" si="0"/>
        <v>0</v>
      </c>
      <c r="K149" s="132" t="s">
        <v>232</v>
      </c>
      <c r="L149" s="28"/>
      <c r="M149" s="136" t="s">
        <v>1</v>
      </c>
      <c r="N149" s="137" t="s">
        <v>35</v>
      </c>
      <c r="O149" s="138">
        <v>0.83199999999999996</v>
      </c>
      <c r="P149" s="138">
        <f t="shared" si="1"/>
        <v>2.496</v>
      </c>
      <c r="Q149" s="138">
        <v>2.2399999999999998E-3</v>
      </c>
      <c r="R149" s="138">
        <f t="shared" si="2"/>
        <v>6.7199999999999994E-3</v>
      </c>
      <c r="S149" s="138">
        <v>0</v>
      </c>
      <c r="T149" s="139">
        <f t="shared" si="3"/>
        <v>0</v>
      </c>
      <c r="AR149" s="140" t="s">
        <v>294</v>
      </c>
      <c r="AT149" s="140" t="s">
        <v>228</v>
      </c>
      <c r="AU149" s="140" t="s">
        <v>79</v>
      </c>
      <c r="AY149" s="16" t="s">
        <v>226</v>
      </c>
      <c r="BE149" s="141">
        <f t="shared" si="4"/>
        <v>0</v>
      </c>
      <c r="BF149" s="141">
        <f t="shared" si="5"/>
        <v>0</v>
      </c>
      <c r="BG149" s="141">
        <f t="shared" si="6"/>
        <v>0</v>
      </c>
      <c r="BH149" s="141">
        <f t="shared" si="7"/>
        <v>0</v>
      </c>
      <c r="BI149" s="141">
        <f t="shared" si="8"/>
        <v>0</v>
      </c>
      <c r="BJ149" s="16" t="s">
        <v>79</v>
      </c>
      <c r="BK149" s="141">
        <f t="shared" si="9"/>
        <v>0</v>
      </c>
      <c r="BL149" s="16" t="s">
        <v>294</v>
      </c>
      <c r="BM149" s="140" t="s">
        <v>1056</v>
      </c>
    </row>
    <row r="150" spans="2:65" s="1" customFormat="1" ht="16.5" customHeight="1">
      <c r="B150" s="129"/>
      <c r="C150" s="130" t="s">
        <v>285</v>
      </c>
      <c r="D150" s="130" t="s">
        <v>228</v>
      </c>
      <c r="E150" s="131" t="s">
        <v>1057</v>
      </c>
      <c r="F150" s="132" t="s">
        <v>1058</v>
      </c>
      <c r="G150" s="133" t="s">
        <v>102</v>
      </c>
      <c r="H150" s="134">
        <v>3</v>
      </c>
      <c r="I150" s="184"/>
      <c r="J150" s="135">
        <f t="shared" si="0"/>
        <v>0</v>
      </c>
      <c r="K150" s="132" t="s">
        <v>232</v>
      </c>
      <c r="L150" s="28"/>
      <c r="M150" s="136" t="s">
        <v>1</v>
      </c>
      <c r="N150" s="137" t="s">
        <v>35</v>
      </c>
      <c r="O150" s="138">
        <v>0.72799999999999998</v>
      </c>
      <c r="P150" s="138">
        <f t="shared" si="1"/>
        <v>2.1840000000000002</v>
      </c>
      <c r="Q150" s="138">
        <v>4.8000000000000001E-4</v>
      </c>
      <c r="R150" s="138">
        <f t="shared" si="2"/>
        <v>1.4400000000000001E-3</v>
      </c>
      <c r="S150" s="138">
        <v>0</v>
      </c>
      <c r="T150" s="139">
        <f t="shared" si="3"/>
        <v>0</v>
      </c>
      <c r="AR150" s="140" t="s">
        <v>294</v>
      </c>
      <c r="AT150" s="140" t="s">
        <v>228</v>
      </c>
      <c r="AU150" s="140" t="s">
        <v>79</v>
      </c>
      <c r="AY150" s="16" t="s">
        <v>226</v>
      </c>
      <c r="BE150" s="141">
        <f t="shared" si="4"/>
        <v>0</v>
      </c>
      <c r="BF150" s="141">
        <f t="shared" si="5"/>
        <v>0</v>
      </c>
      <c r="BG150" s="141">
        <f t="shared" si="6"/>
        <v>0</v>
      </c>
      <c r="BH150" s="141">
        <f t="shared" si="7"/>
        <v>0</v>
      </c>
      <c r="BI150" s="141">
        <f t="shared" si="8"/>
        <v>0</v>
      </c>
      <c r="BJ150" s="16" t="s">
        <v>79</v>
      </c>
      <c r="BK150" s="141">
        <f t="shared" si="9"/>
        <v>0</v>
      </c>
      <c r="BL150" s="16" t="s">
        <v>294</v>
      </c>
      <c r="BM150" s="140" t="s">
        <v>1059</v>
      </c>
    </row>
    <row r="151" spans="2:65" s="1" customFormat="1" ht="16.5" customHeight="1">
      <c r="B151" s="129"/>
      <c r="C151" s="130" t="s">
        <v>8</v>
      </c>
      <c r="D151" s="130" t="s">
        <v>228</v>
      </c>
      <c r="E151" s="131" t="s">
        <v>1060</v>
      </c>
      <c r="F151" s="132" t="s">
        <v>1061</v>
      </c>
      <c r="G151" s="133" t="s">
        <v>102</v>
      </c>
      <c r="H151" s="134">
        <v>10</v>
      </c>
      <c r="I151" s="184"/>
      <c r="J151" s="135">
        <f t="shared" si="0"/>
        <v>0</v>
      </c>
      <c r="K151" s="132" t="s">
        <v>232</v>
      </c>
      <c r="L151" s="28"/>
      <c r="M151" s="136" t="s">
        <v>1</v>
      </c>
      <c r="N151" s="137" t="s">
        <v>35</v>
      </c>
      <c r="O151" s="138">
        <v>0.65900000000000003</v>
      </c>
      <c r="P151" s="138">
        <f t="shared" si="1"/>
        <v>6.59</v>
      </c>
      <c r="Q151" s="138">
        <v>4.0999999999999999E-4</v>
      </c>
      <c r="R151" s="138">
        <f t="shared" si="2"/>
        <v>4.0999999999999995E-3</v>
      </c>
      <c r="S151" s="138">
        <v>0</v>
      </c>
      <c r="T151" s="139">
        <f t="shared" si="3"/>
        <v>0</v>
      </c>
      <c r="AR151" s="140" t="s">
        <v>294</v>
      </c>
      <c r="AT151" s="140" t="s">
        <v>228</v>
      </c>
      <c r="AU151" s="140" t="s">
        <v>79</v>
      </c>
      <c r="AY151" s="16" t="s">
        <v>226</v>
      </c>
      <c r="BE151" s="141">
        <f t="shared" si="4"/>
        <v>0</v>
      </c>
      <c r="BF151" s="141">
        <f t="shared" si="5"/>
        <v>0</v>
      </c>
      <c r="BG151" s="141">
        <f t="shared" si="6"/>
        <v>0</v>
      </c>
      <c r="BH151" s="141">
        <f t="shared" si="7"/>
        <v>0</v>
      </c>
      <c r="BI151" s="141">
        <f t="shared" si="8"/>
        <v>0</v>
      </c>
      <c r="BJ151" s="16" t="s">
        <v>79</v>
      </c>
      <c r="BK151" s="141">
        <f t="shared" si="9"/>
        <v>0</v>
      </c>
      <c r="BL151" s="16" t="s">
        <v>294</v>
      </c>
      <c r="BM151" s="140" t="s">
        <v>1062</v>
      </c>
    </row>
    <row r="152" spans="2:65" s="1" customFormat="1" ht="16.5" customHeight="1">
      <c r="B152" s="129"/>
      <c r="C152" s="130" t="s">
        <v>294</v>
      </c>
      <c r="D152" s="130" t="s">
        <v>228</v>
      </c>
      <c r="E152" s="131" t="s">
        <v>1063</v>
      </c>
      <c r="F152" s="132" t="s">
        <v>1064</v>
      </c>
      <c r="G152" s="133" t="s">
        <v>231</v>
      </c>
      <c r="H152" s="134">
        <v>3</v>
      </c>
      <c r="I152" s="184"/>
      <c r="J152" s="135">
        <f t="shared" si="0"/>
        <v>0</v>
      </c>
      <c r="K152" s="132" t="s">
        <v>232</v>
      </c>
      <c r="L152" s="28"/>
      <c r="M152" s="136" t="s">
        <v>1</v>
      </c>
      <c r="N152" s="137" t="s">
        <v>35</v>
      </c>
      <c r="O152" s="138">
        <v>0.157</v>
      </c>
      <c r="P152" s="138">
        <f t="shared" si="1"/>
        <v>0.47099999999999997</v>
      </c>
      <c r="Q152" s="138">
        <v>0</v>
      </c>
      <c r="R152" s="138">
        <f t="shared" si="2"/>
        <v>0</v>
      </c>
      <c r="S152" s="138">
        <v>0</v>
      </c>
      <c r="T152" s="139">
        <f t="shared" si="3"/>
        <v>0</v>
      </c>
      <c r="AR152" s="140" t="s">
        <v>294</v>
      </c>
      <c r="AT152" s="140" t="s">
        <v>228</v>
      </c>
      <c r="AU152" s="140" t="s">
        <v>79</v>
      </c>
      <c r="AY152" s="16" t="s">
        <v>226</v>
      </c>
      <c r="BE152" s="141">
        <f t="shared" si="4"/>
        <v>0</v>
      </c>
      <c r="BF152" s="141">
        <f t="shared" si="5"/>
        <v>0</v>
      </c>
      <c r="BG152" s="141">
        <f t="shared" si="6"/>
        <v>0</v>
      </c>
      <c r="BH152" s="141">
        <f t="shared" si="7"/>
        <v>0</v>
      </c>
      <c r="BI152" s="141">
        <f t="shared" si="8"/>
        <v>0</v>
      </c>
      <c r="BJ152" s="16" t="s">
        <v>79</v>
      </c>
      <c r="BK152" s="141">
        <f t="shared" si="9"/>
        <v>0</v>
      </c>
      <c r="BL152" s="16" t="s">
        <v>294</v>
      </c>
      <c r="BM152" s="140" t="s">
        <v>1065</v>
      </c>
    </row>
    <row r="153" spans="2:65" s="1" customFormat="1" ht="21.75" customHeight="1">
      <c r="B153" s="129"/>
      <c r="C153" s="130" t="s">
        <v>300</v>
      </c>
      <c r="D153" s="130" t="s">
        <v>228</v>
      </c>
      <c r="E153" s="131" t="s">
        <v>1066</v>
      </c>
      <c r="F153" s="132" t="s">
        <v>1067</v>
      </c>
      <c r="G153" s="133" t="s">
        <v>231</v>
      </c>
      <c r="H153" s="134">
        <v>1</v>
      </c>
      <c r="I153" s="184"/>
      <c r="J153" s="135">
        <f t="shared" si="0"/>
        <v>0</v>
      </c>
      <c r="K153" s="132" t="s">
        <v>232</v>
      </c>
      <c r="L153" s="28"/>
      <c r="M153" s="136" t="s">
        <v>1</v>
      </c>
      <c r="N153" s="137" t="s">
        <v>35</v>
      </c>
      <c r="O153" s="138">
        <v>0.25900000000000001</v>
      </c>
      <c r="P153" s="138">
        <f t="shared" si="1"/>
        <v>0.25900000000000001</v>
      </c>
      <c r="Q153" s="138">
        <v>0</v>
      </c>
      <c r="R153" s="138">
        <f t="shared" si="2"/>
        <v>0</v>
      </c>
      <c r="S153" s="138">
        <v>0</v>
      </c>
      <c r="T153" s="139">
        <f t="shared" si="3"/>
        <v>0</v>
      </c>
      <c r="AR153" s="140" t="s">
        <v>294</v>
      </c>
      <c r="AT153" s="140" t="s">
        <v>228</v>
      </c>
      <c r="AU153" s="140" t="s">
        <v>79</v>
      </c>
      <c r="AY153" s="16" t="s">
        <v>226</v>
      </c>
      <c r="BE153" s="141">
        <f t="shared" si="4"/>
        <v>0</v>
      </c>
      <c r="BF153" s="141">
        <f t="shared" si="5"/>
        <v>0</v>
      </c>
      <c r="BG153" s="141">
        <f t="shared" si="6"/>
        <v>0</v>
      </c>
      <c r="BH153" s="141">
        <f t="shared" si="7"/>
        <v>0</v>
      </c>
      <c r="BI153" s="141">
        <f t="shared" si="8"/>
        <v>0</v>
      </c>
      <c r="BJ153" s="16" t="s">
        <v>79</v>
      </c>
      <c r="BK153" s="141">
        <f t="shared" si="9"/>
        <v>0</v>
      </c>
      <c r="BL153" s="16" t="s">
        <v>294</v>
      </c>
      <c r="BM153" s="140" t="s">
        <v>1068</v>
      </c>
    </row>
    <row r="154" spans="2:65" s="1" customFormat="1" ht="21.75" customHeight="1">
      <c r="B154" s="129"/>
      <c r="C154" s="130" t="s">
        <v>304</v>
      </c>
      <c r="D154" s="130" t="s">
        <v>228</v>
      </c>
      <c r="E154" s="131" t="s">
        <v>1069</v>
      </c>
      <c r="F154" s="132" t="s">
        <v>1070</v>
      </c>
      <c r="G154" s="133" t="s">
        <v>102</v>
      </c>
      <c r="H154" s="134">
        <v>18</v>
      </c>
      <c r="I154" s="184"/>
      <c r="J154" s="135">
        <f t="shared" si="0"/>
        <v>0</v>
      </c>
      <c r="K154" s="132" t="s">
        <v>232</v>
      </c>
      <c r="L154" s="28"/>
      <c r="M154" s="136" t="s">
        <v>1</v>
      </c>
      <c r="N154" s="137" t="s">
        <v>35</v>
      </c>
      <c r="O154" s="138">
        <v>4.8000000000000001E-2</v>
      </c>
      <c r="P154" s="138">
        <f t="shared" si="1"/>
        <v>0.86399999999999999</v>
      </c>
      <c r="Q154" s="138">
        <v>0</v>
      </c>
      <c r="R154" s="138">
        <f t="shared" si="2"/>
        <v>0</v>
      </c>
      <c r="S154" s="138">
        <v>0</v>
      </c>
      <c r="T154" s="139">
        <f t="shared" si="3"/>
        <v>0</v>
      </c>
      <c r="AR154" s="140" t="s">
        <v>294</v>
      </c>
      <c r="AT154" s="140" t="s">
        <v>228</v>
      </c>
      <c r="AU154" s="140" t="s">
        <v>79</v>
      </c>
      <c r="AY154" s="16" t="s">
        <v>226</v>
      </c>
      <c r="BE154" s="141">
        <f t="shared" si="4"/>
        <v>0</v>
      </c>
      <c r="BF154" s="141">
        <f t="shared" si="5"/>
        <v>0</v>
      </c>
      <c r="BG154" s="141">
        <f t="shared" si="6"/>
        <v>0</v>
      </c>
      <c r="BH154" s="141">
        <f t="shared" si="7"/>
        <v>0</v>
      </c>
      <c r="BI154" s="141">
        <f t="shared" si="8"/>
        <v>0</v>
      </c>
      <c r="BJ154" s="16" t="s">
        <v>79</v>
      </c>
      <c r="BK154" s="141">
        <f t="shared" si="9"/>
        <v>0</v>
      </c>
      <c r="BL154" s="16" t="s">
        <v>294</v>
      </c>
      <c r="BM154" s="140" t="s">
        <v>1071</v>
      </c>
    </row>
    <row r="155" spans="2:65" s="1" customFormat="1" ht="24.2" customHeight="1">
      <c r="B155" s="129"/>
      <c r="C155" s="130" t="s">
        <v>308</v>
      </c>
      <c r="D155" s="130" t="s">
        <v>228</v>
      </c>
      <c r="E155" s="131" t="s">
        <v>1072</v>
      </c>
      <c r="F155" s="132" t="s">
        <v>1073</v>
      </c>
      <c r="G155" s="133" t="s">
        <v>1322</v>
      </c>
      <c r="H155" s="134">
        <v>1</v>
      </c>
      <c r="I155" s="184"/>
      <c r="J155" s="135">
        <f t="shared" si="0"/>
        <v>0</v>
      </c>
      <c r="K155" s="132" t="s">
        <v>232</v>
      </c>
      <c r="L155" s="28"/>
      <c r="M155" s="136" t="s">
        <v>1</v>
      </c>
      <c r="N155" s="137" t="s">
        <v>35</v>
      </c>
      <c r="O155" s="138">
        <v>0</v>
      </c>
      <c r="P155" s="138">
        <f t="shared" si="1"/>
        <v>0</v>
      </c>
      <c r="Q155" s="138">
        <v>0</v>
      </c>
      <c r="R155" s="138">
        <f t="shared" si="2"/>
        <v>0</v>
      </c>
      <c r="S155" s="138">
        <v>0</v>
      </c>
      <c r="T155" s="139">
        <f t="shared" si="3"/>
        <v>0</v>
      </c>
      <c r="AR155" s="140" t="s">
        <v>294</v>
      </c>
      <c r="AT155" s="140" t="s">
        <v>228</v>
      </c>
      <c r="AU155" s="140" t="s">
        <v>79</v>
      </c>
      <c r="AY155" s="16" t="s">
        <v>226</v>
      </c>
      <c r="BE155" s="141">
        <f t="shared" si="4"/>
        <v>0</v>
      </c>
      <c r="BF155" s="141">
        <f t="shared" si="5"/>
        <v>0</v>
      </c>
      <c r="BG155" s="141">
        <f t="shared" si="6"/>
        <v>0</v>
      </c>
      <c r="BH155" s="141">
        <f t="shared" si="7"/>
        <v>0</v>
      </c>
      <c r="BI155" s="141">
        <f t="shared" si="8"/>
        <v>0</v>
      </c>
      <c r="BJ155" s="16" t="s">
        <v>79</v>
      </c>
      <c r="BK155" s="141">
        <f t="shared" si="9"/>
        <v>0</v>
      </c>
      <c r="BL155" s="16" t="s">
        <v>294</v>
      </c>
      <c r="BM155" s="140" t="s">
        <v>1074</v>
      </c>
    </row>
    <row r="156" spans="2:65" s="11" customFormat="1" ht="22.9" customHeight="1">
      <c r="B156" s="118"/>
      <c r="D156" s="119" t="s">
        <v>68</v>
      </c>
      <c r="E156" s="127" t="s">
        <v>1075</v>
      </c>
      <c r="F156" s="127" t="s">
        <v>1076</v>
      </c>
      <c r="J156" s="128">
        <f>BK156</f>
        <v>0</v>
      </c>
      <c r="L156" s="118"/>
      <c r="M156" s="122"/>
      <c r="P156" s="123">
        <f>SUM(P157:P171)</f>
        <v>17.275000000000002</v>
      </c>
      <c r="R156" s="123">
        <f>SUM(R157:R171)</f>
        <v>2.9480000000000003E-2</v>
      </c>
      <c r="T156" s="124">
        <f>SUM(T157:T171)</f>
        <v>0</v>
      </c>
      <c r="AR156" s="119" t="s">
        <v>79</v>
      </c>
      <c r="AT156" s="125" t="s">
        <v>68</v>
      </c>
      <c r="AU156" s="125" t="s">
        <v>77</v>
      </c>
      <c r="AY156" s="119" t="s">
        <v>226</v>
      </c>
      <c r="BK156" s="126">
        <f>SUM(BK157:BK171)</f>
        <v>0</v>
      </c>
    </row>
    <row r="157" spans="2:65" s="1" customFormat="1" ht="24.2" customHeight="1">
      <c r="B157" s="129"/>
      <c r="C157" s="130" t="s">
        <v>312</v>
      </c>
      <c r="D157" s="130" t="s">
        <v>228</v>
      </c>
      <c r="E157" s="131" t="s">
        <v>1077</v>
      </c>
      <c r="F157" s="132" t="s">
        <v>1078</v>
      </c>
      <c r="G157" s="133" t="s">
        <v>102</v>
      </c>
      <c r="H157" s="134">
        <v>5</v>
      </c>
      <c r="I157" s="184"/>
      <c r="J157" s="135">
        <f t="shared" ref="J157:J171" si="10">ROUND(I157*H157,2)</f>
        <v>0</v>
      </c>
      <c r="K157" s="132" t="s">
        <v>232</v>
      </c>
      <c r="L157" s="28"/>
      <c r="M157" s="136" t="s">
        <v>1</v>
      </c>
      <c r="N157" s="137" t="s">
        <v>35</v>
      </c>
      <c r="O157" s="138">
        <v>0.61599999999999999</v>
      </c>
      <c r="P157" s="138">
        <f t="shared" ref="P157:P171" si="11">O157*H157</f>
        <v>3.08</v>
      </c>
      <c r="Q157" s="138">
        <v>1.2600000000000001E-3</v>
      </c>
      <c r="R157" s="138">
        <f t="shared" ref="R157:R171" si="12">Q157*H157</f>
        <v>6.3E-3</v>
      </c>
      <c r="S157" s="138">
        <v>0</v>
      </c>
      <c r="T157" s="139">
        <f t="shared" ref="T157:T171" si="13">S157*H157</f>
        <v>0</v>
      </c>
      <c r="AR157" s="140" t="s">
        <v>294</v>
      </c>
      <c r="AT157" s="140" t="s">
        <v>228</v>
      </c>
      <c r="AU157" s="140" t="s">
        <v>79</v>
      </c>
      <c r="AY157" s="16" t="s">
        <v>226</v>
      </c>
      <c r="BE157" s="141">
        <f t="shared" ref="BE157:BE171" si="14">IF(N157="základní",J157,0)</f>
        <v>0</v>
      </c>
      <c r="BF157" s="141">
        <f t="shared" ref="BF157:BF171" si="15">IF(N157="snížená",J157,0)</f>
        <v>0</v>
      </c>
      <c r="BG157" s="141">
        <f t="shared" ref="BG157:BG171" si="16">IF(N157="zákl. přenesená",J157,0)</f>
        <v>0</v>
      </c>
      <c r="BH157" s="141">
        <f t="shared" ref="BH157:BH171" si="17">IF(N157="sníž. přenesená",J157,0)</f>
        <v>0</v>
      </c>
      <c r="BI157" s="141">
        <f t="shared" ref="BI157:BI171" si="18">IF(N157="nulová",J157,0)</f>
        <v>0</v>
      </c>
      <c r="BJ157" s="16" t="s">
        <v>79</v>
      </c>
      <c r="BK157" s="141">
        <f t="shared" ref="BK157:BK171" si="19">ROUND(I157*H157,2)</f>
        <v>0</v>
      </c>
      <c r="BL157" s="16" t="s">
        <v>294</v>
      </c>
      <c r="BM157" s="140" t="s">
        <v>1079</v>
      </c>
    </row>
    <row r="158" spans="2:65" s="1" customFormat="1" ht="24.2" customHeight="1">
      <c r="B158" s="129"/>
      <c r="C158" s="130" t="s">
        <v>7</v>
      </c>
      <c r="D158" s="130" t="s">
        <v>228</v>
      </c>
      <c r="E158" s="131" t="s">
        <v>1080</v>
      </c>
      <c r="F158" s="132" t="s">
        <v>1081</v>
      </c>
      <c r="G158" s="133" t="s">
        <v>102</v>
      </c>
      <c r="H158" s="134">
        <v>10</v>
      </c>
      <c r="I158" s="184"/>
      <c r="J158" s="135">
        <f t="shared" si="10"/>
        <v>0</v>
      </c>
      <c r="K158" s="132" t="s">
        <v>232</v>
      </c>
      <c r="L158" s="28"/>
      <c r="M158" s="136" t="s">
        <v>1</v>
      </c>
      <c r="N158" s="137" t="s">
        <v>35</v>
      </c>
      <c r="O158" s="138">
        <v>0.52900000000000003</v>
      </c>
      <c r="P158" s="138">
        <f t="shared" si="11"/>
        <v>5.29</v>
      </c>
      <c r="Q158" s="138">
        <v>9.7999999999999997E-4</v>
      </c>
      <c r="R158" s="138">
        <f t="shared" si="12"/>
        <v>9.7999999999999997E-3</v>
      </c>
      <c r="S158" s="138">
        <v>0</v>
      </c>
      <c r="T158" s="139">
        <f t="shared" si="13"/>
        <v>0</v>
      </c>
      <c r="AR158" s="140" t="s">
        <v>294</v>
      </c>
      <c r="AT158" s="140" t="s">
        <v>228</v>
      </c>
      <c r="AU158" s="140" t="s">
        <v>79</v>
      </c>
      <c r="AY158" s="16" t="s">
        <v>226</v>
      </c>
      <c r="BE158" s="141">
        <f t="shared" si="14"/>
        <v>0</v>
      </c>
      <c r="BF158" s="141">
        <f t="shared" si="15"/>
        <v>0</v>
      </c>
      <c r="BG158" s="141">
        <f t="shared" si="16"/>
        <v>0</v>
      </c>
      <c r="BH158" s="141">
        <f t="shared" si="17"/>
        <v>0</v>
      </c>
      <c r="BI158" s="141">
        <f t="shared" si="18"/>
        <v>0</v>
      </c>
      <c r="BJ158" s="16" t="s">
        <v>79</v>
      </c>
      <c r="BK158" s="141">
        <f t="shared" si="19"/>
        <v>0</v>
      </c>
      <c r="BL158" s="16" t="s">
        <v>294</v>
      </c>
      <c r="BM158" s="140" t="s">
        <v>1082</v>
      </c>
    </row>
    <row r="159" spans="2:65" s="1" customFormat="1" ht="24.2" customHeight="1">
      <c r="B159" s="129"/>
      <c r="C159" s="130" t="s">
        <v>319</v>
      </c>
      <c r="D159" s="130" t="s">
        <v>228</v>
      </c>
      <c r="E159" s="131" t="s">
        <v>1083</v>
      </c>
      <c r="F159" s="132" t="s">
        <v>1084</v>
      </c>
      <c r="G159" s="133" t="s">
        <v>231</v>
      </c>
      <c r="H159" s="134">
        <v>2</v>
      </c>
      <c r="I159" s="184"/>
      <c r="J159" s="135">
        <f t="shared" si="10"/>
        <v>0</v>
      </c>
      <c r="K159" s="132" t="s">
        <v>232</v>
      </c>
      <c r="L159" s="28"/>
      <c r="M159" s="136" t="s">
        <v>1</v>
      </c>
      <c r="N159" s="137" t="s">
        <v>35</v>
      </c>
      <c r="O159" s="138">
        <v>0.38400000000000001</v>
      </c>
      <c r="P159" s="138">
        <f t="shared" si="11"/>
        <v>0.76800000000000002</v>
      </c>
      <c r="Q159" s="138">
        <v>6.9999999999999999E-4</v>
      </c>
      <c r="R159" s="138">
        <f t="shared" si="12"/>
        <v>1.4E-3</v>
      </c>
      <c r="S159" s="138">
        <v>0</v>
      </c>
      <c r="T159" s="139">
        <f t="shared" si="13"/>
        <v>0</v>
      </c>
      <c r="AR159" s="140" t="s">
        <v>294</v>
      </c>
      <c r="AT159" s="140" t="s">
        <v>228</v>
      </c>
      <c r="AU159" s="140" t="s">
        <v>79</v>
      </c>
      <c r="AY159" s="16" t="s">
        <v>226</v>
      </c>
      <c r="BE159" s="141">
        <f t="shared" si="14"/>
        <v>0</v>
      </c>
      <c r="BF159" s="141">
        <f t="shared" si="15"/>
        <v>0</v>
      </c>
      <c r="BG159" s="141">
        <f t="shared" si="16"/>
        <v>0</v>
      </c>
      <c r="BH159" s="141">
        <f t="shared" si="17"/>
        <v>0</v>
      </c>
      <c r="BI159" s="141">
        <f t="shared" si="18"/>
        <v>0</v>
      </c>
      <c r="BJ159" s="16" t="s">
        <v>79</v>
      </c>
      <c r="BK159" s="141">
        <f t="shared" si="19"/>
        <v>0</v>
      </c>
      <c r="BL159" s="16" t="s">
        <v>294</v>
      </c>
      <c r="BM159" s="140" t="s">
        <v>1085</v>
      </c>
    </row>
    <row r="160" spans="2:65" s="1" customFormat="1" ht="24.2" customHeight="1">
      <c r="B160" s="129"/>
      <c r="C160" s="130" t="s">
        <v>323</v>
      </c>
      <c r="D160" s="130" t="s">
        <v>228</v>
      </c>
      <c r="E160" s="131" t="s">
        <v>1086</v>
      </c>
      <c r="F160" s="132" t="s">
        <v>1087</v>
      </c>
      <c r="G160" s="133" t="s">
        <v>231</v>
      </c>
      <c r="H160" s="134">
        <v>1</v>
      </c>
      <c r="I160" s="184"/>
      <c r="J160" s="135">
        <f t="shared" si="10"/>
        <v>0</v>
      </c>
      <c r="K160" s="132" t="s">
        <v>232</v>
      </c>
      <c r="L160" s="28"/>
      <c r="M160" s="136" t="s">
        <v>1</v>
      </c>
      <c r="N160" s="137" t="s">
        <v>35</v>
      </c>
      <c r="O160" s="138">
        <v>0.42499999999999999</v>
      </c>
      <c r="P160" s="138">
        <f t="shared" si="11"/>
        <v>0.42499999999999999</v>
      </c>
      <c r="Q160" s="138">
        <v>1.33E-3</v>
      </c>
      <c r="R160" s="138">
        <f t="shared" si="12"/>
        <v>1.33E-3</v>
      </c>
      <c r="S160" s="138">
        <v>0</v>
      </c>
      <c r="T160" s="139">
        <f t="shared" si="13"/>
        <v>0</v>
      </c>
      <c r="AR160" s="140" t="s">
        <v>294</v>
      </c>
      <c r="AT160" s="140" t="s">
        <v>228</v>
      </c>
      <c r="AU160" s="140" t="s">
        <v>79</v>
      </c>
      <c r="AY160" s="16" t="s">
        <v>226</v>
      </c>
      <c r="BE160" s="141">
        <f t="shared" si="14"/>
        <v>0</v>
      </c>
      <c r="BF160" s="141">
        <f t="shared" si="15"/>
        <v>0</v>
      </c>
      <c r="BG160" s="141">
        <f t="shared" si="16"/>
        <v>0</v>
      </c>
      <c r="BH160" s="141">
        <f t="shared" si="17"/>
        <v>0</v>
      </c>
      <c r="BI160" s="141">
        <f t="shared" si="18"/>
        <v>0</v>
      </c>
      <c r="BJ160" s="16" t="s">
        <v>79</v>
      </c>
      <c r="BK160" s="141">
        <f t="shared" si="19"/>
        <v>0</v>
      </c>
      <c r="BL160" s="16" t="s">
        <v>294</v>
      </c>
      <c r="BM160" s="140" t="s">
        <v>1088</v>
      </c>
    </row>
    <row r="161" spans="2:65" s="1" customFormat="1" ht="37.9" customHeight="1">
      <c r="B161" s="129"/>
      <c r="C161" s="130" t="s">
        <v>327</v>
      </c>
      <c r="D161" s="130" t="s">
        <v>228</v>
      </c>
      <c r="E161" s="131" t="s">
        <v>1089</v>
      </c>
      <c r="F161" s="132" t="s">
        <v>1090</v>
      </c>
      <c r="G161" s="133" t="s">
        <v>102</v>
      </c>
      <c r="H161" s="134">
        <v>5</v>
      </c>
      <c r="I161" s="184"/>
      <c r="J161" s="135">
        <f t="shared" si="10"/>
        <v>0</v>
      </c>
      <c r="K161" s="132" t="s">
        <v>232</v>
      </c>
      <c r="L161" s="28"/>
      <c r="M161" s="136" t="s">
        <v>1</v>
      </c>
      <c r="N161" s="137" t="s">
        <v>35</v>
      </c>
      <c r="O161" s="138">
        <v>0.113</v>
      </c>
      <c r="P161" s="138">
        <f t="shared" si="11"/>
        <v>0.56500000000000006</v>
      </c>
      <c r="Q161" s="138">
        <v>1.6000000000000001E-4</v>
      </c>
      <c r="R161" s="138">
        <f t="shared" si="12"/>
        <v>8.0000000000000004E-4</v>
      </c>
      <c r="S161" s="138">
        <v>0</v>
      </c>
      <c r="T161" s="139">
        <f t="shared" si="13"/>
        <v>0</v>
      </c>
      <c r="AR161" s="140" t="s">
        <v>294</v>
      </c>
      <c r="AT161" s="140" t="s">
        <v>228</v>
      </c>
      <c r="AU161" s="140" t="s">
        <v>79</v>
      </c>
      <c r="AY161" s="16" t="s">
        <v>226</v>
      </c>
      <c r="BE161" s="141">
        <f t="shared" si="14"/>
        <v>0</v>
      </c>
      <c r="BF161" s="141">
        <f t="shared" si="15"/>
        <v>0</v>
      </c>
      <c r="BG161" s="141">
        <f t="shared" si="16"/>
        <v>0</v>
      </c>
      <c r="BH161" s="141">
        <f t="shared" si="17"/>
        <v>0</v>
      </c>
      <c r="BI161" s="141">
        <f t="shared" si="18"/>
        <v>0</v>
      </c>
      <c r="BJ161" s="16" t="s">
        <v>79</v>
      </c>
      <c r="BK161" s="141">
        <f t="shared" si="19"/>
        <v>0</v>
      </c>
      <c r="BL161" s="16" t="s">
        <v>294</v>
      </c>
      <c r="BM161" s="140" t="s">
        <v>1091</v>
      </c>
    </row>
    <row r="162" spans="2:65" s="1" customFormat="1" ht="37.9" customHeight="1">
      <c r="B162" s="129"/>
      <c r="C162" s="130" t="s">
        <v>331</v>
      </c>
      <c r="D162" s="130" t="s">
        <v>228</v>
      </c>
      <c r="E162" s="131" t="s">
        <v>1092</v>
      </c>
      <c r="F162" s="132" t="s">
        <v>1093</v>
      </c>
      <c r="G162" s="133" t="s">
        <v>102</v>
      </c>
      <c r="H162" s="134">
        <v>10</v>
      </c>
      <c r="I162" s="184"/>
      <c r="J162" s="135">
        <f t="shared" si="10"/>
        <v>0</v>
      </c>
      <c r="K162" s="132" t="s">
        <v>232</v>
      </c>
      <c r="L162" s="28"/>
      <c r="M162" s="136" t="s">
        <v>1</v>
      </c>
      <c r="N162" s="137" t="s">
        <v>35</v>
      </c>
      <c r="O162" s="138">
        <v>0.113</v>
      </c>
      <c r="P162" s="138">
        <f t="shared" si="11"/>
        <v>1.1300000000000001</v>
      </c>
      <c r="Q162" s="138">
        <v>1.2E-4</v>
      </c>
      <c r="R162" s="138">
        <f t="shared" si="12"/>
        <v>1.2000000000000001E-3</v>
      </c>
      <c r="S162" s="138">
        <v>0</v>
      </c>
      <c r="T162" s="139">
        <f t="shared" si="13"/>
        <v>0</v>
      </c>
      <c r="AR162" s="140" t="s">
        <v>294</v>
      </c>
      <c r="AT162" s="140" t="s">
        <v>228</v>
      </c>
      <c r="AU162" s="140" t="s">
        <v>79</v>
      </c>
      <c r="AY162" s="16" t="s">
        <v>226</v>
      </c>
      <c r="BE162" s="141">
        <f t="shared" si="14"/>
        <v>0</v>
      </c>
      <c r="BF162" s="141">
        <f t="shared" si="15"/>
        <v>0</v>
      </c>
      <c r="BG162" s="141">
        <f t="shared" si="16"/>
        <v>0</v>
      </c>
      <c r="BH162" s="141">
        <f t="shared" si="17"/>
        <v>0</v>
      </c>
      <c r="BI162" s="141">
        <f t="shared" si="18"/>
        <v>0</v>
      </c>
      <c r="BJ162" s="16" t="s">
        <v>79</v>
      </c>
      <c r="BK162" s="141">
        <f t="shared" si="19"/>
        <v>0</v>
      </c>
      <c r="BL162" s="16" t="s">
        <v>294</v>
      </c>
      <c r="BM162" s="140" t="s">
        <v>1094</v>
      </c>
    </row>
    <row r="163" spans="2:65" s="1" customFormat="1" ht="16.5" customHeight="1">
      <c r="B163" s="129"/>
      <c r="C163" s="130" t="s">
        <v>335</v>
      </c>
      <c r="D163" s="130" t="s">
        <v>228</v>
      </c>
      <c r="E163" s="131" t="s">
        <v>1095</v>
      </c>
      <c r="F163" s="132" t="s">
        <v>1096</v>
      </c>
      <c r="G163" s="133" t="s">
        <v>231</v>
      </c>
      <c r="H163" s="134">
        <v>2</v>
      </c>
      <c r="I163" s="184"/>
      <c r="J163" s="135">
        <f t="shared" si="10"/>
        <v>0</v>
      </c>
      <c r="K163" s="132" t="s">
        <v>232</v>
      </c>
      <c r="L163" s="28"/>
      <c r="M163" s="136" t="s">
        <v>1</v>
      </c>
      <c r="N163" s="137" t="s">
        <v>35</v>
      </c>
      <c r="O163" s="138">
        <v>0.42499999999999999</v>
      </c>
      <c r="P163" s="138">
        <f t="shared" si="11"/>
        <v>0.85</v>
      </c>
      <c r="Q163" s="138">
        <v>0</v>
      </c>
      <c r="R163" s="138">
        <f t="shared" si="12"/>
        <v>0</v>
      </c>
      <c r="S163" s="138">
        <v>0</v>
      </c>
      <c r="T163" s="139">
        <f t="shared" si="13"/>
        <v>0</v>
      </c>
      <c r="AR163" s="140" t="s">
        <v>294</v>
      </c>
      <c r="AT163" s="140" t="s">
        <v>228</v>
      </c>
      <c r="AU163" s="140" t="s">
        <v>79</v>
      </c>
      <c r="AY163" s="16" t="s">
        <v>226</v>
      </c>
      <c r="BE163" s="141">
        <f t="shared" si="14"/>
        <v>0</v>
      </c>
      <c r="BF163" s="141">
        <f t="shared" si="15"/>
        <v>0</v>
      </c>
      <c r="BG163" s="141">
        <f t="shared" si="16"/>
        <v>0</v>
      </c>
      <c r="BH163" s="141">
        <f t="shared" si="17"/>
        <v>0</v>
      </c>
      <c r="BI163" s="141">
        <f t="shared" si="18"/>
        <v>0</v>
      </c>
      <c r="BJ163" s="16" t="s">
        <v>79</v>
      </c>
      <c r="BK163" s="141">
        <f t="shared" si="19"/>
        <v>0</v>
      </c>
      <c r="BL163" s="16" t="s">
        <v>294</v>
      </c>
      <c r="BM163" s="140" t="s">
        <v>1097</v>
      </c>
    </row>
    <row r="164" spans="2:65" s="1" customFormat="1" ht="16.5" customHeight="1">
      <c r="B164" s="129"/>
      <c r="C164" s="130" t="s">
        <v>339</v>
      </c>
      <c r="D164" s="130" t="s">
        <v>228</v>
      </c>
      <c r="E164" s="131" t="s">
        <v>1098</v>
      </c>
      <c r="F164" s="132" t="s">
        <v>1099</v>
      </c>
      <c r="G164" s="133" t="s">
        <v>1100</v>
      </c>
      <c r="H164" s="134">
        <v>2</v>
      </c>
      <c r="I164" s="184"/>
      <c r="J164" s="135">
        <f t="shared" si="10"/>
        <v>0</v>
      </c>
      <c r="K164" s="132" t="s">
        <v>232</v>
      </c>
      <c r="L164" s="28"/>
      <c r="M164" s="136" t="s">
        <v>1</v>
      </c>
      <c r="N164" s="137" t="s">
        <v>35</v>
      </c>
      <c r="O164" s="138">
        <v>0.45700000000000002</v>
      </c>
      <c r="P164" s="138">
        <f t="shared" si="11"/>
        <v>0.91400000000000003</v>
      </c>
      <c r="Q164" s="138">
        <v>2.5000000000000001E-4</v>
      </c>
      <c r="R164" s="138">
        <f t="shared" si="12"/>
        <v>5.0000000000000001E-4</v>
      </c>
      <c r="S164" s="138">
        <v>0</v>
      </c>
      <c r="T164" s="139">
        <f t="shared" si="13"/>
        <v>0</v>
      </c>
      <c r="AR164" s="140" t="s">
        <v>294</v>
      </c>
      <c r="AT164" s="140" t="s">
        <v>228</v>
      </c>
      <c r="AU164" s="140" t="s">
        <v>79</v>
      </c>
      <c r="AY164" s="16" t="s">
        <v>226</v>
      </c>
      <c r="BE164" s="141">
        <f t="shared" si="14"/>
        <v>0</v>
      </c>
      <c r="BF164" s="141">
        <f t="shared" si="15"/>
        <v>0</v>
      </c>
      <c r="BG164" s="141">
        <f t="shared" si="16"/>
        <v>0</v>
      </c>
      <c r="BH164" s="141">
        <f t="shared" si="17"/>
        <v>0</v>
      </c>
      <c r="BI164" s="141">
        <f t="shared" si="18"/>
        <v>0</v>
      </c>
      <c r="BJ164" s="16" t="s">
        <v>79</v>
      </c>
      <c r="BK164" s="141">
        <f t="shared" si="19"/>
        <v>0</v>
      </c>
      <c r="BL164" s="16" t="s">
        <v>294</v>
      </c>
      <c r="BM164" s="140" t="s">
        <v>1101</v>
      </c>
    </row>
    <row r="165" spans="2:65" s="1" customFormat="1" ht="24.2" customHeight="1">
      <c r="B165" s="129"/>
      <c r="C165" s="130" t="s">
        <v>344</v>
      </c>
      <c r="D165" s="130" t="s">
        <v>228</v>
      </c>
      <c r="E165" s="131" t="s">
        <v>1102</v>
      </c>
      <c r="F165" s="132" t="s">
        <v>1103</v>
      </c>
      <c r="G165" s="133" t="s">
        <v>231</v>
      </c>
      <c r="H165" s="134">
        <v>4</v>
      </c>
      <c r="I165" s="184"/>
      <c r="J165" s="135">
        <f t="shared" si="10"/>
        <v>0</v>
      </c>
      <c r="K165" s="132" t="s">
        <v>232</v>
      </c>
      <c r="L165" s="28"/>
      <c r="M165" s="136" t="s">
        <v>1</v>
      </c>
      <c r="N165" s="137" t="s">
        <v>35</v>
      </c>
      <c r="O165" s="138">
        <v>0.11</v>
      </c>
      <c r="P165" s="138">
        <f t="shared" si="11"/>
        <v>0.44</v>
      </c>
      <c r="Q165" s="138">
        <v>1.1E-4</v>
      </c>
      <c r="R165" s="138">
        <f t="shared" si="12"/>
        <v>4.4000000000000002E-4</v>
      </c>
      <c r="S165" s="138">
        <v>0</v>
      </c>
      <c r="T165" s="139">
        <f t="shared" si="13"/>
        <v>0</v>
      </c>
      <c r="AR165" s="140" t="s">
        <v>294</v>
      </c>
      <c r="AT165" s="140" t="s">
        <v>228</v>
      </c>
      <c r="AU165" s="140" t="s">
        <v>79</v>
      </c>
      <c r="AY165" s="16" t="s">
        <v>226</v>
      </c>
      <c r="BE165" s="141">
        <f t="shared" si="14"/>
        <v>0</v>
      </c>
      <c r="BF165" s="141">
        <f t="shared" si="15"/>
        <v>0</v>
      </c>
      <c r="BG165" s="141">
        <f t="shared" si="16"/>
        <v>0</v>
      </c>
      <c r="BH165" s="141">
        <f t="shared" si="17"/>
        <v>0</v>
      </c>
      <c r="BI165" s="141">
        <f t="shared" si="18"/>
        <v>0</v>
      </c>
      <c r="BJ165" s="16" t="s">
        <v>79</v>
      </c>
      <c r="BK165" s="141">
        <f t="shared" si="19"/>
        <v>0</v>
      </c>
      <c r="BL165" s="16" t="s">
        <v>294</v>
      </c>
      <c r="BM165" s="140" t="s">
        <v>1104</v>
      </c>
    </row>
    <row r="166" spans="2:65" s="1" customFormat="1" ht="21.75" customHeight="1">
      <c r="B166" s="129"/>
      <c r="C166" s="130" t="s">
        <v>348</v>
      </c>
      <c r="D166" s="130" t="s">
        <v>228</v>
      </c>
      <c r="E166" s="131" t="s">
        <v>1105</v>
      </c>
      <c r="F166" s="132" t="s">
        <v>1106</v>
      </c>
      <c r="G166" s="133" t="s">
        <v>231</v>
      </c>
      <c r="H166" s="134">
        <v>4</v>
      </c>
      <c r="I166" s="184"/>
      <c r="J166" s="135">
        <f t="shared" si="10"/>
        <v>0</v>
      </c>
      <c r="K166" s="132" t="s">
        <v>232</v>
      </c>
      <c r="L166" s="28"/>
      <c r="M166" s="136" t="s">
        <v>1</v>
      </c>
      <c r="N166" s="137" t="s">
        <v>35</v>
      </c>
      <c r="O166" s="138">
        <v>0.20699999999999999</v>
      </c>
      <c r="P166" s="138">
        <f t="shared" si="11"/>
        <v>0.82799999999999996</v>
      </c>
      <c r="Q166" s="138">
        <v>5.6999999999999998E-4</v>
      </c>
      <c r="R166" s="138">
        <f t="shared" si="12"/>
        <v>2.2799999999999999E-3</v>
      </c>
      <c r="S166" s="138">
        <v>0</v>
      </c>
      <c r="T166" s="139">
        <f t="shared" si="13"/>
        <v>0</v>
      </c>
      <c r="AR166" s="140" t="s">
        <v>294</v>
      </c>
      <c r="AT166" s="140" t="s">
        <v>228</v>
      </c>
      <c r="AU166" s="140" t="s">
        <v>79</v>
      </c>
      <c r="AY166" s="16" t="s">
        <v>226</v>
      </c>
      <c r="BE166" s="141">
        <f t="shared" si="14"/>
        <v>0</v>
      </c>
      <c r="BF166" s="141">
        <f t="shared" si="15"/>
        <v>0</v>
      </c>
      <c r="BG166" s="141">
        <f t="shared" si="16"/>
        <v>0</v>
      </c>
      <c r="BH166" s="141">
        <f t="shared" si="17"/>
        <v>0</v>
      </c>
      <c r="BI166" s="141">
        <f t="shared" si="18"/>
        <v>0</v>
      </c>
      <c r="BJ166" s="16" t="s">
        <v>79</v>
      </c>
      <c r="BK166" s="141">
        <f t="shared" si="19"/>
        <v>0</v>
      </c>
      <c r="BL166" s="16" t="s">
        <v>294</v>
      </c>
      <c r="BM166" s="140" t="s">
        <v>1107</v>
      </c>
    </row>
    <row r="167" spans="2:65" s="1" customFormat="1" ht="24.2" customHeight="1">
      <c r="B167" s="129"/>
      <c r="C167" s="130" t="s">
        <v>352</v>
      </c>
      <c r="D167" s="130" t="s">
        <v>228</v>
      </c>
      <c r="E167" s="131" t="s">
        <v>1108</v>
      </c>
      <c r="F167" s="132" t="s">
        <v>1109</v>
      </c>
      <c r="G167" s="133" t="s">
        <v>231</v>
      </c>
      <c r="H167" s="134">
        <v>1</v>
      </c>
      <c r="I167" s="184"/>
      <c r="J167" s="135">
        <f t="shared" si="10"/>
        <v>0</v>
      </c>
      <c r="K167" s="132" t="s">
        <v>232</v>
      </c>
      <c r="L167" s="28"/>
      <c r="M167" s="136" t="s">
        <v>1</v>
      </c>
      <c r="N167" s="137" t="s">
        <v>35</v>
      </c>
      <c r="O167" s="138">
        <v>0.375</v>
      </c>
      <c r="P167" s="138">
        <f t="shared" si="11"/>
        <v>0.375</v>
      </c>
      <c r="Q167" s="138">
        <v>1.2700000000000001E-3</v>
      </c>
      <c r="R167" s="138">
        <f t="shared" si="12"/>
        <v>1.2700000000000001E-3</v>
      </c>
      <c r="S167" s="138">
        <v>0</v>
      </c>
      <c r="T167" s="139">
        <f t="shared" si="13"/>
        <v>0</v>
      </c>
      <c r="AR167" s="140" t="s">
        <v>294</v>
      </c>
      <c r="AT167" s="140" t="s">
        <v>228</v>
      </c>
      <c r="AU167" s="140" t="s">
        <v>79</v>
      </c>
      <c r="AY167" s="16" t="s">
        <v>226</v>
      </c>
      <c r="BE167" s="141">
        <f t="shared" si="14"/>
        <v>0</v>
      </c>
      <c r="BF167" s="141">
        <f t="shared" si="15"/>
        <v>0</v>
      </c>
      <c r="BG167" s="141">
        <f t="shared" si="16"/>
        <v>0</v>
      </c>
      <c r="BH167" s="141">
        <f t="shared" si="17"/>
        <v>0</v>
      </c>
      <c r="BI167" s="141">
        <f t="shared" si="18"/>
        <v>0</v>
      </c>
      <c r="BJ167" s="16" t="s">
        <v>79</v>
      </c>
      <c r="BK167" s="141">
        <f t="shared" si="19"/>
        <v>0</v>
      </c>
      <c r="BL167" s="16" t="s">
        <v>294</v>
      </c>
      <c r="BM167" s="140" t="s">
        <v>1110</v>
      </c>
    </row>
    <row r="168" spans="2:65" s="1" customFormat="1" ht="33" customHeight="1">
      <c r="B168" s="129"/>
      <c r="C168" s="130" t="s">
        <v>357</v>
      </c>
      <c r="D168" s="130" t="s">
        <v>228</v>
      </c>
      <c r="E168" s="131" t="s">
        <v>1111</v>
      </c>
      <c r="F168" s="132" t="s">
        <v>1112</v>
      </c>
      <c r="G168" s="133" t="s">
        <v>231</v>
      </c>
      <c r="H168" s="134">
        <v>1</v>
      </c>
      <c r="I168" s="184"/>
      <c r="J168" s="135">
        <f t="shared" si="10"/>
        <v>0</v>
      </c>
      <c r="K168" s="132" t="s">
        <v>232</v>
      </c>
      <c r="L168" s="28"/>
      <c r="M168" s="136" t="s">
        <v>1</v>
      </c>
      <c r="N168" s="137" t="s">
        <v>35</v>
      </c>
      <c r="O168" s="138">
        <v>0.375</v>
      </c>
      <c r="P168" s="138">
        <f t="shared" si="11"/>
        <v>0.375</v>
      </c>
      <c r="Q168" s="138">
        <v>1.16E-3</v>
      </c>
      <c r="R168" s="138">
        <f t="shared" si="12"/>
        <v>1.16E-3</v>
      </c>
      <c r="S168" s="138">
        <v>0</v>
      </c>
      <c r="T168" s="139">
        <f t="shared" si="13"/>
        <v>0</v>
      </c>
      <c r="AR168" s="140" t="s">
        <v>294</v>
      </c>
      <c r="AT168" s="140" t="s">
        <v>228</v>
      </c>
      <c r="AU168" s="140" t="s">
        <v>79</v>
      </c>
      <c r="AY168" s="16" t="s">
        <v>226</v>
      </c>
      <c r="BE168" s="141">
        <f t="shared" si="14"/>
        <v>0</v>
      </c>
      <c r="BF168" s="141">
        <f t="shared" si="15"/>
        <v>0</v>
      </c>
      <c r="BG168" s="141">
        <f t="shared" si="16"/>
        <v>0</v>
      </c>
      <c r="BH168" s="141">
        <f t="shared" si="17"/>
        <v>0</v>
      </c>
      <c r="BI168" s="141">
        <f t="shared" si="18"/>
        <v>0</v>
      </c>
      <c r="BJ168" s="16" t="s">
        <v>79</v>
      </c>
      <c r="BK168" s="141">
        <f t="shared" si="19"/>
        <v>0</v>
      </c>
      <c r="BL168" s="16" t="s">
        <v>294</v>
      </c>
      <c r="BM168" s="140" t="s">
        <v>1113</v>
      </c>
    </row>
    <row r="169" spans="2:65" s="1" customFormat="1" ht="24.2" customHeight="1">
      <c r="B169" s="129"/>
      <c r="C169" s="130" t="s">
        <v>362</v>
      </c>
      <c r="D169" s="130" t="s">
        <v>228</v>
      </c>
      <c r="E169" s="131" t="s">
        <v>1114</v>
      </c>
      <c r="F169" s="132" t="s">
        <v>1115</v>
      </c>
      <c r="G169" s="133" t="s">
        <v>102</v>
      </c>
      <c r="H169" s="134">
        <v>15</v>
      </c>
      <c r="I169" s="184"/>
      <c r="J169" s="135">
        <f t="shared" si="10"/>
        <v>0</v>
      </c>
      <c r="K169" s="132" t="s">
        <v>232</v>
      </c>
      <c r="L169" s="28"/>
      <c r="M169" s="136" t="s">
        <v>1</v>
      </c>
      <c r="N169" s="137" t="s">
        <v>35</v>
      </c>
      <c r="O169" s="138">
        <v>6.7000000000000004E-2</v>
      </c>
      <c r="P169" s="138">
        <f t="shared" si="11"/>
        <v>1.0050000000000001</v>
      </c>
      <c r="Q169" s="138">
        <v>1.9000000000000001E-4</v>
      </c>
      <c r="R169" s="138">
        <f t="shared" si="12"/>
        <v>2.8500000000000001E-3</v>
      </c>
      <c r="S169" s="138">
        <v>0</v>
      </c>
      <c r="T169" s="139">
        <f t="shared" si="13"/>
        <v>0</v>
      </c>
      <c r="AR169" s="140" t="s">
        <v>294</v>
      </c>
      <c r="AT169" s="140" t="s">
        <v>228</v>
      </c>
      <c r="AU169" s="140" t="s">
        <v>79</v>
      </c>
      <c r="AY169" s="16" t="s">
        <v>226</v>
      </c>
      <c r="BE169" s="141">
        <f t="shared" si="14"/>
        <v>0</v>
      </c>
      <c r="BF169" s="141">
        <f t="shared" si="15"/>
        <v>0</v>
      </c>
      <c r="BG169" s="141">
        <f t="shared" si="16"/>
        <v>0</v>
      </c>
      <c r="BH169" s="141">
        <f t="shared" si="17"/>
        <v>0</v>
      </c>
      <c r="BI169" s="141">
        <f t="shared" si="18"/>
        <v>0</v>
      </c>
      <c r="BJ169" s="16" t="s">
        <v>79</v>
      </c>
      <c r="BK169" s="141">
        <f t="shared" si="19"/>
        <v>0</v>
      </c>
      <c r="BL169" s="16" t="s">
        <v>294</v>
      </c>
      <c r="BM169" s="140" t="s">
        <v>1116</v>
      </c>
    </row>
    <row r="170" spans="2:65" s="1" customFormat="1" ht="21.75" customHeight="1">
      <c r="B170" s="129"/>
      <c r="C170" s="130" t="s">
        <v>367</v>
      </c>
      <c r="D170" s="130" t="s">
        <v>228</v>
      </c>
      <c r="E170" s="131" t="s">
        <v>1117</v>
      </c>
      <c r="F170" s="132" t="s">
        <v>1118</v>
      </c>
      <c r="G170" s="133" t="s">
        <v>102</v>
      </c>
      <c r="H170" s="134">
        <v>15</v>
      </c>
      <c r="I170" s="184"/>
      <c r="J170" s="135">
        <f t="shared" si="10"/>
        <v>0</v>
      </c>
      <c r="K170" s="132" t="s">
        <v>232</v>
      </c>
      <c r="L170" s="28"/>
      <c r="M170" s="136" t="s">
        <v>1</v>
      </c>
      <c r="N170" s="137" t="s">
        <v>35</v>
      </c>
      <c r="O170" s="138">
        <v>8.2000000000000003E-2</v>
      </c>
      <c r="P170" s="138">
        <f t="shared" si="11"/>
        <v>1.23</v>
      </c>
      <c r="Q170" s="138">
        <v>1.0000000000000001E-5</v>
      </c>
      <c r="R170" s="138">
        <f t="shared" si="12"/>
        <v>1.5000000000000001E-4</v>
      </c>
      <c r="S170" s="138">
        <v>0</v>
      </c>
      <c r="T170" s="139">
        <f t="shared" si="13"/>
        <v>0</v>
      </c>
      <c r="AR170" s="140" t="s">
        <v>294</v>
      </c>
      <c r="AT170" s="140" t="s">
        <v>228</v>
      </c>
      <c r="AU170" s="140" t="s">
        <v>79</v>
      </c>
      <c r="AY170" s="16" t="s">
        <v>226</v>
      </c>
      <c r="BE170" s="141">
        <f t="shared" si="14"/>
        <v>0</v>
      </c>
      <c r="BF170" s="141">
        <f t="shared" si="15"/>
        <v>0</v>
      </c>
      <c r="BG170" s="141">
        <f t="shared" si="16"/>
        <v>0</v>
      </c>
      <c r="BH170" s="141">
        <f t="shared" si="17"/>
        <v>0</v>
      </c>
      <c r="BI170" s="141">
        <f t="shared" si="18"/>
        <v>0</v>
      </c>
      <c r="BJ170" s="16" t="s">
        <v>79</v>
      </c>
      <c r="BK170" s="141">
        <f t="shared" si="19"/>
        <v>0</v>
      </c>
      <c r="BL170" s="16" t="s">
        <v>294</v>
      </c>
      <c r="BM170" s="140" t="s">
        <v>1119</v>
      </c>
    </row>
    <row r="171" spans="2:65" s="1" customFormat="1" ht="24.2" customHeight="1">
      <c r="B171" s="129"/>
      <c r="C171" s="130" t="s">
        <v>374</v>
      </c>
      <c r="D171" s="130" t="s">
        <v>228</v>
      </c>
      <c r="E171" s="131" t="s">
        <v>1120</v>
      </c>
      <c r="F171" s="132" t="s">
        <v>1121</v>
      </c>
      <c r="G171" s="133" t="s">
        <v>1322</v>
      </c>
      <c r="H171" s="134">
        <v>1</v>
      </c>
      <c r="I171" s="184"/>
      <c r="J171" s="135">
        <f t="shared" si="10"/>
        <v>0</v>
      </c>
      <c r="K171" s="132" t="s">
        <v>232</v>
      </c>
      <c r="L171" s="28"/>
      <c r="M171" s="136" t="s">
        <v>1</v>
      </c>
      <c r="N171" s="137" t="s">
        <v>35</v>
      </c>
      <c r="O171" s="138">
        <v>0</v>
      </c>
      <c r="P171" s="138">
        <f t="shared" si="11"/>
        <v>0</v>
      </c>
      <c r="Q171" s="138">
        <v>0</v>
      </c>
      <c r="R171" s="138">
        <f t="shared" si="12"/>
        <v>0</v>
      </c>
      <c r="S171" s="138">
        <v>0</v>
      </c>
      <c r="T171" s="139">
        <f t="shared" si="13"/>
        <v>0</v>
      </c>
      <c r="AR171" s="140" t="s">
        <v>294</v>
      </c>
      <c r="AT171" s="140" t="s">
        <v>228</v>
      </c>
      <c r="AU171" s="140" t="s">
        <v>79</v>
      </c>
      <c r="AY171" s="16" t="s">
        <v>226</v>
      </c>
      <c r="BE171" s="141">
        <f t="shared" si="14"/>
        <v>0</v>
      </c>
      <c r="BF171" s="141">
        <f t="shared" si="15"/>
        <v>0</v>
      </c>
      <c r="BG171" s="141">
        <f t="shared" si="16"/>
        <v>0</v>
      </c>
      <c r="BH171" s="141">
        <f t="shared" si="17"/>
        <v>0</v>
      </c>
      <c r="BI171" s="141">
        <f t="shared" si="18"/>
        <v>0</v>
      </c>
      <c r="BJ171" s="16" t="s">
        <v>79</v>
      </c>
      <c r="BK171" s="141">
        <f t="shared" si="19"/>
        <v>0</v>
      </c>
      <c r="BL171" s="16" t="s">
        <v>294</v>
      </c>
      <c r="BM171" s="140" t="s">
        <v>1122</v>
      </c>
    </row>
    <row r="172" spans="2:65" s="11" customFormat="1" ht="22.9" customHeight="1">
      <c r="B172" s="118"/>
      <c r="D172" s="119" t="s">
        <v>68</v>
      </c>
      <c r="E172" s="127" t="s">
        <v>1123</v>
      </c>
      <c r="F172" s="127" t="s">
        <v>1124</v>
      </c>
      <c r="J172" s="128">
        <f>BK172</f>
        <v>0</v>
      </c>
      <c r="L172" s="118"/>
      <c r="M172" s="122"/>
      <c r="P172" s="123">
        <f>SUM(P173:P186)</f>
        <v>9.6269999999999989</v>
      </c>
      <c r="R172" s="123">
        <f>SUM(R173:R186)</f>
        <v>9.6079999999999985E-2</v>
      </c>
      <c r="T172" s="124">
        <f>SUM(T173:T186)</f>
        <v>0</v>
      </c>
      <c r="AR172" s="119" t="s">
        <v>79</v>
      </c>
      <c r="AT172" s="125" t="s">
        <v>68</v>
      </c>
      <c r="AU172" s="125" t="s">
        <v>77</v>
      </c>
      <c r="AY172" s="119" t="s">
        <v>226</v>
      </c>
      <c r="BK172" s="126">
        <f>SUM(BK173:BK186)</f>
        <v>0</v>
      </c>
    </row>
    <row r="173" spans="2:65" s="1" customFormat="1" ht="24.2" customHeight="1">
      <c r="B173" s="129"/>
      <c r="C173" s="130" t="s">
        <v>382</v>
      </c>
      <c r="D173" s="130" t="s">
        <v>228</v>
      </c>
      <c r="E173" s="131" t="s">
        <v>1125</v>
      </c>
      <c r="F173" s="132" t="s">
        <v>1126</v>
      </c>
      <c r="G173" s="133" t="s">
        <v>1127</v>
      </c>
      <c r="H173" s="134">
        <v>1</v>
      </c>
      <c r="I173" s="184"/>
      <c r="J173" s="135">
        <f t="shared" ref="J173:J186" si="20">ROUND(I173*H173,2)</f>
        <v>0</v>
      </c>
      <c r="K173" s="132" t="s">
        <v>232</v>
      </c>
      <c r="L173" s="28"/>
      <c r="M173" s="136" t="s">
        <v>1</v>
      </c>
      <c r="N173" s="137" t="s">
        <v>35</v>
      </c>
      <c r="O173" s="138">
        <v>1.4</v>
      </c>
      <c r="P173" s="138">
        <f t="shared" ref="P173:P186" si="21">O173*H173</f>
        <v>1.4</v>
      </c>
      <c r="Q173" s="138">
        <v>2.894E-2</v>
      </c>
      <c r="R173" s="138">
        <f t="shared" ref="R173:R186" si="22">Q173*H173</f>
        <v>2.894E-2</v>
      </c>
      <c r="S173" s="138">
        <v>0</v>
      </c>
      <c r="T173" s="139">
        <f t="shared" ref="T173:T186" si="23">S173*H173</f>
        <v>0</v>
      </c>
      <c r="AR173" s="140" t="s">
        <v>294</v>
      </c>
      <c r="AT173" s="140" t="s">
        <v>228</v>
      </c>
      <c r="AU173" s="140" t="s">
        <v>79</v>
      </c>
      <c r="AY173" s="16" t="s">
        <v>226</v>
      </c>
      <c r="BE173" s="141">
        <f t="shared" ref="BE173:BE186" si="24">IF(N173="základní",J173,0)</f>
        <v>0</v>
      </c>
      <c r="BF173" s="141">
        <f t="shared" ref="BF173:BF186" si="25">IF(N173="snížená",J173,0)</f>
        <v>0</v>
      </c>
      <c r="BG173" s="141">
        <f t="shared" ref="BG173:BG186" si="26">IF(N173="zákl. přenesená",J173,0)</f>
        <v>0</v>
      </c>
      <c r="BH173" s="141">
        <f t="shared" ref="BH173:BH186" si="27">IF(N173="sníž. přenesená",J173,0)</f>
        <v>0</v>
      </c>
      <c r="BI173" s="141">
        <f t="shared" ref="BI173:BI186" si="28">IF(N173="nulová",J173,0)</f>
        <v>0</v>
      </c>
      <c r="BJ173" s="16" t="s">
        <v>79</v>
      </c>
      <c r="BK173" s="141">
        <f t="shared" ref="BK173:BK186" si="29">ROUND(I173*H173,2)</f>
        <v>0</v>
      </c>
      <c r="BL173" s="16" t="s">
        <v>294</v>
      </c>
      <c r="BM173" s="140" t="s">
        <v>1128</v>
      </c>
    </row>
    <row r="174" spans="2:65" s="1" customFormat="1" ht="24.2" customHeight="1">
      <c r="B174" s="129"/>
      <c r="C174" s="130" t="s">
        <v>386</v>
      </c>
      <c r="D174" s="130" t="s">
        <v>228</v>
      </c>
      <c r="E174" s="131" t="s">
        <v>1129</v>
      </c>
      <c r="F174" s="132" t="s">
        <v>1130</v>
      </c>
      <c r="G174" s="133" t="s">
        <v>1127</v>
      </c>
      <c r="H174" s="134">
        <v>1</v>
      </c>
      <c r="I174" s="184"/>
      <c r="J174" s="135">
        <f t="shared" si="20"/>
        <v>0</v>
      </c>
      <c r="K174" s="132" t="s">
        <v>232</v>
      </c>
      <c r="L174" s="28"/>
      <c r="M174" s="136" t="s">
        <v>1</v>
      </c>
      <c r="N174" s="137" t="s">
        <v>35</v>
      </c>
      <c r="O174" s="138">
        <v>1.1000000000000001</v>
      </c>
      <c r="P174" s="138">
        <f t="shared" si="21"/>
        <v>1.1000000000000001</v>
      </c>
      <c r="Q174" s="138">
        <v>1.6469999999999999E-2</v>
      </c>
      <c r="R174" s="138">
        <f t="shared" si="22"/>
        <v>1.6469999999999999E-2</v>
      </c>
      <c r="S174" s="138">
        <v>0</v>
      </c>
      <c r="T174" s="139">
        <f t="shared" si="23"/>
        <v>0</v>
      </c>
      <c r="AR174" s="140" t="s">
        <v>294</v>
      </c>
      <c r="AT174" s="140" t="s">
        <v>228</v>
      </c>
      <c r="AU174" s="140" t="s">
        <v>79</v>
      </c>
      <c r="AY174" s="16" t="s">
        <v>226</v>
      </c>
      <c r="BE174" s="141">
        <f t="shared" si="24"/>
        <v>0</v>
      </c>
      <c r="BF174" s="141">
        <f t="shared" si="25"/>
        <v>0</v>
      </c>
      <c r="BG174" s="141">
        <f t="shared" si="26"/>
        <v>0</v>
      </c>
      <c r="BH174" s="141">
        <f t="shared" si="27"/>
        <v>0</v>
      </c>
      <c r="BI174" s="141">
        <f t="shared" si="28"/>
        <v>0</v>
      </c>
      <c r="BJ174" s="16" t="s">
        <v>79</v>
      </c>
      <c r="BK174" s="141">
        <f t="shared" si="29"/>
        <v>0</v>
      </c>
      <c r="BL174" s="16" t="s">
        <v>294</v>
      </c>
      <c r="BM174" s="140" t="s">
        <v>1131</v>
      </c>
    </row>
    <row r="175" spans="2:65" s="1" customFormat="1" ht="24.2" customHeight="1">
      <c r="B175" s="129"/>
      <c r="C175" s="130" t="s">
        <v>391</v>
      </c>
      <c r="D175" s="130" t="s">
        <v>228</v>
      </c>
      <c r="E175" s="131" t="s">
        <v>1132</v>
      </c>
      <c r="F175" s="132" t="s">
        <v>1133</v>
      </c>
      <c r="G175" s="133" t="s">
        <v>1127</v>
      </c>
      <c r="H175" s="134">
        <v>1</v>
      </c>
      <c r="I175" s="184"/>
      <c r="J175" s="135">
        <f t="shared" si="20"/>
        <v>0</v>
      </c>
      <c r="K175" s="132" t="s">
        <v>232</v>
      </c>
      <c r="L175" s="28"/>
      <c r="M175" s="136" t="s">
        <v>1</v>
      </c>
      <c r="N175" s="137" t="s">
        <v>35</v>
      </c>
      <c r="O175" s="138">
        <v>2.4620000000000002</v>
      </c>
      <c r="P175" s="138">
        <f t="shared" si="21"/>
        <v>2.4620000000000002</v>
      </c>
      <c r="Q175" s="138">
        <v>1.7569999999999999E-2</v>
      </c>
      <c r="R175" s="138">
        <f t="shared" si="22"/>
        <v>1.7569999999999999E-2</v>
      </c>
      <c r="S175" s="138">
        <v>0</v>
      </c>
      <c r="T175" s="139">
        <f t="shared" si="23"/>
        <v>0</v>
      </c>
      <c r="AR175" s="140" t="s">
        <v>294</v>
      </c>
      <c r="AT175" s="140" t="s">
        <v>228</v>
      </c>
      <c r="AU175" s="140" t="s">
        <v>79</v>
      </c>
      <c r="AY175" s="16" t="s">
        <v>226</v>
      </c>
      <c r="BE175" s="141">
        <f t="shared" si="24"/>
        <v>0</v>
      </c>
      <c r="BF175" s="141">
        <f t="shared" si="25"/>
        <v>0</v>
      </c>
      <c r="BG175" s="141">
        <f t="shared" si="26"/>
        <v>0</v>
      </c>
      <c r="BH175" s="141">
        <f t="shared" si="27"/>
        <v>0</v>
      </c>
      <c r="BI175" s="141">
        <f t="shared" si="28"/>
        <v>0</v>
      </c>
      <c r="BJ175" s="16" t="s">
        <v>79</v>
      </c>
      <c r="BK175" s="141">
        <f t="shared" si="29"/>
        <v>0</v>
      </c>
      <c r="BL175" s="16" t="s">
        <v>294</v>
      </c>
      <c r="BM175" s="140" t="s">
        <v>1134</v>
      </c>
    </row>
    <row r="176" spans="2:65" s="1" customFormat="1" ht="33" customHeight="1">
      <c r="B176" s="129"/>
      <c r="C176" s="130" t="s">
        <v>395</v>
      </c>
      <c r="D176" s="130" t="s">
        <v>228</v>
      </c>
      <c r="E176" s="131" t="s">
        <v>1135</v>
      </c>
      <c r="F176" s="132" t="s">
        <v>1136</v>
      </c>
      <c r="G176" s="133" t="s">
        <v>1127</v>
      </c>
      <c r="H176" s="134">
        <v>1</v>
      </c>
      <c r="I176" s="184"/>
      <c r="J176" s="135">
        <f t="shared" si="20"/>
        <v>0</v>
      </c>
      <c r="K176" s="132" t="s">
        <v>232</v>
      </c>
      <c r="L176" s="28"/>
      <c r="M176" s="136" t="s">
        <v>1</v>
      </c>
      <c r="N176" s="137" t="s">
        <v>35</v>
      </c>
      <c r="O176" s="138">
        <v>1.82</v>
      </c>
      <c r="P176" s="138">
        <f t="shared" si="21"/>
        <v>1.82</v>
      </c>
      <c r="Q176" s="138">
        <v>1.9109999999999999E-2</v>
      </c>
      <c r="R176" s="138">
        <f t="shared" si="22"/>
        <v>1.9109999999999999E-2</v>
      </c>
      <c r="S176" s="138">
        <v>0</v>
      </c>
      <c r="T176" s="139">
        <f t="shared" si="23"/>
        <v>0</v>
      </c>
      <c r="AR176" s="140" t="s">
        <v>294</v>
      </c>
      <c r="AT176" s="140" t="s">
        <v>228</v>
      </c>
      <c r="AU176" s="140" t="s">
        <v>79</v>
      </c>
      <c r="AY176" s="16" t="s">
        <v>226</v>
      </c>
      <c r="BE176" s="141">
        <f t="shared" si="24"/>
        <v>0</v>
      </c>
      <c r="BF176" s="141">
        <f t="shared" si="25"/>
        <v>0</v>
      </c>
      <c r="BG176" s="141">
        <f t="shared" si="26"/>
        <v>0</v>
      </c>
      <c r="BH176" s="141">
        <f t="shared" si="27"/>
        <v>0</v>
      </c>
      <c r="BI176" s="141">
        <f t="shared" si="28"/>
        <v>0</v>
      </c>
      <c r="BJ176" s="16" t="s">
        <v>79</v>
      </c>
      <c r="BK176" s="141">
        <f t="shared" si="29"/>
        <v>0</v>
      </c>
      <c r="BL176" s="16" t="s">
        <v>294</v>
      </c>
      <c r="BM176" s="140" t="s">
        <v>1137</v>
      </c>
    </row>
    <row r="177" spans="2:65" s="1" customFormat="1" ht="33" customHeight="1">
      <c r="B177" s="129"/>
      <c r="C177" s="130" t="s">
        <v>399</v>
      </c>
      <c r="D177" s="130" t="s">
        <v>228</v>
      </c>
      <c r="E177" s="131" t="s">
        <v>1138</v>
      </c>
      <c r="F177" s="132" t="s">
        <v>1139</v>
      </c>
      <c r="G177" s="133" t="s">
        <v>1127</v>
      </c>
      <c r="H177" s="134">
        <v>1</v>
      </c>
      <c r="I177" s="184"/>
      <c r="J177" s="135">
        <f t="shared" si="20"/>
        <v>0</v>
      </c>
      <c r="K177" s="132" t="s">
        <v>232</v>
      </c>
      <c r="L177" s="28"/>
      <c r="M177" s="136" t="s">
        <v>1</v>
      </c>
      <c r="N177" s="137" t="s">
        <v>35</v>
      </c>
      <c r="O177" s="138">
        <v>0.85</v>
      </c>
      <c r="P177" s="138">
        <f t="shared" si="21"/>
        <v>0.85</v>
      </c>
      <c r="Q177" s="138">
        <v>4.9300000000000004E-3</v>
      </c>
      <c r="R177" s="138">
        <f t="shared" si="22"/>
        <v>4.9300000000000004E-3</v>
      </c>
      <c r="S177" s="138">
        <v>0</v>
      </c>
      <c r="T177" s="139">
        <f t="shared" si="23"/>
        <v>0</v>
      </c>
      <c r="AR177" s="140" t="s">
        <v>294</v>
      </c>
      <c r="AT177" s="140" t="s">
        <v>228</v>
      </c>
      <c r="AU177" s="140" t="s">
        <v>79</v>
      </c>
      <c r="AY177" s="16" t="s">
        <v>226</v>
      </c>
      <c r="BE177" s="141">
        <f t="shared" si="24"/>
        <v>0</v>
      </c>
      <c r="BF177" s="141">
        <f t="shared" si="25"/>
        <v>0</v>
      </c>
      <c r="BG177" s="141">
        <f t="shared" si="26"/>
        <v>0</v>
      </c>
      <c r="BH177" s="141">
        <f t="shared" si="27"/>
        <v>0</v>
      </c>
      <c r="BI177" s="141">
        <f t="shared" si="28"/>
        <v>0</v>
      </c>
      <c r="BJ177" s="16" t="s">
        <v>79</v>
      </c>
      <c r="BK177" s="141">
        <f t="shared" si="29"/>
        <v>0</v>
      </c>
      <c r="BL177" s="16" t="s">
        <v>294</v>
      </c>
      <c r="BM177" s="140" t="s">
        <v>1140</v>
      </c>
    </row>
    <row r="178" spans="2:65" s="1" customFormat="1" ht="24.2" customHeight="1">
      <c r="B178" s="129"/>
      <c r="C178" s="130" t="s">
        <v>403</v>
      </c>
      <c r="D178" s="130" t="s">
        <v>228</v>
      </c>
      <c r="E178" s="131" t="s">
        <v>1141</v>
      </c>
      <c r="F178" s="132" t="s">
        <v>1142</v>
      </c>
      <c r="G178" s="133" t="s">
        <v>1127</v>
      </c>
      <c r="H178" s="134">
        <v>2</v>
      </c>
      <c r="I178" s="184"/>
      <c r="J178" s="135">
        <f t="shared" si="20"/>
        <v>0</v>
      </c>
      <c r="K178" s="132" t="s">
        <v>232</v>
      </c>
      <c r="L178" s="28"/>
      <c r="M178" s="136" t="s">
        <v>1</v>
      </c>
      <c r="N178" s="137" t="s">
        <v>35</v>
      </c>
      <c r="O178" s="138">
        <v>0.22700000000000001</v>
      </c>
      <c r="P178" s="138">
        <f t="shared" si="21"/>
        <v>0.45400000000000001</v>
      </c>
      <c r="Q178" s="138">
        <v>2.4000000000000001E-4</v>
      </c>
      <c r="R178" s="138">
        <f t="shared" si="22"/>
        <v>4.8000000000000001E-4</v>
      </c>
      <c r="S178" s="138">
        <v>0</v>
      </c>
      <c r="T178" s="139">
        <f t="shared" si="23"/>
        <v>0</v>
      </c>
      <c r="AR178" s="140" t="s">
        <v>294</v>
      </c>
      <c r="AT178" s="140" t="s">
        <v>228</v>
      </c>
      <c r="AU178" s="140" t="s">
        <v>79</v>
      </c>
      <c r="AY178" s="16" t="s">
        <v>226</v>
      </c>
      <c r="BE178" s="141">
        <f t="shared" si="24"/>
        <v>0</v>
      </c>
      <c r="BF178" s="141">
        <f t="shared" si="25"/>
        <v>0</v>
      </c>
      <c r="BG178" s="141">
        <f t="shared" si="26"/>
        <v>0</v>
      </c>
      <c r="BH178" s="141">
        <f t="shared" si="27"/>
        <v>0</v>
      </c>
      <c r="BI178" s="141">
        <f t="shared" si="28"/>
        <v>0</v>
      </c>
      <c r="BJ178" s="16" t="s">
        <v>79</v>
      </c>
      <c r="BK178" s="141">
        <f t="shared" si="29"/>
        <v>0</v>
      </c>
      <c r="BL178" s="16" t="s">
        <v>294</v>
      </c>
      <c r="BM178" s="140" t="s">
        <v>1143</v>
      </c>
    </row>
    <row r="179" spans="2:65" s="1" customFormat="1" ht="16.5" customHeight="1">
      <c r="B179" s="129"/>
      <c r="C179" s="130" t="s">
        <v>409</v>
      </c>
      <c r="D179" s="130" t="s">
        <v>228</v>
      </c>
      <c r="E179" s="131" t="s">
        <v>1144</v>
      </c>
      <c r="F179" s="132" t="s">
        <v>1145</v>
      </c>
      <c r="G179" s="133" t="s">
        <v>231</v>
      </c>
      <c r="H179" s="134">
        <v>1</v>
      </c>
      <c r="I179" s="184"/>
      <c r="J179" s="135">
        <f t="shared" si="20"/>
        <v>0</v>
      </c>
      <c r="K179" s="132" t="s">
        <v>232</v>
      </c>
      <c r="L179" s="28"/>
      <c r="M179" s="136" t="s">
        <v>1</v>
      </c>
      <c r="N179" s="137" t="s">
        <v>35</v>
      </c>
      <c r="O179" s="138">
        <v>0.17599999999999999</v>
      </c>
      <c r="P179" s="138">
        <f t="shared" si="21"/>
        <v>0.17599999999999999</v>
      </c>
      <c r="Q179" s="138">
        <v>1.09E-3</v>
      </c>
      <c r="R179" s="138">
        <f t="shared" si="22"/>
        <v>1.09E-3</v>
      </c>
      <c r="S179" s="138">
        <v>0</v>
      </c>
      <c r="T179" s="139">
        <f t="shared" si="23"/>
        <v>0</v>
      </c>
      <c r="AR179" s="140" t="s">
        <v>294</v>
      </c>
      <c r="AT179" s="140" t="s">
        <v>228</v>
      </c>
      <c r="AU179" s="140" t="s">
        <v>79</v>
      </c>
      <c r="AY179" s="16" t="s">
        <v>226</v>
      </c>
      <c r="BE179" s="141">
        <f t="shared" si="24"/>
        <v>0</v>
      </c>
      <c r="BF179" s="141">
        <f t="shared" si="25"/>
        <v>0</v>
      </c>
      <c r="BG179" s="141">
        <f t="shared" si="26"/>
        <v>0</v>
      </c>
      <c r="BH179" s="141">
        <f t="shared" si="27"/>
        <v>0</v>
      </c>
      <c r="BI179" s="141">
        <f t="shared" si="28"/>
        <v>0</v>
      </c>
      <c r="BJ179" s="16" t="s">
        <v>79</v>
      </c>
      <c r="BK179" s="141">
        <f t="shared" si="29"/>
        <v>0</v>
      </c>
      <c r="BL179" s="16" t="s">
        <v>294</v>
      </c>
      <c r="BM179" s="140" t="s">
        <v>1146</v>
      </c>
    </row>
    <row r="180" spans="2:65" s="1" customFormat="1" ht="24.2" customHeight="1">
      <c r="B180" s="129"/>
      <c r="C180" s="130" t="s">
        <v>413</v>
      </c>
      <c r="D180" s="130" t="s">
        <v>228</v>
      </c>
      <c r="E180" s="131" t="s">
        <v>1147</v>
      </c>
      <c r="F180" s="132" t="s">
        <v>1148</v>
      </c>
      <c r="G180" s="133" t="s">
        <v>1127</v>
      </c>
      <c r="H180" s="134">
        <v>1</v>
      </c>
      <c r="I180" s="184"/>
      <c r="J180" s="135">
        <f t="shared" si="20"/>
        <v>0</v>
      </c>
      <c r="K180" s="132" t="s">
        <v>232</v>
      </c>
      <c r="L180" s="28"/>
      <c r="M180" s="136" t="s">
        <v>1</v>
      </c>
      <c r="N180" s="137" t="s">
        <v>35</v>
      </c>
      <c r="O180" s="138">
        <v>0.2</v>
      </c>
      <c r="P180" s="138">
        <f t="shared" si="21"/>
        <v>0.2</v>
      </c>
      <c r="Q180" s="138">
        <v>1.8E-3</v>
      </c>
      <c r="R180" s="138">
        <f t="shared" si="22"/>
        <v>1.8E-3</v>
      </c>
      <c r="S180" s="138">
        <v>0</v>
      </c>
      <c r="T180" s="139">
        <f t="shared" si="23"/>
        <v>0</v>
      </c>
      <c r="AR180" s="140" t="s">
        <v>294</v>
      </c>
      <c r="AT180" s="140" t="s">
        <v>228</v>
      </c>
      <c r="AU180" s="140" t="s">
        <v>79</v>
      </c>
      <c r="AY180" s="16" t="s">
        <v>226</v>
      </c>
      <c r="BE180" s="141">
        <f t="shared" si="24"/>
        <v>0</v>
      </c>
      <c r="BF180" s="141">
        <f t="shared" si="25"/>
        <v>0</v>
      </c>
      <c r="BG180" s="141">
        <f t="shared" si="26"/>
        <v>0</v>
      </c>
      <c r="BH180" s="141">
        <f t="shared" si="27"/>
        <v>0</v>
      </c>
      <c r="BI180" s="141">
        <f t="shared" si="28"/>
        <v>0</v>
      </c>
      <c r="BJ180" s="16" t="s">
        <v>79</v>
      </c>
      <c r="BK180" s="141">
        <f t="shared" si="29"/>
        <v>0</v>
      </c>
      <c r="BL180" s="16" t="s">
        <v>294</v>
      </c>
      <c r="BM180" s="140" t="s">
        <v>1149</v>
      </c>
    </row>
    <row r="181" spans="2:65" s="1" customFormat="1" ht="21.75" customHeight="1">
      <c r="B181" s="129"/>
      <c r="C181" s="130" t="s">
        <v>418</v>
      </c>
      <c r="D181" s="130" t="s">
        <v>228</v>
      </c>
      <c r="E181" s="131" t="s">
        <v>1150</v>
      </c>
      <c r="F181" s="132" t="s">
        <v>1151</v>
      </c>
      <c r="G181" s="133" t="s">
        <v>1127</v>
      </c>
      <c r="H181" s="134">
        <v>1</v>
      </c>
      <c r="I181" s="184"/>
      <c r="J181" s="135">
        <f t="shared" si="20"/>
        <v>0</v>
      </c>
      <c r="K181" s="132" t="s">
        <v>232</v>
      </c>
      <c r="L181" s="28"/>
      <c r="M181" s="136" t="s">
        <v>1</v>
      </c>
      <c r="N181" s="137" t="s">
        <v>35</v>
      </c>
      <c r="O181" s="138">
        <v>0.2</v>
      </c>
      <c r="P181" s="138">
        <f t="shared" si="21"/>
        <v>0.2</v>
      </c>
      <c r="Q181" s="138">
        <v>1.8E-3</v>
      </c>
      <c r="R181" s="138">
        <f t="shared" si="22"/>
        <v>1.8E-3</v>
      </c>
      <c r="S181" s="138">
        <v>0</v>
      </c>
      <c r="T181" s="139">
        <f t="shared" si="23"/>
        <v>0</v>
      </c>
      <c r="AR181" s="140" t="s">
        <v>294</v>
      </c>
      <c r="AT181" s="140" t="s">
        <v>228</v>
      </c>
      <c r="AU181" s="140" t="s">
        <v>79</v>
      </c>
      <c r="AY181" s="16" t="s">
        <v>226</v>
      </c>
      <c r="BE181" s="141">
        <f t="shared" si="24"/>
        <v>0</v>
      </c>
      <c r="BF181" s="141">
        <f t="shared" si="25"/>
        <v>0</v>
      </c>
      <c r="BG181" s="141">
        <f t="shared" si="26"/>
        <v>0</v>
      </c>
      <c r="BH181" s="141">
        <f t="shared" si="27"/>
        <v>0</v>
      </c>
      <c r="BI181" s="141">
        <f t="shared" si="28"/>
        <v>0</v>
      </c>
      <c r="BJ181" s="16" t="s">
        <v>79</v>
      </c>
      <c r="BK181" s="141">
        <f t="shared" si="29"/>
        <v>0</v>
      </c>
      <c r="BL181" s="16" t="s">
        <v>294</v>
      </c>
      <c r="BM181" s="140" t="s">
        <v>1152</v>
      </c>
    </row>
    <row r="182" spans="2:65" s="1" customFormat="1" ht="24.2" customHeight="1">
      <c r="B182" s="129"/>
      <c r="C182" s="130" t="s">
        <v>422</v>
      </c>
      <c r="D182" s="130" t="s">
        <v>228</v>
      </c>
      <c r="E182" s="131" t="s">
        <v>1153</v>
      </c>
      <c r="F182" s="132" t="s">
        <v>1154</v>
      </c>
      <c r="G182" s="133" t="s">
        <v>1127</v>
      </c>
      <c r="H182" s="134">
        <v>1</v>
      </c>
      <c r="I182" s="184"/>
      <c r="J182" s="135">
        <f t="shared" si="20"/>
        <v>0</v>
      </c>
      <c r="K182" s="132" t="s">
        <v>232</v>
      </c>
      <c r="L182" s="28"/>
      <c r="M182" s="136" t="s">
        <v>1</v>
      </c>
      <c r="N182" s="137" t="s">
        <v>35</v>
      </c>
      <c r="O182" s="138">
        <v>0.4</v>
      </c>
      <c r="P182" s="138">
        <f t="shared" si="21"/>
        <v>0.4</v>
      </c>
      <c r="Q182" s="138">
        <v>2.3600000000000001E-3</v>
      </c>
      <c r="R182" s="138">
        <f t="shared" si="22"/>
        <v>2.3600000000000001E-3</v>
      </c>
      <c r="S182" s="138">
        <v>0</v>
      </c>
      <c r="T182" s="139">
        <f t="shared" si="23"/>
        <v>0</v>
      </c>
      <c r="AR182" s="140" t="s">
        <v>294</v>
      </c>
      <c r="AT182" s="140" t="s">
        <v>228</v>
      </c>
      <c r="AU182" s="140" t="s">
        <v>79</v>
      </c>
      <c r="AY182" s="16" t="s">
        <v>226</v>
      </c>
      <c r="BE182" s="141">
        <f t="shared" si="24"/>
        <v>0</v>
      </c>
      <c r="BF182" s="141">
        <f t="shared" si="25"/>
        <v>0</v>
      </c>
      <c r="BG182" s="141">
        <f t="shared" si="26"/>
        <v>0</v>
      </c>
      <c r="BH182" s="141">
        <f t="shared" si="27"/>
        <v>0</v>
      </c>
      <c r="BI182" s="141">
        <f t="shared" si="28"/>
        <v>0</v>
      </c>
      <c r="BJ182" s="16" t="s">
        <v>79</v>
      </c>
      <c r="BK182" s="141">
        <f t="shared" si="29"/>
        <v>0</v>
      </c>
      <c r="BL182" s="16" t="s">
        <v>294</v>
      </c>
      <c r="BM182" s="140" t="s">
        <v>1155</v>
      </c>
    </row>
    <row r="183" spans="2:65" s="1" customFormat="1" ht="16.5" customHeight="1">
      <c r="B183" s="129"/>
      <c r="C183" s="130" t="s">
        <v>426</v>
      </c>
      <c r="D183" s="130" t="s">
        <v>228</v>
      </c>
      <c r="E183" s="131" t="s">
        <v>1156</v>
      </c>
      <c r="F183" s="132" t="s">
        <v>1157</v>
      </c>
      <c r="G183" s="133" t="s">
        <v>231</v>
      </c>
      <c r="H183" s="134">
        <v>1</v>
      </c>
      <c r="I183" s="184"/>
      <c r="J183" s="135">
        <f t="shared" si="20"/>
        <v>0</v>
      </c>
      <c r="K183" s="132" t="s">
        <v>232</v>
      </c>
      <c r="L183" s="28"/>
      <c r="M183" s="136" t="s">
        <v>1</v>
      </c>
      <c r="N183" s="137" t="s">
        <v>35</v>
      </c>
      <c r="O183" s="138">
        <v>0.113</v>
      </c>
      <c r="P183" s="138">
        <f t="shared" si="21"/>
        <v>0.113</v>
      </c>
      <c r="Q183" s="138">
        <v>2.4000000000000001E-4</v>
      </c>
      <c r="R183" s="138">
        <f t="shared" si="22"/>
        <v>2.4000000000000001E-4</v>
      </c>
      <c r="S183" s="138">
        <v>0</v>
      </c>
      <c r="T183" s="139">
        <f t="shared" si="23"/>
        <v>0</v>
      </c>
      <c r="AR183" s="140" t="s">
        <v>294</v>
      </c>
      <c r="AT183" s="140" t="s">
        <v>228</v>
      </c>
      <c r="AU183" s="140" t="s">
        <v>79</v>
      </c>
      <c r="AY183" s="16" t="s">
        <v>226</v>
      </c>
      <c r="BE183" s="141">
        <f t="shared" si="24"/>
        <v>0</v>
      </c>
      <c r="BF183" s="141">
        <f t="shared" si="25"/>
        <v>0</v>
      </c>
      <c r="BG183" s="141">
        <f t="shared" si="26"/>
        <v>0</v>
      </c>
      <c r="BH183" s="141">
        <f t="shared" si="27"/>
        <v>0</v>
      </c>
      <c r="BI183" s="141">
        <f t="shared" si="28"/>
        <v>0</v>
      </c>
      <c r="BJ183" s="16" t="s">
        <v>79</v>
      </c>
      <c r="BK183" s="141">
        <f t="shared" si="29"/>
        <v>0</v>
      </c>
      <c r="BL183" s="16" t="s">
        <v>294</v>
      </c>
      <c r="BM183" s="140" t="s">
        <v>1158</v>
      </c>
    </row>
    <row r="184" spans="2:65" s="1" customFormat="1" ht="16.5" customHeight="1">
      <c r="B184" s="129"/>
      <c r="C184" s="130" t="s">
        <v>430</v>
      </c>
      <c r="D184" s="130" t="s">
        <v>228</v>
      </c>
      <c r="E184" s="131" t="s">
        <v>1159</v>
      </c>
      <c r="F184" s="132" t="s">
        <v>1160</v>
      </c>
      <c r="G184" s="133" t="s">
        <v>231</v>
      </c>
      <c r="H184" s="134">
        <v>1</v>
      </c>
      <c r="I184" s="184"/>
      <c r="J184" s="135">
        <f t="shared" si="20"/>
        <v>0</v>
      </c>
      <c r="K184" s="132" t="s">
        <v>232</v>
      </c>
      <c r="L184" s="28"/>
      <c r="M184" s="136" t="s">
        <v>1</v>
      </c>
      <c r="N184" s="137" t="s">
        <v>35</v>
      </c>
      <c r="O184" s="138">
        <v>0.113</v>
      </c>
      <c r="P184" s="138">
        <f t="shared" si="21"/>
        <v>0.113</v>
      </c>
      <c r="Q184" s="138">
        <v>2.7999999999999998E-4</v>
      </c>
      <c r="R184" s="138">
        <f t="shared" si="22"/>
        <v>2.7999999999999998E-4</v>
      </c>
      <c r="S184" s="138">
        <v>0</v>
      </c>
      <c r="T184" s="139">
        <f t="shared" si="23"/>
        <v>0</v>
      </c>
      <c r="AR184" s="140" t="s">
        <v>294</v>
      </c>
      <c r="AT184" s="140" t="s">
        <v>228</v>
      </c>
      <c r="AU184" s="140" t="s">
        <v>79</v>
      </c>
      <c r="AY184" s="16" t="s">
        <v>226</v>
      </c>
      <c r="BE184" s="141">
        <f t="shared" si="24"/>
        <v>0</v>
      </c>
      <c r="BF184" s="141">
        <f t="shared" si="25"/>
        <v>0</v>
      </c>
      <c r="BG184" s="141">
        <f t="shared" si="26"/>
        <v>0</v>
      </c>
      <c r="BH184" s="141">
        <f t="shared" si="27"/>
        <v>0</v>
      </c>
      <c r="BI184" s="141">
        <f t="shared" si="28"/>
        <v>0</v>
      </c>
      <c r="BJ184" s="16" t="s">
        <v>79</v>
      </c>
      <c r="BK184" s="141">
        <f t="shared" si="29"/>
        <v>0</v>
      </c>
      <c r="BL184" s="16" t="s">
        <v>294</v>
      </c>
      <c r="BM184" s="140" t="s">
        <v>1161</v>
      </c>
    </row>
    <row r="185" spans="2:65" s="1" customFormat="1" ht="24.2" customHeight="1">
      <c r="B185" s="129"/>
      <c r="C185" s="130" t="s">
        <v>434</v>
      </c>
      <c r="D185" s="130" t="s">
        <v>228</v>
      </c>
      <c r="E185" s="131" t="s">
        <v>1162</v>
      </c>
      <c r="F185" s="132" t="s">
        <v>1163</v>
      </c>
      <c r="G185" s="133" t="s">
        <v>231</v>
      </c>
      <c r="H185" s="134">
        <v>1</v>
      </c>
      <c r="I185" s="184"/>
      <c r="J185" s="135">
        <f t="shared" si="20"/>
        <v>0</v>
      </c>
      <c r="K185" s="132" t="s">
        <v>232</v>
      </c>
      <c r="L185" s="28"/>
      <c r="M185" s="136" t="s">
        <v>1</v>
      </c>
      <c r="N185" s="137" t="s">
        <v>35</v>
      </c>
      <c r="O185" s="138">
        <v>0.33900000000000002</v>
      </c>
      <c r="P185" s="138">
        <f t="shared" si="21"/>
        <v>0.33900000000000002</v>
      </c>
      <c r="Q185" s="138">
        <v>1.01E-3</v>
      </c>
      <c r="R185" s="138">
        <f t="shared" si="22"/>
        <v>1.01E-3</v>
      </c>
      <c r="S185" s="138">
        <v>0</v>
      </c>
      <c r="T185" s="139">
        <f t="shared" si="23"/>
        <v>0</v>
      </c>
      <c r="AR185" s="140" t="s">
        <v>294</v>
      </c>
      <c r="AT185" s="140" t="s">
        <v>228</v>
      </c>
      <c r="AU185" s="140" t="s">
        <v>79</v>
      </c>
      <c r="AY185" s="16" t="s">
        <v>226</v>
      </c>
      <c r="BE185" s="141">
        <f t="shared" si="24"/>
        <v>0</v>
      </c>
      <c r="BF185" s="141">
        <f t="shared" si="25"/>
        <v>0</v>
      </c>
      <c r="BG185" s="141">
        <f t="shared" si="26"/>
        <v>0</v>
      </c>
      <c r="BH185" s="141">
        <f t="shared" si="27"/>
        <v>0</v>
      </c>
      <c r="BI185" s="141">
        <f t="shared" si="28"/>
        <v>0</v>
      </c>
      <c r="BJ185" s="16" t="s">
        <v>79</v>
      </c>
      <c r="BK185" s="141">
        <f t="shared" si="29"/>
        <v>0</v>
      </c>
      <c r="BL185" s="16" t="s">
        <v>294</v>
      </c>
      <c r="BM185" s="140" t="s">
        <v>1164</v>
      </c>
    </row>
    <row r="186" spans="2:65" s="1" customFormat="1" ht="24.2" customHeight="1">
      <c r="B186" s="129"/>
      <c r="C186" s="130" t="s">
        <v>438</v>
      </c>
      <c r="D186" s="130" t="s">
        <v>228</v>
      </c>
      <c r="E186" s="131" t="s">
        <v>1165</v>
      </c>
      <c r="F186" s="132" t="s">
        <v>1166</v>
      </c>
      <c r="G186" s="133" t="s">
        <v>1322</v>
      </c>
      <c r="H186" s="134">
        <v>1</v>
      </c>
      <c r="I186" s="184"/>
      <c r="J186" s="135">
        <f t="shared" si="20"/>
        <v>0</v>
      </c>
      <c r="K186" s="132" t="s">
        <v>232</v>
      </c>
      <c r="L186" s="28"/>
      <c r="M186" s="136" t="s">
        <v>1</v>
      </c>
      <c r="N186" s="137" t="s">
        <v>35</v>
      </c>
      <c r="O186" s="138">
        <v>0</v>
      </c>
      <c r="P186" s="138">
        <f t="shared" si="21"/>
        <v>0</v>
      </c>
      <c r="Q186" s="138">
        <v>0</v>
      </c>
      <c r="R186" s="138">
        <f t="shared" si="22"/>
        <v>0</v>
      </c>
      <c r="S186" s="138">
        <v>0</v>
      </c>
      <c r="T186" s="139">
        <f t="shared" si="23"/>
        <v>0</v>
      </c>
      <c r="AR186" s="140" t="s">
        <v>294</v>
      </c>
      <c r="AT186" s="140" t="s">
        <v>228</v>
      </c>
      <c r="AU186" s="140" t="s">
        <v>79</v>
      </c>
      <c r="AY186" s="16" t="s">
        <v>226</v>
      </c>
      <c r="BE186" s="141">
        <f t="shared" si="24"/>
        <v>0</v>
      </c>
      <c r="BF186" s="141">
        <f t="shared" si="25"/>
        <v>0</v>
      </c>
      <c r="BG186" s="141">
        <f t="shared" si="26"/>
        <v>0</v>
      </c>
      <c r="BH186" s="141">
        <f t="shared" si="27"/>
        <v>0</v>
      </c>
      <c r="BI186" s="141">
        <f t="shared" si="28"/>
        <v>0</v>
      </c>
      <c r="BJ186" s="16" t="s">
        <v>79</v>
      </c>
      <c r="BK186" s="141">
        <f t="shared" si="29"/>
        <v>0</v>
      </c>
      <c r="BL186" s="16" t="s">
        <v>294</v>
      </c>
      <c r="BM186" s="140" t="s">
        <v>1167</v>
      </c>
    </row>
    <row r="187" spans="2:65" s="11" customFormat="1" ht="22.9" customHeight="1">
      <c r="B187" s="118"/>
      <c r="D187" s="119" t="s">
        <v>68</v>
      </c>
      <c r="E187" s="127" t="s">
        <v>1168</v>
      </c>
      <c r="F187" s="127" t="s">
        <v>1169</v>
      </c>
      <c r="J187" s="128">
        <f>BK187</f>
        <v>0</v>
      </c>
      <c r="L187" s="118"/>
      <c r="M187" s="122"/>
      <c r="P187" s="123">
        <f>SUM(P188:P195)</f>
        <v>6.9269999999999996</v>
      </c>
      <c r="R187" s="123">
        <f>SUM(R188:R195)</f>
        <v>0</v>
      </c>
      <c r="T187" s="124">
        <f>SUM(T188:T195)</f>
        <v>0.14918000000000003</v>
      </c>
      <c r="AR187" s="119" t="s">
        <v>79</v>
      </c>
      <c r="AT187" s="125" t="s">
        <v>68</v>
      </c>
      <c r="AU187" s="125" t="s">
        <v>77</v>
      </c>
      <c r="AY187" s="119" t="s">
        <v>226</v>
      </c>
      <c r="BK187" s="126">
        <f>SUM(BK188:BK195)</f>
        <v>0</v>
      </c>
    </row>
    <row r="188" spans="2:65" s="1" customFormat="1" ht="16.5" customHeight="1">
      <c r="B188" s="129"/>
      <c r="C188" s="130" t="s">
        <v>442</v>
      </c>
      <c r="D188" s="130" t="s">
        <v>228</v>
      </c>
      <c r="E188" s="131" t="s">
        <v>1170</v>
      </c>
      <c r="F188" s="132" t="s">
        <v>1171</v>
      </c>
      <c r="G188" s="133" t="s">
        <v>102</v>
      </c>
      <c r="H188" s="134">
        <v>20</v>
      </c>
      <c r="I188" s="184"/>
      <c r="J188" s="135">
        <f t="shared" ref="J188:J195" si="30">ROUND(I188*H188,2)</f>
        <v>0</v>
      </c>
      <c r="K188" s="132" t="s">
        <v>232</v>
      </c>
      <c r="L188" s="28"/>
      <c r="M188" s="136" t="s">
        <v>1</v>
      </c>
      <c r="N188" s="137" t="s">
        <v>35</v>
      </c>
      <c r="O188" s="138">
        <v>8.3000000000000004E-2</v>
      </c>
      <c r="P188" s="138">
        <f t="shared" ref="P188:P195" si="31">O188*H188</f>
        <v>1.6600000000000001</v>
      </c>
      <c r="Q188" s="138">
        <v>0</v>
      </c>
      <c r="R188" s="138">
        <f t="shared" ref="R188:R195" si="32">Q188*H188</f>
        <v>0</v>
      </c>
      <c r="S188" s="138">
        <v>1.98E-3</v>
      </c>
      <c r="T188" s="139">
        <f t="shared" ref="T188:T195" si="33">S188*H188</f>
        <v>3.9599999999999996E-2</v>
      </c>
      <c r="AR188" s="140" t="s">
        <v>294</v>
      </c>
      <c r="AT188" s="140" t="s">
        <v>228</v>
      </c>
      <c r="AU188" s="140" t="s">
        <v>79</v>
      </c>
      <c r="AY188" s="16" t="s">
        <v>226</v>
      </c>
      <c r="BE188" s="141">
        <f t="shared" ref="BE188:BE195" si="34">IF(N188="základní",J188,0)</f>
        <v>0</v>
      </c>
      <c r="BF188" s="141">
        <f t="shared" ref="BF188:BF195" si="35">IF(N188="snížená",J188,0)</f>
        <v>0</v>
      </c>
      <c r="BG188" s="141">
        <f t="shared" ref="BG188:BG195" si="36">IF(N188="zákl. přenesená",J188,0)</f>
        <v>0</v>
      </c>
      <c r="BH188" s="141">
        <f t="shared" ref="BH188:BH195" si="37">IF(N188="sníž. přenesená",J188,0)</f>
        <v>0</v>
      </c>
      <c r="BI188" s="141">
        <f t="shared" ref="BI188:BI195" si="38">IF(N188="nulová",J188,0)</f>
        <v>0</v>
      </c>
      <c r="BJ188" s="16" t="s">
        <v>79</v>
      </c>
      <c r="BK188" s="141">
        <f t="shared" ref="BK188:BK195" si="39">ROUND(I188*H188,2)</f>
        <v>0</v>
      </c>
      <c r="BL188" s="16" t="s">
        <v>294</v>
      </c>
      <c r="BM188" s="140" t="s">
        <v>1172</v>
      </c>
    </row>
    <row r="189" spans="2:65" s="1" customFormat="1" ht="24.2" customHeight="1">
      <c r="B189" s="129"/>
      <c r="C189" s="130" t="s">
        <v>446</v>
      </c>
      <c r="D189" s="130" t="s">
        <v>228</v>
      </c>
      <c r="E189" s="131" t="s">
        <v>1173</v>
      </c>
      <c r="F189" s="132" t="s">
        <v>1174</v>
      </c>
      <c r="G189" s="133" t="s">
        <v>102</v>
      </c>
      <c r="H189" s="134">
        <v>20</v>
      </c>
      <c r="I189" s="184"/>
      <c r="J189" s="135">
        <f t="shared" si="30"/>
        <v>0</v>
      </c>
      <c r="K189" s="132" t="s">
        <v>232</v>
      </c>
      <c r="L189" s="28"/>
      <c r="M189" s="136" t="s">
        <v>1</v>
      </c>
      <c r="N189" s="137" t="s">
        <v>35</v>
      </c>
      <c r="O189" s="138">
        <v>0.17299999999999999</v>
      </c>
      <c r="P189" s="138">
        <f t="shared" si="31"/>
        <v>3.46</v>
      </c>
      <c r="Q189" s="138">
        <v>0</v>
      </c>
      <c r="R189" s="138">
        <f t="shared" si="32"/>
        <v>0</v>
      </c>
      <c r="S189" s="138">
        <v>2.1299999999999999E-3</v>
      </c>
      <c r="T189" s="139">
        <f t="shared" si="33"/>
        <v>4.2599999999999999E-2</v>
      </c>
      <c r="AR189" s="140" t="s">
        <v>294</v>
      </c>
      <c r="AT189" s="140" t="s">
        <v>228</v>
      </c>
      <c r="AU189" s="140" t="s">
        <v>79</v>
      </c>
      <c r="AY189" s="16" t="s">
        <v>226</v>
      </c>
      <c r="BE189" s="141">
        <f t="shared" si="34"/>
        <v>0</v>
      </c>
      <c r="BF189" s="141">
        <f t="shared" si="35"/>
        <v>0</v>
      </c>
      <c r="BG189" s="141">
        <f t="shared" si="36"/>
        <v>0</v>
      </c>
      <c r="BH189" s="141">
        <f t="shared" si="37"/>
        <v>0</v>
      </c>
      <c r="BI189" s="141">
        <f t="shared" si="38"/>
        <v>0</v>
      </c>
      <c r="BJ189" s="16" t="s">
        <v>79</v>
      </c>
      <c r="BK189" s="141">
        <f t="shared" si="39"/>
        <v>0</v>
      </c>
      <c r="BL189" s="16" t="s">
        <v>294</v>
      </c>
      <c r="BM189" s="140" t="s">
        <v>1175</v>
      </c>
    </row>
    <row r="190" spans="2:65" s="1" customFormat="1" ht="16.5" customHeight="1">
      <c r="B190" s="129"/>
      <c r="C190" s="130" t="s">
        <v>452</v>
      </c>
      <c r="D190" s="130" t="s">
        <v>228</v>
      </c>
      <c r="E190" s="131" t="s">
        <v>1176</v>
      </c>
      <c r="F190" s="132" t="s">
        <v>1177</v>
      </c>
      <c r="G190" s="133" t="s">
        <v>1127</v>
      </c>
      <c r="H190" s="134">
        <v>1</v>
      </c>
      <c r="I190" s="184"/>
      <c r="J190" s="135">
        <f t="shared" si="30"/>
        <v>0</v>
      </c>
      <c r="K190" s="132" t="s">
        <v>232</v>
      </c>
      <c r="L190" s="28"/>
      <c r="M190" s="136" t="s">
        <v>1</v>
      </c>
      <c r="N190" s="137" t="s">
        <v>35</v>
      </c>
      <c r="O190" s="138">
        <v>0.46500000000000002</v>
      </c>
      <c r="P190" s="138">
        <f t="shared" si="31"/>
        <v>0.46500000000000002</v>
      </c>
      <c r="Q190" s="138">
        <v>0</v>
      </c>
      <c r="R190" s="138">
        <f t="shared" si="32"/>
        <v>0</v>
      </c>
      <c r="S190" s="138">
        <v>3.4200000000000001E-2</v>
      </c>
      <c r="T190" s="139">
        <f t="shared" si="33"/>
        <v>3.4200000000000001E-2</v>
      </c>
      <c r="AR190" s="140" t="s">
        <v>294</v>
      </c>
      <c r="AT190" s="140" t="s">
        <v>228</v>
      </c>
      <c r="AU190" s="140" t="s">
        <v>79</v>
      </c>
      <c r="AY190" s="16" t="s">
        <v>226</v>
      </c>
      <c r="BE190" s="141">
        <f t="shared" si="34"/>
        <v>0</v>
      </c>
      <c r="BF190" s="141">
        <f t="shared" si="35"/>
        <v>0</v>
      </c>
      <c r="BG190" s="141">
        <f t="shared" si="36"/>
        <v>0</v>
      </c>
      <c r="BH190" s="141">
        <f t="shared" si="37"/>
        <v>0</v>
      </c>
      <c r="BI190" s="141">
        <f t="shared" si="38"/>
        <v>0</v>
      </c>
      <c r="BJ190" s="16" t="s">
        <v>79</v>
      </c>
      <c r="BK190" s="141">
        <f t="shared" si="39"/>
        <v>0</v>
      </c>
      <c r="BL190" s="16" t="s">
        <v>294</v>
      </c>
      <c r="BM190" s="140" t="s">
        <v>1178</v>
      </c>
    </row>
    <row r="191" spans="2:65" s="1" customFormat="1" ht="16.5" customHeight="1">
      <c r="B191" s="129"/>
      <c r="C191" s="130" t="s">
        <v>456</v>
      </c>
      <c r="D191" s="130" t="s">
        <v>228</v>
      </c>
      <c r="E191" s="131" t="s">
        <v>1179</v>
      </c>
      <c r="F191" s="132" t="s">
        <v>1180</v>
      </c>
      <c r="G191" s="133" t="s">
        <v>1127</v>
      </c>
      <c r="H191" s="134">
        <v>1</v>
      </c>
      <c r="I191" s="184"/>
      <c r="J191" s="135">
        <f t="shared" si="30"/>
        <v>0</v>
      </c>
      <c r="K191" s="132" t="s">
        <v>232</v>
      </c>
      <c r="L191" s="28"/>
      <c r="M191" s="136" t="s">
        <v>1</v>
      </c>
      <c r="N191" s="137" t="s">
        <v>35</v>
      </c>
      <c r="O191" s="138">
        <v>0.36199999999999999</v>
      </c>
      <c r="P191" s="138">
        <f t="shared" si="31"/>
        <v>0.36199999999999999</v>
      </c>
      <c r="Q191" s="138">
        <v>0</v>
      </c>
      <c r="R191" s="138">
        <f t="shared" si="32"/>
        <v>0</v>
      </c>
      <c r="S191" s="138">
        <v>1.9460000000000002E-2</v>
      </c>
      <c r="T191" s="139">
        <f t="shared" si="33"/>
        <v>1.9460000000000002E-2</v>
      </c>
      <c r="AR191" s="140" t="s">
        <v>294</v>
      </c>
      <c r="AT191" s="140" t="s">
        <v>228</v>
      </c>
      <c r="AU191" s="140" t="s">
        <v>79</v>
      </c>
      <c r="AY191" s="16" t="s">
        <v>226</v>
      </c>
      <c r="BE191" s="141">
        <f t="shared" si="34"/>
        <v>0</v>
      </c>
      <c r="BF191" s="141">
        <f t="shared" si="35"/>
        <v>0</v>
      </c>
      <c r="BG191" s="141">
        <f t="shared" si="36"/>
        <v>0</v>
      </c>
      <c r="BH191" s="141">
        <f t="shared" si="37"/>
        <v>0</v>
      </c>
      <c r="BI191" s="141">
        <f t="shared" si="38"/>
        <v>0</v>
      </c>
      <c r="BJ191" s="16" t="s">
        <v>79</v>
      </c>
      <c r="BK191" s="141">
        <f t="shared" si="39"/>
        <v>0</v>
      </c>
      <c r="BL191" s="16" t="s">
        <v>294</v>
      </c>
      <c r="BM191" s="140" t="s">
        <v>1181</v>
      </c>
    </row>
    <row r="192" spans="2:65" s="1" customFormat="1" ht="24.2" customHeight="1">
      <c r="B192" s="129"/>
      <c r="C192" s="130" t="s">
        <v>460</v>
      </c>
      <c r="D192" s="130" t="s">
        <v>228</v>
      </c>
      <c r="E192" s="131" t="s">
        <v>1182</v>
      </c>
      <c r="F192" s="132" t="s">
        <v>1183</v>
      </c>
      <c r="G192" s="133" t="s">
        <v>1127</v>
      </c>
      <c r="H192" s="134">
        <v>1</v>
      </c>
      <c r="I192" s="184"/>
      <c r="J192" s="135">
        <f t="shared" si="30"/>
        <v>0</v>
      </c>
      <c r="K192" s="132" t="s">
        <v>232</v>
      </c>
      <c r="L192" s="28"/>
      <c r="M192" s="136" t="s">
        <v>1</v>
      </c>
      <c r="N192" s="137" t="s">
        <v>35</v>
      </c>
      <c r="O192" s="138">
        <v>0.46500000000000002</v>
      </c>
      <c r="P192" s="138">
        <f t="shared" si="31"/>
        <v>0.46500000000000002</v>
      </c>
      <c r="Q192" s="138">
        <v>0</v>
      </c>
      <c r="R192" s="138">
        <f t="shared" si="32"/>
        <v>0</v>
      </c>
      <c r="S192" s="138">
        <v>9.1999999999999998E-3</v>
      </c>
      <c r="T192" s="139">
        <f t="shared" si="33"/>
        <v>9.1999999999999998E-3</v>
      </c>
      <c r="AR192" s="140" t="s">
        <v>294</v>
      </c>
      <c r="AT192" s="140" t="s">
        <v>228</v>
      </c>
      <c r="AU192" s="140" t="s">
        <v>79</v>
      </c>
      <c r="AY192" s="16" t="s">
        <v>226</v>
      </c>
      <c r="BE192" s="141">
        <f t="shared" si="34"/>
        <v>0</v>
      </c>
      <c r="BF192" s="141">
        <f t="shared" si="35"/>
        <v>0</v>
      </c>
      <c r="BG192" s="141">
        <f t="shared" si="36"/>
        <v>0</v>
      </c>
      <c r="BH192" s="141">
        <f t="shared" si="37"/>
        <v>0</v>
      </c>
      <c r="BI192" s="141">
        <f t="shared" si="38"/>
        <v>0</v>
      </c>
      <c r="BJ192" s="16" t="s">
        <v>79</v>
      </c>
      <c r="BK192" s="141">
        <f t="shared" si="39"/>
        <v>0</v>
      </c>
      <c r="BL192" s="16" t="s">
        <v>294</v>
      </c>
      <c r="BM192" s="140" t="s">
        <v>1184</v>
      </c>
    </row>
    <row r="193" spans="2:65" s="1" customFormat="1" ht="16.5" customHeight="1">
      <c r="B193" s="129"/>
      <c r="C193" s="130" t="s">
        <v>464</v>
      </c>
      <c r="D193" s="130" t="s">
        <v>228</v>
      </c>
      <c r="E193" s="131" t="s">
        <v>1185</v>
      </c>
      <c r="F193" s="132" t="s">
        <v>1186</v>
      </c>
      <c r="G193" s="133" t="s">
        <v>1127</v>
      </c>
      <c r="H193" s="134">
        <v>1</v>
      </c>
      <c r="I193" s="184"/>
      <c r="J193" s="135">
        <f t="shared" si="30"/>
        <v>0</v>
      </c>
      <c r="K193" s="132" t="s">
        <v>232</v>
      </c>
      <c r="L193" s="28"/>
      <c r="M193" s="136" t="s">
        <v>1</v>
      </c>
      <c r="N193" s="137" t="s">
        <v>35</v>
      </c>
      <c r="O193" s="138">
        <v>0.217</v>
      </c>
      <c r="P193" s="138">
        <f t="shared" si="31"/>
        <v>0.217</v>
      </c>
      <c r="Q193" s="138">
        <v>0</v>
      </c>
      <c r="R193" s="138">
        <f t="shared" si="32"/>
        <v>0</v>
      </c>
      <c r="S193" s="138">
        <v>1.56E-3</v>
      </c>
      <c r="T193" s="139">
        <f t="shared" si="33"/>
        <v>1.56E-3</v>
      </c>
      <c r="AR193" s="140" t="s">
        <v>294</v>
      </c>
      <c r="AT193" s="140" t="s">
        <v>228</v>
      </c>
      <c r="AU193" s="140" t="s">
        <v>79</v>
      </c>
      <c r="AY193" s="16" t="s">
        <v>226</v>
      </c>
      <c r="BE193" s="141">
        <f t="shared" si="34"/>
        <v>0</v>
      </c>
      <c r="BF193" s="141">
        <f t="shared" si="35"/>
        <v>0</v>
      </c>
      <c r="BG193" s="141">
        <f t="shared" si="36"/>
        <v>0</v>
      </c>
      <c r="BH193" s="141">
        <f t="shared" si="37"/>
        <v>0</v>
      </c>
      <c r="BI193" s="141">
        <f t="shared" si="38"/>
        <v>0</v>
      </c>
      <c r="BJ193" s="16" t="s">
        <v>79</v>
      </c>
      <c r="BK193" s="141">
        <f t="shared" si="39"/>
        <v>0</v>
      </c>
      <c r="BL193" s="16" t="s">
        <v>294</v>
      </c>
      <c r="BM193" s="140" t="s">
        <v>1187</v>
      </c>
    </row>
    <row r="194" spans="2:65" s="1" customFormat="1" ht="16.5" customHeight="1">
      <c r="B194" s="129"/>
      <c r="C194" s="130" t="s">
        <v>468</v>
      </c>
      <c r="D194" s="130" t="s">
        <v>228</v>
      </c>
      <c r="E194" s="131" t="s">
        <v>1188</v>
      </c>
      <c r="F194" s="132" t="s">
        <v>1189</v>
      </c>
      <c r="G194" s="133" t="s">
        <v>1127</v>
      </c>
      <c r="H194" s="134">
        <v>1</v>
      </c>
      <c r="I194" s="184"/>
      <c r="J194" s="135">
        <f t="shared" si="30"/>
        <v>0</v>
      </c>
      <c r="K194" s="132" t="s">
        <v>232</v>
      </c>
      <c r="L194" s="28"/>
      <c r="M194" s="136" t="s">
        <v>1</v>
      </c>
      <c r="N194" s="137" t="s">
        <v>35</v>
      </c>
      <c r="O194" s="138">
        <v>0.222</v>
      </c>
      <c r="P194" s="138">
        <f t="shared" si="31"/>
        <v>0.222</v>
      </c>
      <c r="Q194" s="138">
        <v>0</v>
      </c>
      <c r="R194" s="138">
        <f t="shared" si="32"/>
        <v>0</v>
      </c>
      <c r="S194" s="138">
        <v>8.5999999999999998E-4</v>
      </c>
      <c r="T194" s="139">
        <f t="shared" si="33"/>
        <v>8.5999999999999998E-4</v>
      </c>
      <c r="AR194" s="140" t="s">
        <v>294</v>
      </c>
      <c r="AT194" s="140" t="s">
        <v>228</v>
      </c>
      <c r="AU194" s="140" t="s">
        <v>79</v>
      </c>
      <c r="AY194" s="16" t="s">
        <v>226</v>
      </c>
      <c r="BE194" s="141">
        <f t="shared" si="34"/>
        <v>0</v>
      </c>
      <c r="BF194" s="141">
        <f t="shared" si="35"/>
        <v>0</v>
      </c>
      <c r="BG194" s="141">
        <f t="shared" si="36"/>
        <v>0</v>
      </c>
      <c r="BH194" s="141">
        <f t="shared" si="37"/>
        <v>0</v>
      </c>
      <c r="BI194" s="141">
        <f t="shared" si="38"/>
        <v>0</v>
      </c>
      <c r="BJ194" s="16" t="s">
        <v>79</v>
      </c>
      <c r="BK194" s="141">
        <f t="shared" si="39"/>
        <v>0</v>
      </c>
      <c r="BL194" s="16" t="s">
        <v>294</v>
      </c>
      <c r="BM194" s="140" t="s">
        <v>1190</v>
      </c>
    </row>
    <row r="195" spans="2:65" s="1" customFormat="1" ht="16.5" customHeight="1">
      <c r="B195" s="129"/>
      <c r="C195" s="130" t="s">
        <v>472</v>
      </c>
      <c r="D195" s="130" t="s">
        <v>228</v>
      </c>
      <c r="E195" s="131" t="s">
        <v>1191</v>
      </c>
      <c r="F195" s="132" t="s">
        <v>1192</v>
      </c>
      <c r="G195" s="133" t="s">
        <v>231</v>
      </c>
      <c r="H195" s="134">
        <v>2</v>
      </c>
      <c r="I195" s="184"/>
      <c r="J195" s="135">
        <f t="shared" si="30"/>
        <v>0</v>
      </c>
      <c r="K195" s="132" t="s">
        <v>232</v>
      </c>
      <c r="L195" s="28"/>
      <c r="M195" s="136" t="s">
        <v>1</v>
      </c>
      <c r="N195" s="137" t="s">
        <v>35</v>
      </c>
      <c r="O195" s="138">
        <v>3.7999999999999999E-2</v>
      </c>
      <c r="P195" s="138">
        <f t="shared" si="31"/>
        <v>7.5999999999999998E-2</v>
      </c>
      <c r="Q195" s="138">
        <v>0</v>
      </c>
      <c r="R195" s="138">
        <f t="shared" si="32"/>
        <v>0</v>
      </c>
      <c r="S195" s="138">
        <v>8.4999999999999995E-4</v>
      </c>
      <c r="T195" s="139">
        <f t="shared" si="33"/>
        <v>1.6999999999999999E-3</v>
      </c>
      <c r="AR195" s="140" t="s">
        <v>294</v>
      </c>
      <c r="AT195" s="140" t="s">
        <v>228</v>
      </c>
      <c r="AU195" s="140" t="s">
        <v>79</v>
      </c>
      <c r="AY195" s="16" t="s">
        <v>226</v>
      </c>
      <c r="BE195" s="141">
        <f t="shared" si="34"/>
        <v>0</v>
      </c>
      <c r="BF195" s="141">
        <f t="shared" si="35"/>
        <v>0</v>
      </c>
      <c r="BG195" s="141">
        <f t="shared" si="36"/>
        <v>0</v>
      </c>
      <c r="BH195" s="141">
        <f t="shared" si="37"/>
        <v>0</v>
      </c>
      <c r="BI195" s="141">
        <f t="shared" si="38"/>
        <v>0</v>
      </c>
      <c r="BJ195" s="16" t="s">
        <v>79</v>
      </c>
      <c r="BK195" s="141">
        <f t="shared" si="39"/>
        <v>0</v>
      </c>
      <c r="BL195" s="16" t="s">
        <v>294</v>
      </c>
      <c r="BM195" s="140" t="s">
        <v>1193</v>
      </c>
    </row>
    <row r="196" spans="2:65" s="11" customFormat="1" ht="25.9" customHeight="1">
      <c r="B196" s="118"/>
      <c r="D196" s="119" t="s">
        <v>68</v>
      </c>
      <c r="E196" s="120" t="s">
        <v>732</v>
      </c>
      <c r="F196" s="120" t="s">
        <v>733</v>
      </c>
      <c r="J196" s="121">
        <f>BK196</f>
        <v>0</v>
      </c>
      <c r="L196" s="118"/>
      <c r="M196" s="122"/>
      <c r="P196" s="123">
        <f>P197</f>
        <v>0</v>
      </c>
      <c r="R196" s="123">
        <f>R197</f>
        <v>0</v>
      </c>
      <c r="T196" s="124">
        <f>T197</f>
        <v>0</v>
      </c>
      <c r="AR196" s="119" t="s">
        <v>246</v>
      </c>
      <c r="AT196" s="125" t="s">
        <v>68</v>
      </c>
      <c r="AU196" s="125" t="s">
        <v>69</v>
      </c>
      <c r="AY196" s="119" t="s">
        <v>226</v>
      </c>
      <c r="BK196" s="126">
        <f>BK197</f>
        <v>0</v>
      </c>
    </row>
    <row r="197" spans="2:65" s="11" customFormat="1" ht="22.9" customHeight="1">
      <c r="B197" s="118"/>
      <c r="D197" s="119" t="s">
        <v>68</v>
      </c>
      <c r="E197" s="127" t="s">
        <v>734</v>
      </c>
      <c r="F197" s="127" t="s">
        <v>735</v>
      </c>
      <c r="J197" s="128">
        <f>BK197</f>
        <v>0</v>
      </c>
      <c r="L197" s="118"/>
      <c r="M197" s="122"/>
      <c r="P197" s="123">
        <f>P198</f>
        <v>0</v>
      </c>
      <c r="R197" s="123">
        <f>R198</f>
        <v>0</v>
      </c>
      <c r="T197" s="124">
        <f>T198</f>
        <v>0</v>
      </c>
      <c r="AR197" s="119" t="s">
        <v>246</v>
      </c>
      <c r="AT197" s="125" t="s">
        <v>68</v>
      </c>
      <c r="AU197" s="125" t="s">
        <v>77</v>
      </c>
      <c r="AY197" s="119" t="s">
        <v>226</v>
      </c>
      <c r="BK197" s="126">
        <f>BK198</f>
        <v>0</v>
      </c>
    </row>
    <row r="198" spans="2:65" s="1" customFormat="1" ht="16.5" customHeight="1">
      <c r="B198" s="129"/>
      <c r="C198" s="130" t="s">
        <v>479</v>
      </c>
      <c r="D198" s="130" t="s">
        <v>228</v>
      </c>
      <c r="E198" s="131" t="s">
        <v>736</v>
      </c>
      <c r="F198" s="132" t="s">
        <v>735</v>
      </c>
      <c r="G198" s="133" t="s">
        <v>737</v>
      </c>
      <c r="H198" s="134">
        <v>1</v>
      </c>
      <c r="I198" s="184"/>
      <c r="J198" s="135">
        <f>ROUND(I198*H198,2)</f>
        <v>0</v>
      </c>
      <c r="K198" s="132" t="s">
        <v>232</v>
      </c>
      <c r="L198" s="28"/>
      <c r="M198" s="169" t="s">
        <v>1</v>
      </c>
      <c r="N198" s="170" t="s">
        <v>35</v>
      </c>
      <c r="O198" s="171">
        <v>0</v>
      </c>
      <c r="P198" s="171">
        <f>O198*H198</f>
        <v>0</v>
      </c>
      <c r="Q198" s="171">
        <v>0</v>
      </c>
      <c r="R198" s="171">
        <f>Q198*H198</f>
        <v>0</v>
      </c>
      <c r="S198" s="171">
        <v>0</v>
      </c>
      <c r="T198" s="172">
        <f>S198*H198</f>
        <v>0</v>
      </c>
      <c r="AR198" s="140" t="s">
        <v>738</v>
      </c>
      <c r="AT198" s="140" t="s">
        <v>228</v>
      </c>
      <c r="AU198" s="140" t="s">
        <v>79</v>
      </c>
      <c r="AY198" s="16" t="s">
        <v>226</v>
      </c>
      <c r="BE198" s="141">
        <f>IF(N198="základní",J198,0)</f>
        <v>0</v>
      </c>
      <c r="BF198" s="141">
        <f>IF(N198="snížená",J198,0)</f>
        <v>0</v>
      </c>
      <c r="BG198" s="141">
        <f>IF(N198="zákl. přenesená",J198,0)</f>
        <v>0</v>
      </c>
      <c r="BH198" s="141">
        <f>IF(N198="sníž. přenesená",J198,0)</f>
        <v>0</v>
      </c>
      <c r="BI198" s="141">
        <f>IF(N198="nulová",J198,0)</f>
        <v>0</v>
      </c>
      <c r="BJ198" s="16" t="s">
        <v>79</v>
      </c>
      <c r="BK198" s="141">
        <f>ROUND(I198*H198,2)</f>
        <v>0</v>
      </c>
      <c r="BL198" s="16" t="s">
        <v>738</v>
      </c>
      <c r="BM198" s="140" t="s">
        <v>1194</v>
      </c>
    </row>
    <row r="199" spans="2:65" s="1" customFormat="1" ht="6.95" customHeight="1">
      <c r="B199" s="40"/>
      <c r="C199" s="41"/>
      <c r="D199" s="41"/>
      <c r="E199" s="41"/>
      <c r="F199" s="41"/>
      <c r="G199" s="41"/>
      <c r="H199" s="41"/>
      <c r="I199" s="41"/>
      <c r="J199" s="41"/>
      <c r="K199" s="41"/>
      <c r="L199" s="28"/>
    </row>
    <row r="202" spans="2:65">
      <c r="E202" s="183" t="s">
        <v>1321</v>
      </c>
    </row>
  </sheetData>
  <autoFilter ref="C126:K198" xr:uid="{00000000-0009-0000-0000-000003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501"/>
  <sheetViews>
    <sheetView showGridLines="0" tabSelected="1" topLeftCell="A77" zoomScale="160" zoomScaleNormal="160" workbookViewId="0">
      <selection activeCell="D5" sqref="D5:F5"/>
    </sheetView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7"/>
      <c r="C3" s="18"/>
      <c r="D3" s="18"/>
      <c r="E3" s="18"/>
      <c r="F3" s="18"/>
      <c r="G3" s="18"/>
      <c r="H3" s="19"/>
    </row>
    <row r="4" spans="2:8" ht="24.95" customHeight="1">
      <c r="B4" s="19"/>
      <c r="C4" s="20" t="s">
        <v>1195</v>
      </c>
      <c r="H4" s="19"/>
    </row>
    <row r="5" spans="2:8" ht="12" customHeight="1">
      <c r="B5" s="19"/>
      <c r="C5" s="22" t="s">
        <v>12</v>
      </c>
      <c r="D5" s="189"/>
      <c r="E5" s="187"/>
      <c r="F5" s="187"/>
      <c r="H5" s="19"/>
    </row>
    <row r="6" spans="2:8" ht="36.950000000000003" customHeight="1">
      <c r="B6" s="19"/>
      <c r="C6" s="24" t="s">
        <v>14</v>
      </c>
      <c r="D6" s="188" t="s">
        <v>15</v>
      </c>
      <c r="E6" s="187"/>
      <c r="F6" s="187"/>
      <c r="H6" s="19"/>
    </row>
    <row r="7" spans="2:8" ht="16.5" customHeight="1">
      <c r="B7" s="19"/>
      <c r="C7" s="25" t="s">
        <v>20</v>
      </c>
      <c r="D7" s="48"/>
      <c r="H7" s="19"/>
    </row>
    <row r="8" spans="2:8" s="1" customFormat="1" ht="10.9" customHeight="1">
      <c r="B8" s="28"/>
      <c r="H8" s="28"/>
    </row>
    <row r="9" spans="2:8" s="10" customFormat="1" ht="29.25" customHeight="1">
      <c r="B9" s="110"/>
      <c r="C9" s="111" t="s">
        <v>50</v>
      </c>
      <c r="D9" s="112" t="s">
        <v>51</v>
      </c>
      <c r="E9" s="112" t="s">
        <v>213</v>
      </c>
      <c r="F9" s="113" t="s">
        <v>1196</v>
      </c>
      <c r="H9" s="110"/>
    </row>
    <row r="10" spans="2:8" s="1" customFormat="1" ht="26.45" customHeight="1">
      <c r="B10" s="28"/>
      <c r="C10" s="173" t="s">
        <v>1197</v>
      </c>
      <c r="D10" s="173" t="s">
        <v>75</v>
      </c>
      <c r="H10" s="28"/>
    </row>
    <row r="11" spans="2:8" s="1" customFormat="1" ht="16.899999999999999" customHeight="1">
      <c r="B11" s="28"/>
      <c r="C11" s="174" t="s">
        <v>86</v>
      </c>
      <c r="D11" s="175" t="s">
        <v>87</v>
      </c>
      <c r="E11" s="176" t="s">
        <v>88</v>
      </c>
      <c r="F11" s="177">
        <v>1.728</v>
      </c>
      <c r="H11" s="28"/>
    </row>
    <row r="12" spans="2:8" s="1" customFormat="1" ht="16.899999999999999" customHeight="1">
      <c r="B12" s="28"/>
      <c r="C12" s="178" t="s">
        <v>1</v>
      </c>
      <c r="D12" s="178" t="s">
        <v>1198</v>
      </c>
      <c r="E12" s="16" t="s">
        <v>1</v>
      </c>
      <c r="F12" s="179">
        <v>1.296</v>
      </c>
      <c r="H12" s="28"/>
    </row>
    <row r="13" spans="2:8" s="1" customFormat="1" ht="16.899999999999999" customHeight="1">
      <c r="B13" s="28"/>
      <c r="C13" s="178" t="s">
        <v>1</v>
      </c>
      <c r="D13" s="178" t="s">
        <v>1199</v>
      </c>
      <c r="E13" s="16" t="s">
        <v>1</v>
      </c>
      <c r="F13" s="179">
        <v>0.432</v>
      </c>
      <c r="H13" s="28"/>
    </row>
    <row r="14" spans="2:8" s="1" customFormat="1" ht="16.899999999999999" customHeight="1">
      <c r="B14" s="28"/>
      <c r="C14" s="178" t="s">
        <v>1</v>
      </c>
      <c r="D14" s="178" t="s">
        <v>239</v>
      </c>
      <c r="E14" s="16" t="s">
        <v>1</v>
      </c>
      <c r="F14" s="179">
        <v>1.728</v>
      </c>
      <c r="H14" s="28"/>
    </row>
    <row r="15" spans="2:8" s="1" customFormat="1" ht="16.899999999999999" customHeight="1">
      <c r="B15" s="28"/>
      <c r="C15" s="180" t="s">
        <v>1200</v>
      </c>
      <c r="H15" s="28"/>
    </row>
    <row r="16" spans="2:8" s="1" customFormat="1" ht="16.899999999999999" customHeight="1">
      <c r="B16" s="28"/>
      <c r="C16" s="178" t="s">
        <v>328</v>
      </c>
      <c r="D16" s="178" t="s">
        <v>329</v>
      </c>
      <c r="E16" s="16" t="s">
        <v>88</v>
      </c>
      <c r="F16" s="179">
        <v>1.728</v>
      </c>
      <c r="H16" s="28"/>
    </row>
    <row r="17" spans="2:8" s="1" customFormat="1" ht="16.899999999999999" customHeight="1">
      <c r="B17" s="28"/>
      <c r="C17" s="174" t="s">
        <v>91</v>
      </c>
      <c r="D17" s="175" t="s">
        <v>92</v>
      </c>
      <c r="E17" s="176" t="s">
        <v>93</v>
      </c>
      <c r="F17" s="177">
        <v>6.1199999999999997E-2</v>
      </c>
      <c r="H17" s="28"/>
    </row>
    <row r="18" spans="2:8" s="1" customFormat="1" ht="16.899999999999999" customHeight="1">
      <c r="B18" s="28"/>
      <c r="C18" s="178" t="s">
        <v>1</v>
      </c>
      <c r="D18" s="178" t="s">
        <v>1201</v>
      </c>
      <c r="E18" s="16" t="s">
        <v>1</v>
      </c>
      <c r="F18" s="179">
        <v>4.3200000000000002E-2</v>
      </c>
      <c r="H18" s="28"/>
    </row>
    <row r="19" spans="2:8" s="1" customFormat="1" ht="16.899999999999999" customHeight="1">
      <c r="B19" s="28"/>
      <c r="C19" s="178" t="s">
        <v>1</v>
      </c>
      <c r="D19" s="178" t="s">
        <v>1202</v>
      </c>
      <c r="E19" s="16" t="s">
        <v>1</v>
      </c>
      <c r="F19" s="179">
        <v>1.7999999999999999E-2</v>
      </c>
      <c r="H19" s="28"/>
    </row>
    <row r="20" spans="2:8" s="1" customFormat="1" ht="16.899999999999999" customHeight="1">
      <c r="B20" s="28"/>
      <c r="C20" s="178" t="s">
        <v>1</v>
      </c>
      <c r="D20" s="178" t="s">
        <v>239</v>
      </c>
      <c r="E20" s="16" t="s">
        <v>1</v>
      </c>
      <c r="F20" s="179">
        <v>6.1199999999999997E-2</v>
      </c>
      <c r="H20" s="28"/>
    </row>
    <row r="21" spans="2:8" s="1" customFormat="1" ht="16.899999999999999" customHeight="1">
      <c r="B21" s="28"/>
      <c r="C21" s="180" t="s">
        <v>1200</v>
      </c>
      <c r="H21" s="28"/>
    </row>
    <row r="22" spans="2:8" s="1" customFormat="1" ht="16.899999999999999" customHeight="1">
      <c r="B22" s="28"/>
      <c r="C22" s="178" t="s">
        <v>235</v>
      </c>
      <c r="D22" s="178" t="s">
        <v>236</v>
      </c>
      <c r="E22" s="16" t="s">
        <v>93</v>
      </c>
      <c r="F22" s="179">
        <v>6.0999999999999999E-2</v>
      </c>
      <c r="H22" s="28"/>
    </row>
    <row r="23" spans="2:8" s="1" customFormat="1" ht="16.899999999999999" customHeight="1">
      <c r="B23" s="28"/>
      <c r="C23" s="174" t="s">
        <v>96</v>
      </c>
      <c r="D23" s="175" t="s">
        <v>97</v>
      </c>
      <c r="E23" s="176" t="s">
        <v>98</v>
      </c>
      <c r="F23" s="177">
        <v>2.4300000000000002</v>
      </c>
      <c r="H23" s="28"/>
    </row>
    <row r="24" spans="2:8" s="1" customFormat="1" ht="16.899999999999999" customHeight="1">
      <c r="B24" s="28"/>
      <c r="C24" s="178" t="s">
        <v>1</v>
      </c>
      <c r="D24" s="178" t="s">
        <v>1203</v>
      </c>
      <c r="E24" s="16" t="s">
        <v>1</v>
      </c>
      <c r="F24" s="179">
        <v>1.53</v>
      </c>
      <c r="H24" s="28"/>
    </row>
    <row r="25" spans="2:8" s="1" customFormat="1" ht="16.899999999999999" customHeight="1">
      <c r="B25" s="28"/>
      <c r="C25" s="178" t="s">
        <v>1</v>
      </c>
      <c r="D25" s="178" t="s">
        <v>1204</v>
      </c>
      <c r="E25" s="16" t="s">
        <v>1</v>
      </c>
      <c r="F25" s="179">
        <v>0.9</v>
      </c>
      <c r="H25" s="28"/>
    </row>
    <row r="26" spans="2:8" s="1" customFormat="1" ht="16.899999999999999" customHeight="1">
      <c r="B26" s="28"/>
      <c r="C26" s="178" t="s">
        <v>1</v>
      </c>
      <c r="D26" s="178" t="s">
        <v>239</v>
      </c>
      <c r="E26" s="16" t="s">
        <v>1</v>
      </c>
      <c r="F26" s="179">
        <v>2.4300000000000002</v>
      </c>
      <c r="H26" s="28"/>
    </row>
    <row r="27" spans="2:8" s="1" customFormat="1" ht="16.899999999999999" customHeight="1">
      <c r="B27" s="28"/>
      <c r="C27" s="180" t="s">
        <v>1200</v>
      </c>
      <c r="H27" s="28"/>
    </row>
    <row r="28" spans="2:8" s="1" customFormat="1" ht="16.899999999999999" customHeight="1">
      <c r="B28" s="28"/>
      <c r="C28" s="178" t="s">
        <v>255</v>
      </c>
      <c r="D28" s="178" t="s">
        <v>256</v>
      </c>
      <c r="E28" s="16" t="s">
        <v>98</v>
      </c>
      <c r="F28" s="179">
        <v>2.4300000000000002</v>
      </c>
      <c r="H28" s="28"/>
    </row>
    <row r="29" spans="2:8" s="1" customFormat="1" ht="16.899999999999999" customHeight="1">
      <c r="B29" s="28"/>
      <c r="C29" s="174" t="s">
        <v>100</v>
      </c>
      <c r="D29" s="175" t="s">
        <v>101</v>
      </c>
      <c r="E29" s="176" t="s">
        <v>102</v>
      </c>
      <c r="F29" s="177">
        <v>6.6</v>
      </c>
      <c r="H29" s="28"/>
    </row>
    <row r="30" spans="2:8" s="1" customFormat="1" ht="16.899999999999999" customHeight="1">
      <c r="B30" s="28"/>
      <c r="C30" s="178" t="s">
        <v>1</v>
      </c>
      <c r="D30" s="178" t="s">
        <v>1205</v>
      </c>
      <c r="E30" s="16" t="s">
        <v>1</v>
      </c>
      <c r="F30" s="179">
        <v>3.6</v>
      </c>
      <c r="H30" s="28"/>
    </row>
    <row r="31" spans="2:8" s="1" customFormat="1" ht="16.899999999999999" customHeight="1">
      <c r="B31" s="28"/>
      <c r="C31" s="178" t="s">
        <v>1</v>
      </c>
      <c r="D31" s="178" t="s">
        <v>1206</v>
      </c>
      <c r="E31" s="16" t="s">
        <v>1</v>
      </c>
      <c r="F31" s="179">
        <v>3</v>
      </c>
      <c r="H31" s="28"/>
    </row>
    <row r="32" spans="2:8" s="1" customFormat="1" ht="16.899999999999999" customHeight="1">
      <c r="B32" s="28"/>
      <c r="C32" s="178" t="s">
        <v>1</v>
      </c>
      <c r="D32" s="178" t="s">
        <v>239</v>
      </c>
      <c r="E32" s="16" t="s">
        <v>1</v>
      </c>
      <c r="F32" s="179">
        <v>6.6</v>
      </c>
      <c r="H32" s="28"/>
    </row>
    <row r="33" spans="2:8" s="1" customFormat="1" ht="16.899999999999999" customHeight="1">
      <c r="B33" s="28"/>
      <c r="C33" s="180" t="s">
        <v>1200</v>
      </c>
      <c r="H33" s="28"/>
    </row>
    <row r="34" spans="2:8" s="1" customFormat="1" ht="16.899999999999999" customHeight="1">
      <c r="B34" s="28"/>
      <c r="C34" s="178" t="s">
        <v>332</v>
      </c>
      <c r="D34" s="178" t="s">
        <v>333</v>
      </c>
      <c r="E34" s="16" t="s">
        <v>102</v>
      </c>
      <c r="F34" s="179">
        <v>6.6</v>
      </c>
      <c r="H34" s="28"/>
    </row>
    <row r="35" spans="2:8" s="1" customFormat="1" ht="16.899999999999999" customHeight="1">
      <c r="B35" s="28"/>
      <c r="C35" s="174" t="s">
        <v>104</v>
      </c>
      <c r="D35" s="175" t="s">
        <v>105</v>
      </c>
      <c r="E35" s="176" t="s">
        <v>1</v>
      </c>
      <c r="F35" s="177">
        <v>9.8550000000000004</v>
      </c>
      <c r="H35" s="28"/>
    </row>
    <row r="36" spans="2:8" s="1" customFormat="1" ht="16.899999999999999" customHeight="1">
      <c r="B36" s="28"/>
      <c r="C36" s="178" t="s">
        <v>1</v>
      </c>
      <c r="D36" s="178" t="s">
        <v>1207</v>
      </c>
      <c r="E36" s="16" t="s">
        <v>1</v>
      </c>
      <c r="F36" s="179">
        <v>9.8550000000000004</v>
      </c>
      <c r="H36" s="28"/>
    </row>
    <row r="37" spans="2:8" s="1" customFormat="1" ht="16.899999999999999" customHeight="1">
      <c r="B37" s="28"/>
      <c r="C37" s="178" t="s">
        <v>1</v>
      </c>
      <c r="D37" s="178" t="s">
        <v>239</v>
      </c>
      <c r="E37" s="16" t="s">
        <v>1</v>
      </c>
      <c r="F37" s="179">
        <v>9.8550000000000004</v>
      </c>
      <c r="H37" s="28"/>
    </row>
    <row r="38" spans="2:8" s="1" customFormat="1" ht="16.899999999999999" customHeight="1">
      <c r="B38" s="28"/>
      <c r="C38" s="180" t="s">
        <v>1200</v>
      </c>
      <c r="H38" s="28"/>
    </row>
    <row r="39" spans="2:8" s="1" customFormat="1" ht="16.899999999999999" customHeight="1">
      <c r="B39" s="28"/>
      <c r="C39" s="178" t="s">
        <v>316</v>
      </c>
      <c r="D39" s="178" t="s">
        <v>317</v>
      </c>
      <c r="E39" s="16" t="s">
        <v>98</v>
      </c>
      <c r="F39" s="179">
        <v>9.8550000000000004</v>
      </c>
      <c r="H39" s="28"/>
    </row>
    <row r="40" spans="2:8" s="1" customFormat="1" ht="16.899999999999999" customHeight="1">
      <c r="B40" s="28"/>
      <c r="C40" s="174" t="s">
        <v>107</v>
      </c>
      <c r="D40" s="175" t="s">
        <v>108</v>
      </c>
      <c r="E40" s="176" t="s">
        <v>98</v>
      </c>
      <c r="F40" s="177">
        <v>426.74700000000001</v>
      </c>
      <c r="H40" s="28"/>
    </row>
    <row r="41" spans="2:8" s="1" customFormat="1" ht="16.899999999999999" customHeight="1">
      <c r="B41" s="28"/>
      <c r="C41" s="178" t="s">
        <v>1</v>
      </c>
      <c r="D41" s="178" t="s">
        <v>1208</v>
      </c>
      <c r="E41" s="16" t="s">
        <v>1</v>
      </c>
      <c r="F41" s="179">
        <v>426.74700000000001</v>
      </c>
      <c r="H41" s="28"/>
    </row>
    <row r="42" spans="2:8" s="1" customFormat="1" ht="16.899999999999999" customHeight="1">
      <c r="B42" s="28"/>
      <c r="C42" s="178" t="s">
        <v>1</v>
      </c>
      <c r="D42" s="178" t="s">
        <v>239</v>
      </c>
      <c r="E42" s="16" t="s">
        <v>1</v>
      </c>
      <c r="F42" s="179">
        <v>426.74700000000001</v>
      </c>
      <c r="H42" s="28"/>
    </row>
    <row r="43" spans="2:8" s="1" customFormat="1" ht="16.899999999999999" customHeight="1">
      <c r="B43" s="28"/>
      <c r="C43" s="180" t="s">
        <v>1200</v>
      </c>
      <c r="H43" s="28"/>
    </row>
    <row r="44" spans="2:8" s="1" customFormat="1" ht="16.899999999999999" customHeight="1">
      <c r="B44" s="28"/>
      <c r="C44" s="178" t="s">
        <v>710</v>
      </c>
      <c r="D44" s="178" t="s">
        <v>711</v>
      </c>
      <c r="E44" s="16" t="s">
        <v>98</v>
      </c>
      <c r="F44" s="179">
        <v>426.74700000000001</v>
      </c>
      <c r="H44" s="28"/>
    </row>
    <row r="45" spans="2:8" s="1" customFormat="1" ht="16.899999999999999" customHeight="1">
      <c r="B45" s="28"/>
      <c r="C45" s="178" t="s">
        <v>707</v>
      </c>
      <c r="D45" s="178" t="s">
        <v>708</v>
      </c>
      <c r="E45" s="16" t="s">
        <v>98</v>
      </c>
      <c r="F45" s="179">
        <v>426.74700000000001</v>
      </c>
      <c r="H45" s="28"/>
    </row>
    <row r="46" spans="2:8" s="1" customFormat="1" ht="16.899999999999999" customHeight="1">
      <c r="B46" s="28"/>
      <c r="C46" s="178" t="s">
        <v>726</v>
      </c>
      <c r="D46" s="178" t="s">
        <v>727</v>
      </c>
      <c r="E46" s="16" t="s">
        <v>98</v>
      </c>
      <c r="F46" s="179">
        <v>426.74700000000001</v>
      </c>
      <c r="H46" s="28"/>
    </row>
    <row r="47" spans="2:8" s="1" customFormat="1" ht="22.5">
      <c r="B47" s="28"/>
      <c r="C47" s="178" t="s">
        <v>729</v>
      </c>
      <c r="D47" s="178" t="s">
        <v>730</v>
      </c>
      <c r="E47" s="16" t="s">
        <v>98</v>
      </c>
      <c r="F47" s="179">
        <v>426.74700000000001</v>
      </c>
      <c r="H47" s="28"/>
    </row>
    <row r="48" spans="2:8" s="1" customFormat="1" ht="16.899999999999999" customHeight="1">
      <c r="B48" s="28"/>
      <c r="C48" s="174" t="s">
        <v>111</v>
      </c>
      <c r="D48" s="175" t="s">
        <v>112</v>
      </c>
      <c r="E48" s="176" t="s">
        <v>98</v>
      </c>
      <c r="F48" s="177">
        <v>4.49498</v>
      </c>
      <c r="H48" s="28"/>
    </row>
    <row r="49" spans="2:8" s="1" customFormat="1" ht="16.899999999999999" customHeight="1">
      <c r="B49" s="28"/>
      <c r="C49" s="178" t="s">
        <v>1</v>
      </c>
      <c r="D49" s="178" t="s">
        <v>1209</v>
      </c>
      <c r="E49" s="16" t="s">
        <v>1</v>
      </c>
      <c r="F49" s="179">
        <v>4.49498</v>
      </c>
      <c r="H49" s="28"/>
    </row>
    <row r="50" spans="2:8" s="1" customFormat="1" ht="16.899999999999999" customHeight="1">
      <c r="B50" s="28"/>
      <c r="C50" s="178" t="s">
        <v>1</v>
      </c>
      <c r="D50" s="178" t="s">
        <v>239</v>
      </c>
      <c r="E50" s="16" t="s">
        <v>1</v>
      </c>
      <c r="F50" s="179">
        <v>4.49498</v>
      </c>
      <c r="H50" s="28"/>
    </row>
    <row r="51" spans="2:8" s="1" customFormat="1" ht="16.899999999999999" customHeight="1">
      <c r="B51" s="28"/>
      <c r="C51" s="180" t="s">
        <v>1200</v>
      </c>
      <c r="H51" s="28"/>
    </row>
    <row r="52" spans="2:8" s="1" customFormat="1" ht="16.899999999999999" customHeight="1">
      <c r="B52" s="28"/>
      <c r="C52" s="178" t="s">
        <v>383</v>
      </c>
      <c r="D52" s="178" t="s">
        <v>384</v>
      </c>
      <c r="E52" s="16" t="s">
        <v>98</v>
      </c>
      <c r="F52" s="179">
        <v>4.4950000000000001</v>
      </c>
      <c r="H52" s="28"/>
    </row>
    <row r="53" spans="2:8" s="1" customFormat="1" ht="16.899999999999999" customHeight="1">
      <c r="B53" s="28"/>
      <c r="C53" s="174" t="s">
        <v>115</v>
      </c>
      <c r="D53" s="175" t="s">
        <v>116</v>
      </c>
      <c r="E53" s="176" t="s">
        <v>102</v>
      </c>
      <c r="F53" s="177">
        <v>10.914</v>
      </c>
      <c r="H53" s="28"/>
    </row>
    <row r="54" spans="2:8" s="1" customFormat="1" ht="16.899999999999999" customHeight="1">
      <c r="B54" s="28"/>
      <c r="C54" s="178" t="s">
        <v>1</v>
      </c>
      <c r="D54" s="178" t="s">
        <v>1210</v>
      </c>
      <c r="E54" s="16" t="s">
        <v>1</v>
      </c>
      <c r="F54" s="179">
        <v>8.5139999999999993</v>
      </c>
      <c r="H54" s="28"/>
    </row>
    <row r="55" spans="2:8" s="1" customFormat="1" ht="16.899999999999999" customHeight="1">
      <c r="B55" s="28"/>
      <c r="C55" s="178" t="s">
        <v>1</v>
      </c>
      <c r="D55" s="178" t="s">
        <v>1211</v>
      </c>
      <c r="E55" s="16" t="s">
        <v>1</v>
      </c>
      <c r="F55" s="179">
        <v>0</v>
      </c>
      <c r="H55" s="28"/>
    </row>
    <row r="56" spans="2:8" s="1" customFormat="1" ht="16.899999999999999" customHeight="1">
      <c r="B56" s="28"/>
      <c r="C56" s="178" t="s">
        <v>1</v>
      </c>
      <c r="D56" s="178" t="s">
        <v>1212</v>
      </c>
      <c r="E56" s="16" t="s">
        <v>1</v>
      </c>
      <c r="F56" s="179">
        <v>2.4</v>
      </c>
      <c r="H56" s="28"/>
    </row>
    <row r="57" spans="2:8" s="1" customFormat="1" ht="16.899999999999999" customHeight="1">
      <c r="B57" s="28"/>
      <c r="C57" s="178" t="s">
        <v>1</v>
      </c>
      <c r="D57" s="178" t="s">
        <v>239</v>
      </c>
      <c r="E57" s="16" t="s">
        <v>1</v>
      </c>
      <c r="F57" s="179">
        <v>10.914</v>
      </c>
      <c r="H57" s="28"/>
    </row>
    <row r="58" spans="2:8" s="1" customFormat="1" ht="16.899999999999999" customHeight="1">
      <c r="B58" s="28"/>
      <c r="C58" s="180" t="s">
        <v>1200</v>
      </c>
      <c r="H58" s="28"/>
    </row>
    <row r="59" spans="2:8" s="1" customFormat="1" ht="16.899999999999999" customHeight="1">
      <c r="B59" s="28"/>
      <c r="C59" s="178" t="s">
        <v>387</v>
      </c>
      <c r="D59" s="178" t="s">
        <v>388</v>
      </c>
      <c r="E59" s="16" t="s">
        <v>98</v>
      </c>
      <c r="F59" s="179">
        <v>1.637</v>
      </c>
      <c r="H59" s="28"/>
    </row>
    <row r="60" spans="2:8" s="1" customFormat="1" ht="16.899999999999999" customHeight="1">
      <c r="B60" s="28"/>
      <c r="C60" s="178" t="s">
        <v>392</v>
      </c>
      <c r="D60" s="178" t="s">
        <v>393</v>
      </c>
      <c r="E60" s="16" t="s">
        <v>102</v>
      </c>
      <c r="F60" s="179">
        <v>10.914</v>
      </c>
      <c r="H60" s="28"/>
    </row>
    <row r="61" spans="2:8" s="1" customFormat="1" ht="16.899999999999999" customHeight="1">
      <c r="B61" s="28"/>
      <c r="C61" s="174" t="s">
        <v>118</v>
      </c>
      <c r="D61" s="175" t="s">
        <v>119</v>
      </c>
      <c r="E61" s="176" t="s">
        <v>98</v>
      </c>
      <c r="F61" s="177">
        <v>16.2</v>
      </c>
      <c r="H61" s="28"/>
    </row>
    <row r="62" spans="2:8" s="1" customFormat="1" ht="16.899999999999999" customHeight="1">
      <c r="B62" s="28"/>
      <c r="C62" s="178" t="s">
        <v>1</v>
      </c>
      <c r="D62" s="178" t="s">
        <v>1213</v>
      </c>
      <c r="E62" s="16" t="s">
        <v>1</v>
      </c>
      <c r="F62" s="179">
        <v>16.2</v>
      </c>
      <c r="H62" s="28"/>
    </row>
    <row r="63" spans="2:8" s="1" customFormat="1" ht="16.899999999999999" customHeight="1">
      <c r="B63" s="28"/>
      <c r="C63" s="178" t="s">
        <v>1</v>
      </c>
      <c r="D63" s="178" t="s">
        <v>239</v>
      </c>
      <c r="E63" s="16" t="s">
        <v>1</v>
      </c>
      <c r="F63" s="179">
        <v>16.2</v>
      </c>
      <c r="H63" s="28"/>
    </row>
    <row r="64" spans="2:8" s="1" customFormat="1" ht="16.899999999999999" customHeight="1">
      <c r="B64" s="28"/>
      <c r="C64" s="180" t="s">
        <v>1200</v>
      </c>
      <c r="H64" s="28"/>
    </row>
    <row r="65" spans="2:8" s="1" customFormat="1" ht="22.5">
      <c r="B65" s="28"/>
      <c r="C65" s="178" t="s">
        <v>683</v>
      </c>
      <c r="D65" s="178" t="s">
        <v>684</v>
      </c>
      <c r="E65" s="16" t="s">
        <v>98</v>
      </c>
      <c r="F65" s="179">
        <v>16.2</v>
      </c>
      <c r="H65" s="28"/>
    </row>
    <row r="66" spans="2:8" s="1" customFormat="1" ht="16.899999999999999" customHeight="1">
      <c r="B66" s="28"/>
      <c r="C66" s="178" t="s">
        <v>686</v>
      </c>
      <c r="D66" s="178" t="s">
        <v>687</v>
      </c>
      <c r="E66" s="16" t="s">
        <v>98</v>
      </c>
      <c r="F66" s="179">
        <v>16.2</v>
      </c>
      <c r="H66" s="28"/>
    </row>
    <row r="67" spans="2:8" s="1" customFormat="1" ht="16.899999999999999" customHeight="1">
      <c r="B67" s="28"/>
      <c r="C67" s="178" t="s">
        <v>689</v>
      </c>
      <c r="D67" s="178" t="s">
        <v>690</v>
      </c>
      <c r="E67" s="16" t="s">
        <v>98</v>
      </c>
      <c r="F67" s="179">
        <v>16.2</v>
      </c>
      <c r="H67" s="28"/>
    </row>
    <row r="68" spans="2:8" s="1" customFormat="1" ht="16.899999999999999" customHeight="1">
      <c r="B68" s="28"/>
      <c r="C68" s="178" t="s">
        <v>692</v>
      </c>
      <c r="D68" s="178" t="s">
        <v>693</v>
      </c>
      <c r="E68" s="16" t="s">
        <v>98</v>
      </c>
      <c r="F68" s="179">
        <v>16.2</v>
      </c>
      <c r="H68" s="28"/>
    </row>
    <row r="69" spans="2:8" s="1" customFormat="1" ht="16.899999999999999" customHeight="1">
      <c r="B69" s="28"/>
      <c r="C69" s="174" t="s">
        <v>121</v>
      </c>
      <c r="D69" s="175" t="s">
        <v>122</v>
      </c>
      <c r="E69" s="176" t="s">
        <v>98</v>
      </c>
      <c r="F69" s="177">
        <v>6.3993200000000003</v>
      </c>
      <c r="H69" s="28"/>
    </row>
    <row r="70" spans="2:8" s="1" customFormat="1" ht="16.899999999999999" customHeight="1">
      <c r="B70" s="28"/>
      <c r="C70" s="178" t="s">
        <v>1</v>
      </c>
      <c r="D70" s="178" t="s">
        <v>1214</v>
      </c>
      <c r="E70" s="16" t="s">
        <v>1</v>
      </c>
      <c r="F70" s="179">
        <v>6.3993200000000003</v>
      </c>
      <c r="H70" s="28"/>
    </row>
    <row r="71" spans="2:8" s="1" customFormat="1" ht="16.899999999999999" customHeight="1">
      <c r="B71" s="28"/>
      <c r="C71" s="178" t="s">
        <v>1</v>
      </c>
      <c r="D71" s="178" t="s">
        <v>239</v>
      </c>
      <c r="E71" s="16" t="s">
        <v>1</v>
      </c>
      <c r="F71" s="179">
        <v>6.3993200000000003</v>
      </c>
      <c r="H71" s="28"/>
    </row>
    <row r="72" spans="2:8" s="1" customFormat="1" ht="16.899999999999999" customHeight="1">
      <c r="B72" s="28"/>
      <c r="C72" s="180" t="s">
        <v>1200</v>
      </c>
      <c r="H72" s="28"/>
    </row>
    <row r="73" spans="2:8" s="1" customFormat="1" ht="16.899999999999999" customHeight="1">
      <c r="B73" s="28"/>
      <c r="C73" s="178" t="s">
        <v>695</v>
      </c>
      <c r="D73" s="178" t="s">
        <v>696</v>
      </c>
      <c r="E73" s="16" t="s">
        <v>102</v>
      </c>
      <c r="F73" s="179">
        <v>6.399</v>
      </c>
      <c r="H73" s="28"/>
    </row>
    <row r="74" spans="2:8" s="1" customFormat="1" ht="16.899999999999999" customHeight="1">
      <c r="B74" s="28"/>
      <c r="C74" s="178" t="s">
        <v>699</v>
      </c>
      <c r="D74" s="178" t="s">
        <v>700</v>
      </c>
      <c r="E74" s="16" t="s">
        <v>102</v>
      </c>
      <c r="F74" s="179">
        <v>6.399</v>
      </c>
      <c r="H74" s="28"/>
    </row>
    <row r="75" spans="2:8" s="1" customFormat="1" ht="16.899999999999999" customHeight="1">
      <c r="B75" s="28"/>
      <c r="C75" s="178" t="s">
        <v>702</v>
      </c>
      <c r="D75" s="178" t="s">
        <v>703</v>
      </c>
      <c r="E75" s="16" t="s">
        <v>102</v>
      </c>
      <c r="F75" s="179">
        <v>6.399</v>
      </c>
      <c r="H75" s="28"/>
    </row>
    <row r="76" spans="2:8" s="1" customFormat="1" ht="16.899999999999999" customHeight="1">
      <c r="B76" s="28"/>
      <c r="C76" s="174" t="s">
        <v>124</v>
      </c>
      <c r="D76" s="175" t="s">
        <v>125</v>
      </c>
      <c r="E76" s="176" t="s">
        <v>98</v>
      </c>
      <c r="F76" s="177">
        <v>21.1632</v>
      </c>
      <c r="H76" s="28"/>
    </row>
    <row r="77" spans="2:8" s="1" customFormat="1" ht="16.899999999999999" customHeight="1">
      <c r="B77" s="28"/>
      <c r="C77" s="178" t="s">
        <v>1</v>
      </c>
      <c r="D77" s="178" t="s">
        <v>1215</v>
      </c>
      <c r="E77" s="16" t="s">
        <v>1</v>
      </c>
      <c r="F77" s="179">
        <v>2.7</v>
      </c>
      <c r="H77" s="28"/>
    </row>
    <row r="78" spans="2:8" s="1" customFormat="1" ht="16.899999999999999" customHeight="1">
      <c r="B78" s="28"/>
      <c r="C78" s="178" t="s">
        <v>1</v>
      </c>
      <c r="D78" s="178" t="s">
        <v>1216</v>
      </c>
      <c r="E78" s="16" t="s">
        <v>1</v>
      </c>
      <c r="F78" s="179">
        <v>18.463200000000001</v>
      </c>
      <c r="H78" s="28"/>
    </row>
    <row r="79" spans="2:8" s="1" customFormat="1" ht="16.899999999999999" customHeight="1">
      <c r="B79" s="28"/>
      <c r="C79" s="178" t="s">
        <v>1</v>
      </c>
      <c r="D79" s="178" t="s">
        <v>239</v>
      </c>
      <c r="E79" s="16" t="s">
        <v>1</v>
      </c>
      <c r="F79" s="179">
        <v>21.1632</v>
      </c>
      <c r="H79" s="28"/>
    </row>
    <row r="80" spans="2:8" s="1" customFormat="1" ht="16.899999999999999" customHeight="1">
      <c r="B80" s="28"/>
      <c r="C80" s="180" t="s">
        <v>1200</v>
      </c>
      <c r="H80" s="28"/>
    </row>
    <row r="81" spans="2:8" s="1" customFormat="1" ht="16.899999999999999" customHeight="1">
      <c r="B81" s="28"/>
      <c r="C81" s="178" t="s">
        <v>281</v>
      </c>
      <c r="D81" s="178" t="s">
        <v>282</v>
      </c>
      <c r="E81" s="16" t="s">
        <v>98</v>
      </c>
      <c r="F81" s="179">
        <v>315.91699999999997</v>
      </c>
      <c r="H81" s="28"/>
    </row>
    <row r="82" spans="2:8" s="1" customFormat="1" ht="16.899999999999999" customHeight="1">
      <c r="B82" s="28"/>
      <c r="C82" s="178" t="s">
        <v>654</v>
      </c>
      <c r="D82" s="178" t="s">
        <v>655</v>
      </c>
      <c r="E82" s="16" t="s">
        <v>98</v>
      </c>
      <c r="F82" s="179">
        <v>21.163</v>
      </c>
      <c r="H82" s="28"/>
    </row>
    <row r="83" spans="2:8" s="1" customFormat="1" ht="22.5">
      <c r="B83" s="28"/>
      <c r="C83" s="178" t="s">
        <v>657</v>
      </c>
      <c r="D83" s="178" t="s">
        <v>658</v>
      </c>
      <c r="E83" s="16" t="s">
        <v>98</v>
      </c>
      <c r="F83" s="179">
        <v>21.163</v>
      </c>
      <c r="H83" s="28"/>
    </row>
    <row r="84" spans="2:8" s="1" customFormat="1" ht="22.5">
      <c r="B84" s="28"/>
      <c r="C84" s="178" t="s">
        <v>664</v>
      </c>
      <c r="D84" s="178" t="s">
        <v>665</v>
      </c>
      <c r="E84" s="16" t="s">
        <v>98</v>
      </c>
      <c r="F84" s="179">
        <v>21.163</v>
      </c>
      <c r="H84" s="28"/>
    </row>
    <row r="85" spans="2:8" s="1" customFormat="1" ht="22.5">
      <c r="B85" s="28"/>
      <c r="C85" s="178" t="s">
        <v>667</v>
      </c>
      <c r="D85" s="178" t="s">
        <v>668</v>
      </c>
      <c r="E85" s="16" t="s">
        <v>98</v>
      </c>
      <c r="F85" s="179">
        <v>21.163</v>
      </c>
      <c r="H85" s="28"/>
    </row>
    <row r="86" spans="2:8" s="1" customFormat="1" ht="16.899999999999999" customHeight="1">
      <c r="B86" s="28"/>
      <c r="C86" s="178" t="s">
        <v>660</v>
      </c>
      <c r="D86" s="178" t="s">
        <v>661</v>
      </c>
      <c r="E86" s="16" t="s">
        <v>98</v>
      </c>
      <c r="F86" s="179">
        <v>25.396000000000001</v>
      </c>
      <c r="H86" s="28"/>
    </row>
    <row r="87" spans="2:8" s="1" customFormat="1" ht="16.899999999999999" customHeight="1">
      <c r="B87" s="28"/>
      <c r="C87" s="174" t="s">
        <v>127</v>
      </c>
      <c r="D87" s="175" t="s">
        <v>128</v>
      </c>
      <c r="E87" s="176" t="s">
        <v>102</v>
      </c>
      <c r="F87" s="177">
        <v>23.8786666666667</v>
      </c>
      <c r="H87" s="28"/>
    </row>
    <row r="88" spans="2:8" s="1" customFormat="1" ht="16.899999999999999" customHeight="1">
      <c r="B88" s="28"/>
      <c r="C88" s="178" t="s">
        <v>1</v>
      </c>
      <c r="D88" s="178" t="s">
        <v>1217</v>
      </c>
      <c r="E88" s="16" t="s">
        <v>1</v>
      </c>
      <c r="F88" s="179">
        <v>5.8786666666666703</v>
      </c>
      <c r="H88" s="28"/>
    </row>
    <row r="89" spans="2:8" s="1" customFormat="1" ht="16.899999999999999" customHeight="1">
      <c r="B89" s="28"/>
      <c r="C89" s="178" t="s">
        <v>1</v>
      </c>
      <c r="D89" s="178" t="s">
        <v>1218</v>
      </c>
      <c r="E89" s="16" t="s">
        <v>1</v>
      </c>
      <c r="F89" s="179">
        <v>18</v>
      </c>
      <c r="H89" s="28"/>
    </row>
    <row r="90" spans="2:8" s="1" customFormat="1" ht="16.899999999999999" customHeight="1">
      <c r="B90" s="28"/>
      <c r="C90" s="178" t="s">
        <v>1</v>
      </c>
      <c r="D90" s="178" t="s">
        <v>239</v>
      </c>
      <c r="E90" s="16" t="s">
        <v>1</v>
      </c>
      <c r="F90" s="179">
        <v>23.8786666666667</v>
      </c>
      <c r="H90" s="28"/>
    </row>
    <row r="91" spans="2:8" s="1" customFormat="1" ht="16.899999999999999" customHeight="1">
      <c r="B91" s="28"/>
      <c r="C91" s="180" t="s">
        <v>1200</v>
      </c>
      <c r="H91" s="28"/>
    </row>
    <row r="92" spans="2:8" s="1" customFormat="1" ht="16.899999999999999" customHeight="1">
      <c r="B92" s="28"/>
      <c r="C92" s="178" t="s">
        <v>295</v>
      </c>
      <c r="D92" s="178" t="s">
        <v>296</v>
      </c>
      <c r="E92" s="16" t="s">
        <v>102</v>
      </c>
      <c r="F92" s="179">
        <v>129.239</v>
      </c>
      <c r="H92" s="28"/>
    </row>
    <row r="93" spans="2:8" s="1" customFormat="1" ht="16.899999999999999" customHeight="1">
      <c r="B93" s="28"/>
      <c r="C93" s="178" t="s">
        <v>669</v>
      </c>
      <c r="D93" s="178" t="s">
        <v>670</v>
      </c>
      <c r="E93" s="16" t="s">
        <v>102</v>
      </c>
      <c r="F93" s="179">
        <v>23.879000000000001</v>
      </c>
      <c r="H93" s="28"/>
    </row>
    <row r="94" spans="2:8" s="1" customFormat="1" ht="16.899999999999999" customHeight="1">
      <c r="B94" s="28"/>
      <c r="C94" s="178" t="s">
        <v>672</v>
      </c>
      <c r="D94" s="178" t="s">
        <v>673</v>
      </c>
      <c r="E94" s="16" t="s">
        <v>102</v>
      </c>
      <c r="F94" s="179">
        <v>23.879000000000001</v>
      </c>
      <c r="H94" s="28"/>
    </row>
    <row r="95" spans="2:8" s="1" customFormat="1" ht="16.899999999999999" customHeight="1">
      <c r="B95" s="28"/>
      <c r="C95" s="174" t="s">
        <v>1208</v>
      </c>
      <c r="D95" s="175" t="s">
        <v>1219</v>
      </c>
      <c r="E95" s="176" t="s">
        <v>98</v>
      </c>
      <c r="F95" s="177">
        <v>426.74700000000001</v>
      </c>
      <c r="H95" s="28"/>
    </row>
    <row r="96" spans="2:8" s="1" customFormat="1" ht="16.899999999999999" customHeight="1">
      <c r="B96" s="28"/>
      <c r="C96" s="178" t="s">
        <v>1</v>
      </c>
      <c r="D96" s="178" t="s">
        <v>130</v>
      </c>
      <c r="E96" s="16" t="s">
        <v>1</v>
      </c>
      <c r="F96" s="179">
        <v>337.08019999999999</v>
      </c>
      <c r="H96" s="28"/>
    </row>
    <row r="97" spans="2:8" s="1" customFormat="1" ht="16.899999999999999" customHeight="1">
      <c r="B97" s="28"/>
      <c r="C97" s="178" t="s">
        <v>1</v>
      </c>
      <c r="D97" s="178" t="s">
        <v>133</v>
      </c>
      <c r="E97" s="16" t="s">
        <v>1</v>
      </c>
      <c r="F97" s="179">
        <v>89.666799999999995</v>
      </c>
      <c r="H97" s="28"/>
    </row>
    <row r="98" spans="2:8" s="1" customFormat="1" ht="16.899999999999999" customHeight="1">
      <c r="B98" s="28"/>
      <c r="C98" s="178" t="s">
        <v>1</v>
      </c>
      <c r="D98" s="178" t="s">
        <v>239</v>
      </c>
      <c r="E98" s="16" t="s">
        <v>1</v>
      </c>
      <c r="F98" s="179">
        <v>426.74700000000001</v>
      </c>
      <c r="H98" s="28"/>
    </row>
    <row r="99" spans="2:8" s="1" customFormat="1" ht="16.899999999999999" customHeight="1">
      <c r="B99" s="28"/>
      <c r="C99" s="174" t="s">
        <v>130</v>
      </c>
      <c r="D99" s="175" t="s">
        <v>131</v>
      </c>
      <c r="E99" s="176" t="s">
        <v>98</v>
      </c>
      <c r="F99" s="177">
        <v>337.08019999999999</v>
      </c>
      <c r="H99" s="28"/>
    </row>
    <row r="100" spans="2:8" s="1" customFormat="1" ht="16.899999999999999" customHeight="1">
      <c r="B100" s="28"/>
      <c r="C100" s="178" t="s">
        <v>1</v>
      </c>
      <c r="D100" s="178" t="s">
        <v>1220</v>
      </c>
      <c r="E100" s="16" t="s">
        <v>1</v>
      </c>
      <c r="F100" s="179">
        <v>66.721999999999994</v>
      </c>
      <c r="H100" s="28"/>
    </row>
    <row r="101" spans="2:8" s="1" customFormat="1" ht="16.899999999999999" customHeight="1">
      <c r="B101" s="28"/>
      <c r="C101" s="178" t="s">
        <v>1</v>
      </c>
      <c r="D101" s="178" t="s">
        <v>1221</v>
      </c>
      <c r="E101" s="16" t="s">
        <v>1</v>
      </c>
      <c r="F101" s="179">
        <v>65.152500000000003</v>
      </c>
      <c r="H101" s="28"/>
    </row>
    <row r="102" spans="2:8" s="1" customFormat="1" ht="16.899999999999999" customHeight="1">
      <c r="B102" s="28"/>
      <c r="C102" s="178" t="s">
        <v>1</v>
      </c>
      <c r="D102" s="178" t="s">
        <v>1222</v>
      </c>
      <c r="E102" s="16" t="s">
        <v>1</v>
      </c>
      <c r="F102" s="179">
        <v>68.780600000000007</v>
      </c>
      <c r="H102" s="28"/>
    </row>
    <row r="103" spans="2:8" s="1" customFormat="1" ht="16.899999999999999" customHeight="1">
      <c r="B103" s="28"/>
      <c r="C103" s="178" t="s">
        <v>1</v>
      </c>
      <c r="D103" s="178" t="s">
        <v>1223</v>
      </c>
      <c r="E103" s="16" t="s">
        <v>1</v>
      </c>
      <c r="F103" s="179">
        <v>59.166499999999999</v>
      </c>
      <c r="H103" s="28"/>
    </row>
    <row r="104" spans="2:8" s="1" customFormat="1" ht="16.899999999999999" customHeight="1">
      <c r="B104" s="28"/>
      <c r="C104" s="178" t="s">
        <v>1</v>
      </c>
      <c r="D104" s="178" t="s">
        <v>1224</v>
      </c>
      <c r="E104" s="16" t="s">
        <v>1</v>
      </c>
      <c r="F104" s="179">
        <v>31.0761</v>
      </c>
      <c r="H104" s="28"/>
    </row>
    <row r="105" spans="2:8" s="1" customFormat="1" ht="16.899999999999999" customHeight="1">
      <c r="B105" s="28"/>
      <c r="C105" s="178" t="s">
        <v>1</v>
      </c>
      <c r="D105" s="178" t="s">
        <v>1225</v>
      </c>
      <c r="E105" s="16" t="s">
        <v>1</v>
      </c>
      <c r="F105" s="179">
        <v>28.396999999999998</v>
      </c>
      <c r="H105" s="28"/>
    </row>
    <row r="106" spans="2:8" s="1" customFormat="1" ht="16.899999999999999" customHeight="1">
      <c r="B106" s="28"/>
      <c r="C106" s="178" t="s">
        <v>1</v>
      </c>
      <c r="D106" s="178" t="s">
        <v>1226</v>
      </c>
      <c r="E106" s="16" t="s">
        <v>1</v>
      </c>
      <c r="F106" s="179">
        <v>42.558999999999997</v>
      </c>
      <c r="H106" s="28"/>
    </row>
    <row r="107" spans="2:8" s="1" customFormat="1" ht="16.899999999999999" customHeight="1">
      <c r="B107" s="28"/>
      <c r="C107" s="178" t="s">
        <v>1</v>
      </c>
      <c r="D107" s="178" t="s">
        <v>1227</v>
      </c>
      <c r="E107" s="16" t="s">
        <v>1</v>
      </c>
      <c r="F107" s="179">
        <v>0</v>
      </c>
      <c r="H107" s="28"/>
    </row>
    <row r="108" spans="2:8" s="1" customFormat="1" ht="16.899999999999999" customHeight="1">
      <c r="B108" s="28"/>
      <c r="C108" s="178" t="s">
        <v>1</v>
      </c>
      <c r="D108" s="178" t="s">
        <v>1228</v>
      </c>
      <c r="E108" s="16" t="s">
        <v>1</v>
      </c>
      <c r="F108" s="179">
        <v>-21.276</v>
      </c>
      <c r="H108" s="28"/>
    </row>
    <row r="109" spans="2:8" s="1" customFormat="1" ht="16.899999999999999" customHeight="1">
      <c r="B109" s="28"/>
      <c r="C109" s="178" t="s">
        <v>1</v>
      </c>
      <c r="D109" s="178" t="s">
        <v>1229</v>
      </c>
      <c r="E109" s="16" t="s">
        <v>1</v>
      </c>
      <c r="F109" s="179">
        <v>-15.317500000000001</v>
      </c>
      <c r="H109" s="28"/>
    </row>
    <row r="110" spans="2:8" s="1" customFormat="1" ht="16.899999999999999" customHeight="1">
      <c r="B110" s="28"/>
      <c r="C110" s="178" t="s">
        <v>1</v>
      </c>
      <c r="D110" s="178" t="s">
        <v>1230</v>
      </c>
      <c r="E110" s="16" t="s">
        <v>1</v>
      </c>
      <c r="F110" s="179">
        <v>0</v>
      </c>
      <c r="H110" s="28"/>
    </row>
    <row r="111" spans="2:8" s="1" customFormat="1" ht="16.899999999999999" customHeight="1">
      <c r="B111" s="28"/>
      <c r="C111" s="178" t="s">
        <v>1</v>
      </c>
      <c r="D111" s="178" t="s">
        <v>1231</v>
      </c>
      <c r="E111" s="16" t="s">
        <v>1</v>
      </c>
      <c r="F111" s="179">
        <v>11.82</v>
      </c>
      <c r="H111" s="28"/>
    </row>
    <row r="112" spans="2:8" s="1" customFormat="1" ht="16.899999999999999" customHeight="1">
      <c r="B112" s="28"/>
      <c r="C112" s="178" t="s">
        <v>1</v>
      </c>
      <c r="D112" s="178" t="s">
        <v>239</v>
      </c>
      <c r="E112" s="16" t="s">
        <v>1</v>
      </c>
      <c r="F112" s="179">
        <v>337.08019999999999</v>
      </c>
      <c r="H112" s="28"/>
    </row>
    <row r="113" spans="2:8" s="1" customFormat="1" ht="16.899999999999999" customHeight="1">
      <c r="B113" s="28"/>
      <c r="C113" s="180" t="s">
        <v>1200</v>
      </c>
      <c r="H113" s="28"/>
    </row>
    <row r="114" spans="2:8" s="1" customFormat="1" ht="16.899999999999999" customHeight="1">
      <c r="B114" s="28"/>
      <c r="C114" s="178" t="s">
        <v>277</v>
      </c>
      <c r="D114" s="178" t="s">
        <v>278</v>
      </c>
      <c r="E114" s="16" t="s">
        <v>98</v>
      </c>
      <c r="F114" s="179">
        <v>337.08</v>
      </c>
      <c r="H114" s="28"/>
    </row>
    <row r="115" spans="2:8" s="1" customFormat="1" ht="16.899999999999999" customHeight="1">
      <c r="B115" s="28"/>
      <c r="C115" s="178" t="s">
        <v>273</v>
      </c>
      <c r="D115" s="178" t="s">
        <v>274</v>
      </c>
      <c r="E115" s="16" t="s">
        <v>98</v>
      </c>
      <c r="F115" s="179">
        <v>52.555999999999997</v>
      </c>
      <c r="H115" s="28"/>
    </row>
    <row r="116" spans="2:8" s="1" customFormat="1" ht="16.899999999999999" customHeight="1">
      <c r="B116" s="28"/>
      <c r="C116" s="178" t="s">
        <v>281</v>
      </c>
      <c r="D116" s="178" t="s">
        <v>282</v>
      </c>
      <c r="E116" s="16" t="s">
        <v>98</v>
      </c>
      <c r="F116" s="179">
        <v>315.91699999999997</v>
      </c>
      <c r="H116" s="28"/>
    </row>
    <row r="117" spans="2:8" s="1" customFormat="1" ht="16.899999999999999" customHeight="1">
      <c r="B117" s="28"/>
      <c r="C117" s="178" t="s">
        <v>260</v>
      </c>
      <c r="D117" s="178" t="s">
        <v>261</v>
      </c>
      <c r="E117" s="16" t="s">
        <v>98</v>
      </c>
      <c r="F117" s="179">
        <v>280.524</v>
      </c>
      <c r="H117" s="28"/>
    </row>
    <row r="118" spans="2:8" s="1" customFormat="1" ht="22.5">
      <c r="B118" s="28"/>
      <c r="C118" s="178" t="s">
        <v>340</v>
      </c>
      <c r="D118" s="178" t="s">
        <v>341</v>
      </c>
      <c r="E118" s="16" t="s">
        <v>98</v>
      </c>
      <c r="F118" s="179">
        <v>337.08</v>
      </c>
      <c r="H118" s="28"/>
    </row>
    <row r="119" spans="2:8" s="1" customFormat="1" ht="16.899999999999999" customHeight="1">
      <c r="B119" s="28"/>
      <c r="C119" s="174" t="s">
        <v>133</v>
      </c>
      <c r="D119" s="175" t="s">
        <v>134</v>
      </c>
      <c r="E119" s="176" t="s">
        <v>98</v>
      </c>
      <c r="F119" s="177">
        <v>89.666799999999995</v>
      </c>
      <c r="H119" s="28"/>
    </row>
    <row r="120" spans="2:8" s="1" customFormat="1" ht="16.899999999999999" customHeight="1">
      <c r="B120" s="28"/>
      <c r="C120" s="178" t="s">
        <v>1</v>
      </c>
      <c r="D120" s="178" t="s">
        <v>1232</v>
      </c>
      <c r="E120" s="16" t="s">
        <v>1</v>
      </c>
      <c r="F120" s="179">
        <v>19.007999999999999</v>
      </c>
      <c r="H120" s="28"/>
    </row>
    <row r="121" spans="2:8" s="1" customFormat="1" ht="16.899999999999999" customHeight="1">
      <c r="B121" s="28"/>
      <c r="C121" s="178" t="s">
        <v>1</v>
      </c>
      <c r="D121" s="178" t="s">
        <v>1233</v>
      </c>
      <c r="E121" s="16" t="s">
        <v>1</v>
      </c>
      <c r="F121" s="179">
        <v>19.786100000000001</v>
      </c>
      <c r="H121" s="28"/>
    </row>
    <row r="122" spans="2:8" s="1" customFormat="1" ht="16.899999999999999" customHeight="1">
      <c r="B122" s="28"/>
      <c r="C122" s="178" t="s">
        <v>1</v>
      </c>
      <c r="D122" s="178" t="s">
        <v>1234</v>
      </c>
      <c r="E122" s="16" t="s">
        <v>1</v>
      </c>
      <c r="F122" s="179">
        <v>22.183720000000001</v>
      </c>
      <c r="H122" s="28"/>
    </row>
    <row r="123" spans="2:8" s="1" customFormat="1" ht="16.899999999999999" customHeight="1">
      <c r="B123" s="28"/>
      <c r="C123" s="178" t="s">
        <v>1</v>
      </c>
      <c r="D123" s="178" t="s">
        <v>1235</v>
      </c>
      <c r="E123" s="16" t="s">
        <v>1</v>
      </c>
      <c r="F123" s="179">
        <v>13.507199999999999</v>
      </c>
      <c r="H123" s="28"/>
    </row>
    <row r="124" spans="2:8" s="1" customFormat="1" ht="16.899999999999999" customHeight="1">
      <c r="B124" s="28"/>
      <c r="C124" s="178" t="s">
        <v>1</v>
      </c>
      <c r="D124" s="178" t="s">
        <v>1209</v>
      </c>
      <c r="E124" s="16" t="s">
        <v>1</v>
      </c>
      <c r="F124" s="179">
        <v>4.49498</v>
      </c>
      <c r="H124" s="28"/>
    </row>
    <row r="125" spans="2:8" s="1" customFormat="1" ht="16.899999999999999" customHeight="1">
      <c r="B125" s="28"/>
      <c r="C125" s="178" t="s">
        <v>1</v>
      </c>
      <c r="D125" s="178" t="s">
        <v>1236</v>
      </c>
      <c r="E125" s="16" t="s">
        <v>1</v>
      </c>
      <c r="F125" s="179">
        <v>3.5937999999999999</v>
      </c>
      <c r="H125" s="28"/>
    </row>
    <row r="126" spans="2:8" s="1" customFormat="1" ht="16.899999999999999" customHeight="1">
      <c r="B126" s="28"/>
      <c r="C126" s="178" t="s">
        <v>1</v>
      </c>
      <c r="D126" s="178" t="s">
        <v>1237</v>
      </c>
      <c r="E126" s="16" t="s">
        <v>1</v>
      </c>
      <c r="F126" s="179">
        <v>7.093</v>
      </c>
      <c r="H126" s="28"/>
    </row>
    <row r="127" spans="2:8" s="1" customFormat="1" ht="16.899999999999999" customHeight="1">
      <c r="B127" s="28"/>
      <c r="C127" s="178" t="s">
        <v>1</v>
      </c>
      <c r="D127" s="178" t="s">
        <v>239</v>
      </c>
      <c r="E127" s="16" t="s">
        <v>1</v>
      </c>
      <c r="F127" s="179">
        <v>89.666799999999995</v>
      </c>
      <c r="H127" s="28"/>
    </row>
    <row r="128" spans="2:8" s="1" customFormat="1" ht="16.899999999999999" customHeight="1">
      <c r="B128" s="28"/>
      <c r="C128" s="180" t="s">
        <v>1200</v>
      </c>
      <c r="H128" s="28"/>
    </row>
    <row r="129" spans="2:8" s="1" customFormat="1" ht="16.899999999999999" customHeight="1">
      <c r="B129" s="28"/>
      <c r="C129" s="178" t="s">
        <v>286</v>
      </c>
      <c r="D129" s="178" t="s">
        <v>287</v>
      </c>
      <c r="E129" s="16" t="s">
        <v>98</v>
      </c>
      <c r="F129" s="179">
        <v>89.667000000000002</v>
      </c>
      <c r="H129" s="28"/>
    </row>
    <row r="130" spans="2:8" s="1" customFormat="1" ht="16.899999999999999" customHeight="1">
      <c r="B130" s="28"/>
      <c r="C130" s="178" t="s">
        <v>270</v>
      </c>
      <c r="D130" s="178" t="s">
        <v>271</v>
      </c>
      <c r="E130" s="16" t="s">
        <v>98</v>
      </c>
      <c r="F130" s="179">
        <v>89.667000000000002</v>
      </c>
      <c r="H130" s="28"/>
    </row>
    <row r="131" spans="2:8" s="1" customFormat="1" ht="16.899999999999999" customHeight="1">
      <c r="B131" s="28"/>
      <c r="C131" s="178" t="s">
        <v>289</v>
      </c>
      <c r="D131" s="178" t="s">
        <v>290</v>
      </c>
      <c r="E131" s="16" t="s">
        <v>98</v>
      </c>
      <c r="F131" s="179">
        <v>85.167000000000002</v>
      </c>
      <c r="H131" s="28"/>
    </row>
    <row r="132" spans="2:8" s="1" customFormat="1" ht="16.899999999999999" customHeight="1">
      <c r="B132" s="28"/>
      <c r="C132" s="178" t="s">
        <v>266</v>
      </c>
      <c r="D132" s="178" t="s">
        <v>267</v>
      </c>
      <c r="E132" s="16" t="s">
        <v>98</v>
      </c>
      <c r="F132" s="179">
        <v>89.667000000000002</v>
      </c>
      <c r="H132" s="28"/>
    </row>
    <row r="133" spans="2:8" s="1" customFormat="1" ht="22.5">
      <c r="B133" s="28"/>
      <c r="C133" s="178" t="s">
        <v>336</v>
      </c>
      <c r="D133" s="178" t="s">
        <v>337</v>
      </c>
      <c r="E133" s="16" t="s">
        <v>98</v>
      </c>
      <c r="F133" s="179">
        <v>89.667000000000002</v>
      </c>
      <c r="H133" s="28"/>
    </row>
    <row r="134" spans="2:8" s="1" customFormat="1" ht="16.899999999999999" customHeight="1">
      <c r="B134" s="28"/>
      <c r="C134" s="174" t="s">
        <v>136</v>
      </c>
      <c r="D134" s="175" t="s">
        <v>137</v>
      </c>
      <c r="E134" s="176" t="s">
        <v>98</v>
      </c>
      <c r="F134" s="177">
        <v>56.555999999999997</v>
      </c>
      <c r="H134" s="28"/>
    </row>
    <row r="135" spans="2:8" s="1" customFormat="1" ht="16.899999999999999" customHeight="1">
      <c r="B135" s="28"/>
      <c r="C135" s="178" t="s">
        <v>1</v>
      </c>
      <c r="D135" s="178" t="s">
        <v>1238</v>
      </c>
      <c r="E135" s="16" t="s">
        <v>1</v>
      </c>
      <c r="F135" s="179">
        <v>50.396000000000001</v>
      </c>
      <c r="H135" s="28"/>
    </row>
    <row r="136" spans="2:8" s="1" customFormat="1" ht="16.899999999999999" customHeight="1">
      <c r="B136" s="28"/>
      <c r="C136" s="178" t="s">
        <v>1</v>
      </c>
      <c r="D136" s="178" t="s">
        <v>1239</v>
      </c>
      <c r="E136" s="16" t="s">
        <v>1</v>
      </c>
      <c r="F136" s="179">
        <v>2.16</v>
      </c>
      <c r="H136" s="28"/>
    </row>
    <row r="137" spans="2:8" s="1" customFormat="1" ht="16.899999999999999" customHeight="1">
      <c r="B137" s="28"/>
      <c r="C137" s="178" t="s">
        <v>1</v>
      </c>
      <c r="D137" s="178" t="s">
        <v>1240</v>
      </c>
      <c r="E137" s="16" t="s">
        <v>1</v>
      </c>
      <c r="F137" s="179">
        <v>0</v>
      </c>
      <c r="H137" s="28"/>
    </row>
    <row r="138" spans="2:8" s="1" customFormat="1" ht="16.899999999999999" customHeight="1">
      <c r="B138" s="28"/>
      <c r="C138" s="178" t="s">
        <v>1</v>
      </c>
      <c r="D138" s="178" t="s">
        <v>1241</v>
      </c>
      <c r="E138" s="16" t="s">
        <v>1</v>
      </c>
      <c r="F138" s="179">
        <v>4</v>
      </c>
      <c r="H138" s="28"/>
    </row>
    <row r="139" spans="2:8" s="1" customFormat="1" ht="16.899999999999999" customHeight="1">
      <c r="B139" s="28"/>
      <c r="C139" s="178" t="s">
        <v>1</v>
      </c>
      <c r="D139" s="178" t="s">
        <v>239</v>
      </c>
      <c r="E139" s="16" t="s">
        <v>1</v>
      </c>
      <c r="F139" s="179">
        <v>56.555999999999997</v>
      </c>
      <c r="H139" s="28"/>
    </row>
    <row r="140" spans="2:8" s="1" customFormat="1" ht="16.899999999999999" customHeight="1">
      <c r="B140" s="28"/>
      <c r="C140" s="180" t="s">
        <v>1200</v>
      </c>
      <c r="H140" s="28"/>
    </row>
    <row r="141" spans="2:8" s="1" customFormat="1" ht="16.899999999999999" customHeight="1">
      <c r="B141" s="28"/>
      <c r="C141" s="178" t="s">
        <v>260</v>
      </c>
      <c r="D141" s="178" t="s">
        <v>261</v>
      </c>
      <c r="E141" s="16" t="s">
        <v>98</v>
      </c>
      <c r="F141" s="179">
        <v>280.524</v>
      </c>
      <c r="H141" s="28"/>
    </row>
    <row r="142" spans="2:8" s="1" customFormat="1" ht="16.899999999999999" customHeight="1">
      <c r="B142" s="28"/>
      <c r="C142" s="174" t="s">
        <v>139</v>
      </c>
      <c r="D142" s="175" t="s">
        <v>140</v>
      </c>
      <c r="E142" s="176" t="s">
        <v>98</v>
      </c>
      <c r="F142" s="177">
        <v>89.666799999999995</v>
      </c>
      <c r="H142" s="28"/>
    </row>
    <row r="143" spans="2:8" s="1" customFormat="1" ht="16.899999999999999" customHeight="1">
      <c r="B143" s="28"/>
      <c r="C143" s="178" t="s">
        <v>1</v>
      </c>
      <c r="D143" s="178" t="s">
        <v>141</v>
      </c>
      <c r="E143" s="16" t="s">
        <v>1</v>
      </c>
      <c r="F143" s="179">
        <v>78.078819999999993</v>
      </c>
      <c r="H143" s="28"/>
    </row>
    <row r="144" spans="2:8" s="1" customFormat="1" ht="16.899999999999999" customHeight="1">
      <c r="B144" s="28"/>
      <c r="C144" s="178" t="s">
        <v>1</v>
      </c>
      <c r="D144" s="178" t="s">
        <v>147</v>
      </c>
      <c r="E144" s="16" t="s">
        <v>1</v>
      </c>
      <c r="F144" s="179">
        <v>11.58798</v>
      </c>
      <c r="H144" s="28"/>
    </row>
    <row r="145" spans="2:8" s="1" customFormat="1" ht="16.899999999999999" customHeight="1">
      <c r="B145" s="28"/>
      <c r="C145" s="178" t="s">
        <v>1</v>
      </c>
      <c r="D145" s="178" t="s">
        <v>239</v>
      </c>
      <c r="E145" s="16" t="s">
        <v>1</v>
      </c>
      <c r="F145" s="179">
        <v>89.666799999999995</v>
      </c>
      <c r="H145" s="28"/>
    </row>
    <row r="146" spans="2:8" s="1" customFormat="1" ht="16.899999999999999" customHeight="1">
      <c r="B146" s="28"/>
      <c r="C146" s="180" t="s">
        <v>1200</v>
      </c>
      <c r="H146" s="28"/>
    </row>
    <row r="147" spans="2:8" s="1" customFormat="1" ht="16.899999999999999" customHeight="1">
      <c r="B147" s="28"/>
      <c r="C147" s="178" t="s">
        <v>301</v>
      </c>
      <c r="D147" s="178" t="s">
        <v>302</v>
      </c>
      <c r="E147" s="16" t="s">
        <v>98</v>
      </c>
      <c r="F147" s="179">
        <v>89.667000000000002</v>
      </c>
      <c r="H147" s="28"/>
    </row>
    <row r="148" spans="2:8" s="1" customFormat="1" ht="16.899999999999999" customHeight="1">
      <c r="B148" s="28"/>
      <c r="C148" s="178" t="s">
        <v>713</v>
      </c>
      <c r="D148" s="178" t="s">
        <v>714</v>
      </c>
      <c r="E148" s="16" t="s">
        <v>98</v>
      </c>
      <c r="F148" s="179">
        <v>89.667000000000002</v>
      </c>
      <c r="H148" s="28"/>
    </row>
    <row r="149" spans="2:8" s="1" customFormat="1" ht="22.5">
      <c r="B149" s="28"/>
      <c r="C149" s="178" t="s">
        <v>309</v>
      </c>
      <c r="D149" s="178" t="s">
        <v>310</v>
      </c>
      <c r="E149" s="16" t="s">
        <v>98</v>
      </c>
      <c r="F149" s="179">
        <v>89.667000000000002</v>
      </c>
      <c r="H149" s="28"/>
    </row>
    <row r="150" spans="2:8" s="1" customFormat="1" ht="16.899999999999999" customHeight="1">
      <c r="B150" s="28"/>
      <c r="C150" s="178" t="s">
        <v>313</v>
      </c>
      <c r="D150" s="178" t="s">
        <v>314</v>
      </c>
      <c r="E150" s="16" t="s">
        <v>98</v>
      </c>
      <c r="F150" s="179">
        <v>89.667000000000002</v>
      </c>
      <c r="H150" s="28"/>
    </row>
    <row r="151" spans="2:8" s="1" customFormat="1" ht="16.899999999999999" customHeight="1">
      <c r="B151" s="28"/>
      <c r="C151" s="178" t="s">
        <v>716</v>
      </c>
      <c r="D151" s="178" t="s">
        <v>717</v>
      </c>
      <c r="E151" s="16" t="s">
        <v>98</v>
      </c>
      <c r="F151" s="179">
        <v>107.6</v>
      </c>
      <c r="H151" s="28"/>
    </row>
    <row r="152" spans="2:8" s="1" customFormat="1" ht="16.899999999999999" customHeight="1">
      <c r="B152" s="28"/>
      <c r="C152" s="174" t="s">
        <v>141</v>
      </c>
      <c r="D152" s="175" t="s">
        <v>142</v>
      </c>
      <c r="E152" s="176" t="s">
        <v>98</v>
      </c>
      <c r="F152" s="177">
        <v>78.078819999999993</v>
      </c>
      <c r="H152" s="28"/>
    </row>
    <row r="153" spans="2:8" s="1" customFormat="1" ht="16.899999999999999" customHeight="1">
      <c r="B153" s="28"/>
      <c r="C153" s="178" t="s">
        <v>1</v>
      </c>
      <c r="D153" s="178" t="s">
        <v>1232</v>
      </c>
      <c r="E153" s="16" t="s">
        <v>1</v>
      </c>
      <c r="F153" s="179">
        <v>19.007999999999999</v>
      </c>
      <c r="H153" s="28"/>
    </row>
    <row r="154" spans="2:8" s="1" customFormat="1" ht="16.899999999999999" customHeight="1">
      <c r="B154" s="28"/>
      <c r="C154" s="178" t="s">
        <v>1</v>
      </c>
      <c r="D154" s="178" t="s">
        <v>1233</v>
      </c>
      <c r="E154" s="16" t="s">
        <v>1</v>
      </c>
      <c r="F154" s="179">
        <v>19.786100000000001</v>
      </c>
      <c r="H154" s="28"/>
    </row>
    <row r="155" spans="2:8" s="1" customFormat="1" ht="16.899999999999999" customHeight="1">
      <c r="B155" s="28"/>
      <c r="C155" s="178" t="s">
        <v>1</v>
      </c>
      <c r="D155" s="178" t="s">
        <v>1234</v>
      </c>
      <c r="E155" s="16" t="s">
        <v>1</v>
      </c>
      <c r="F155" s="179">
        <v>22.183720000000001</v>
      </c>
      <c r="H155" s="28"/>
    </row>
    <row r="156" spans="2:8" s="1" customFormat="1" ht="16.899999999999999" customHeight="1">
      <c r="B156" s="28"/>
      <c r="C156" s="178" t="s">
        <v>1</v>
      </c>
      <c r="D156" s="178" t="s">
        <v>1235</v>
      </c>
      <c r="E156" s="16" t="s">
        <v>1</v>
      </c>
      <c r="F156" s="179">
        <v>13.507199999999999</v>
      </c>
      <c r="H156" s="28"/>
    </row>
    <row r="157" spans="2:8" s="1" customFormat="1" ht="16.899999999999999" customHeight="1">
      <c r="B157" s="28"/>
      <c r="C157" s="178" t="s">
        <v>1</v>
      </c>
      <c r="D157" s="178" t="s">
        <v>1236</v>
      </c>
      <c r="E157" s="16" t="s">
        <v>1</v>
      </c>
      <c r="F157" s="179">
        <v>3.5937999999999999</v>
      </c>
      <c r="H157" s="28"/>
    </row>
    <row r="158" spans="2:8" s="1" customFormat="1" ht="16.899999999999999" customHeight="1">
      <c r="B158" s="28"/>
      <c r="C158" s="178" t="s">
        <v>1</v>
      </c>
      <c r="D158" s="178" t="s">
        <v>239</v>
      </c>
      <c r="E158" s="16" t="s">
        <v>1</v>
      </c>
      <c r="F158" s="179">
        <v>78.078819999999993</v>
      </c>
      <c r="H158" s="28"/>
    </row>
    <row r="159" spans="2:8" s="1" customFormat="1" ht="16.899999999999999" customHeight="1">
      <c r="B159" s="28"/>
      <c r="C159" s="180" t="s">
        <v>1200</v>
      </c>
      <c r="H159" s="28"/>
    </row>
    <row r="160" spans="2:8" s="1" customFormat="1" ht="16.899999999999999" customHeight="1">
      <c r="B160" s="28"/>
      <c r="C160" s="178" t="s">
        <v>610</v>
      </c>
      <c r="D160" s="178" t="s">
        <v>611</v>
      </c>
      <c r="E160" s="16" t="s">
        <v>98</v>
      </c>
      <c r="F160" s="179">
        <v>78.078999999999994</v>
      </c>
      <c r="H160" s="28"/>
    </row>
    <row r="161" spans="2:8" s="1" customFormat="1" ht="16.899999999999999" customHeight="1">
      <c r="B161" s="28"/>
      <c r="C161" s="178" t="s">
        <v>617</v>
      </c>
      <c r="D161" s="178" t="s">
        <v>618</v>
      </c>
      <c r="E161" s="16" t="s">
        <v>98</v>
      </c>
      <c r="F161" s="179">
        <v>78.078999999999994</v>
      </c>
      <c r="H161" s="28"/>
    </row>
    <row r="162" spans="2:8" s="1" customFormat="1" ht="22.5">
      <c r="B162" s="28"/>
      <c r="C162" s="178" t="s">
        <v>613</v>
      </c>
      <c r="D162" s="178" t="s">
        <v>614</v>
      </c>
      <c r="E162" s="16" t="s">
        <v>98</v>
      </c>
      <c r="F162" s="179">
        <v>78.078999999999994</v>
      </c>
      <c r="H162" s="28"/>
    </row>
    <row r="163" spans="2:8" s="1" customFormat="1" ht="16.899999999999999" customHeight="1">
      <c r="B163" s="28"/>
      <c r="C163" s="178" t="s">
        <v>601</v>
      </c>
      <c r="D163" s="178" t="s">
        <v>602</v>
      </c>
      <c r="E163" s="16" t="s">
        <v>98</v>
      </c>
      <c r="F163" s="179">
        <v>78.078999999999994</v>
      </c>
      <c r="H163" s="28"/>
    </row>
    <row r="164" spans="2:8" s="1" customFormat="1" ht="16.899999999999999" customHeight="1">
      <c r="B164" s="28"/>
      <c r="C164" s="178" t="s">
        <v>620</v>
      </c>
      <c r="D164" s="178" t="s">
        <v>621</v>
      </c>
      <c r="E164" s="16" t="s">
        <v>98</v>
      </c>
      <c r="F164" s="179">
        <v>78.078999999999994</v>
      </c>
      <c r="H164" s="28"/>
    </row>
    <row r="165" spans="2:8" s="1" customFormat="1" ht="16.899999999999999" customHeight="1">
      <c r="B165" s="28"/>
      <c r="C165" s="178" t="s">
        <v>623</v>
      </c>
      <c r="D165" s="178" t="s">
        <v>624</v>
      </c>
      <c r="E165" s="16" t="s">
        <v>102</v>
      </c>
      <c r="F165" s="179">
        <v>78.078999999999994</v>
      </c>
      <c r="H165" s="28"/>
    </row>
    <row r="166" spans="2:8" s="1" customFormat="1" ht="16.899999999999999" customHeight="1">
      <c r="B166" s="28"/>
      <c r="C166" s="178" t="s">
        <v>607</v>
      </c>
      <c r="D166" s="178" t="s">
        <v>608</v>
      </c>
      <c r="E166" s="16" t="s">
        <v>98</v>
      </c>
      <c r="F166" s="179">
        <v>78.078999999999994</v>
      </c>
      <c r="H166" s="28"/>
    </row>
    <row r="167" spans="2:8" s="1" customFormat="1" ht="33.75">
      <c r="B167" s="28"/>
      <c r="C167" s="178" t="s">
        <v>626</v>
      </c>
      <c r="D167" s="178" t="s">
        <v>627</v>
      </c>
      <c r="E167" s="16" t="s">
        <v>98</v>
      </c>
      <c r="F167" s="179">
        <v>89.790999999999997</v>
      </c>
      <c r="H167" s="28"/>
    </row>
    <row r="168" spans="2:8" s="1" customFormat="1" ht="16.899999999999999" customHeight="1">
      <c r="B168" s="28"/>
      <c r="C168" s="174" t="s">
        <v>144</v>
      </c>
      <c r="D168" s="175" t="s">
        <v>145</v>
      </c>
      <c r="E168" s="176" t="s">
        <v>102</v>
      </c>
      <c r="F168" s="177">
        <v>78.963999999999999</v>
      </c>
      <c r="H168" s="28"/>
    </row>
    <row r="169" spans="2:8" s="1" customFormat="1" ht="16.899999999999999" customHeight="1">
      <c r="B169" s="28"/>
      <c r="C169" s="178" t="s">
        <v>1</v>
      </c>
      <c r="D169" s="178" t="s">
        <v>1242</v>
      </c>
      <c r="E169" s="16" t="s">
        <v>1</v>
      </c>
      <c r="F169" s="179">
        <v>18.28</v>
      </c>
      <c r="H169" s="28"/>
    </row>
    <row r="170" spans="2:8" s="1" customFormat="1" ht="16.899999999999999" customHeight="1">
      <c r="B170" s="28"/>
      <c r="C170" s="178" t="s">
        <v>1</v>
      </c>
      <c r="D170" s="178" t="s">
        <v>1243</v>
      </c>
      <c r="E170" s="16" t="s">
        <v>1</v>
      </c>
      <c r="F170" s="179">
        <v>17.850000000000001</v>
      </c>
      <c r="H170" s="28"/>
    </row>
    <row r="171" spans="2:8" s="1" customFormat="1" ht="16.899999999999999" customHeight="1">
      <c r="B171" s="28"/>
      <c r="C171" s="178" t="s">
        <v>1</v>
      </c>
      <c r="D171" s="178" t="s">
        <v>1244</v>
      </c>
      <c r="E171" s="16" t="s">
        <v>1</v>
      </c>
      <c r="F171" s="179">
        <v>18.844000000000001</v>
      </c>
      <c r="H171" s="28"/>
    </row>
    <row r="172" spans="2:8" s="1" customFormat="1" ht="16.899999999999999" customHeight="1">
      <c r="B172" s="28"/>
      <c r="C172" s="178" t="s">
        <v>1</v>
      </c>
      <c r="D172" s="178" t="s">
        <v>1245</v>
      </c>
      <c r="E172" s="16" t="s">
        <v>1</v>
      </c>
      <c r="F172" s="179">
        <v>16.21</v>
      </c>
      <c r="H172" s="28"/>
    </row>
    <row r="173" spans="2:8" s="1" customFormat="1" ht="16.899999999999999" customHeight="1">
      <c r="B173" s="28"/>
      <c r="C173" s="178" t="s">
        <v>1</v>
      </c>
      <c r="D173" s="178" t="s">
        <v>1246</v>
      </c>
      <c r="E173" s="16" t="s">
        <v>1</v>
      </c>
      <c r="F173" s="179">
        <v>7.78</v>
      </c>
      <c r="H173" s="28"/>
    </row>
    <row r="174" spans="2:8" s="1" customFormat="1" ht="16.899999999999999" customHeight="1">
      <c r="B174" s="28"/>
      <c r="C174" s="178" t="s">
        <v>1</v>
      </c>
      <c r="D174" s="178" t="s">
        <v>239</v>
      </c>
      <c r="E174" s="16" t="s">
        <v>1</v>
      </c>
      <c r="F174" s="179">
        <v>78.963999999999999</v>
      </c>
      <c r="H174" s="28"/>
    </row>
    <row r="175" spans="2:8" s="1" customFormat="1" ht="16.899999999999999" customHeight="1">
      <c r="B175" s="28"/>
      <c r="C175" s="180" t="s">
        <v>1200</v>
      </c>
      <c r="H175" s="28"/>
    </row>
    <row r="176" spans="2:8" s="1" customFormat="1" ht="16.899999999999999" customHeight="1">
      <c r="B176" s="28"/>
      <c r="C176" s="178" t="s">
        <v>604</v>
      </c>
      <c r="D176" s="178" t="s">
        <v>605</v>
      </c>
      <c r="E176" s="16" t="s">
        <v>102</v>
      </c>
      <c r="F176" s="179">
        <v>78.963999999999999</v>
      </c>
      <c r="H176" s="28"/>
    </row>
    <row r="177" spans="2:8" s="1" customFormat="1" ht="16.899999999999999" customHeight="1">
      <c r="B177" s="28"/>
      <c r="C177" s="178" t="s">
        <v>630</v>
      </c>
      <c r="D177" s="178" t="s">
        <v>631</v>
      </c>
      <c r="E177" s="16" t="s">
        <v>102</v>
      </c>
      <c r="F177" s="179">
        <v>78.963999999999999</v>
      </c>
      <c r="H177" s="28"/>
    </row>
    <row r="178" spans="2:8" s="1" customFormat="1" ht="16.899999999999999" customHeight="1">
      <c r="B178" s="28"/>
      <c r="C178" s="178" t="s">
        <v>637</v>
      </c>
      <c r="D178" s="178" t="s">
        <v>638</v>
      </c>
      <c r="E178" s="16" t="s">
        <v>102</v>
      </c>
      <c r="F178" s="179">
        <v>78.963999999999999</v>
      </c>
      <c r="H178" s="28"/>
    </row>
    <row r="179" spans="2:8" s="1" customFormat="1" ht="16.899999999999999" customHeight="1">
      <c r="B179" s="28"/>
      <c r="C179" s="178" t="s">
        <v>633</v>
      </c>
      <c r="D179" s="178" t="s">
        <v>634</v>
      </c>
      <c r="E179" s="16" t="s">
        <v>102</v>
      </c>
      <c r="F179" s="179">
        <v>90.808999999999997</v>
      </c>
      <c r="H179" s="28"/>
    </row>
    <row r="180" spans="2:8" s="1" customFormat="1" ht="33.75">
      <c r="B180" s="28"/>
      <c r="C180" s="178" t="s">
        <v>626</v>
      </c>
      <c r="D180" s="178" t="s">
        <v>627</v>
      </c>
      <c r="E180" s="16" t="s">
        <v>98</v>
      </c>
      <c r="F180" s="179">
        <v>9.4760000000000009</v>
      </c>
      <c r="H180" s="28"/>
    </row>
    <row r="181" spans="2:8" s="1" customFormat="1" ht="16.899999999999999" customHeight="1">
      <c r="B181" s="28"/>
      <c r="C181" s="174" t="s">
        <v>147</v>
      </c>
      <c r="D181" s="175" t="s">
        <v>148</v>
      </c>
      <c r="E181" s="176" t="s">
        <v>98</v>
      </c>
      <c r="F181" s="177">
        <v>11.58798</v>
      </c>
      <c r="H181" s="28"/>
    </row>
    <row r="182" spans="2:8" s="1" customFormat="1" ht="16.899999999999999" customHeight="1">
      <c r="B182" s="28"/>
      <c r="C182" s="178" t="s">
        <v>1</v>
      </c>
      <c r="D182" s="178" t="s">
        <v>1209</v>
      </c>
      <c r="E182" s="16" t="s">
        <v>1</v>
      </c>
      <c r="F182" s="179">
        <v>4.49498</v>
      </c>
      <c r="H182" s="28"/>
    </row>
    <row r="183" spans="2:8" s="1" customFormat="1" ht="16.899999999999999" customHeight="1">
      <c r="B183" s="28"/>
      <c r="C183" s="178" t="s">
        <v>1</v>
      </c>
      <c r="D183" s="178" t="s">
        <v>1237</v>
      </c>
      <c r="E183" s="16" t="s">
        <v>1</v>
      </c>
      <c r="F183" s="179">
        <v>7.093</v>
      </c>
      <c r="H183" s="28"/>
    </row>
    <row r="184" spans="2:8" s="1" customFormat="1" ht="16.899999999999999" customHeight="1">
      <c r="B184" s="28"/>
      <c r="C184" s="178" t="s">
        <v>1</v>
      </c>
      <c r="D184" s="178" t="s">
        <v>239</v>
      </c>
      <c r="E184" s="16" t="s">
        <v>1</v>
      </c>
      <c r="F184" s="179">
        <v>11.58798</v>
      </c>
      <c r="H184" s="28"/>
    </row>
    <row r="185" spans="2:8" s="1" customFormat="1" ht="16.899999999999999" customHeight="1">
      <c r="B185" s="28"/>
      <c r="C185" s="180" t="s">
        <v>1200</v>
      </c>
      <c r="H185" s="28"/>
    </row>
    <row r="186" spans="2:8" s="1" customFormat="1" ht="16.899999999999999" customHeight="1">
      <c r="B186" s="28"/>
      <c r="C186" s="178" t="s">
        <v>571</v>
      </c>
      <c r="D186" s="178" t="s">
        <v>572</v>
      </c>
      <c r="E186" s="16" t="s">
        <v>98</v>
      </c>
      <c r="F186" s="179">
        <v>11.587999999999999</v>
      </c>
      <c r="H186" s="28"/>
    </row>
    <row r="187" spans="2:8" s="1" customFormat="1" ht="16.899999999999999" customHeight="1">
      <c r="B187" s="28"/>
      <c r="C187" s="178" t="s">
        <v>574</v>
      </c>
      <c r="D187" s="178" t="s">
        <v>575</v>
      </c>
      <c r="E187" s="16" t="s">
        <v>98</v>
      </c>
      <c r="F187" s="179">
        <v>11.587999999999999</v>
      </c>
      <c r="H187" s="28"/>
    </row>
    <row r="188" spans="2:8" s="1" customFormat="1" ht="16.899999999999999" customHeight="1">
      <c r="B188" s="28"/>
      <c r="C188" s="178" t="s">
        <v>568</v>
      </c>
      <c r="D188" s="178" t="s">
        <v>569</v>
      </c>
      <c r="E188" s="16" t="s">
        <v>98</v>
      </c>
      <c r="F188" s="179">
        <v>11.587999999999999</v>
      </c>
      <c r="H188" s="28"/>
    </row>
    <row r="189" spans="2:8" s="1" customFormat="1" ht="16.899999999999999" customHeight="1">
      <c r="B189" s="28"/>
      <c r="C189" s="178" t="s">
        <v>577</v>
      </c>
      <c r="D189" s="178" t="s">
        <v>578</v>
      </c>
      <c r="E189" s="16" t="s">
        <v>98</v>
      </c>
      <c r="F189" s="179">
        <v>11.587999999999999</v>
      </c>
      <c r="H189" s="28"/>
    </row>
    <row r="190" spans="2:8" s="1" customFormat="1" ht="16.899999999999999" customHeight="1">
      <c r="B190" s="28"/>
      <c r="C190" s="178" t="s">
        <v>584</v>
      </c>
      <c r="D190" s="178" t="s">
        <v>585</v>
      </c>
      <c r="E190" s="16" t="s">
        <v>98</v>
      </c>
      <c r="F190" s="179">
        <v>11.587999999999999</v>
      </c>
      <c r="H190" s="28"/>
    </row>
    <row r="191" spans="2:8" s="1" customFormat="1" ht="22.5">
      <c r="B191" s="28"/>
      <c r="C191" s="178" t="s">
        <v>587</v>
      </c>
      <c r="D191" s="178" t="s">
        <v>588</v>
      </c>
      <c r="E191" s="16" t="s">
        <v>98</v>
      </c>
      <c r="F191" s="179">
        <v>11.587999999999999</v>
      </c>
      <c r="H191" s="28"/>
    </row>
    <row r="192" spans="2:8" s="1" customFormat="1" ht="16.899999999999999" customHeight="1">
      <c r="B192" s="28"/>
      <c r="C192" s="178" t="s">
        <v>580</v>
      </c>
      <c r="D192" s="178" t="s">
        <v>581</v>
      </c>
      <c r="E192" s="16" t="s">
        <v>98</v>
      </c>
      <c r="F192" s="179">
        <v>13.906000000000001</v>
      </c>
      <c r="H192" s="28"/>
    </row>
    <row r="193" spans="2:8" s="1" customFormat="1" ht="16.899999999999999" customHeight="1">
      <c r="B193" s="28"/>
      <c r="C193" s="174" t="s">
        <v>150</v>
      </c>
      <c r="D193" s="175" t="s">
        <v>151</v>
      </c>
      <c r="E193" s="176" t="s">
        <v>102</v>
      </c>
      <c r="F193" s="177">
        <v>20.173999999999999</v>
      </c>
      <c r="H193" s="28"/>
    </row>
    <row r="194" spans="2:8" s="1" customFormat="1" ht="16.899999999999999" customHeight="1">
      <c r="B194" s="28"/>
      <c r="C194" s="178" t="s">
        <v>1</v>
      </c>
      <c r="D194" s="178" t="s">
        <v>1210</v>
      </c>
      <c r="E194" s="16" t="s">
        <v>1</v>
      </c>
      <c r="F194" s="179">
        <v>8.5139999999999993</v>
      </c>
      <c r="H194" s="28"/>
    </row>
    <row r="195" spans="2:8" s="1" customFormat="1" ht="16.899999999999999" customHeight="1">
      <c r="B195" s="28"/>
      <c r="C195" s="178" t="s">
        <v>1</v>
      </c>
      <c r="D195" s="178" t="s">
        <v>1247</v>
      </c>
      <c r="E195" s="16" t="s">
        <v>1</v>
      </c>
      <c r="F195" s="179">
        <v>11.66</v>
      </c>
      <c r="H195" s="28"/>
    </row>
    <row r="196" spans="2:8" s="1" customFormat="1" ht="16.899999999999999" customHeight="1">
      <c r="B196" s="28"/>
      <c r="C196" s="178" t="s">
        <v>1</v>
      </c>
      <c r="D196" s="178" t="s">
        <v>239</v>
      </c>
      <c r="E196" s="16" t="s">
        <v>1</v>
      </c>
      <c r="F196" s="179">
        <v>20.173999999999999</v>
      </c>
      <c r="H196" s="28"/>
    </row>
    <row r="197" spans="2:8" s="1" customFormat="1" ht="16.899999999999999" customHeight="1">
      <c r="B197" s="28"/>
      <c r="C197" s="180" t="s">
        <v>1200</v>
      </c>
      <c r="H197" s="28"/>
    </row>
    <row r="198" spans="2:8" s="1" customFormat="1" ht="16.899999999999999" customHeight="1">
      <c r="B198" s="28"/>
      <c r="C198" s="178" t="s">
        <v>565</v>
      </c>
      <c r="D198" s="178" t="s">
        <v>566</v>
      </c>
      <c r="E198" s="16" t="s">
        <v>102</v>
      </c>
      <c r="F198" s="179">
        <v>20.173999999999999</v>
      </c>
      <c r="H198" s="28"/>
    </row>
    <row r="199" spans="2:8" s="1" customFormat="1" ht="16.899999999999999" customHeight="1">
      <c r="B199" s="28"/>
      <c r="C199" s="178" t="s">
        <v>590</v>
      </c>
      <c r="D199" s="178" t="s">
        <v>591</v>
      </c>
      <c r="E199" s="16" t="s">
        <v>102</v>
      </c>
      <c r="F199" s="179">
        <v>20.173999999999999</v>
      </c>
      <c r="H199" s="28"/>
    </row>
    <row r="200" spans="2:8" s="1" customFormat="1" ht="16.899999999999999" customHeight="1">
      <c r="B200" s="28"/>
      <c r="C200" s="174" t="s">
        <v>153</v>
      </c>
      <c r="D200" s="175" t="s">
        <v>154</v>
      </c>
      <c r="E200" s="176" t="s">
        <v>98</v>
      </c>
      <c r="F200" s="177">
        <v>25.198</v>
      </c>
      <c r="H200" s="28"/>
    </row>
    <row r="201" spans="2:8" s="1" customFormat="1" ht="16.899999999999999" customHeight="1">
      <c r="B201" s="28"/>
      <c r="C201" s="178" t="s">
        <v>1</v>
      </c>
      <c r="D201" s="178" t="s">
        <v>1211</v>
      </c>
      <c r="E201" s="16" t="s">
        <v>1</v>
      </c>
      <c r="F201" s="179">
        <v>0</v>
      </c>
      <c r="H201" s="28"/>
    </row>
    <row r="202" spans="2:8" s="1" customFormat="1" ht="16.899999999999999" customHeight="1">
      <c r="B202" s="28"/>
      <c r="C202" s="178" t="s">
        <v>1</v>
      </c>
      <c r="D202" s="178" t="s">
        <v>1248</v>
      </c>
      <c r="E202" s="16" t="s">
        <v>1</v>
      </c>
      <c r="F202" s="179">
        <v>19.71</v>
      </c>
      <c r="H202" s="28"/>
    </row>
    <row r="203" spans="2:8" s="1" customFormat="1" ht="16.899999999999999" customHeight="1">
      <c r="B203" s="28"/>
      <c r="C203" s="178" t="s">
        <v>1</v>
      </c>
      <c r="D203" s="178" t="s">
        <v>1249</v>
      </c>
      <c r="E203" s="16" t="s">
        <v>1</v>
      </c>
      <c r="F203" s="179">
        <v>8.64</v>
      </c>
      <c r="H203" s="28"/>
    </row>
    <row r="204" spans="2:8" s="1" customFormat="1" ht="16.899999999999999" customHeight="1">
      <c r="B204" s="28"/>
      <c r="C204" s="178" t="s">
        <v>1</v>
      </c>
      <c r="D204" s="178" t="s">
        <v>1250</v>
      </c>
      <c r="E204" s="16" t="s">
        <v>1</v>
      </c>
      <c r="F204" s="179">
        <v>0</v>
      </c>
      <c r="H204" s="28"/>
    </row>
    <row r="205" spans="2:8" s="1" customFormat="1" ht="16.899999999999999" customHeight="1">
      <c r="B205" s="28"/>
      <c r="C205" s="178" t="s">
        <v>1</v>
      </c>
      <c r="D205" s="178" t="s">
        <v>1251</v>
      </c>
      <c r="E205" s="16" t="s">
        <v>1</v>
      </c>
      <c r="F205" s="179">
        <v>-3.1520000000000001</v>
      </c>
      <c r="H205" s="28"/>
    </row>
    <row r="206" spans="2:8" s="1" customFormat="1" ht="16.899999999999999" customHeight="1">
      <c r="B206" s="28"/>
      <c r="C206" s="178" t="s">
        <v>1</v>
      </c>
      <c r="D206" s="178" t="s">
        <v>239</v>
      </c>
      <c r="E206" s="16" t="s">
        <v>1</v>
      </c>
      <c r="F206" s="179">
        <v>25.198</v>
      </c>
      <c r="H206" s="28"/>
    </row>
    <row r="207" spans="2:8" s="1" customFormat="1" ht="16.899999999999999" customHeight="1">
      <c r="B207" s="28"/>
      <c r="C207" s="180" t="s">
        <v>1200</v>
      </c>
      <c r="H207" s="28"/>
    </row>
    <row r="208" spans="2:8" s="1" customFormat="1" ht="16.899999999999999" customHeight="1">
      <c r="B208" s="28"/>
      <c r="C208" s="178" t="s">
        <v>247</v>
      </c>
      <c r="D208" s="178" t="s">
        <v>248</v>
      </c>
      <c r="E208" s="16" t="s">
        <v>98</v>
      </c>
      <c r="F208" s="179">
        <v>25.198</v>
      </c>
      <c r="H208" s="28"/>
    </row>
    <row r="209" spans="2:8" s="1" customFormat="1" ht="16.899999999999999" customHeight="1">
      <c r="B209" s="28"/>
      <c r="C209" s="174" t="s">
        <v>156</v>
      </c>
      <c r="D209" s="175" t="s">
        <v>157</v>
      </c>
      <c r="E209" s="176" t="s">
        <v>98</v>
      </c>
      <c r="F209" s="177">
        <v>3.84</v>
      </c>
      <c r="H209" s="28"/>
    </row>
    <row r="210" spans="2:8" s="1" customFormat="1" ht="16.899999999999999" customHeight="1">
      <c r="B210" s="28"/>
      <c r="C210" s="178" t="s">
        <v>1</v>
      </c>
      <c r="D210" s="178" t="s">
        <v>1252</v>
      </c>
      <c r="E210" s="16" t="s">
        <v>1</v>
      </c>
      <c r="F210" s="179">
        <v>2.7</v>
      </c>
      <c r="H210" s="28"/>
    </row>
    <row r="211" spans="2:8" s="1" customFormat="1" ht="16.899999999999999" customHeight="1">
      <c r="B211" s="28"/>
      <c r="C211" s="178" t="s">
        <v>1</v>
      </c>
      <c r="D211" s="178" t="s">
        <v>1253</v>
      </c>
      <c r="E211" s="16" t="s">
        <v>1</v>
      </c>
      <c r="F211" s="179">
        <v>1.1399999999999999</v>
      </c>
      <c r="H211" s="28"/>
    </row>
    <row r="212" spans="2:8" s="1" customFormat="1" ht="16.899999999999999" customHeight="1">
      <c r="B212" s="28"/>
      <c r="C212" s="178" t="s">
        <v>1</v>
      </c>
      <c r="D212" s="178" t="s">
        <v>239</v>
      </c>
      <c r="E212" s="16" t="s">
        <v>1</v>
      </c>
      <c r="F212" s="179">
        <v>3.84</v>
      </c>
      <c r="H212" s="28"/>
    </row>
    <row r="213" spans="2:8" s="1" customFormat="1" ht="16.899999999999999" customHeight="1">
      <c r="B213" s="28"/>
      <c r="C213" s="180" t="s">
        <v>1200</v>
      </c>
      <c r="H213" s="28"/>
    </row>
    <row r="214" spans="2:8" s="1" customFormat="1" ht="16.899999999999999" customHeight="1">
      <c r="B214" s="28"/>
      <c r="C214" s="178" t="s">
        <v>324</v>
      </c>
      <c r="D214" s="178" t="s">
        <v>325</v>
      </c>
      <c r="E214" s="16" t="s">
        <v>98</v>
      </c>
      <c r="F214" s="179">
        <v>3.84</v>
      </c>
      <c r="H214" s="28"/>
    </row>
    <row r="215" spans="2:8" s="1" customFormat="1" ht="16.899999999999999" customHeight="1">
      <c r="B215" s="28"/>
      <c r="C215" s="174" t="s">
        <v>159</v>
      </c>
      <c r="D215" s="175" t="s">
        <v>160</v>
      </c>
      <c r="E215" s="176" t="s">
        <v>98</v>
      </c>
      <c r="F215" s="177">
        <v>1.08</v>
      </c>
      <c r="H215" s="28"/>
    </row>
    <row r="216" spans="2:8" s="1" customFormat="1" ht="16.899999999999999" customHeight="1">
      <c r="B216" s="28"/>
      <c r="C216" s="178" t="s">
        <v>1</v>
      </c>
      <c r="D216" s="178" t="s">
        <v>1254</v>
      </c>
      <c r="E216" s="16" t="s">
        <v>1</v>
      </c>
      <c r="F216" s="179">
        <v>1.08</v>
      </c>
      <c r="H216" s="28"/>
    </row>
    <row r="217" spans="2:8" s="1" customFormat="1" ht="16.899999999999999" customHeight="1">
      <c r="B217" s="28"/>
      <c r="C217" s="178" t="s">
        <v>1</v>
      </c>
      <c r="D217" s="178" t="s">
        <v>239</v>
      </c>
      <c r="E217" s="16" t="s">
        <v>1</v>
      </c>
      <c r="F217" s="179">
        <v>1.08</v>
      </c>
      <c r="H217" s="28"/>
    </row>
    <row r="218" spans="2:8" s="1" customFormat="1" ht="16.899999999999999" customHeight="1">
      <c r="B218" s="28"/>
      <c r="C218" s="180" t="s">
        <v>1200</v>
      </c>
      <c r="H218" s="28"/>
    </row>
    <row r="219" spans="2:8" s="1" customFormat="1" ht="16.899999999999999" customHeight="1">
      <c r="B219" s="28"/>
      <c r="C219" s="178" t="s">
        <v>243</v>
      </c>
      <c r="D219" s="178" t="s">
        <v>244</v>
      </c>
      <c r="E219" s="16" t="s">
        <v>98</v>
      </c>
      <c r="F219" s="179">
        <v>1.08</v>
      </c>
      <c r="H219" s="28"/>
    </row>
    <row r="220" spans="2:8" s="1" customFormat="1" ht="16.899999999999999" customHeight="1">
      <c r="B220" s="28"/>
      <c r="C220" s="174" t="s">
        <v>162</v>
      </c>
      <c r="D220" s="175" t="s">
        <v>163</v>
      </c>
      <c r="E220" s="176" t="s">
        <v>102</v>
      </c>
      <c r="F220" s="177">
        <v>19.75</v>
      </c>
      <c r="H220" s="28"/>
    </row>
    <row r="221" spans="2:8" s="1" customFormat="1" ht="16.899999999999999" customHeight="1">
      <c r="B221" s="28"/>
      <c r="C221" s="178" t="s">
        <v>1</v>
      </c>
      <c r="D221" s="178" t="s">
        <v>1255</v>
      </c>
      <c r="E221" s="16" t="s">
        <v>1</v>
      </c>
      <c r="F221" s="179">
        <v>7.8</v>
      </c>
      <c r="H221" s="28"/>
    </row>
    <row r="222" spans="2:8" s="1" customFormat="1" ht="16.899999999999999" customHeight="1">
      <c r="B222" s="28"/>
      <c r="C222" s="178" t="s">
        <v>1</v>
      </c>
      <c r="D222" s="178" t="s">
        <v>1256</v>
      </c>
      <c r="E222" s="16" t="s">
        <v>1</v>
      </c>
      <c r="F222" s="179">
        <v>10.95</v>
      </c>
      <c r="H222" s="28"/>
    </row>
    <row r="223" spans="2:8" s="1" customFormat="1" ht="16.899999999999999" customHeight="1">
      <c r="B223" s="28"/>
      <c r="C223" s="178" t="s">
        <v>1</v>
      </c>
      <c r="D223" s="178" t="s">
        <v>1257</v>
      </c>
      <c r="E223" s="16" t="s">
        <v>1</v>
      </c>
      <c r="F223" s="179">
        <v>1</v>
      </c>
      <c r="H223" s="28"/>
    </row>
    <row r="224" spans="2:8" s="1" customFormat="1" ht="16.899999999999999" customHeight="1">
      <c r="B224" s="28"/>
      <c r="C224" s="178" t="s">
        <v>1</v>
      </c>
      <c r="D224" s="178" t="s">
        <v>239</v>
      </c>
      <c r="E224" s="16" t="s">
        <v>1</v>
      </c>
      <c r="F224" s="179">
        <v>19.75</v>
      </c>
      <c r="H224" s="28"/>
    </row>
    <row r="225" spans="2:8" s="1" customFormat="1" ht="16.899999999999999" customHeight="1">
      <c r="B225" s="28"/>
      <c r="C225" s="180" t="s">
        <v>1200</v>
      </c>
      <c r="H225" s="28"/>
    </row>
    <row r="226" spans="2:8" s="1" customFormat="1" ht="16.899999999999999" customHeight="1">
      <c r="B226" s="28"/>
      <c r="C226" s="178" t="s">
        <v>251</v>
      </c>
      <c r="D226" s="178" t="s">
        <v>252</v>
      </c>
      <c r="E226" s="16" t="s">
        <v>102</v>
      </c>
      <c r="F226" s="179">
        <v>19.75</v>
      </c>
      <c r="H226" s="28"/>
    </row>
    <row r="227" spans="2:8" s="1" customFormat="1" ht="16.899999999999999" customHeight="1">
      <c r="B227" s="28"/>
      <c r="C227" s="174" t="s">
        <v>165</v>
      </c>
      <c r="D227" s="175" t="s">
        <v>166</v>
      </c>
      <c r="E227" s="176" t="s">
        <v>98</v>
      </c>
      <c r="F227" s="177">
        <v>19.71</v>
      </c>
      <c r="H227" s="28"/>
    </row>
    <row r="228" spans="2:8" s="1" customFormat="1" ht="16.899999999999999" customHeight="1">
      <c r="B228" s="28"/>
      <c r="C228" s="178" t="s">
        <v>1</v>
      </c>
      <c r="D228" s="178" t="s">
        <v>1248</v>
      </c>
      <c r="E228" s="16" t="s">
        <v>1</v>
      </c>
      <c r="F228" s="179">
        <v>19.71</v>
      </c>
      <c r="H228" s="28"/>
    </row>
    <row r="229" spans="2:8" s="1" customFormat="1" ht="16.899999999999999" customHeight="1">
      <c r="B229" s="28"/>
      <c r="C229" s="178" t="s">
        <v>1</v>
      </c>
      <c r="D229" s="178" t="s">
        <v>239</v>
      </c>
      <c r="E229" s="16" t="s">
        <v>1</v>
      </c>
      <c r="F229" s="179">
        <v>19.71</v>
      </c>
      <c r="H229" s="28"/>
    </row>
    <row r="230" spans="2:8" s="1" customFormat="1" ht="16.899999999999999" customHeight="1">
      <c r="B230" s="28"/>
      <c r="C230" s="180" t="s">
        <v>1200</v>
      </c>
      <c r="H230" s="28"/>
    </row>
    <row r="231" spans="2:8" s="1" customFormat="1" ht="16.899999999999999" customHeight="1">
      <c r="B231" s="28"/>
      <c r="C231" s="178" t="s">
        <v>473</v>
      </c>
      <c r="D231" s="178" t="s">
        <v>474</v>
      </c>
      <c r="E231" s="16" t="s">
        <v>98</v>
      </c>
      <c r="F231" s="179">
        <v>19.71</v>
      </c>
      <c r="H231" s="28"/>
    </row>
    <row r="232" spans="2:8" s="1" customFormat="1" ht="16.899999999999999" customHeight="1">
      <c r="B232" s="28"/>
      <c r="C232" s="174" t="s">
        <v>168</v>
      </c>
      <c r="D232" s="175" t="s">
        <v>169</v>
      </c>
      <c r="E232" s="176" t="s">
        <v>98</v>
      </c>
      <c r="F232" s="177">
        <v>4.5</v>
      </c>
      <c r="H232" s="28"/>
    </row>
    <row r="233" spans="2:8" s="1" customFormat="1" ht="16.899999999999999" customHeight="1">
      <c r="B233" s="28"/>
      <c r="C233" s="178" t="s">
        <v>1</v>
      </c>
      <c r="D233" s="178" t="s">
        <v>170</v>
      </c>
      <c r="E233" s="16" t="s">
        <v>1</v>
      </c>
      <c r="F233" s="179">
        <v>4.5</v>
      </c>
      <c r="H233" s="28"/>
    </row>
    <row r="234" spans="2:8" s="1" customFormat="1" ht="16.899999999999999" customHeight="1">
      <c r="B234" s="28"/>
      <c r="C234" s="178" t="s">
        <v>1</v>
      </c>
      <c r="D234" s="178" t="s">
        <v>239</v>
      </c>
      <c r="E234" s="16" t="s">
        <v>1</v>
      </c>
      <c r="F234" s="179">
        <v>4.5</v>
      </c>
      <c r="H234" s="28"/>
    </row>
    <row r="235" spans="2:8" s="1" customFormat="1" ht="16.899999999999999" customHeight="1">
      <c r="B235" s="28"/>
      <c r="C235" s="180" t="s">
        <v>1200</v>
      </c>
      <c r="H235" s="28"/>
    </row>
    <row r="236" spans="2:8" s="1" customFormat="1" ht="16.899999999999999" customHeight="1">
      <c r="B236" s="28"/>
      <c r="C236" s="178" t="s">
        <v>289</v>
      </c>
      <c r="D236" s="178" t="s">
        <v>290</v>
      </c>
      <c r="E236" s="16" t="s">
        <v>98</v>
      </c>
      <c r="F236" s="179">
        <v>85.167000000000002</v>
      </c>
      <c r="H236" s="28"/>
    </row>
    <row r="237" spans="2:8" s="1" customFormat="1" ht="16.899999999999999" customHeight="1">
      <c r="B237" s="28"/>
      <c r="C237" s="178" t="s">
        <v>480</v>
      </c>
      <c r="D237" s="178" t="s">
        <v>481</v>
      </c>
      <c r="E237" s="16" t="s">
        <v>98</v>
      </c>
      <c r="F237" s="179">
        <v>4.5</v>
      </c>
      <c r="H237" s="28"/>
    </row>
    <row r="238" spans="2:8" s="1" customFormat="1" ht="16.899999999999999" customHeight="1">
      <c r="B238" s="28"/>
      <c r="C238" s="178" t="s">
        <v>484</v>
      </c>
      <c r="D238" s="178" t="s">
        <v>485</v>
      </c>
      <c r="E238" s="16" t="s">
        <v>98</v>
      </c>
      <c r="F238" s="179">
        <v>4.5</v>
      </c>
      <c r="H238" s="28"/>
    </row>
    <row r="239" spans="2:8" s="1" customFormat="1" ht="16.899999999999999" customHeight="1">
      <c r="B239" s="28"/>
      <c r="C239" s="174" t="s">
        <v>171</v>
      </c>
      <c r="D239" s="175" t="s">
        <v>172</v>
      </c>
      <c r="E239" s="176" t="s">
        <v>98</v>
      </c>
      <c r="F239" s="177">
        <v>10.638</v>
      </c>
      <c r="H239" s="28"/>
    </row>
    <row r="240" spans="2:8" s="1" customFormat="1" ht="16.899999999999999" customHeight="1">
      <c r="B240" s="28"/>
      <c r="C240" s="178" t="s">
        <v>1</v>
      </c>
      <c r="D240" s="178" t="s">
        <v>1258</v>
      </c>
      <c r="E240" s="16" t="s">
        <v>1</v>
      </c>
      <c r="F240" s="179">
        <v>1.5760000000000001</v>
      </c>
      <c r="H240" s="28"/>
    </row>
    <row r="241" spans="2:8" s="1" customFormat="1" ht="16.899999999999999" customHeight="1">
      <c r="B241" s="28"/>
      <c r="C241" s="178" t="s">
        <v>1</v>
      </c>
      <c r="D241" s="178" t="s">
        <v>1259</v>
      </c>
      <c r="E241" s="16" t="s">
        <v>1</v>
      </c>
      <c r="F241" s="179">
        <v>1.5760000000000001</v>
      </c>
      <c r="H241" s="28"/>
    </row>
    <row r="242" spans="2:8" s="1" customFormat="1" ht="16.899999999999999" customHeight="1">
      <c r="B242" s="28"/>
      <c r="C242" s="178" t="s">
        <v>1</v>
      </c>
      <c r="D242" s="178" t="s">
        <v>1260</v>
      </c>
      <c r="E242" s="16" t="s">
        <v>1</v>
      </c>
      <c r="F242" s="179">
        <v>1.5760000000000001</v>
      </c>
      <c r="H242" s="28"/>
    </row>
    <row r="243" spans="2:8" s="1" customFormat="1" ht="16.899999999999999" customHeight="1">
      <c r="B243" s="28"/>
      <c r="C243" s="178" t="s">
        <v>1</v>
      </c>
      <c r="D243" s="178" t="s">
        <v>1261</v>
      </c>
      <c r="E243" s="16" t="s">
        <v>1</v>
      </c>
      <c r="F243" s="179">
        <v>1.5760000000000001</v>
      </c>
      <c r="H243" s="28"/>
    </row>
    <row r="244" spans="2:8" s="1" customFormat="1" ht="16.899999999999999" customHeight="1">
      <c r="B244" s="28"/>
      <c r="C244" s="178" t="s">
        <v>1</v>
      </c>
      <c r="D244" s="178" t="s">
        <v>1262</v>
      </c>
      <c r="E244" s="16" t="s">
        <v>1</v>
      </c>
      <c r="F244" s="179">
        <v>1.1819999999999999</v>
      </c>
      <c r="H244" s="28"/>
    </row>
    <row r="245" spans="2:8" s="1" customFormat="1" ht="16.899999999999999" customHeight="1">
      <c r="B245" s="28"/>
      <c r="C245" s="178" t="s">
        <v>1</v>
      </c>
      <c r="D245" s="178" t="s">
        <v>1263</v>
      </c>
      <c r="E245" s="16" t="s">
        <v>1</v>
      </c>
      <c r="F245" s="179">
        <v>1.5760000000000001</v>
      </c>
      <c r="H245" s="28"/>
    </row>
    <row r="246" spans="2:8" s="1" customFormat="1" ht="16.899999999999999" customHeight="1">
      <c r="B246" s="28"/>
      <c r="C246" s="178" t="s">
        <v>1</v>
      </c>
      <c r="D246" s="178" t="s">
        <v>1264</v>
      </c>
      <c r="E246" s="16" t="s">
        <v>1</v>
      </c>
      <c r="F246" s="179">
        <v>1.5760000000000001</v>
      </c>
      <c r="H246" s="28"/>
    </row>
    <row r="247" spans="2:8" s="1" customFormat="1" ht="16.899999999999999" customHeight="1">
      <c r="B247" s="28"/>
      <c r="C247" s="178" t="s">
        <v>1</v>
      </c>
      <c r="D247" s="178" t="s">
        <v>239</v>
      </c>
      <c r="E247" s="16" t="s">
        <v>1</v>
      </c>
      <c r="F247" s="179">
        <v>10.638</v>
      </c>
      <c r="H247" s="28"/>
    </row>
    <row r="248" spans="2:8" s="1" customFormat="1" ht="16.899999999999999" customHeight="1">
      <c r="B248" s="28"/>
      <c r="C248" s="180" t="s">
        <v>1200</v>
      </c>
      <c r="H248" s="28"/>
    </row>
    <row r="249" spans="2:8" s="1" customFormat="1" ht="22.5">
      <c r="B249" s="28"/>
      <c r="C249" s="178" t="s">
        <v>720</v>
      </c>
      <c r="D249" s="178" t="s">
        <v>721</v>
      </c>
      <c r="E249" s="16" t="s">
        <v>98</v>
      </c>
      <c r="F249" s="179">
        <v>36.594000000000001</v>
      </c>
      <c r="H249" s="28"/>
    </row>
    <row r="250" spans="2:8" s="1" customFormat="1" ht="16.899999999999999" customHeight="1">
      <c r="B250" s="28"/>
      <c r="C250" s="178" t="s">
        <v>320</v>
      </c>
      <c r="D250" s="178" t="s">
        <v>321</v>
      </c>
      <c r="E250" s="16" t="s">
        <v>98</v>
      </c>
      <c r="F250" s="179">
        <v>10.638</v>
      </c>
      <c r="H250" s="28"/>
    </row>
    <row r="251" spans="2:8" s="1" customFormat="1" ht="16.899999999999999" customHeight="1">
      <c r="B251" s="28"/>
      <c r="C251" s="178" t="s">
        <v>716</v>
      </c>
      <c r="D251" s="178" t="s">
        <v>717</v>
      </c>
      <c r="E251" s="16" t="s">
        <v>98</v>
      </c>
      <c r="F251" s="179">
        <v>43.911999999999999</v>
      </c>
      <c r="H251" s="28"/>
    </row>
    <row r="252" spans="2:8" s="1" customFormat="1" ht="16.899999999999999" customHeight="1">
      <c r="B252" s="28"/>
      <c r="C252" s="174" t="s">
        <v>174</v>
      </c>
      <c r="D252" s="175" t="s">
        <v>175</v>
      </c>
      <c r="E252" s="176" t="s">
        <v>1</v>
      </c>
      <c r="F252" s="177">
        <v>32.979999999999997</v>
      </c>
      <c r="H252" s="28"/>
    </row>
    <row r="253" spans="2:8" s="1" customFormat="1" ht="16.899999999999999" customHeight="1">
      <c r="B253" s="28"/>
      <c r="C253" s="178" t="s">
        <v>1</v>
      </c>
      <c r="D253" s="178" t="s">
        <v>1265</v>
      </c>
      <c r="E253" s="16" t="s">
        <v>1</v>
      </c>
      <c r="F253" s="179">
        <v>4.74</v>
      </c>
      <c r="H253" s="28"/>
    </row>
    <row r="254" spans="2:8" s="1" customFormat="1" ht="16.899999999999999" customHeight="1">
      <c r="B254" s="28"/>
      <c r="C254" s="178" t="s">
        <v>1</v>
      </c>
      <c r="D254" s="178" t="s">
        <v>1266</v>
      </c>
      <c r="E254" s="16" t="s">
        <v>1</v>
      </c>
      <c r="F254" s="179">
        <v>4.74</v>
      </c>
      <c r="H254" s="28"/>
    </row>
    <row r="255" spans="2:8" s="1" customFormat="1" ht="16.899999999999999" customHeight="1">
      <c r="B255" s="28"/>
      <c r="C255" s="178" t="s">
        <v>1</v>
      </c>
      <c r="D255" s="178" t="s">
        <v>1267</v>
      </c>
      <c r="E255" s="16" t="s">
        <v>1</v>
      </c>
      <c r="F255" s="179">
        <v>4.74</v>
      </c>
      <c r="H255" s="28"/>
    </row>
    <row r="256" spans="2:8" s="1" customFormat="1" ht="16.899999999999999" customHeight="1">
      <c r="B256" s="28"/>
      <c r="C256" s="178" t="s">
        <v>1</v>
      </c>
      <c r="D256" s="178" t="s">
        <v>1268</v>
      </c>
      <c r="E256" s="16" t="s">
        <v>1</v>
      </c>
      <c r="F256" s="179">
        <v>4.74</v>
      </c>
      <c r="H256" s="28"/>
    </row>
    <row r="257" spans="2:8" s="1" customFormat="1" ht="16.899999999999999" customHeight="1">
      <c r="B257" s="28"/>
      <c r="C257" s="178" t="s">
        <v>1</v>
      </c>
      <c r="D257" s="178" t="s">
        <v>1269</v>
      </c>
      <c r="E257" s="16" t="s">
        <v>1</v>
      </c>
      <c r="F257" s="179">
        <v>4.54</v>
      </c>
      <c r="H257" s="28"/>
    </row>
    <row r="258" spans="2:8" s="1" customFormat="1" ht="16.899999999999999" customHeight="1">
      <c r="B258" s="28"/>
      <c r="C258" s="178" t="s">
        <v>1</v>
      </c>
      <c r="D258" s="178" t="s">
        <v>1270</v>
      </c>
      <c r="E258" s="16" t="s">
        <v>1</v>
      </c>
      <c r="F258" s="179">
        <v>4.74</v>
      </c>
      <c r="H258" s="28"/>
    </row>
    <row r="259" spans="2:8" s="1" customFormat="1" ht="16.899999999999999" customHeight="1">
      <c r="B259" s="28"/>
      <c r="C259" s="178" t="s">
        <v>1</v>
      </c>
      <c r="D259" s="178" t="s">
        <v>1271</v>
      </c>
      <c r="E259" s="16" t="s">
        <v>1</v>
      </c>
      <c r="F259" s="179">
        <v>4.74</v>
      </c>
      <c r="H259" s="28"/>
    </row>
    <row r="260" spans="2:8" s="1" customFormat="1" ht="16.899999999999999" customHeight="1">
      <c r="B260" s="28"/>
      <c r="C260" s="178" t="s">
        <v>1</v>
      </c>
      <c r="D260" s="178" t="s">
        <v>239</v>
      </c>
      <c r="E260" s="16" t="s">
        <v>1</v>
      </c>
      <c r="F260" s="179">
        <v>32.979999999999997</v>
      </c>
      <c r="H260" s="28"/>
    </row>
    <row r="261" spans="2:8" s="1" customFormat="1" ht="16.899999999999999" customHeight="1">
      <c r="B261" s="28"/>
      <c r="C261" s="180" t="s">
        <v>1200</v>
      </c>
      <c r="H261" s="28"/>
    </row>
    <row r="262" spans="2:8" s="1" customFormat="1" ht="16.899999999999999" customHeight="1">
      <c r="B262" s="28"/>
      <c r="C262" s="178" t="s">
        <v>295</v>
      </c>
      <c r="D262" s="178" t="s">
        <v>296</v>
      </c>
      <c r="E262" s="16" t="s">
        <v>102</v>
      </c>
      <c r="F262" s="179">
        <v>129.239</v>
      </c>
      <c r="H262" s="28"/>
    </row>
    <row r="263" spans="2:8" s="1" customFormat="1" ht="16.899999999999999" customHeight="1">
      <c r="B263" s="28"/>
      <c r="C263" s="174" t="s">
        <v>177</v>
      </c>
      <c r="D263" s="175" t="s">
        <v>178</v>
      </c>
      <c r="E263" s="176" t="s">
        <v>98</v>
      </c>
      <c r="F263" s="177">
        <v>15.317500000000001</v>
      </c>
      <c r="H263" s="28"/>
    </row>
    <row r="264" spans="2:8" s="1" customFormat="1" ht="16.899999999999999" customHeight="1">
      <c r="B264" s="28"/>
      <c r="C264" s="178" t="s">
        <v>1</v>
      </c>
      <c r="D264" s="178" t="s">
        <v>1272</v>
      </c>
      <c r="E264" s="16" t="s">
        <v>1</v>
      </c>
      <c r="F264" s="179">
        <v>2.2275</v>
      </c>
      <c r="H264" s="28"/>
    </row>
    <row r="265" spans="2:8" s="1" customFormat="1" ht="16.899999999999999" customHeight="1">
      <c r="B265" s="28"/>
      <c r="C265" s="178" t="s">
        <v>1</v>
      </c>
      <c r="D265" s="178" t="s">
        <v>1273</v>
      </c>
      <c r="E265" s="16" t="s">
        <v>1</v>
      </c>
      <c r="F265" s="179">
        <v>3.0525000000000002</v>
      </c>
      <c r="H265" s="28"/>
    </row>
    <row r="266" spans="2:8" s="1" customFormat="1" ht="16.899999999999999" customHeight="1">
      <c r="B266" s="28"/>
      <c r="C266" s="178" t="s">
        <v>1</v>
      </c>
      <c r="D266" s="178" t="s">
        <v>1274</v>
      </c>
      <c r="E266" s="16" t="s">
        <v>1</v>
      </c>
      <c r="F266" s="179">
        <v>6.1050000000000004</v>
      </c>
      <c r="H266" s="28"/>
    </row>
    <row r="267" spans="2:8" s="1" customFormat="1" ht="16.899999999999999" customHeight="1">
      <c r="B267" s="28"/>
      <c r="C267" s="178" t="s">
        <v>1</v>
      </c>
      <c r="D267" s="178" t="s">
        <v>1275</v>
      </c>
      <c r="E267" s="16" t="s">
        <v>1</v>
      </c>
      <c r="F267" s="179">
        <v>3.0525000000000002</v>
      </c>
      <c r="H267" s="28"/>
    </row>
    <row r="268" spans="2:8" s="1" customFormat="1" ht="16.899999999999999" customHeight="1">
      <c r="B268" s="28"/>
      <c r="C268" s="178" t="s">
        <v>1</v>
      </c>
      <c r="D268" s="178" t="s">
        <v>1276</v>
      </c>
      <c r="E268" s="16" t="s">
        <v>1</v>
      </c>
      <c r="F268" s="179">
        <v>0.88</v>
      </c>
      <c r="H268" s="28"/>
    </row>
    <row r="269" spans="2:8" s="1" customFormat="1" ht="16.899999999999999" customHeight="1">
      <c r="B269" s="28"/>
      <c r="C269" s="178" t="s">
        <v>1</v>
      </c>
      <c r="D269" s="178" t="s">
        <v>1277</v>
      </c>
      <c r="E269" s="16" t="s">
        <v>1</v>
      </c>
      <c r="F269" s="179">
        <v>0</v>
      </c>
      <c r="H269" s="28"/>
    </row>
    <row r="270" spans="2:8" s="1" customFormat="1" ht="16.899999999999999" customHeight="1">
      <c r="B270" s="28"/>
      <c r="C270" s="178" t="s">
        <v>1</v>
      </c>
      <c r="D270" s="178" t="s">
        <v>1278</v>
      </c>
      <c r="E270" s="16" t="s">
        <v>1</v>
      </c>
      <c r="F270" s="179">
        <v>0</v>
      </c>
      <c r="H270" s="28"/>
    </row>
    <row r="271" spans="2:8" s="1" customFormat="1" ht="16.899999999999999" customHeight="1">
      <c r="B271" s="28"/>
      <c r="C271" s="178" t="s">
        <v>1</v>
      </c>
      <c r="D271" s="178" t="s">
        <v>239</v>
      </c>
      <c r="E271" s="16" t="s">
        <v>1</v>
      </c>
      <c r="F271" s="179">
        <v>15.317500000000001</v>
      </c>
      <c r="H271" s="28"/>
    </row>
    <row r="272" spans="2:8" s="1" customFormat="1" ht="16.899999999999999" customHeight="1">
      <c r="B272" s="28"/>
      <c r="C272" s="180" t="s">
        <v>1200</v>
      </c>
      <c r="H272" s="28"/>
    </row>
    <row r="273" spans="2:8" s="1" customFormat="1" ht="16.899999999999999" customHeight="1">
      <c r="B273" s="28"/>
      <c r="C273" s="178" t="s">
        <v>716</v>
      </c>
      <c r="D273" s="178" t="s">
        <v>717</v>
      </c>
      <c r="E273" s="16" t="s">
        <v>98</v>
      </c>
      <c r="F273" s="179">
        <v>43.911999999999999</v>
      </c>
      <c r="H273" s="28"/>
    </row>
    <row r="274" spans="2:8" s="1" customFormat="1" ht="16.899999999999999" customHeight="1">
      <c r="B274" s="28"/>
      <c r="C274" s="174" t="s">
        <v>180</v>
      </c>
      <c r="D274" s="175" t="s">
        <v>181</v>
      </c>
      <c r="E274" s="176" t="s">
        <v>102</v>
      </c>
      <c r="F274" s="177">
        <v>39.4</v>
      </c>
      <c r="H274" s="28"/>
    </row>
    <row r="275" spans="2:8" s="1" customFormat="1" ht="16.899999999999999" customHeight="1">
      <c r="B275" s="28"/>
      <c r="C275" s="178" t="s">
        <v>1</v>
      </c>
      <c r="D275" s="178" t="s">
        <v>1279</v>
      </c>
      <c r="E275" s="16" t="s">
        <v>1</v>
      </c>
      <c r="F275" s="179">
        <v>6</v>
      </c>
      <c r="H275" s="28"/>
    </row>
    <row r="276" spans="2:8" s="1" customFormat="1" ht="16.899999999999999" customHeight="1">
      <c r="B276" s="28"/>
      <c r="C276" s="178" t="s">
        <v>1</v>
      </c>
      <c r="D276" s="178" t="s">
        <v>1280</v>
      </c>
      <c r="E276" s="16" t="s">
        <v>1</v>
      </c>
      <c r="F276" s="179">
        <v>7</v>
      </c>
      <c r="H276" s="28"/>
    </row>
    <row r="277" spans="2:8" s="1" customFormat="1" ht="22.5">
      <c r="B277" s="28"/>
      <c r="C277" s="178" t="s">
        <v>720</v>
      </c>
      <c r="D277" s="178" t="s">
        <v>721</v>
      </c>
      <c r="E277" s="16" t="s">
        <v>98</v>
      </c>
      <c r="F277" s="179">
        <v>36.594000000000001</v>
      </c>
      <c r="H277" s="28"/>
    </row>
    <row r="278" spans="2:8" s="1" customFormat="1" ht="16.899999999999999" customHeight="1">
      <c r="B278" s="28"/>
      <c r="C278" s="178" t="s">
        <v>1</v>
      </c>
      <c r="D278" s="178" t="s">
        <v>1281</v>
      </c>
      <c r="E278" s="16" t="s">
        <v>1</v>
      </c>
      <c r="F278" s="179">
        <v>14</v>
      </c>
      <c r="H278" s="28"/>
    </row>
    <row r="279" spans="2:8" s="1" customFormat="1" ht="16.899999999999999" customHeight="1">
      <c r="B279" s="28"/>
      <c r="C279" s="178" t="s">
        <v>1</v>
      </c>
      <c r="D279" s="178" t="s">
        <v>1282</v>
      </c>
      <c r="E279" s="16" t="s">
        <v>1</v>
      </c>
      <c r="F279" s="179">
        <v>7</v>
      </c>
      <c r="H279" s="28"/>
    </row>
    <row r="280" spans="2:8" s="1" customFormat="1" ht="16.899999999999999" customHeight="1">
      <c r="B280" s="28"/>
      <c r="C280" s="178" t="s">
        <v>1</v>
      </c>
      <c r="D280" s="178" t="s">
        <v>1283</v>
      </c>
      <c r="E280" s="16" t="s">
        <v>1</v>
      </c>
      <c r="F280" s="179">
        <v>5.4</v>
      </c>
      <c r="H280" s="28"/>
    </row>
    <row r="281" spans="2:8" s="1" customFormat="1" ht="16.899999999999999" customHeight="1">
      <c r="B281" s="28"/>
      <c r="C281" s="178" t="s">
        <v>1</v>
      </c>
      <c r="D281" s="178" t="s">
        <v>1277</v>
      </c>
      <c r="E281" s="16" t="s">
        <v>1</v>
      </c>
      <c r="F281" s="179">
        <v>0</v>
      </c>
      <c r="H281" s="28"/>
    </row>
    <row r="282" spans="2:8" s="1" customFormat="1" ht="16.899999999999999" customHeight="1">
      <c r="B282" s="28"/>
      <c r="C282" s="178" t="s">
        <v>1</v>
      </c>
      <c r="D282" s="178" t="s">
        <v>1278</v>
      </c>
      <c r="E282" s="16" t="s">
        <v>1</v>
      </c>
      <c r="F282" s="179">
        <v>0</v>
      </c>
      <c r="H282" s="28"/>
    </row>
    <row r="283" spans="2:8" s="1" customFormat="1" ht="16.899999999999999" customHeight="1">
      <c r="B283" s="28"/>
      <c r="C283" s="178" t="s">
        <v>1</v>
      </c>
      <c r="D283" s="178" t="s">
        <v>239</v>
      </c>
      <c r="E283" s="16" t="s">
        <v>1</v>
      </c>
      <c r="F283" s="179">
        <v>39.4</v>
      </c>
      <c r="H283" s="28"/>
    </row>
    <row r="284" spans="2:8" s="1" customFormat="1" ht="16.899999999999999" customHeight="1">
      <c r="B284" s="28"/>
      <c r="C284" s="180" t="s">
        <v>1200</v>
      </c>
      <c r="H284" s="28"/>
    </row>
    <row r="285" spans="2:8" s="1" customFormat="1" ht="16.899999999999999" customHeight="1">
      <c r="B285" s="28"/>
      <c r="C285" s="178" t="s">
        <v>295</v>
      </c>
      <c r="D285" s="178" t="s">
        <v>296</v>
      </c>
      <c r="E285" s="16" t="s">
        <v>102</v>
      </c>
      <c r="F285" s="179">
        <v>129.239</v>
      </c>
      <c r="H285" s="28"/>
    </row>
    <row r="286" spans="2:8" s="1" customFormat="1" ht="16.899999999999999" customHeight="1">
      <c r="B286" s="28"/>
      <c r="C286" s="174" t="s">
        <v>183</v>
      </c>
      <c r="D286" s="175" t="s">
        <v>184</v>
      </c>
      <c r="E286" s="176" t="s">
        <v>102</v>
      </c>
      <c r="F286" s="177">
        <v>10.9</v>
      </c>
      <c r="H286" s="28"/>
    </row>
    <row r="287" spans="2:8" s="1" customFormat="1" ht="16.899999999999999" customHeight="1">
      <c r="B287" s="28"/>
      <c r="C287" s="178" t="s">
        <v>1</v>
      </c>
      <c r="D287" s="178" t="s">
        <v>1284</v>
      </c>
      <c r="E287" s="16" t="s">
        <v>1</v>
      </c>
      <c r="F287" s="179">
        <v>1.5</v>
      </c>
      <c r="H287" s="28"/>
    </row>
    <row r="288" spans="2:8" s="1" customFormat="1" ht="16.899999999999999" customHeight="1">
      <c r="B288" s="28"/>
      <c r="C288" s="178" t="s">
        <v>1</v>
      </c>
      <c r="D288" s="178" t="s">
        <v>1285</v>
      </c>
      <c r="E288" s="16" t="s">
        <v>1</v>
      </c>
      <c r="F288" s="179">
        <v>2</v>
      </c>
      <c r="H288" s="28"/>
    </row>
    <row r="289" spans="2:8" s="1" customFormat="1" ht="16.899999999999999" customHeight="1">
      <c r="B289" s="28"/>
      <c r="C289" s="178" t="s">
        <v>1</v>
      </c>
      <c r="D289" s="178" t="s">
        <v>1286</v>
      </c>
      <c r="E289" s="16" t="s">
        <v>1</v>
      </c>
      <c r="F289" s="179">
        <v>4</v>
      </c>
      <c r="H289" s="28"/>
    </row>
    <row r="290" spans="2:8" s="1" customFormat="1" ht="16.899999999999999" customHeight="1">
      <c r="B290" s="28"/>
      <c r="C290" s="178" t="s">
        <v>1</v>
      </c>
      <c r="D290" s="178" t="s">
        <v>1287</v>
      </c>
      <c r="E290" s="16" t="s">
        <v>1</v>
      </c>
      <c r="F290" s="179">
        <v>2</v>
      </c>
      <c r="H290" s="28"/>
    </row>
    <row r="291" spans="2:8" s="1" customFormat="1" ht="16.899999999999999" customHeight="1">
      <c r="B291" s="28"/>
      <c r="C291" s="178" t="s">
        <v>1</v>
      </c>
      <c r="D291" s="178" t="s">
        <v>1288</v>
      </c>
      <c r="E291" s="16" t="s">
        <v>1</v>
      </c>
      <c r="F291" s="179">
        <v>1.4</v>
      </c>
      <c r="H291" s="28"/>
    </row>
    <row r="292" spans="2:8" s="1" customFormat="1" ht="16.899999999999999" customHeight="1">
      <c r="B292" s="28"/>
      <c r="C292" s="178" t="s">
        <v>1</v>
      </c>
      <c r="D292" s="178" t="s">
        <v>1277</v>
      </c>
      <c r="E292" s="16" t="s">
        <v>1</v>
      </c>
      <c r="F292" s="179">
        <v>0</v>
      </c>
      <c r="H292" s="28"/>
    </row>
    <row r="293" spans="2:8" s="1" customFormat="1" ht="16.899999999999999" customHeight="1">
      <c r="B293" s="28"/>
      <c r="C293" s="178" t="s">
        <v>1</v>
      </c>
      <c r="D293" s="178" t="s">
        <v>1278</v>
      </c>
      <c r="E293" s="16" t="s">
        <v>1</v>
      </c>
      <c r="F293" s="179">
        <v>0</v>
      </c>
      <c r="H293" s="28"/>
    </row>
    <row r="294" spans="2:8" s="1" customFormat="1" ht="16.899999999999999" customHeight="1">
      <c r="B294" s="28"/>
      <c r="C294" s="178" t="s">
        <v>1</v>
      </c>
      <c r="D294" s="178" t="s">
        <v>239</v>
      </c>
      <c r="E294" s="16" t="s">
        <v>1</v>
      </c>
      <c r="F294" s="179">
        <v>10.9</v>
      </c>
      <c r="H294" s="28"/>
    </row>
    <row r="295" spans="2:8" s="1" customFormat="1" ht="16.899999999999999" customHeight="1">
      <c r="B295" s="28"/>
      <c r="C295" s="180" t="s">
        <v>1200</v>
      </c>
      <c r="H295" s="28"/>
    </row>
    <row r="296" spans="2:8" s="1" customFormat="1" ht="16.899999999999999" customHeight="1">
      <c r="B296" s="28"/>
      <c r="C296" s="178" t="s">
        <v>524</v>
      </c>
      <c r="D296" s="178" t="s">
        <v>525</v>
      </c>
      <c r="E296" s="16" t="s">
        <v>102</v>
      </c>
      <c r="F296" s="179">
        <v>10.9</v>
      </c>
      <c r="H296" s="28"/>
    </row>
    <row r="297" spans="2:8" s="1" customFormat="1" ht="16.899999999999999" customHeight="1">
      <c r="B297" s="28"/>
      <c r="C297" s="178" t="s">
        <v>527</v>
      </c>
      <c r="D297" s="178" t="s">
        <v>528</v>
      </c>
      <c r="E297" s="16" t="s">
        <v>102</v>
      </c>
      <c r="F297" s="179">
        <v>13.08</v>
      </c>
      <c r="H297" s="28"/>
    </row>
    <row r="298" spans="2:8" s="1" customFormat="1" ht="26.45" customHeight="1">
      <c r="B298" s="28"/>
      <c r="C298" s="173" t="s">
        <v>1289</v>
      </c>
      <c r="D298" s="173" t="s">
        <v>81</v>
      </c>
      <c r="H298" s="28"/>
    </row>
    <row r="299" spans="2:8" s="1" customFormat="1" ht="16.899999999999999" customHeight="1">
      <c r="B299" s="28"/>
      <c r="C299" s="174" t="s">
        <v>740</v>
      </c>
      <c r="D299" s="175" t="s">
        <v>741</v>
      </c>
      <c r="E299" s="176" t="s">
        <v>742</v>
      </c>
      <c r="F299" s="177">
        <v>403</v>
      </c>
      <c r="H299" s="28"/>
    </row>
    <row r="300" spans="2:8" s="1" customFormat="1" ht="16.899999999999999" customHeight="1">
      <c r="B300" s="28"/>
      <c r="C300" s="178" t="s">
        <v>1</v>
      </c>
      <c r="D300" s="178" t="s">
        <v>767</v>
      </c>
      <c r="E300" s="16" t="s">
        <v>1</v>
      </c>
      <c r="F300" s="179">
        <v>0</v>
      </c>
      <c r="H300" s="28"/>
    </row>
    <row r="301" spans="2:8" s="1" customFormat="1" ht="16.899999999999999" customHeight="1">
      <c r="B301" s="28"/>
      <c r="C301" s="178" t="s">
        <v>1</v>
      </c>
      <c r="D301" s="178" t="s">
        <v>1290</v>
      </c>
      <c r="E301" s="16" t="s">
        <v>1</v>
      </c>
      <c r="F301" s="179">
        <v>10</v>
      </c>
      <c r="H301" s="28"/>
    </row>
    <row r="302" spans="2:8" s="1" customFormat="1" ht="16.899999999999999" customHeight="1">
      <c r="B302" s="28"/>
      <c r="C302" s="178" t="s">
        <v>1</v>
      </c>
      <c r="D302" s="178" t="s">
        <v>1291</v>
      </c>
      <c r="E302" s="16" t="s">
        <v>1</v>
      </c>
      <c r="F302" s="179">
        <v>9</v>
      </c>
      <c r="H302" s="28"/>
    </row>
    <row r="303" spans="2:8" s="1" customFormat="1" ht="16.899999999999999" customHeight="1">
      <c r="B303" s="28"/>
      <c r="C303" s="178" t="s">
        <v>1</v>
      </c>
      <c r="D303" s="178" t="s">
        <v>1292</v>
      </c>
      <c r="E303" s="16" t="s">
        <v>1</v>
      </c>
      <c r="F303" s="179">
        <v>33</v>
      </c>
      <c r="H303" s="28"/>
    </row>
    <row r="304" spans="2:8" s="1" customFormat="1" ht="16.899999999999999" customHeight="1">
      <c r="B304" s="28"/>
      <c r="C304" s="178" t="s">
        <v>1</v>
      </c>
      <c r="D304" s="178" t="s">
        <v>1293</v>
      </c>
      <c r="E304" s="16" t="s">
        <v>1</v>
      </c>
      <c r="F304" s="179">
        <v>207</v>
      </c>
      <c r="H304" s="28"/>
    </row>
    <row r="305" spans="2:8" s="1" customFormat="1" ht="16.899999999999999" customHeight="1">
      <c r="B305" s="28"/>
      <c r="C305" s="178" t="s">
        <v>1</v>
      </c>
      <c r="D305" s="178" t="s">
        <v>1294</v>
      </c>
      <c r="E305" s="16" t="s">
        <v>1</v>
      </c>
      <c r="F305" s="179">
        <v>0</v>
      </c>
      <c r="H305" s="28"/>
    </row>
    <row r="306" spans="2:8" s="1" customFormat="1" ht="16.899999999999999" customHeight="1">
      <c r="B306" s="28"/>
      <c r="C306" s="178" t="s">
        <v>1</v>
      </c>
      <c r="D306" s="178" t="s">
        <v>1295</v>
      </c>
      <c r="E306" s="16" t="s">
        <v>1</v>
      </c>
      <c r="F306" s="179">
        <v>27</v>
      </c>
      <c r="H306" s="28"/>
    </row>
    <row r="307" spans="2:8" s="1" customFormat="1" ht="16.899999999999999" customHeight="1">
      <c r="B307" s="28"/>
      <c r="C307" s="178" t="s">
        <v>1</v>
      </c>
      <c r="D307" s="178" t="s">
        <v>1296</v>
      </c>
      <c r="E307" s="16" t="s">
        <v>1</v>
      </c>
      <c r="F307" s="179">
        <v>117</v>
      </c>
      <c r="H307" s="28"/>
    </row>
    <row r="308" spans="2:8" s="1" customFormat="1" ht="16.899999999999999" customHeight="1">
      <c r="B308" s="28"/>
      <c r="C308" s="178" t="s">
        <v>1</v>
      </c>
      <c r="D308" s="178" t="s">
        <v>239</v>
      </c>
      <c r="E308" s="16" t="s">
        <v>1</v>
      </c>
      <c r="F308" s="179">
        <v>403</v>
      </c>
      <c r="H308" s="28"/>
    </row>
    <row r="309" spans="2:8" s="1" customFormat="1" ht="16.899999999999999" customHeight="1">
      <c r="B309" s="28"/>
      <c r="C309" s="180" t="s">
        <v>1200</v>
      </c>
      <c r="H309" s="28"/>
    </row>
    <row r="310" spans="2:8" s="1" customFormat="1" ht="16.899999999999999" customHeight="1">
      <c r="B310" s="28"/>
      <c r="C310" s="178" t="s">
        <v>877</v>
      </c>
      <c r="D310" s="178" t="s">
        <v>878</v>
      </c>
      <c r="E310" s="16" t="s">
        <v>231</v>
      </c>
      <c r="F310" s="179">
        <v>403</v>
      </c>
      <c r="H310" s="28"/>
    </row>
    <row r="311" spans="2:8" s="1" customFormat="1" ht="16.899999999999999" customHeight="1">
      <c r="B311" s="28"/>
      <c r="C311" s="174" t="s">
        <v>744</v>
      </c>
      <c r="D311" s="175" t="s">
        <v>745</v>
      </c>
      <c r="E311" s="176" t="s">
        <v>742</v>
      </c>
      <c r="F311" s="177">
        <v>16</v>
      </c>
      <c r="H311" s="28"/>
    </row>
    <row r="312" spans="2:8" s="1" customFormat="1" ht="16.899999999999999" customHeight="1">
      <c r="B312" s="28"/>
      <c r="C312" s="178" t="s">
        <v>1</v>
      </c>
      <c r="D312" s="178" t="s">
        <v>1290</v>
      </c>
      <c r="E312" s="16" t="s">
        <v>1</v>
      </c>
      <c r="F312" s="179">
        <v>10</v>
      </c>
      <c r="H312" s="28"/>
    </row>
    <row r="313" spans="2:8" s="1" customFormat="1" ht="16.899999999999999" customHeight="1">
      <c r="B313" s="28"/>
      <c r="C313" s="178" t="s">
        <v>1</v>
      </c>
      <c r="D313" s="178" t="s">
        <v>1297</v>
      </c>
      <c r="E313" s="16" t="s">
        <v>1</v>
      </c>
      <c r="F313" s="179">
        <v>6</v>
      </c>
      <c r="H313" s="28"/>
    </row>
    <row r="314" spans="2:8" s="1" customFormat="1" ht="16.899999999999999" customHeight="1">
      <c r="B314" s="28"/>
      <c r="C314" s="178" t="s">
        <v>1</v>
      </c>
      <c r="D314" s="178" t="s">
        <v>239</v>
      </c>
      <c r="E314" s="16" t="s">
        <v>1</v>
      </c>
      <c r="F314" s="179">
        <v>16</v>
      </c>
      <c r="H314" s="28"/>
    </row>
    <row r="315" spans="2:8" s="1" customFormat="1" ht="16.899999999999999" customHeight="1">
      <c r="B315" s="28"/>
      <c r="C315" s="180" t="s">
        <v>1200</v>
      </c>
      <c r="H315" s="28"/>
    </row>
    <row r="316" spans="2:8" s="1" customFormat="1" ht="16.899999999999999" customHeight="1">
      <c r="B316" s="28"/>
      <c r="C316" s="178" t="s">
        <v>829</v>
      </c>
      <c r="D316" s="178" t="s">
        <v>830</v>
      </c>
      <c r="E316" s="16" t="s">
        <v>231</v>
      </c>
      <c r="F316" s="179">
        <v>38</v>
      </c>
      <c r="H316" s="28"/>
    </row>
    <row r="317" spans="2:8" s="1" customFormat="1" ht="16.899999999999999" customHeight="1">
      <c r="B317" s="28"/>
      <c r="C317" s="178" t="s">
        <v>810</v>
      </c>
      <c r="D317" s="178" t="s">
        <v>811</v>
      </c>
      <c r="E317" s="16" t="s">
        <v>231</v>
      </c>
      <c r="F317" s="179">
        <v>39</v>
      </c>
      <c r="H317" s="28"/>
    </row>
    <row r="318" spans="2:8" s="1" customFormat="1" ht="16.899999999999999" customHeight="1">
      <c r="B318" s="28"/>
      <c r="C318" s="178" t="s">
        <v>832</v>
      </c>
      <c r="D318" s="178" t="s">
        <v>833</v>
      </c>
      <c r="E318" s="16" t="s">
        <v>231</v>
      </c>
      <c r="F318" s="179">
        <v>25</v>
      </c>
      <c r="H318" s="28"/>
    </row>
    <row r="319" spans="2:8" s="1" customFormat="1" ht="16.899999999999999" customHeight="1">
      <c r="B319" s="28"/>
      <c r="C319" s="174" t="s">
        <v>746</v>
      </c>
      <c r="D319" s="175" t="s">
        <v>747</v>
      </c>
      <c r="E319" s="176" t="s">
        <v>742</v>
      </c>
      <c r="F319" s="177">
        <v>23</v>
      </c>
      <c r="H319" s="28"/>
    </row>
    <row r="320" spans="2:8" s="1" customFormat="1" ht="16.899999999999999" customHeight="1">
      <c r="B320" s="28"/>
      <c r="C320" s="178" t="s">
        <v>1</v>
      </c>
      <c r="D320" s="178" t="s">
        <v>766</v>
      </c>
      <c r="E320" s="16" t="s">
        <v>1</v>
      </c>
      <c r="F320" s="179">
        <v>11</v>
      </c>
      <c r="H320" s="28"/>
    </row>
    <row r="321" spans="2:8" s="1" customFormat="1" ht="16.899999999999999" customHeight="1">
      <c r="B321" s="28"/>
      <c r="C321" s="178" t="s">
        <v>1</v>
      </c>
      <c r="D321" s="178" t="s">
        <v>1298</v>
      </c>
      <c r="E321" s="16" t="s">
        <v>1</v>
      </c>
      <c r="F321" s="179">
        <v>0</v>
      </c>
      <c r="H321" s="28"/>
    </row>
    <row r="322" spans="2:8" s="1" customFormat="1" ht="16.899999999999999" customHeight="1">
      <c r="B322" s="28"/>
      <c r="C322" s="178" t="s">
        <v>1</v>
      </c>
      <c r="D322" s="178" t="s">
        <v>269</v>
      </c>
      <c r="E322" s="16" t="s">
        <v>1</v>
      </c>
      <c r="F322" s="179">
        <v>10</v>
      </c>
      <c r="H322" s="28"/>
    </row>
    <row r="323" spans="2:8" s="1" customFormat="1" ht="16.899999999999999" customHeight="1">
      <c r="B323" s="28"/>
      <c r="C323" s="178" t="s">
        <v>1</v>
      </c>
      <c r="D323" s="178" t="s">
        <v>1299</v>
      </c>
      <c r="E323" s="16" t="s">
        <v>1</v>
      </c>
      <c r="F323" s="179">
        <v>0</v>
      </c>
      <c r="H323" s="28"/>
    </row>
    <row r="324" spans="2:8" s="1" customFormat="1" ht="16.899999999999999" customHeight="1">
      <c r="B324" s="28"/>
      <c r="C324" s="178" t="s">
        <v>1</v>
      </c>
      <c r="D324" s="178" t="s">
        <v>77</v>
      </c>
      <c r="E324" s="16" t="s">
        <v>1</v>
      </c>
      <c r="F324" s="179">
        <v>1</v>
      </c>
      <c r="H324" s="28"/>
    </row>
    <row r="325" spans="2:8" s="1" customFormat="1" ht="16.899999999999999" customHeight="1">
      <c r="B325" s="28"/>
      <c r="C325" s="178" t="s">
        <v>1</v>
      </c>
      <c r="D325" s="178" t="s">
        <v>1300</v>
      </c>
      <c r="E325" s="16" t="s">
        <v>1</v>
      </c>
      <c r="F325" s="179">
        <v>0</v>
      </c>
      <c r="H325" s="28"/>
    </row>
    <row r="326" spans="2:8" s="1" customFormat="1" ht="16.899999999999999" customHeight="1">
      <c r="B326" s="28"/>
      <c r="C326" s="178" t="s">
        <v>1</v>
      </c>
      <c r="D326" s="178" t="s">
        <v>77</v>
      </c>
      <c r="E326" s="16" t="s">
        <v>1</v>
      </c>
      <c r="F326" s="179">
        <v>1</v>
      </c>
      <c r="H326" s="28"/>
    </row>
    <row r="327" spans="2:8" s="1" customFormat="1" ht="16.899999999999999" customHeight="1">
      <c r="B327" s="28"/>
      <c r="C327" s="178" t="s">
        <v>1</v>
      </c>
      <c r="D327" s="178" t="s">
        <v>239</v>
      </c>
      <c r="E327" s="16" t="s">
        <v>1</v>
      </c>
      <c r="F327" s="179">
        <v>23</v>
      </c>
      <c r="H327" s="28"/>
    </row>
    <row r="328" spans="2:8" s="1" customFormat="1" ht="16.899999999999999" customHeight="1">
      <c r="B328" s="28"/>
      <c r="C328" s="180" t="s">
        <v>1200</v>
      </c>
      <c r="H328" s="28"/>
    </row>
    <row r="329" spans="2:8" s="1" customFormat="1" ht="16.899999999999999" customHeight="1">
      <c r="B329" s="28"/>
      <c r="C329" s="178" t="s">
        <v>838</v>
      </c>
      <c r="D329" s="178" t="s">
        <v>839</v>
      </c>
      <c r="E329" s="16" t="s">
        <v>231</v>
      </c>
      <c r="F329" s="179">
        <v>23</v>
      </c>
      <c r="H329" s="28"/>
    </row>
    <row r="330" spans="2:8" s="1" customFormat="1" ht="16.899999999999999" customHeight="1">
      <c r="B330" s="28"/>
      <c r="C330" s="178" t="s">
        <v>880</v>
      </c>
      <c r="D330" s="178" t="s">
        <v>881</v>
      </c>
      <c r="E330" s="16" t="s">
        <v>231</v>
      </c>
      <c r="F330" s="179">
        <v>276</v>
      </c>
      <c r="H330" s="28"/>
    </row>
    <row r="331" spans="2:8" s="1" customFormat="1" ht="16.899999999999999" customHeight="1">
      <c r="B331" s="28"/>
      <c r="C331" s="178" t="s">
        <v>810</v>
      </c>
      <c r="D331" s="178" t="s">
        <v>811</v>
      </c>
      <c r="E331" s="16" t="s">
        <v>231</v>
      </c>
      <c r="F331" s="179">
        <v>39</v>
      </c>
      <c r="H331" s="28"/>
    </row>
    <row r="332" spans="2:8" s="1" customFormat="1" ht="16.899999999999999" customHeight="1">
      <c r="B332" s="28"/>
      <c r="C332" s="178" t="s">
        <v>841</v>
      </c>
      <c r="D332" s="178" t="s">
        <v>842</v>
      </c>
      <c r="E332" s="16" t="s">
        <v>231</v>
      </c>
      <c r="F332" s="179">
        <v>23</v>
      </c>
      <c r="H332" s="28"/>
    </row>
    <row r="333" spans="2:8" s="1" customFormat="1" ht="16.899999999999999" customHeight="1">
      <c r="B333" s="28"/>
      <c r="C333" s="174" t="s">
        <v>748</v>
      </c>
      <c r="D333" s="175" t="s">
        <v>749</v>
      </c>
      <c r="E333" s="176" t="s">
        <v>742</v>
      </c>
      <c r="F333" s="177">
        <v>10</v>
      </c>
      <c r="H333" s="28"/>
    </row>
    <row r="334" spans="2:8" s="1" customFormat="1" ht="16.899999999999999" customHeight="1">
      <c r="B334" s="28"/>
      <c r="C334" s="178" t="s">
        <v>1</v>
      </c>
      <c r="D334" s="178" t="s">
        <v>1294</v>
      </c>
      <c r="E334" s="16" t="s">
        <v>1</v>
      </c>
      <c r="F334" s="179">
        <v>0</v>
      </c>
      <c r="H334" s="28"/>
    </row>
    <row r="335" spans="2:8" s="1" customFormat="1" ht="16.899999999999999" customHeight="1">
      <c r="B335" s="28"/>
      <c r="C335" s="178" t="s">
        <v>1</v>
      </c>
      <c r="D335" s="178" t="s">
        <v>90</v>
      </c>
      <c r="E335" s="16" t="s">
        <v>1</v>
      </c>
      <c r="F335" s="179">
        <v>3</v>
      </c>
      <c r="H335" s="28"/>
    </row>
    <row r="336" spans="2:8" s="1" customFormat="1" ht="16.899999999999999" customHeight="1">
      <c r="B336" s="28"/>
      <c r="C336" s="178" t="s">
        <v>1</v>
      </c>
      <c r="D336" s="178" t="s">
        <v>1301</v>
      </c>
      <c r="E336" s="16" t="s">
        <v>1</v>
      </c>
      <c r="F336" s="179">
        <v>0</v>
      </c>
      <c r="H336" s="28"/>
    </row>
    <row r="337" spans="2:8" s="1" customFormat="1" ht="16.899999999999999" customHeight="1">
      <c r="B337" s="28"/>
      <c r="C337" s="178" t="s">
        <v>1</v>
      </c>
      <c r="D337" s="178" t="s">
        <v>250</v>
      </c>
      <c r="E337" s="16" t="s">
        <v>1</v>
      </c>
      <c r="F337" s="179">
        <v>6</v>
      </c>
      <c r="H337" s="28"/>
    </row>
    <row r="338" spans="2:8" s="1" customFormat="1" ht="16.899999999999999" customHeight="1">
      <c r="B338" s="28"/>
      <c r="C338" s="178" t="s">
        <v>1</v>
      </c>
      <c r="D338" s="178" t="s">
        <v>1300</v>
      </c>
      <c r="E338" s="16" t="s">
        <v>1</v>
      </c>
      <c r="F338" s="179">
        <v>0</v>
      </c>
      <c r="H338" s="28"/>
    </row>
    <row r="339" spans="2:8" s="1" customFormat="1" ht="16.899999999999999" customHeight="1">
      <c r="B339" s="28"/>
      <c r="C339" s="178" t="s">
        <v>1</v>
      </c>
      <c r="D339" s="178" t="s">
        <v>77</v>
      </c>
      <c r="E339" s="16" t="s">
        <v>1</v>
      </c>
      <c r="F339" s="179">
        <v>1</v>
      </c>
      <c r="H339" s="28"/>
    </row>
    <row r="340" spans="2:8" s="1" customFormat="1" ht="16.899999999999999" customHeight="1">
      <c r="B340" s="28"/>
      <c r="C340" s="178" t="s">
        <v>1</v>
      </c>
      <c r="D340" s="178" t="s">
        <v>239</v>
      </c>
      <c r="E340" s="16" t="s">
        <v>1</v>
      </c>
      <c r="F340" s="179">
        <v>10</v>
      </c>
      <c r="H340" s="28"/>
    </row>
    <row r="341" spans="2:8" s="1" customFormat="1" ht="16.899999999999999" customHeight="1">
      <c r="B341" s="28"/>
      <c r="C341" s="180" t="s">
        <v>1200</v>
      </c>
      <c r="H341" s="28"/>
    </row>
    <row r="342" spans="2:8" s="1" customFormat="1" ht="16.899999999999999" customHeight="1">
      <c r="B342" s="28"/>
      <c r="C342" s="178" t="s">
        <v>968</v>
      </c>
      <c r="D342" s="178" t="s">
        <v>969</v>
      </c>
      <c r="E342" s="16" t="s">
        <v>231</v>
      </c>
      <c r="F342" s="179">
        <v>13</v>
      </c>
      <c r="H342" s="28"/>
    </row>
    <row r="343" spans="2:8" s="1" customFormat="1" ht="16.899999999999999" customHeight="1">
      <c r="B343" s="28"/>
      <c r="C343" s="174" t="s">
        <v>750</v>
      </c>
      <c r="D343" s="175" t="s">
        <v>751</v>
      </c>
      <c r="E343" s="176" t="s">
        <v>742</v>
      </c>
      <c r="F343" s="177">
        <v>3</v>
      </c>
      <c r="H343" s="28"/>
    </row>
    <row r="344" spans="2:8" s="1" customFormat="1" ht="16.899999999999999" customHeight="1">
      <c r="B344" s="28"/>
      <c r="C344" s="178" t="s">
        <v>1</v>
      </c>
      <c r="D344" s="178" t="s">
        <v>767</v>
      </c>
      <c r="E344" s="16" t="s">
        <v>1</v>
      </c>
      <c r="F344" s="179">
        <v>0</v>
      </c>
      <c r="H344" s="28"/>
    </row>
    <row r="345" spans="2:8" s="1" customFormat="1" ht="16.899999999999999" customHeight="1">
      <c r="B345" s="28"/>
      <c r="C345" s="178" t="s">
        <v>1</v>
      </c>
      <c r="D345" s="178" t="s">
        <v>90</v>
      </c>
      <c r="E345" s="16" t="s">
        <v>1</v>
      </c>
      <c r="F345" s="179">
        <v>3</v>
      </c>
      <c r="H345" s="28"/>
    </row>
    <row r="346" spans="2:8" s="1" customFormat="1" ht="16.899999999999999" customHeight="1">
      <c r="B346" s="28"/>
      <c r="C346" s="178" t="s">
        <v>1</v>
      </c>
      <c r="D346" s="178" t="s">
        <v>239</v>
      </c>
      <c r="E346" s="16" t="s">
        <v>1</v>
      </c>
      <c r="F346" s="179">
        <v>3</v>
      </c>
      <c r="H346" s="28"/>
    </row>
    <row r="347" spans="2:8" s="1" customFormat="1" ht="16.899999999999999" customHeight="1">
      <c r="B347" s="28"/>
      <c r="C347" s="180" t="s">
        <v>1200</v>
      </c>
      <c r="H347" s="28"/>
    </row>
    <row r="348" spans="2:8" s="1" customFormat="1" ht="16.899999999999999" customHeight="1">
      <c r="B348" s="28"/>
      <c r="C348" s="178" t="s">
        <v>968</v>
      </c>
      <c r="D348" s="178" t="s">
        <v>969</v>
      </c>
      <c r="E348" s="16" t="s">
        <v>231</v>
      </c>
      <c r="F348" s="179">
        <v>13</v>
      </c>
      <c r="H348" s="28"/>
    </row>
    <row r="349" spans="2:8" s="1" customFormat="1" ht="16.899999999999999" customHeight="1">
      <c r="B349" s="28"/>
      <c r="C349" s="178" t="s">
        <v>971</v>
      </c>
      <c r="D349" s="178" t="s">
        <v>972</v>
      </c>
      <c r="E349" s="16" t="s">
        <v>231</v>
      </c>
      <c r="F349" s="179">
        <v>3</v>
      </c>
      <c r="H349" s="28"/>
    </row>
    <row r="350" spans="2:8" s="1" customFormat="1" ht="16.899999999999999" customHeight="1">
      <c r="B350" s="28"/>
      <c r="C350" s="174" t="s">
        <v>752</v>
      </c>
      <c r="D350" s="175" t="s">
        <v>753</v>
      </c>
      <c r="E350" s="176" t="s">
        <v>102</v>
      </c>
      <c r="F350" s="177">
        <v>15</v>
      </c>
      <c r="H350" s="28"/>
    </row>
    <row r="351" spans="2:8" s="1" customFormat="1" ht="16.899999999999999" customHeight="1">
      <c r="B351" s="28"/>
      <c r="C351" s="178" t="s">
        <v>1</v>
      </c>
      <c r="D351" s="178" t="s">
        <v>1302</v>
      </c>
      <c r="E351" s="16" t="s">
        <v>1</v>
      </c>
      <c r="F351" s="179">
        <v>0</v>
      </c>
      <c r="H351" s="28"/>
    </row>
    <row r="352" spans="2:8" s="1" customFormat="1" ht="16.899999999999999" customHeight="1">
      <c r="B352" s="28"/>
      <c r="C352" s="178" t="s">
        <v>1</v>
      </c>
      <c r="D352" s="178" t="s">
        <v>1303</v>
      </c>
      <c r="E352" s="16" t="s">
        <v>1</v>
      </c>
      <c r="F352" s="179">
        <v>8</v>
      </c>
      <c r="H352" s="28"/>
    </row>
    <row r="353" spans="2:8" s="1" customFormat="1" ht="16.899999999999999" customHeight="1">
      <c r="B353" s="28"/>
      <c r="C353" s="178" t="s">
        <v>1</v>
      </c>
      <c r="D353" s="178" t="s">
        <v>1304</v>
      </c>
      <c r="E353" s="16" t="s">
        <v>1</v>
      </c>
      <c r="F353" s="179">
        <v>0</v>
      </c>
      <c r="H353" s="28"/>
    </row>
    <row r="354" spans="2:8" s="1" customFormat="1" ht="16.899999999999999" customHeight="1">
      <c r="B354" s="28"/>
      <c r="C354" s="178" t="s">
        <v>1</v>
      </c>
      <c r="D354" s="178" t="s">
        <v>250</v>
      </c>
      <c r="E354" s="16" t="s">
        <v>1</v>
      </c>
      <c r="F354" s="179">
        <v>6</v>
      </c>
      <c r="H354" s="28"/>
    </row>
    <row r="355" spans="2:8" s="1" customFormat="1" ht="16.899999999999999" customHeight="1">
      <c r="B355" s="28"/>
      <c r="C355" s="178" t="s">
        <v>1</v>
      </c>
      <c r="D355" s="178" t="s">
        <v>1305</v>
      </c>
      <c r="E355" s="16" t="s">
        <v>1</v>
      </c>
      <c r="F355" s="179">
        <v>0</v>
      </c>
      <c r="H355" s="28"/>
    </row>
    <row r="356" spans="2:8" s="1" customFormat="1" ht="16.899999999999999" customHeight="1">
      <c r="B356" s="28"/>
      <c r="C356" s="178" t="s">
        <v>1</v>
      </c>
      <c r="D356" s="178" t="s">
        <v>77</v>
      </c>
      <c r="E356" s="16" t="s">
        <v>1</v>
      </c>
      <c r="F356" s="179">
        <v>1</v>
      </c>
      <c r="H356" s="28"/>
    </row>
    <row r="357" spans="2:8" s="1" customFormat="1" ht="16.899999999999999" customHeight="1">
      <c r="B357" s="28"/>
      <c r="C357" s="178" t="s">
        <v>1</v>
      </c>
      <c r="D357" s="178" t="s">
        <v>239</v>
      </c>
      <c r="E357" s="16" t="s">
        <v>1</v>
      </c>
      <c r="F357" s="179">
        <v>15</v>
      </c>
      <c r="H357" s="28"/>
    </row>
    <row r="358" spans="2:8" s="1" customFormat="1" ht="16.899999999999999" customHeight="1">
      <c r="B358" s="28"/>
      <c r="C358" s="180" t="s">
        <v>1200</v>
      </c>
      <c r="H358" s="28"/>
    </row>
    <row r="359" spans="2:8" s="1" customFormat="1" ht="16.899999999999999" customHeight="1">
      <c r="B359" s="28"/>
      <c r="C359" s="178" t="s">
        <v>853</v>
      </c>
      <c r="D359" s="178" t="s">
        <v>854</v>
      </c>
      <c r="E359" s="16" t="s">
        <v>102</v>
      </c>
      <c r="F359" s="179">
        <v>15</v>
      </c>
      <c r="H359" s="28"/>
    </row>
    <row r="360" spans="2:8" s="1" customFormat="1" ht="16.899999999999999" customHeight="1">
      <c r="B360" s="28"/>
      <c r="C360" s="178" t="s">
        <v>856</v>
      </c>
      <c r="D360" s="178" t="s">
        <v>857</v>
      </c>
      <c r="E360" s="16" t="s">
        <v>102</v>
      </c>
      <c r="F360" s="179">
        <v>16.5</v>
      </c>
      <c r="H360" s="28"/>
    </row>
    <row r="361" spans="2:8" s="1" customFormat="1" ht="16.899999999999999" customHeight="1">
      <c r="B361" s="28"/>
      <c r="C361" s="174" t="s">
        <v>754</v>
      </c>
      <c r="D361" s="175" t="s">
        <v>755</v>
      </c>
      <c r="E361" s="176" t="s">
        <v>102</v>
      </c>
      <c r="F361" s="177">
        <v>156.666666666667</v>
      </c>
      <c r="H361" s="28"/>
    </row>
    <row r="362" spans="2:8" s="1" customFormat="1" ht="16.899999999999999" customHeight="1">
      <c r="B362" s="28"/>
      <c r="C362" s="178" t="s">
        <v>1</v>
      </c>
      <c r="D362" s="178" t="s">
        <v>998</v>
      </c>
      <c r="E362" s="16" t="s">
        <v>1</v>
      </c>
      <c r="F362" s="179">
        <v>60</v>
      </c>
      <c r="H362" s="28"/>
    </row>
    <row r="363" spans="2:8" s="1" customFormat="1" ht="16.899999999999999" customHeight="1">
      <c r="B363" s="28"/>
      <c r="C363" s="178" t="s">
        <v>1</v>
      </c>
      <c r="D363" s="178" t="s">
        <v>760</v>
      </c>
      <c r="E363" s="16" t="s">
        <v>1</v>
      </c>
      <c r="F363" s="179">
        <v>20</v>
      </c>
      <c r="H363" s="28"/>
    </row>
    <row r="364" spans="2:8" s="1" customFormat="1" ht="16.899999999999999" customHeight="1">
      <c r="B364" s="28"/>
      <c r="C364" s="178" t="s">
        <v>1</v>
      </c>
      <c r="D364" s="178" t="s">
        <v>1306</v>
      </c>
      <c r="E364" s="16" t="s">
        <v>1</v>
      </c>
      <c r="F364" s="179">
        <v>66.6666666666667</v>
      </c>
      <c r="H364" s="28"/>
    </row>
    <row r="365" spans="2:8" s="1" customFormat="1" ht="16.899999999999999" customHeight="1">
      <c r="B365" s="28"/>
      <c r="C365" s="178" t="s">
        <v>1</v>
      </c>
      <c r="D365" s="178" t="s">
        <v>1307</v>
      </c>
      <c r="E365" s="16" t="s">
        <v>1</v>
      </c>
      <c r="F365" s="179">
        <v>10</v>
      </c>
      <c r="H365" s="28"/>
    </row>
    <row r="366" spans="2:8" s="1" customFormat="1" ht="16.899999999999999" customHeight="1">
      <c r="B366" s="28"/>
      <c r="C366" s="178" t="s">
        <v>1</v>
      </c>
      <c r="D366" s="178" t="s">
        <v>239</v>
      </c>
      <c r="E366" s="16" t="s">
        <v>1</v>
      </c>
      <c r="F366" s="179">
        <v>156.666666666667</v>
      </c>
      <c r="H366" s="28"/>
    </row>
    <row r="367" spans="2:8" s="1" customFormat="1" ht="16.899999999999999" customHeight="1">
      <c r="B367" s="28"/>
      <c r="C367" s="180" t="s">
        <v>1200</v>
      </c>
      <c r="H367" s="28"/>
    </row>
    <row r="368" spans="2:8" s="1" customFormat="1" ht="16.899999999999999" customHeight="1">
      <c r="B368" s="28"/>
      <c r="C368" s="178" t="s">
        <v>783</v>
      </c>
      <c r="D368" s="178" t="s">
        <v>784</v>
      </c>
      <c r="E368" s="16" t="s">
        <v>98</v>
      </c>
      <c r="F368" s="179">
        <v>7.8330000000000002</v>
      </c>
      <c r="H368" s="28"/>
    </row>
    <row r="369" spans="2:8" s="1" customFormat="1" ht="16.899999999999999" customHeight="1">
      <c r="B369" s="28"/>
      <c r="C369" s="178" t="s">
        <v>790</v>
      </c>
      <c r="D369" s="178" t="s">
        <v>791</v>
      </c>
      <c r="E369" s="16" t="s">
        <v>98</v>
      </c>
      <c r="F369" s="179">
        <v>7.8330000000000002</v>
      </c>
      <c r="H369" s="28"/>
    </row>
    <row r="370" spans="2:8" s="1" customFormat="1" ht="16.899999999999999" customHeight="1">
      <c r="B370" s="28"/>
      <c r="C370" s="178" t="s">
        <v>797</v>
      </c>
      <c r="D370" s="178" t="s">
        <v>798</v>
      </c>
      <c r="E370" s="16" t="s">
        <v>102</v>
      </c>
      <c r="F370" s="179">
        <v>104.444</v>
      </c>
      <c r="H370" s="28"/>
    </row>
    <row r="371" spans="2:8" s="1" customFormat="1" ht="16.899999999999999" customHeight="1">
      <c r="B371" s="28"/>
      <c r="C371" s="178" t="s">
        <v>801</v>
      </c>
      <c r="D371" s="178" t="s">
        <v>802</v>
      </c>
      <c r="E371" s="16" t="s">
        <v>102</v>
      </c>
      <c r="F371" s="179">
        <v>52.222000000000001</v>
      </c>
      <c r="H371" s="28"/>
    </row>
    <row r="372" spans="2:8" s="1" customFormat="1" ht="16.899999999999999" customHeight="1">
      <c r="B372" s="28"/>
      <c r="C372" s="174" t="s">
        <v>758</v>
      </c>
      <c r="D372" s="175" t="s">
        <v>759</v>
      </c>
      <c r="E372" s="176" t="s">
        <v>102</v>
      </c>
      <c r="F372" s="177">
        <v>120</v>
      </c>
      <c r="H372" s="28"/>
    </row>
    <row r="373" spans="2:8" s="1" customFormat="1" ht="16.899999999999999" customHeight="1">
      <c r="B373" s="28"/>
      <c r="C373" s="178" t="s">
        <v>1</v>
      </c>
      <c r="D373" s="178" t="s">
        <v>698</v>
      </c>
      <c r="E373" s="16" t="s">
        <v>1</v>
      </c>
      <c r="F373" s="179">
        <v>120</v>
      </c>
      <c r="H373" s="28"/>
    </row>
    <row r="374" spans="2:8" s="1" customFormat="1" ht="16.899999999999999" customHeight="1">
      <c r="B374" s="28"/>
      <c r="C374" s="180" t="s">
        <v>1200</v>
      </c>
      <c r="H374" s="28"/>
    </row>
    <row r="375" spans="2:8" s="1" customFormat="1" ht="16.899999999999999" customHeight="1">
      <c r="B375" s="28"/>
      <c r="C375" s="178" t="s">
        <v>860</v>
      </c>
      <c r="D375" s="178" t="s">
        <v>861</v>
      </c>
      <c r="E375" s="16" t="s">
        <v>102</v>
      </c>
      <c r="F375" s="179">
        <v>340</v>
      </c>
      <c r="H375" s="28"/>
    </row>
    <row r="376" spans="2:8" s="1" customFormat="1" ht="16.899999999999999" customHeight="1">
      <c r="B376" s="28"/>
      <c r="C376" s="178" t="s">
        <v>995</v>
      </c>
      <c r="D376" s="178" t="s">
        <v>996</v>
      </c>
      <c r="E376" s="16" t="s">
        <v>231</v>
      </c>
      <c r="F376" s="179">
        <v>100</v>
      </c>
      <c r="H376" s="28"/>
    </row>
    <row r="377" spans="2:8" s="1" customFormat="1" ht="16.899999999999999" customHeight="1">
      <c r="B377" s="28"/>
      <c r="C377" s="178" t="s">
        <v>863</v>
      </c>
      <c r="D377" s="178" t="s">
        <v>864</v>
      </c>
      <c r="E377" s="16" t="s">
        <v>102</v>
      </c>
      <c r="F377" s="179">
        <v>132</v>
      </c>
      <c r="H377" s="28"/>
    </row>
    <row r="378" spans="2:8" s="1" customFormat="1" ht="16.899999999999999" customHeight="1">
      <c r="B378" s="28"/>
      <c r="C378" s="174" t="s">
        <v>760</v>
      </c>
      <c r="D378" s="175" t="s">
        <v>761</v>
      </c>
      <c r="E378" s="176" t="s">
        <v>102</v>
      </c>
      <c r="F378" s="177">
        <v>20</v>
      </c>
      <c r="H378" s="28"/>
    </row>
    <row r="379" spans="2:8" s="1" customFormat="1" ht="16.899999999999999" customHeight="1">
      <c r="B379" s="28"/>
      <c r="C379" s="178" t="s">
        <v>1</v>
      </c>
      <c r="D379" s="178" t="s">
        <v>312</v>
      </c>
      <c r="E379" s="16" t="s">
        <v>1</v>
      </c>
      <c r="F379" s="179">
        <v>20</v>
      </c>
      <c r="H379" s="28"/>
    </row>
    <row r="380" spans="2:8" s="1" customFormat="1" ht="16.899999999999999" customHeight="1">
      <c r="B380" s="28"/>
      <c r="C380" s="178" t="s">
        <v>1</v>
      </c>
      <c r="D380" s="178" t="s">
        <v>239</v>
      </c>
      <c r="E380" s="16" t="s">
        <v>1</v>
      </c>
      <c r="F380" s="179">
        <v>20</v>
      </c>
      <c r="H380" s="28"/>
    </row>
    <row r="381" spans="2:8" s="1" customFormat="1" ht="16.899999999999999" customHeight="1">
      <c r="B381" s="28"/>
      <c r="C381" s="180" t="s">
        <v>1200</v>
      </c>
      <c r="H381" s="28"/>
    </row>
    <row r="382" spans="2:8" s="1" customFormat="1" ht="16.899999999999999" customHeight="1">
      <c r="B382" s="28"/>
      <c r="C382" s="178" t="s">
        <v>860</v>
      </c>
      <c r="D382" s="178" t="s">
        <v>861</v>
      </c>
      <c r="E382" s="16" t="s">
        <v>102</v>
      </c>
      <c r="F382" s="179">
        <v>340</v>
      </c>
      <c r="H382" s="28"/>
    </row>
    <row r="383" spans="2:8" s="1" customFormat="1" ht="16.899999999999999" customHeight="1">
      <c r="B383" s="28"/>
      <c r="C383" s="178" t="s">
        <v>995</v>
      </c>
      <c r="D383" s="178" t="s">
        <v>996</v>
      </c>
      <c r="E383" s="16" t="s">
        <v>231</v>
      </c>
      <c r="F383" s="179">
        <v>100</v>
      </c>
      <c r="H383" s="28"/>
    </row>
    <row r="384" spans="2:8" s="1" customFormat="1" ht="16.899999999999999" customHeight="1">
      <c r="B384" s="28"/>
      <c r="C384" s="178" t="s">
        <v>863</v>
      </c>
      <c r="D384" s="178" t="s">
        <v>864</v>
      </c>
      <c r="E384" s="16" t="s">
        <v>102</v>
      </c>
      <c r="F384" s="179">
        <v>22</v>
      </c>
      <c r="H384" s="28"/>
    </row>
    <row r="385" spans="2:8" s="1" customFormat="1" ht="16.899999999999999" customHeight="1">
      <c r="B385" s="28"/>
      <c r="C385" s="174" t="s">
        <v>762</v>
      </c>
      <c r="D385" s="175" t="s">
        <v>763</v>
      </c>
      <c r="E385" s="176" t="s">
        <v>742</v>
      </c>
      <c r="F385" s="177">
        <v>5</v>
      </c>
      <c r="H385" s="28"/>
    </row>
    <row r="386" spans="2:8" s="1" customFormat="1" ht="16.899999999999999" customHeight="1">
      <c r="B386" s="28"/>
      <c r="C386" s="178" t="s">
        <v>1</v>
      </c>
      <c r="D386" s="178" t="s">
        <v>246</v>
      </c>
      <c r="E386" s="16" t="s">
        <v>1</v>
      </c>
      <c r="F386" s="179">
        <v>5</v>
      </c>
      <c r="H386" s="28"/>
    </row>
    <row r="387" spans="2:8" s="1" customFormat="1" ht="16.899999999999999" customHeight="1">
      <c r="B387" s="28"/>
      <c r="C387" s="178" t="s">
        <v>1</v>
      </c>
      <c r="D387" s="178" t="s">
        <v>239</v>
      </c>
      <c r="E387" s="16" t="s">
        <v>1</v>
      </c>
      <c r="F387" s="179">
        <v>5</v>
      </c>
      <c r="H387" s="28"/>
    </row>
    <row r="388" spans="2:8" s="1" customFormat="1" ht="16.899999999999999" customHeight="1">
      <c r="B388" s="28"/>
      <c r="C388" s="180" t="s">
        <v>1200</v>
      </c>
      <c r="H388" s="28"/>
    </row>
    <row r="389" spans="2:8" s="1" customFormat="1" ht="16.899999999999999" customHeight="1">
      <c r="B389" s="28"/>
      <c r="C389" s="178" t="s">
        <v>884</v>
      </c>
      <c r="D389" s="178" t="s">
        <v>885</v>
      </c>
      <c r="E389" s="16" t="s">
        <v>231</v>
      </c>
      <c r="F389" s="179">
        <v>5</v>
      </c>
      <c r="H389" s="28"/>
    </row>
    <row r="390" spans="2:8" s="1" customFormat="1" ht="22.5">
      <c r="B390" s="28"/>
      <c r="C390" s="178" t="s">
        <v>1001</v>
      </c>
      <c r="D390" s="178" t="s">
        <v>1002</v>
      </c>
      <c r="E390" s="16" t="s">
        <v>231</v>
      </c>
      <c r="F390" s="179">
        <v>8</v>
      </c>
      <c r="H390" s="28"/>
    </row>
    <row r="391" spans="2:8" s="1" customFormat="1" ht="16.899999999999999" customHeight="1">
      <c r="B391" s="28"/>
      <c r="C391" s="178" t="s">
        <v>887</v>
      </c>
      <c r="D391" s="178" t="s">
        <v>888</v>
      </c>
      <c r="E391" s="16" t="s">
        <v>231</v>
      </c>
      <c r="F391" s="179">
        <v>5</v>
      </c>
      <c r="H391" s="28"/>
    </row>
    <row r="392" spans="2:8" s="1" customFormat="1" ht="16.899999999999999" customHeight="1">
      <c r="B392" s="28"/>
      <c r="C392" s="174" t="s">
        <v>764</v>
      </c>
      <c r="D392" s="175" t="s">
        <v>765</v>
      </c>
      <c r="E392" s="176" t="s">
        <v>742</v>
      </c>
      <c r="F392" s="177">
        <v>3</v>
      </c>
      <c r="H392" s="28"/>
    </row>
    <row r="393" spans="2:8" s="1" customFormat="1" ht="16.899999999999999" customHeight="1">
      <c r="B393" s="28"/>
      <c r="C393" s="178" t="s">
        <v>1</v>
      </c>
      <c r="D393" s="178" t="s">
        <v>90</v>
      </c>
      <c r="E393" s="16" t="s">
        <v>1</v>
      </c>
      <c r="F393" s="179">
        <v>3</v>
      </c>
      <c r="H393" s="28"/>
    </row>
    <row r="394" spans="2:8" s="1" customFormat="1" ht="16.899999999999999" customHeight="1">
      <c r="B394" s="28"/>
      <c r="C394" s="178" t="s">
        <v>1</v>
      </c>
      <c r="D394" s="178" t="s">
        <v>239</v>
      </c>
      <c r="E394" s="16" t="s">
        <v>1</v>
      </c>
      <c r="F394" s="179">
        <v>3</v>
      </c>
      <c r="H394" s="28"/>
    </row>
    <row r="395" spans="2:8" s="1" customFormat="1" ht="16.899999999999999" customHeight="1">
      <c r="B395" s="28"/>
      <c r="C395" s="180" t="s">
        <v>1200</v>
      </c>
      <c r="H395" s="28"/>
    </row>
    <row r="396" spans="2:8" s="1" customFormat="1" ht="16.899999999999999" customHeight="1">
      <c r="B396" s="28"/>
      <c r="C396" s="178" t="s">
        <v>890</v>
      </c>
      <c r="D396" s="178" t="s">
        <v>891</v>
      </c>
      <c r="E396" s="16" t="s">
        <v>231</v>
      </c>
      <c r="F396" s="179">
        <v>3</v>
      </c>
      <c r="H396" s="28"/>
    </row>
    <row r="397" spans="2:8" s="1" customFormat="1" ht="22.5">
      <c r="B397" s="28"/>
      <c r="C397" s="178" t="s">
        <v>1001</v>
      </c>
      <c r="D397" s="178" t="s">
        <v>1002</v>
      </c>
      <c r="E397" s="16" t="s">
        <v>231</v>
      </c>
      <c r="F397" s="179">
        <v>8</v>
      </c>
      <c r="H397" s="28"/>
    </row>
    <row r="398" spans="2:8" s="1" customFormat="1" ht="16.899999999999999" customHeight="1">
      <c r="B398" s="28"/>
      <c r="C398" s="178" t="s">
        <v>893</v>
      </c>
      <c r="D398" s="178" t="s">
        <v>894</v>
      </c>
      <c r="E398" s="16" t="s">
        <v>231</v>
      </c>
      <c r="F398" s="179">
        <v>3</v>
      </c>
      <c r="H398" s="28"/>
    </row>
    <row r="399" spans="2:8" s="1" customFormat="1" ht="16.899999999999999" customHeight="1">
      <c r="B399" s="28"/>
      <c r="C399" s="174" t="s">
        <v>766</v>
      </c>
      <c r="D399" s="175" t="s">
        <v>767</v>
      </c>
      <c r="E399" s="176" t="s">
        <v>742</v>
      </c>
      <c r="F399" s="177">
        <v>11</v>
      </c>
      <c r="H399" s="28"/>
    </row>
    <row r="400" spans="2:8" s="1" customFormat="1" ht="16.899999999999999" customHeight="1">
      <c r="B400" s="28"/>
      <c r="C400" s="178" t="s">
        <v>1</v>
      </c>
      <c r="D400" s="178" t="s">
        <v>926</v>
      </c>
      <c r="E400" s="16" t="s">
        <v>1</v>
      </c>
      <c r="F400" s="179">
        <v>0</v>
      </c>
      <c r="H400" s="28"/>
    </row>
    <row r="401" spans="2:8" s="1" customFormat="1" ht="16.899999999999999" customHeight="1">
      <c r="B401" s="28"/>
      <c r="C401" s="178" t="s">
        <v>1</v>
      </c>
      <c r="D401" s="178" t="s">
        <v>927</v>
      </c>
      <c r="E401" s="16" t="s">
        <v>1</v>
      </c>
      <c r="F401" s="179">
        <v>6</v>
      </c>
      <c r="H401" s="28"/>
    </row>
    <row r="402" spans="2:8" s="1" customFormat="1" ht="16.899999999999999" customHeight="1">
      <c r="B402" s="28"/>
      <c r="C402" s="178" t="s">
        <v>1</v>
      </c>
      <c r="D402" s="178" t="s">
        <v>1308</v>
      </c>
      <c r="E402" s="16" t="s">
        <v>1</v>
      </c>
      <c r="F402" s="179">
        <v>0</v>
      </c>
      <c r="H402" s="28"/>
    </row>
    <row r="403" spans="2:8" s="1" customFormat="1" ht="16.899999999999999" customHeight="1">
      <c r="B403" s="28"/>
      <c r="C403" s="178" t="s">
        <v>1</v>
      </c>
      <c r="D403" s="178" t="s">
        <v>77</v>
      </c>
      <c r="E403" s="16" t="s">
        <v>1</v>
      </c>
      <c r="F403" s="179">
        <v>1</v>
      </c>
      <c r="H403" s="28"/>
    </row>
    <row r="404" spans="2:8" s="1" customFormat="1" ht="16.899999999999999" customHeight="1">
      <c r="B404" s="28"/>
      <c r="C404" s="178" t="s">
        <v>1</v>
      </c>
      <c r="D404" s="178" t="s">
        <v>1309</v>
      </c>
      <c r="E404" s="16" t="s">
        <v>1</v>
      </c>
      <c r="F404" s="179">
        <v>0</v>
      </c>
      <c r="H404" s="28"/>
    </row>
    <row r="405" spans="2:8" s="1" customFormat="1" ht="16.899999999999999" customHeight="1">
      <c r="B405" s="28"/>
      <c r="C405" s="178" t="s">
        <v>1</v>
      </c>
      <c r="D405" s="178" t="s">
        <v>77</v>
      </c>
      <c r="E405" s="16" t="s">
        <v>1</v>
      </c>
      <c r="F405" s="179">
        <v>1</v>
      </c>
      <c r="H405" s="28"/>
    </row>
    <row r="406" spans="2:8" s="1" customFormat="1" ht="16.899999999999999" customHeight="1">
      <c r="B406" s="28"/>
      <c r="C406" s="178" t="s">
        <v>1</v>
      </c>
      <c r="D406" s="178" t="s">
        <v>937</v>
      </c>
      <c r="E406" s="16" t="s">
        <v>1</v>
      </c>
      <c r="F406" s="179">
        <v>0</v>
      </c>
      <c r="H406" s="28"/>
    </row>
    <row r="407" spans="2:8" s="1" customFormat="1" ht="16.899999999999999" customHeight="1">
      <c r="B407" s="28"/>
      <c r="C407" s="178" t="s">
        <v>1</v>
      </c>
      <c r="D407" s="178" t="s">
        <v>77</v>
      </c>
      <c r="E407" s="16" t="s">
        <v>1</v>
      </c>
      <c r="F407" s="179">
        <v>1</v>
      </c>
      <c r="H407" s="28"/>
    </row>
    <row r="408" spans="2:8" s="1" customFormat="1" ht="16.899999999999999" customHeight="1">
      <c r="B408" s="28"/>
      <c r="C408" s="178" t="s">
        <v>1</v>
      </c>
      <c r="D408" s="178" t="s">
        <v>936</v>
      </c>
      <c r="E408" s="16" t="s">
        <v>1</v>
      </c>
      <c r="F408" s="179">
        <v>0</v>
      </c>
      <c r="H408" s="28"/>
    </row>
    <row r="409" spans="2:8" s="1" customFormat="1" ht="16.899999999999999" customHeight="1">
      <c r="B409" s="28"/>
      <c r="C409" s="178" t="s">
        <v>1</v>
      </c>
      <c r="D409" s="178" t="s">
        <v>77</v>
      </c>
      <c r="E409" s="16" t="s">
        <v>1</v>
      </c>
      <c r="F409" s="179">
        <v>1</v>
      </c>
      <c r="H409" s="28"/>
    </row>
    <row r="410" spans="2:8" s="1" customFormat="1" ht="16.899999999999999" customHeight="1">
      <c r="B410" s="28"/>
      <c r="C410" s="178" t="s">
        <v>1</v>
      </c>
      <c r="D410" s="178" t="s">
        <v>935</v>
      </c>
      <c r="E410" s="16" t="s">
        <v>1</v>
      </c>
      <c r="F410" s="179">
        <v>0</v>
      </c>
      <c r="H410" s="28"/>
    </row>
    <row r="411" spans="2:8" s="1" customFormat="1" ht="16.899999999999999" customHeight="1">
      <c r="B411" s="28"/>
      <c r="C411" s="178" t="s">
        <v>1</v>
      </c>
      <c r="D411" s="178" t="s">
        <v>77</v>
      </c>
      <c r="E411" s="16" t="s">
        <v>1</v>
      </c>
      <c r="F411" s="179">
        <v>1</v>
      </c>
      <c r="H411" s="28"/>
    </row>
    <row r="412" spans="2:8" s="1" customFormat="1" ht="16.899999999999999" customHeight="1">
      <c r="B412" s="28"/>
      <c r="C412" s="178" t="s">
        <v>1</v>
      </c>
      <c r="D412" s="178" t="s">
        <v>239</v>
      </c>
      <c r="E412" s="16" t="s">
        <v>1</v>
      </c>
      <c r="F412" s="179">
        <v>11</v>
      </c>
      <c r="H412" s="28"/>
    </row>
    <row r="413" spans="2:8" s="1" customFormat="1" ht="16.899999999999999" customHeight="1">
      <c r="B413" s="28"/>
      <c r="C413" s="180" t="s">
        <v>1200</v>
      </c>
      <c r="H413" s="28"/>
    </row>
    <row r="414" spans="2:8" s="1" customFormat="1" ht="22.5">
      <c r="B414" s="28"/>
      <c r="C414" s="178" t="s">
        <v>1010</v>
      </c>
      <c r="D414" s="178" t="s">
        <v>1011</v>
      </c>
      <c r="E414" s="16" t="s">
        <v>231</v>
      </c>
      <c r="F414" s="179">
        <v>11</v>
      </c>
      <c r="H414" s="28"/>
    </row>
    <row r="415" spans="2:8" s="1" customFormat="1" ht="16.899999999999999" customHeight="1">
      <c r="B415" s="28"/>
      <c r="C415" s="174" t="s">
        <v>768</v>
      </c>
      <c r="D415" s="175" t="s">
        <v>769</v>
      </c>
      <c r="E415" s="176" t="s">
        <v>102</v>
      </c>
      <c r="F415" s="177">
        <v>200</v>
      </c>
      <c r="H415" s="28"/>
    </row>
    <row r="416" spans="2:8" s="1" customFormat="1" ht="16.899999999999999" customHeight="1">
      <c r="B416" s="28"/>
      <c r="C416" s="178" t="s">
        <v>1</v>
      </c>
      <c r="D416" s="178" t="s">
        <v>770</v>
      </c>
      <c r="E416" s="16" t="s">
        <v>1</v>
      </c>
      <c r="F416" s="179">
        <v>200</v>
      </c>
      <c r="H416" s="28"/>
    </row>
    <row r="417" spans="2:8" s="1" customFormat="1" ht="16.899999999999999" customHeight="1">
      <c r="B417" s="28"/>
      <c r="C417" s="178" t="s">
        <v>1</v>
      </c>
      <c r="D417" s="178" t="s">
        <v>239</v>
      </c>
      <c r="E417" s="16" t="s">
        <v>1</v>
      </c>
      <c r="F417" s="179">
        <v>200</v>
      </c>
      <c r="H417" s="28"/>
    </row>
    <row r="418" spans="2:8" s="1" customFormat="1" ht="16.899999999999999" customHeight="1">
      <c r="B418" s="28"/>
      <c r="C418" s="180" t="s">
        <v>1200</v>
      </c>
      <c r="H418" s="28"/>
    </row>
    <row r="419" spans="2:8" s="1" customFormat="1" ht="16.899999999999999" customHeight="1">
      <c r="B419" s="28"/>
      <c r="C419" s="178" t="s">
        <v>860</v>
      </c>
      <c r="D419" s="178" t="s">
        <v>861</v>
      </c>
      <c r="E419" s="16" t="s">
        <v>102</v>
      </c>
      <c r="F419" s="179">
        <v>340</v>
      </c>
      <c r="H419" s="28"/>
    </row>
    <row r="420" spans="2:8" s="1" customFormat="1" ht="16.899999999999999" customHeight="1">
      <c r="B420" s="28"/>
      <c r="C420" s="178" t="s">
        <v>995</v>
      </c>
      <c r="D420" s="178" t="s">
        <v>996</v>
      </c>
      <c r="E420" s="16" t="s">
        <v>231</v>
      </c>
      <c r="F420" s="179">
        <v>100</v>
      </c>
      <c r="H420" s="28"/>
    </row>
    <row r="421" spans="2:8" s="1" customFormat="1" ht="22.5">
      <c r="B421" s="28"/>
      <c r="C421" s="178" t="s">
        <v>1004</v>
      </c>
      <c r="D421" s="178" t="s">
        <v>1005</v>
      </c>
      <c r="E421" s="16" t="s">
        <v>231</v>
      </c>
      <c r="F421" s="179">
        <v>200</v>
      </c>
      <c r="H421" s="28"/>
    </row>
    <row r="422" spans="2:8" s="1" customFormat="1" ht="16.899999999999999" customHeight="1">
      <c r="B422" s="28"/>
      <c r="C422" s="178" t="s">
        <v>869</v>
      </c>
      <c r="D422" s="178" t="s">
        <v>870</v>
      </c>
      <c r="E422" s="16" t="s">
        <v>102</v>
      </c>
      <c r="F422" s="179">
        <v>220</v>
      </c>
      <c r="H422" s="28"/>
    </row>
    <row r="423" spans="2:8" s="1" customFormat="1" ht="16.899999999999999" customHeight="1">
      <c r="B423" s="28"/>
      <c r="C423" s="174" t="s">
        <v>771</v>
      </c>
      <c r="D423" s="175" t="s">
        <v>772</v>
      </c>
      <c r="E423" s="176" t="s">
        <v>102</v>
      </c>
      <c r="F423" s="177">
        <v>30</v>
      </c>
      <c r="H423" s="28"/>
    </row>
    <row r="424" spans="2:8" s="1" customFormat="1" ht="16.899999999999999" customHeight="1">
      <c r="B424" s="28"/>
      <c r="C424" s="178" t="s">
        <v>1</v>
      </c>
      <c r="D424" s="178" t="s">
        <v>352</v>
      </c>
      <c r="E424" s="16" t="s">
        <v>1</v>
      </c>
      <c r="F424" s="179">
        <v>30</v>
      </c>
      <c r="H424" s="28"/>
    </row>
    <row r="425" spans="2:8" s="1" customFormat="1" ht="16.899999999999999" customHeight="1">
      <c r="B425" s="28"/>
      <c r="C425" s="178" t="s">
        <v>1</v>
      </c>
      <c r="D425" s="178" t="s">
        <v>239</v>
      </c>
      <c r="E425" s="16" t="s">
        <v>1</v>
      </c>
      <c r="F425" s="179">
        <v>30</v>
      </c>
      <c r="H425" s="28"/>
    </row>
    <row r="426" spans="2:8" s="1" customFormat="1" ht="16.899999999999999" customHeight="1">
      <c r="B426" s="28"/>
      <c r="C426" s="180" t="s">
        <v>1200</v>
      </c>
      <c r="H426" s="28"/>
    </row>
    <row r="427" spans="2:8" s="1" customFormat="1" ht="16.899999999999999" customHeight="1">
      <c r="B427" s="28"/>
      <c r="C427" s="178" t="s">
        <v>873</v>
      </c>
      <c r="D427" s="178" t="s">
        <v>874</v>
      </c>
      <c r="E427" s="16" t="s">
        <v>102</v>
      </c>
      <c r="F427" s="179">
        <v>33</v>
      </c>
      <c r="H427" s="28"/>
    </row>
    <row r="428" spans="2:8" s="1" customFormat="1" ht="16.899999999999999" customHeight="1">
      <c r="B428" s="28"/>
      <c r="C428" s="174" t="s">
        <v>773</v>
      </c>
      <c r="D428" s="175" t="s">
        <v>774</v>
      </c>
      <c r="E428" s="176" t="s">
        <v>742</v>
      </c>
      <c r="F428" s="177">
        <v>9</v>
      </c>
      <c r="H428" s="28"/>
    </row>
    <row r="429" spans="2:8" s="1" customFormat="1" ht="16.899999999999999" customHeight="1">
      <c r="B429" s="28"/>
      <c r="C429" s="178" t="s">
        <v>1</v>
      </c>
      <c r="D429" s="178" t="s">
        <v>1294</v>
      </c>
      <c r="E429" s="16" t="s">
        <v>1</v>
      </c>
      <c r="F429" s="179">
        <v>0</v>
      </c>
      <c r="H429" s="28"/>
    </row>
    <row r="430" spans="2:8" s="1" customFormat="1" ht="16.899999999999999" customHeight="1">
      <c r="B430" s="28"/>
      <c r="C430" s="178" t="s">
        <v>1</v>
      </c>
      <c r="D430" s="178" t="s">
        <v>79</v>
      </c>
      <c r="E430" s="16" t="s">
        <v>1</v>
      </c>
      <c r="F430" s="179">
        <v>2</v>
      </c>
      <c r="H430" s="28"/>
    </row>
    <row r="431" spans="2:8" s="1" customFormat="1" ht="16.899999999999999" customHeight="1">
      <c r="B431" s="28"/>
      <c r="C431" s="178" t="s">
        <v>1</v>
      </c>
      <c r="D431" s="178" t="s">
        <v>1310</v>
      </c>
      <c r="E431" s="16" t="s">
        <v>1</v>
      </c>
      <c r="F431" s="179">
        <v>0</v>
      </c>
      <c r="H431" s="28"/>
    </row>
    <row r="432" spans="2:8" s="1" customFormat="1" ht="16.899999999999999" customHeight="1">
      <c r="B432" s="28"/>
      <c r="C432" s="178" t="s">
        <v>1</v>
      </c>
      <c r="D432" s="178" t="s">
        <v>77</v>
      </c>
      <c r="E432" s="16" t="s">
        <v>1</v>
      </c>
      <c r="F432" s="179">
        <v>1</v>
      </c>
      <c r="H432" s="28"/>
    </row>
    <row r="433" spans="2:8" s="1" customFormat="1" ht="16.899999999999999" customHeight="1">
      <c r="B433" s="28"/>
      <c r="C433" s="178" t="s">
        <v>1</v>
      </c>
      <c r="D433" s="178" t="s">
        <v>1311</v>
      </c>
      <c r="E433" s="16" t="s">
        <v>1</v>
      </c>
      <c r="F433" s="179">
        <v>0</v>
      </c>
      <c r="H433" s="28"/>
    </row>
    <row r="434" spans="2:8" s="1" customFormat="1" ht="16.899999999999999" customHeight="1">
      <c r="B434" s="28"/>
      <c r="C434" s="178" t="s">
        <v>1</v>
      </c>
      <c r="D434" s="178" t="s">
        <v>77</v>
      </c>
      <c r="E434" s="16" t="s">
        <v>1</v>
      </c>
      <c r="F434" s="179">
        <v>1</v>
      </c>
      <c r="H434" s="28"/>
    </row>
    <row r="435" spans="2:8" s="1" customFormat="1" ht="16.899999999999999" customHeight="1">
      <c r="B435" s="28"/>
      <c r="C435" s="178" t="s">
        <v>1</v>
      </c>
      <c r="D435" s="178" t="s">
        <v>1312</v>
      </c>
      <c r="E435" s="16" t="s">
        <v>1</v>
      </c>
      <c r="F435" s="179">
        <v>0</v>
      </c>
      <c r="H435" s="28"/>
    </row>
    <row r="436" spans="2:8" s="1" customFormat="1" ht="16.899999999999999" customHeight="1">
      <c r="B436" s="28"/>
      <c r="C436" s="178" t="s">
        <v>1</v>
      </c>
      <c r="D436" s="178" t="s">
        <v>77</v>
      </c>
      <c r="E436" s="16" t="s">
        <v>1</v>
      </c>
      <c r="F436" s="179">
        <v>1</v>
      </c>
      <c r="H436" s="28"/>
    </row>
    <row r="437" spans="2:8" s="1" customFormat="1" ht="16.899999999999999" customHeight="1">
      <c r="B437" s="28"/>
      <c r="C437" s="178" t="s">
        <v>1</v>
      </c>
      <c r="D437" s="178" t="s">
        <v>1313</v>
      </c>
      <c r="E437" s="16" t="s">
        <v>1</v>
      </c>
      <c r="F437" s="179">
        <v>0</v>
      </c>
      <c r="H437" s="28"/>
    </row>
    <row r="438" spans="2:8" s="1" customFormat="1" ht="16.899999999999999" customHeight="1">
      <c r="B438" s="28"/>
      <c r="C438" s="178" t="s">
        <v>1</v>
      </c>
      <c r="D438" s="178" t="s">
        <v>77</v>
      </c>
      <c r="E438" s="16" t="s">
        <v>1</v>
      </c>
      <c r="F438" s="179">
        <v>1</v>
      </c>
      <c r="H438" s="28"/>
    </row>
    <row r="439" spans="2:8" s="1" customFormat="1" ht="16.899999999999999" customHeight="1">
      <c r="B439" s="28"/>
      <c r="C439" s="178" t="s">
        <v>1</v>
      </c>
      <c r="D439" s="178" t="s">
        <v>1314</v>
      </c>
      <c r="E439" s="16" t="s">
        <v>1</v>
      </c>
      <c r="F439" s="179">
        <v>0</v>
      </c>
      <c r="H439" s="28"/>
    </row>
    <row r="440" spans="2:8" s="1" customFormat="1" ht="16.899999999999999" customHeight="1">
      <c r="B440" s="28"/>
      <c r="C440" s="178" t="s">
        <v>1</v>
      </c>
      <c r="D440" s="178" t="s">
        <v>77</v>
      </c>
      <c r="E440" s="16" t="s">
        <v>1</v>
      </c>
      <c r="F440" s="179">
        <v>1</v>
      </c>
      <c r="H440" s="28"/>
    </row>
    <row r="441" spans="2:8" s="1" customFormat="1" ht="16.899999999999999" customHeight="1">
      <c r="B441" s="28"/>
      <c r="C441" s="178" t="s">
        <v>1</v>
      </c>
      <c r="D441" s="178" t="s">
        <v>1300</v>
      </c>
      <c r="E441" s="16" t="s">
        <v>1</v>
      </c>
      <c r="F441" s="179">
        <v>0</v>
      </c>
      <c r="H441" s="28"/>
    </row>
    <row r="442" spans="2:8" s="1" customFormat="1" ht="16.899999999999999" customHeight="1">
      <c r="B442" s="28"/>
      <c r="C442" s="178" t="s">
        <v>1</v>
      </c>
      <c r="D442" s="178" t="s">
        <v>77</v>
      </c>
      <c r="E442" s="16" t="s">
        <v>1</v>
      </c>
      <c r="F442" s="179">
        <v>1</v>
      </c>
      <c r="H442" s="28"/>
    </row>
    <row r="443" spans="2:8" s="1" customFormat="1" ht="16.899999999999999" customHeight="1">
      <c r="B443" s="28"/>
      <c r="C443" s="178" t="s">
        <v>1</v>
      </c>
      <c r="D443" s="178" t="s">
        <v>1315</v>
      </c>
      <c r="E443" s="16" t="s">
        <v>1</v>
      </c>
      <c r="F443" s="179">
        <v>0</v>
      </c>
      <c r="H443" s="28"/>
    </row>
    <row r="444" spans="2:8" s="1" customFormat="1" ht="16.899999999999999" customHeight="1">
      <c r="B444" s="28"/>
      <c r="C444" s="178" t="s">
        <v>1</v>
      </c>
      <c r="D444" s="178" t="s">
        <v>77</v>
      </c>
      <c r="E444" s="16" t="s">
        <v>1</v>
      </c>
      <c r="F444" s="179">
        <v>1</v>
      </c>
      <c r="H444" s="28"/>
    </row>
    <row r="445" spans="2:8" s="1" customFormat="1" ht="16.899999999999999" customHeight="1">
      <c r="B445" s="28"/>
      <c r="C445" s="178" t="s">
        <v>1</v>
      </c>
      <c r="D445" s="178" t="s">
        <v>239</v>
      </c>
      <c r="E445" s="16" t="s">
        <v>1</v>
      </c>
      <c r="F445" s="179">
        <v>9</v>
      </c>
      <c r="H445" s="28"/>
    </row>
    <row r="446" spans="2:8" s="1" customFormat="1" ht="16.899999999999999" customHeight="1">
      <c r="B446" s="28"/>
      <c r="C446" s="180" t="s">
        <v>1200</v>
      </c>
      <c r="H446" s="28"/>
    </row>
    <row r="447" spans="2:8" s="1" customFormat="1" ht="16.899999999999999" customHeight="1">
      <c r="B447" s="28"/>
      <c r="C447" s="178" t="s">
        <v>829</v>
      </c>
      <c r="D447" s="178" t="s">
        <v>830</v>
      </c>
      <c r="E447" s="16" t="s">
        <v>231</v>
      </c>
      <c r="F447" s="179">
        <v>38</v>
      </c>
      <c r="H447" s="28"/>
    </row>
    <row r="448" spans="2:8" s="1" customFormat="1" ht="16.899999999999999" customHeight="1">
      <c r="B448" s="28"/>
      <c r="C448" s="178" t="s">
        <v>896</v>
      </c>
      <c r="D448" s="178" t="s">
        <v>897</v>
      </c>
      <c r="E448" s="16" t="s">
        <v>231</v>
      </c>
      <c r="F448" s="179">
        <v>48</v>
      </c>
      <c r="H448" s="28"/>
    </row>
    <row r="449" spans="2:8" s="1" customFormat="1" ht="16.899999999999999" customHeight="1">
      <c r="B449" s="28"/>
      <c r="C449" s="178" t="s">
        <v>974</v>
      </c>
      <c r="D449" s="178" t="s">
        <v>975</v>
      </c>
      <c r="E449" s="16" t="s">
        <v>231</v>
      </c>
      <c r="F449" s="179">
        <v>9</v>
      </c>
      <c r="H449" s="28"/>
    </row>
    <row r="450" spans="2:8" s="1" customFormat="1" ht="16.899999999999999" customHeight="1">
      <c r="B450" s="28"/>
      <c r="C450" s="178" t="s">
        <v>900</v>
      </c>
      <c r="D450" s="178" t="s">
        <v>901</v>
      </c>
      <c r="E450" s="16" t="s">
        <v>231</v>
      </c>
      <c r="F450" s="179">
        <v>9</v>
      </c>
      <c r="H450" s="28"/>
    </row>
    <row r="451" spans="2:8" s="1" customFormat="1" ht="16.899999999999999" customHeight="1">
      <c r="B451" s="28"/>
      <c r="C451" s="178" t="s">
        <v>832</v>
      </c>
      <c r="D451" s="178" t="s">
        <v>833</v>
      </c>
      <c r="E451" s="16" t="s">
        <v>231</v>
      </c>
      <c r="F451" s="179">
        <v>25</v>
      </c>
      <c r="H451" s="28"/>
    </row>
    <row r="452" spans="2:8" s="1" customFormat="1" ht="16.899999999999999" customHeight="1">
      <c r="B452" s="28"/>
      <c r="C452" s="174" t="s">
        <v>775</v>
      </c>
      <c r="D452" s="175" t="s">
        <v>776</v>
      </c>
      <c r="E452" s="176" t="s">
        <v>742</v>
      </c>
      <c r="F452" s="177">
        <v>13</v>
      </c>
      <c r="H452" s="28"/>
    </row>
    <row r="453" spans="2:8" s="1" customFormat="1" ht="16.899999999999999" customHeight="1">
      <c r="B453" s="28"/>
      <c r="C453" s="178" t="s">
        <v>1</v>
      </c>
      <c r="D453" s="178" t="s">
        <v>926</v>
      </c>
      <c r="E453" s="16" t="s">
        <v>1</v>
      </c>
      <c r="F453" s="179">
        <v>0</v>
      </c>
      <c r="H453" s="28"/>
    </row>
    <row r="454" spans="2:8" s="1" customFormat="1" ht="16.899999999999999" customHeight="1">
      <c r="B454" s="28"/>
      <c r="C454" s="178" t="s">
        <v>1</v>
      </c>
      <c r="D454" s="178" t="s">
        <v>927</v>
      </c>
      <c r="E454" s="16" t="s">
        <v>1</v>
      </c>
      <c r="F454" s="179">
        <v>6</v>
      </c>
      <c r="H454" s="28"/>
    </row>
    <row r="455" spans="2:8" s="1" customFormat="1" ht="16.899999999999999" customHeight="1">
      <c r="B455" s="28"/>
      <c r="C455" s="178" t="s">
        <v>1</v>
      </c>
      <c r="D455" s="178" t="s">
        <v>928</v>
      </c>
      <c r="E455" s="16" t="s">
        <v>1</v>
      </c>
      <c r="F455" s="179">
        <v>0</v>
      </c>
      <c r="H455" s="28"/>
    </row>
    <row r="456" spans="2:8" s="1" customFormat="1" ht="16.899999999999999" customHeight="1">
      <c r="B456" s="28"/>
      <c r="C456" s="178" t="s">
        <v>1</v>
      </c>
      <c r="D456" s="178" t="s">
        <v>927</v>
      </c>
      <c r="E456" s="16" t="s">
        <v>1</v>
      </c>
      <c r="F456" s="179">
        <v>6</v>
      </c>
      <c r="H456" s="28"/>
    </row>
    <row r="457" spans="2:8" s="1" customFormat="1" ht="16.899999999999999" customHeight="1">
      <c r="B457" s="28"/>
      <c r="C457" s="178" t="s">
        <v>1</v>
      </c>
      <c r="D457" s="178" t="s">
        <v>935</v>
      </c>
      <c r="E457" s="16" t="s">
        <v>1</v>
      </c>
      <c r="F457" s="179">
        <v>0</v>
      </c>
      <c r="H457" s="28"/>
    </row>
    <row r="458" spans="2:8" s="1" customFormat="1" ht="16.899999999999999" customHeight="1">
      <c r="B458" s="28"/>
      <c r="C458" s="178" t="s">
        <v>1</v>
      </c>
      <c r="D458" s="178" t="s">
        <v>77</v>
      </c>
      <c r="E458" s="16" t="s">
        <v>1</v>
      </c>
      <c r="F458" s="179">
        <v>1</v>
      </c>
      <c r="H458" s="28"/>
    </row>
    <row r="459" spans="2:8" s="1" customFormat="1" ht="16.899999999999999" customHeight="1">
      <c r="B459" s="28"/>
      <c r="C459" s="178" t="s">
        <v>1</v>
      </c>
      <c r="D459" s="178" t="s">
        <v>239</v>
      </c>
      <c r="E459" s="16" t="s">
        <v>1</v>
      </c>
      <c r="F459" s="179">
        <v>13</v>
      </c>
      <c r="H459" s="28"/>
    </row>
    <row r="460" spans="2:8" s="1" customFormat="1" ht="16.899999999999999" customHeight="1">
      <c r="B460" s="28"/>
      <c r="C460" s="180" t="s">
        <v>1200</v>
      </c>
      <c r="H460" s="28"/>
    </row>
    <row r="461" spans="2:8" s="1" customFormat="1" ht="16.899999999999999" customHeight="1">
      <c r="B461" s="28"/>
      <c r="C461" s="178" t="s">
        <v>829</v>
      </c>
      <c r="D461" s="178" t="s">
        <v>830</v>
      </c>
      <c r="E461" s="16" t="s">
        <v>231</v>
      </c>
      <c r="F461" s="179">
        <v>38</v>
      </c>
      <c r="H461" s="28"/>
    </row>
    <row r="462" spans="2:8" s="1" customFormat="1" ht="16.899999999999999" customHeight="1">
      <c r="B462" s="28"/>
      <c r="C462" s="178" t="s">
        <v>896</v>
      </c>
      <c r="D462" s="178" t="s">
        <v>897</v>
      </c>
      <c r="E462" s="16" t="s">
        <v>231</v>
      </c>
      <c r="F462" s="179">
        <v>48</v>
      </c>
      <c r="H462" s="28"/>
    </row>
    <row r="463" spans="2:8" s="1" customFormat="1" ht="16.899999999999999" customHeight="1">
      <c r="B463" s="28"/>
      <c r="C463" s="178" t="s">
        <v>906</v>
      </c>
      <c r="D463" s="178" t="s">
        <v>907</v>
      </c>
      <c r="E463" s="16" t="s">
        <v>231</v>
      </c>
      <c r="F463" s="179">
        <v>13</v>
      </c>
      <c r="H463" s="28"/>
    </row>
    <row r="464" spans="2:8" s="1" customFormat="1" ht="16.899999999999999" customHeight="1">
      <c r="B464" s="28"/>
      <c r="C464" s="178" t="s">
        <v>903</v>
      </c>
      <c r="D464" s="178" t="s">
        <v>904</v>
      </c>
      <c r="E464" s="16" t="s">
        <v>231</v>
      </c>
      <c r="F464" s="179">
        <v>39</v>
      </c>
      <c r="H464" s="28"/>
    </row>
    <row r="465" spans="2:8" s="1" customFormat="1" ht="16.899999999999999" customHeight="1">
      <c r="B465" s="28"/>
      <c r="C465" s="178" t="s">
        <v>835</v>
      </c>
      <c r="D465" s="178" t="s">
        <v>836</v>
      </c>
      <c r="E465" s="16" t="s">
        <v>231</v>
      </c>
      <c r="F465" s="179">
        <v>13</v>
      </c>
      <c r="H465" s="28"/>
    </row>
    <row r="466" spans="2:8" s="1" customFormat="1" ht="16.899999999999999" customHeight="1">
      <c r="B466" s="28"/>
      <c r="C466" s="174" t="s">
        <v>777</v>
      </c>
      <c r="D466" s="175" t="s">
        <v>778</v>
      </c>
      <c r="E466" s="176" t="s">
        <v>742</v>
      </c>
      <c r="F466" s="177">
        <v>4</v>
      </c>
      <c r="H466" s="28"/>
    </row>
    <row r="467" spans="2:8" s="1" customFormat="1" ht="16.899999999999999" customHeight="1">
      <c r="B467" s="28"/>
      <c r="C467" s="178" t="s">
        <v>1</v>
      </c>
      <c r="D467" s="178" t="s">
        <v>1299</v>
      </c>
      <c r="E467" s="16" t="s">
        <v>1</v>
      </c>
      <c r="F467" s="179">
        <v>0</v>
      </c>
      <c r="H467" s="28"/>
    </row>
    <row r="468" spans="2:8" s="1" customFormat="1" ht="16.899999999999999" customHeight="1">
      <c r="B468" s="28"/>
      <c r="C468" s="178" t="s">
        <v>1</v>
      </c>
      <c r="D468" s="178" t="s">
        <v>77</v>
      </c>
      <c r="E468" s="16" t="s">
        <v>1</v>
      </c>
      <c r="F468" s="179">
        <v>1</v>
      </c>
      <c r="H468" s="28"/>
    </row>
    <row r="469" spans="2:8" s="1" customFormat="1" ht="16.899999999999999" customHeight="1">
      <c r="B469" s="28"/>
      <c r="C469" s="178" t="s">
        <v>1</v>
      </c>
      <c r="D469" s="178" t="s">
        <v>1314</v>
      </c>
      <c r="E469" s="16" t="s">
        <v>1</v>
      </c>
      <c r="F469" s="179">
        <v>0</v>
      </c>
      <c r="H469" s="28"/>
    </row>
    <row r="470" spans="2:8" s="1" customFormat="1" ht="16.899999999999999" customHeight="1">
      <c r="B470" s="28"/>
      <c r="C470" s="178" t="s">
        <v>1</v>
      </c>
      <c r="D470" s="178" t="s">
        <v>77</v>
      </c>
      <c r="E470" s="16" t="s">
        <v>1</v>
      </c>
      <c r="F470" s="179">
        <v>1</v>
      </c>
      <c r="H470" s="28"/>
    </row>
    <row r="471" spans="2:8" s="1" customFormat="1" ht="16.899999999999999" customHeight="1">
      <c r="B471" s="28"/>
      <c r="C471" s="178" t="s">
        <v>1</v>
      </c>
      <c r="D471" s="178" t="s">
        <v>1300</v>
      </c>
      <c r="E471" s="16" t="s">
        <v>1</v>
      </c>
      <c r="F471" s="179">
        <v>0</v>
      </c>
      <c r="H471" s="28"/>
    </row>
    <row r="472" spans="2:8" s="1" customFormat="1" ht="16.899999999999999" customHeight="1">
      <c r="B472" s="28"/>
      <c r="C472" s="178" t="s">
        <v>1</v>
      </c>
      <c r="D472" s="178" t="s">
        <v>77</v>
      </c>
      <c r="E472" s="16" t="s">
        <v>1</v>
      </c>
      <c r="F472" s="179">
        <v>1</v>
      </c>
      <c r="H472" s="28"/>
    </row>
    <row r="473" spans="2:8" s="1" customFormat="1" ht="16.899999999999999" customHeight="1">
      <c r="B473" s="28"/>
      <c r="C473" s="178" t="s">
        <v>1</v>
      </c>
      <c r="D473" s="178" t="s">
        <v>1315</v>
      </c>
      <c r="E473" s="16" t="s">
        <v>1</v>
      </c>
      <c r="F473" s="179">
        <v>0</v>
      </c>
      <c r="H473" s="28"/>
    </row>
    <row r="474" spans="2:8" s="1" customFormat="1" ht="16.899999999999999" customHeight="1">
      <c r="B474" s="28"/>
      <c r="C474" s="178" t="s">
        <v>1</v>
      </c>
      <c r="D474" s="178" t="s">
        <v>77</v>
      </c>
      <c r="E474" s="16" t="s">
        <v>1</v>
      </c>
      <c r="F474" s="179">
        <v>1</v>
      </c>
      <c r="H474" s="28"/>
    </row>
    <row r="475" spans="2:8" s="1" customFormat="1" ht="16.899999999999999" customHeight="1">
      <c r="B475" s="28"/>
      <c r="C475" s="178" t="s">
        <v>1</v>
      </c>
      <c r="D475" s="178" t="s">
        <v>239</v>
      </c>
      <c r="E475" s="16" t="s">
        <v>1</v>
      </c>
      <c r="F475" s="179">
        <v>4</v>
      </c>
      <c r="H475" s="28"/>
    </row>
    <row r="476" spans="2:8" s="1" customFormat="1" ht="16.899999999999999" customHeight="1">
      <c r="B476" s="28"/>
      <c r="C476" s="180" t="s">
        <v>1200</v>
      </c>
      <c r="H476" s="28"/>
    </row>
    <row r="477" spans="2:8" s="1" customFormat="1" ht="16.899999999999999" customHeight="1">
      <c r="B477" s="28"/>
      <c r="C477" s="178" t="s">
        <v>844</v>
      </c>
      <c r="D477" s="178" t="s">
        <v>845</v>
      </c>
      <c r="E477" s="16" t="s">
        <v>231</v>
      </c>
      <c r="F477" s="179">
        <v>4</v>
      </c>
      <c r="H477" s="28"/>
    </row>
    <row r="478" spans="2:8" s="1" customFormat="1" ht="16.899999999999999" customHeight="1">
      <c r="B478" s="28"/>
      <c r="C478" s="178" t="s">
        <v>850</v>
      </c>
      <c r="D478" s="178" t="s">
        <v>851</v>
      </c>
      <c r="E478" s="16" t="s">
        <v>231</v>
      </c>
      <c r="F478" s="179">
        <v>4</v>
      </c>
      <c r="H478" s="28"/>
    </row>
    <row r="479" spans="2:8" s="1" customFormat="1" ht="16.899999999999999" customHeight="1">
      <c r="B479" s="28"/>
      <c r="C479" s="178" t="s">
        <v>847</v>
      </c>
      <c r="D479" s="178" t="s">
        <v>848</v>
      </c>
      <c r="E479" s="16" t="s">
        <v>231</v>
      </c>
      <c r="F479" s="179">
        <v>4</v>
      </c>
      <c r="H479" s="28"/>
    </row>
    <row r="480" spans="2:8" s="1" customFormat="1" ht="26.45" customHeight="1">
      <c r="B480" s="28"/>
      <c r="C480" s="173" t="s">
        <v>1316</v>
      </c>
      <c r="D480" s="173" t="s">
        <v>84</v>
      </c>
      <c r="H480" s="28"/>
    </row>
    <row r="481" spans="2:8" s="1" customFormat="1" ht="16.899999999999999" customHeight="1">
      <c r="B481" s="28"/>
      <c r="C481" s="174" t="s">
        <v>744</v>
      </c>
      <c r="D481" s="175" t="s">
        <v>745</v>
      </c>
      <c r="E481" s="176" t="s">
        <v>742</v>
      </c>
      <c r="F481" s="177">
        <v>16</v>
      </c>
      <c r="H481" s="28"/>
    </row>
    <row r="482" spans="2:8" s="1" customFormat="1" ht="16.899999999999999" customHeight="1">
      <c r="B482" s="28"/>
      <c r="C482" s="178" t="s">
        <v>1</v>
      </c>
      <c r="D482" s="178" t="s">
        <v>1290</v>
      </c>
      <c r="E482" s="16" t="s">
        <v>1</v>
      </c>
      <c r="F482" s="179">
        <v>10</v>
      </c>
      <c r="H482" s="28"/>
    </row>
    <row r="483" spans="2:8" s="1" customFormat="1" ht="16.899999999999999" customHeight="1">
      <c r="B483" s="28"/>
      <c r="C483" s="178" t="s">
        <v>1</v>
      </c>
      <c r="D483" s="178" t="s">
        <v>1297</v>
      </c>
      <c r="E483" s="16" t="s">
        <v>1</v>
      </c>
      <c r="F483" s="179">
        <v>6</v>
      </c>
      <c r="H483" s="28"/>
    </row>
    <row r="484" spans="2:8" s="1" customFormat="1" ht="16.899999999999999" customHeight="1">
      <c r="B484" s="28"/>
      <c r="C484" s="178" t="s">
        <v>1</v>
      </c>
      <c r="D484" s="178" t="s">
        <v>239</v>
      </c>
      <c r="E484" s="16" t="s">
        <v>1</v>
      </c>
      <c r="F484" s="179">
        <v>16</v>
      </c>
      <c r="H484" s="28"/>
    </row>
    <row r="485" spans="2:8" s="1" customFormat="1" ht="16.899999999999999" customHeight="1">
      <c r="B485" s="28"/>
      <c r="C485" s="174" t="s">
        <v>746</v>
      </c>
      <c r="D485" s="175" t="s">
        <v>747</v>
      </c>
      <c r="E485" s="176" t="s">
        <v>742</v>
      </c>
      <c r="F485" s="177">
        <v>23</v>
      </c>
      <c r="H485" s="28"/>
    </row>
    <row r="486" spans="2:8" s="1" customFormat="1" ht="16.899999999999999" customHeight="1">
      <c r="B486" s="28"/>
      <c r="C486" s="178" t="s">
        <v>1</v>
      </c>
      <c r="D486" s="178" t="s">
        <v>766</v>
      </c>
      <c r="E486" s="16" t="s">
        <v>1</v>
      </c>
      <c r="F486" s="179">
        <v>11</v>
      </c>
      <c r="H486" s="28"/>
    </row>
    <row r="487" spans="2:8" s="1" customFormat="1" ht="16.899999999999999" customHeight="1">
      <c r="B487" s="28"/>
      <c r="C487" s="178" t="s">
        <v>1</v>
      </c>
      <c r="D487" s="178" t="s">
        <v>1298</v>
      </c>
      <c r="E487" s="16" t="s">
        <v>1</v>
      </c>
      <c r="F487" s="179">
        <v>0</v>
      </c>
      <c r="H487" s="28"/>
    </row>
    <row r="488" spans="2:8" s="1" customFormat="1" ht="16.899999999999999" customHeight="1">
      <c r="B488" s="28"/>
      <c r="C488" s="178" t="s">
        <v>1</v>
      </c>
      <c r="D488" s="178" t="s">
        <v>269</v>
      </c>
      <c r="E488" s="16" t="s">
        <v>1</v>
      </c>
      <c r="F488" s="179">
        <v>10</v>
      </c>
      <c r="H488" s="28"/>
    </row>
    <row r="489" spans="2:8" s="1" customFormat="1" ht="16.899999999999999" customHeight="1">
      <c r="B489" s="28"/>
      <c r="C489" s="178" t="s">
        <v>1</v>
      </c>
      <c r="D489" s="178" t="s">
        <v>1299</v>
      </c>
      <c r="E489" s="16" t="s">
        <v>1</v>
      </c>
      <c r="F489" s="179">
        <v>0</v>
      </c>
      <c r="H489" s="28"/>
    </row>
    <row r="490" spans="2:8" s="1" customFormat="1" ht="16.899999999999999" customHeight="1">
      <c r="B490" s="28"/>
      <c r="C490" s="178" t="s">
        <v>1</v>
      </c>
      <c r="D490" s="178" t="s">
        <v>77</v>
      </c>
      <c r="E490" s="16" t="s">
        <v>1</v>
      </c>
      <c r="F490" s="179">
        <v>1</v>
      </c>
      <c r="H490" s="28"/>
    </row>
    <row r="491" spans="2:8" s="1" customFormat="1" ht="16.899999999999999" customHeight="1">
      <c r="B491" s="28"/>
      <c r="C491" s="178" t="s">
        <v>1</v>
      </c>
      <c r="D491" s="178" t="s">
        <v>1300</v>
      </c>
      <c r="E491" s="16" t="s">
        <v>1</v>
      </c>
      <c r="F491" s="179">
        <v>0</v>
      </c>
      <c r="H491" s="28"/>
    </row>
    <row r="492" spans="2:8" s="1" customFormat="1" ht="16.899999999999999" customHeight="1">
      <c r="B492" s="28"/>
      <c r="C492" s="178" t="s">
        <v>1</v>
      </c>
      <c r="D492" s="178" t="s">
        <v>77</v>
      </c>
      <c r="E492" s="16" t="s">
        <v>1</v>
      </c>
      <c r="F492" s="179">
        <v>1</v>
      </c>
      <c r="H492" s="28"/>
    </row>
    <row r="493" spans="2:8" s="1" customFormat="1" ht="16.899999999999999" customHeight="1">
      <c r="B493" s="28"/>
      <c r="C493" s="178" t="s">
        <v>1</v>
      </c>
      <c r="D493" s="178" t="s">
        <v>239</v>
      </c>
      <c r="E493" s="16" t="s">
        <v>1</v>
      </c>
      <c r="F493" s="179">
        <v>23</v>
      </c>
      <c r="H493" s="28"/>
    </row>
    <row r="494" spans="2:8" s="1" customFormat="1" ht="16.899999999999999" customHeight="1">
      <c r="B494" s="28"/>
      <c r="C494" s="174" t="s">
        <v>754</v>
      </c>
      <c r="D494" s="175" t="s">
        <v>755</v>
      </c>
      <c r="E494" s="176" t="s">
        <v>102</v>
      </c>
      <c r="F494" s="177">
        <v>220</v>
      </c>
      <c r="H494" s="28"/>
    </row>
    <row r="495" spans="2:8" s="1" customFormat="1" ht="16.899999999999999" customHeight="1">
      <c r="B495" s="28"/>
      <c r="C495" s="178" t="s">
        <v>1</v>
      </c>
      <c r="D495" s="178" t="s">
        <v>998</v>
      </c>
      <c r="E495" s="16" t="s">
        <v>1</v>
      </c>
      <c r="F495" s="179">
        <v>75</v>
      </c>
      <c r="H495" s="28"/>
    </row>
    <row r="496" spans="2:8" s="1" customFormat="1" ht="16.899999999999999" customHeight="1">
      <c r="B496" s="28"/>
      <c r="C496" s="178" t="s">
        <v>1</v>
      </c>
      <c r="D496" s="178" t="s">
        <v>760</v>
      </c>
      <c r="E496" s="16" t="s">
        <v>1</v>
      </c>
      <c r="F496" s="179">
        <v>20</v>
      </c>
      <c r="H496" s="28"/>
    </row>
    <row r="497" spans="2:8" s="1" customFormat="1" ht="16.899999999999999" customHeight="1">
      <c r="B497" s="28"/>
      <c r="C497" s="178" t="s">
        <v>1</v>
      </c>
      <c r="D497" s="178" t="s">
        <v>1000</v>
      </c>
      <c r="E497" s="16" t="s">
        <v>1</v>
      </c>
      <c r="F497" s="179">
        <v>110</v>
      </c>
      <c r="H497" s="28"/>
    </row>
    <row r="498" spans="2:8" s="1" customFormat="1" ht="16.899999999999999" customHeight="1">
      <c r="B498" s="28"/>
      <c r="C498" s="178" t="s">
        <v>1</v>
      </c>
      <c r="D498" s="178" t="s">
        <v>1317</v>
      </c>
      <c r="E498" s="16" t="s">
        <v>1</v>
      </c>
      <c r="F498" s="179">
        <v>15</v>
      </c>
      <c r="H498" s="28"/>
    </row>
    <row r="499" spans="2:8" s="1" customFormat="1" ht="16.899999999999999" customHeight="1">
      <c r="B499" s="28"/>
      <c r="C499" s="178" t="s">
        <v>1</v>
      </c>
      <c r="D499" s="178" t="s">
        <v>239</v>
      </c>
      <c r="E499" s="16" t="s">
        <v>1</v>
      </c>
      <c r="F499" s="179">
        <v>220</v>
      </c>
      <c r="H499" s="28"/>
    </row>
    <row r="500" spans="2:8" s="1" customFormat="1" ht="7.35" customHeight="1">
      <c r="B500" s="40"/>
      <c r="C500" s="41"/>
      <c r="D500" s="41"/>
      <c r="E500" s="41"/>
      <c r="F500" s="41"/>
      <c r="G500" s="41"/>
      <c r="H500" s="28"/>
    </row>
    <row r="501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SO_01 - Stavební práce</vt:lpstr>
      <vt:lpstr>SO_02 - Elektroinstalace</vt:lpstr>
      <vt:lpstr>SO_03 - Zdravotně technic...</vt:lpstr>
      <vt:lpstr>Seznam figur</vt:lpstr>
      <vt:lpstr>'Rekapitulace stavby'!Názvy_tisku</vt:lpstr>
      <vt:lpstr>'Seznam figur'!Názvy_tisku</vt:lpstr>
      <vt:lpstr>'SO_01 - Stavební práce'!Názvy_tisku</vt:lpstr>
      <vt:lpstr>'SO_02 - Elektroinstalace'!Názvy_tisku</vt:lpstr>
      <vt:lpstr>'SO_03 - Zdravotně technic...'!Názvy_tisku</vt:lpstr>
      <vt:lpstr>'Rekapitulace stavby'!Oblast_tisku</vt:lpstr>
      <vt:lpstr>'Seznam figur'!Oblast_tisku</vt:lpstr>
      <vt:lpstr>'SO_01 - Stavební práce'!Oblast_tisku</vt:lpstr>
      <vt:lpstr>'SO_02 - Elektroinstalace'!Oblast_tisku</vt:lpstr>
      <vt:lpstr>'SO_03 - Zdravotně technic...'!Oblast_tisku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dell-supita\Supita</dc:creator>
  <cp:lastModifiedBy>Iveta Vybíralová</cp:lastModifiedBy>
  <dcterms:created xsi:type="dcterms:W3CDTF">2023-06-21T11:00:22Z</dcterms:created>
  <dcterms:modified xsi:type="dcterms:W3CDTF">2023-08-30T09:29:00Z</dcterms:modified>
</cp:coreProperties>
</file>