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vybiralova\Desktop\Rada a zastupitelstvo\RM 2024\RM 24 04 02 Demolice Kovárna\VZMR\"/>
    </mc:Choice>
  </mc:AlternateContent>
  <xr:revisionPtr revIDLastSave="0" documentId="13_ncr:1_{BF80A1BE-DBD8-4D82-B924-1BFAEC6CF6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-01 - Demolice objektu" sheetId="2" r:id="rId2"/>
    <sheet name="Seznam figur" sheetId="3" r:id="rId3"/>
  </sheets>
  <definedNames>
    <definedName name="_xlnm._FilterDatabase" localSheetId="1" hidden="1">'SO-01 - Demolice objektu'!$C$130:$K$227</definedName>
    <definedName name="_xlnm.Print_Titles" localSheetId="0">'Rekapitulace stavby'!$92:$92</definedName>
    <definedName name="_xlnm.Print_Titles" localSheetId="2">'Seznam figur'!$9:$9</definedName>
    <definedName name="_xlnm.Print_Titles" localSheetId="1">'SO-01 - Demolice objektu'!$130:$130</definedName>
    <definedName name="_xlnm.Print_Area" localSheetId="0">'Rekapitulace stavby'!$D$4:$AO$76,'Rekapitulace stavby'!$C$82:$AQ$96</definedName>
    <definedName name="_xlnm.Print_Area" localSheetId="2">'Seznam figur'!$C$4:$G$148</definedName>
    <definedName name="_xlnm.Print_Area" localSheetId="1">'SO-01 - Demolice objektu'!$C$82:$J$112,'SO-01 - Demolice objektu'!$C$118:$K$227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27" i="2"/>
  <c r="BH227" i="2"/>
  <c r="BG227" i="2"/>
  <c r="BF227" i="2"/>
  <c r="T227" i="2"/>
  <c r="T226" i="2"/>
  <c r="R227" i="2"/>
  <c r="R226" i="2" s="1"/>
  <c r="P227" i="2"/>
  <c r="P226" i="2"/>
  <c r="BI225" i="2"/>
  <c r="BH225" i="2"/>
  <c r="BG225" i="2"/>
  <c r="BF225" i="2"/>
  <c r="T225" i="2"/>
  <c r="T224" i="2"/>
  <c r="R225" i="2"/>
  <c r="R224" i="2"/>
  <c r="P225" i="2"/>
  <c r="P224" i="2" s="1"/>
  <c r="BI223" i="2"/>
  <c r="BH223" i="2"/>
  <c r="BG223" i="2"/>
  <c r="BF223" i="2"/>
  <c r="T223" i="2"/>
  <c r="T222" i="2"/>
  <c r="R223" i="2"/>
  <c r="R222" i="2"/>
  <c r="P223" i="2"/>
  <c r="P222" i="2"/>
  <c r="BI221" i="2"/>
  <c r="BH221" i="2"/>
  <c r="BG221" i="2"/>
  <c r="BF221" i="2"/>
  <c r="T221" i="2"/>
  <c r="T220" i="2" s="1"/>
  <c r="R221" i="2"/>
  <c r="R220" i="2"/>
  <c r="P221" i="2"/>
  <c r="P220" i="2"/>
  <c r="BI219" i="2"/>
  <c r="BH219" i="2"/>
  <c r="BG219" i="2"/>
  <c r="BF219" i="2"/>
  <c r="T219" i="2"/>
  <c r="T218" i="2" s="1"/>
  <c r="T217" i="2" s="1"/>
  <c r="R219" i="2"/>
  <c r="R218" i="2" s="1"/>
  <c r="P219" i="2"/>
  <c r="P218" i="2"/>
  <c r="BI216" i="2"/>
  <c r="BH216" i="2"/>
  <c r="BG216" i="2"/>
  <c r="BF216" i="2"/>
  <c r="T216" i="2"/>
  <c r="T215" i="2"/>
  <c r="R216" i="2"/>
  <c r="R215" i="2" s="1"/>
  <c r="P216" i="2"/>
  <c r="P215" i="2"/>
  <c r="BI214" i="2"/>
  <c r="BH214" i="2"/>
  <c r="BG214" i="2"/>
  <c r="BF214" i="2"/>
  <c r="T214" i="2"/>
  <c r="T213" i="2" s="1"/>
  <c r="R214" i="2"/>
  <c r="R213" i="2"/>
  <c r="P214" i="2"/>
  <c r="P213" i="2" s="1"/>
  <c r="BI212" i="2"/>
  <c r="BH212" i="2"/>
  <c r="BG212" i="2"/>
  <c r="BF212" i="2"/>
  <c r="T212" i="2"/>
  <c r="T211" i="2" s="1"/>
  <c r="T208" i="2" s="1"/>
  <c r="R212" i="2"/>
  <c r="R211" i="2" s="1"/>
  <c r="P212" i="2"/>
  <c r="P211" i="2"/>
  <c r="BI210" i="2"/>
  <c r="BH210" i="2"/>
  <c r="BG210" i="2"/>
  <c r="BF210" i="2"/>
  <c r="T210" i="2"/>
  <c r="T209" i="2"/>
  <c r="R210" i="2"/>
  <c r="R209" i="2" s="1"/>
  <c r="P210" i="2"/>
  <c r="P209" i="2"/>
  <c r="P208" i="2" s="1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43" i="2"/>
  <c r="BH143" i="2"/>
  <c r="BG143" i="2"/>
  <c r="BF143" i="2"/>
  <c r="T143" i="2"/>
  <c r="T142" i="2"/>
  <c r="R143" i="2"/>
  <c r="R142" i="2"/>
  <c r="P143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F125" i="2"/>
  <c r="E123" i="2"/>
  <c r="F89" i="2"/>
  <c r="E87" i="2"/>
  <c r="J24" i="2"/>
  <c r="E24" i="2"/>
  <c r="J128" i="2" s="1"/>
  <c r="J23" i="2"/>
  <c r="J21" i="2"/>
  <c r="E21" i="2"/>
  <c r="J91" i="2" s="1"/>
  <c r="J20" i="2"/>
  <c r="J18" i="2"/>
  <c r="E18" i="2"/>
  <c r="F128" i="2"/>
  <c r="J17" i="2"/>
  <c r="J15" i="2"/>
  <c r="E15" i="2"/>
  <c r="F127" i="2" s="1"/>
  <c r="J14" i="2"/>
  <c r="J12" i="2"/>
  <c r="E7" i="2"/>
  <c r="E121" i="2" s="1"/>
  <c r="L90" i="1"/>
  <c r="AM90" i="1"/>
  <c r="AM89" i="1"/>
  <c r="L89" i="1"/>
  <c r="AM87" i="1"/>
  <c r="L87" i="1"/>
  <c r="L85" i="1"/>
  <c r="L84" i="1"/>
  <c r="BK221" i="2"/>
  <c r="BK189" i="2"/>
  <c r="BK216" i="2"/>
  <c r="BK178" i="2"/>
  <c r="BK143" i="2"/>
  <c r="BK210" i="2"/>
  <c r="BK219" i="2"/>
  <c r="BK199" i="2"/>
  <c r="BK165" i="2"/>
  <c r="BK184" i="2"/>
  <c r="BK196" i="2"/>
  <c r="BK205" i="2"/>
  <c r="BK225" i="2"/>
  <c r="BK193" i="2"/>
  <c r="AS94" i="1"/>
  <c r="BK223" i="2"/>
  <c r="BK202" i="2"/>
  <c r="BK173" i="2"/>
  <c r="BK227" i="2"/>
  <c r="BK169" i="2"/>
  <c r="BK214" i="2"/>
  <c r="BK212" i="2"/>
  <c r="BK181" i="2"/>
  <c r="BK138" i="2"/>
  <c r="BK134" i="2"/>
  <c r="R217" i="2" l="1"/>
  <c r="P217" i="2"/>
  <c r="R208" i="2"/>
  <c r="P133" i="2"/>
  <c r="R133" i="2"/>
  <c r="BK133" i="2"/>
  <c r="T133" i="2"/>
  <c r="P164" i="2"/>
  <c r="T164" i="2"/>
  <c r="R164" i="2"/>
  <c r="BK164" i="2"/>
  <c r="BK213" i="2"/>
  <c r="BK211" i="2"/>
  <c r="BK209" i="2"/>
  <c r="BK218" i="2"/>
  <c r="BK220" i="2"/>
  <c r="BK215" i="2"/>
  <c r="BK222" i="2"/>
  <c r="BK226" i="2"/>
  <c r="BK224" i="2"/>
  <c r="BK142" i="2"/>
  <c r="BE173" i="2"/>
  <c r="BE227" i="2"/>
  <c r="J127" i="2"/>
  <c r="BE165" i="2"/>
  <c r="BE178" i="2"/>
  <c r="F92" i="2"/>
  <c r="BE169" i="2"/>
  <c r="BE210" i="2"/>
  <c r="BE134" i="2"/>
  <c r="BE189" i="2"/>
  <c r="BE196" i="2"/>
  <c r="BE202" i="2"/>
  <c r="BE223" i="2"/>
  <c r="BE225" i="2"/>
  <c r="BE143" i="2"/>
  <c r="BE184" i="2"/>
  <c r="BE214" i="2"/>
  <c r="F91" i="2"/>
  <c r="J92" i="2"/>
  <c r="BE216" i="2"/>
  <c r="BE219" i="2"/>
  <c r="BE221" i="2"/>
  <c r="E85" i="2"/>
  <c r="BE181" i="2"/>
  <c r="BE199" i="2"/>
  <c r="BE193" i="2"/>
  <c r="BE205" i="2"/>
  <c r="BE138" i="2"/>
  <c r="BE212" i="2"/>
  <c r="F36" i="2"/>
  <c r="BC95" i="1" s="1"/>
  <c r="BC94" i="1" s="1"/>
  <c r="W32" i="1" s="1"/>
  <c r="F35" i="2"/>
  <c r="BB95" i="1" s="1"/>
  <c r="BB94" i="1" s="1"/>
  <c r="W31" i="1" s="1"/>
  <c r="F37" i="2"/>
  <c r="BD95" i="1" s="1"/>
  <c r="BD94" i="1" s="1"/>
  <c r="W33" i="1" s="1"/>
  <c r="F34" i="2"/>
  <c r="BA95" i="1" s="1"/>
  <c r="BA94" i="1" s="1"/>
  <c r="AW94" i="1" s="1"/>
  <c r="AK30" i="1" s="1"/>
  <c r="J34" i="2"/>
  <c r="AW95" i="1" s="1"/>
  <c r="T132" i="2" l="1"/>
  <c r="T131" i="2"/>
  <c r="R132" i="2"/>
  <c r="R131" i="2" s="1"/>
  <c r="P132" i="2"/>
  <c r="P131" i="2"/>
  <c r="AU95" i="1" s="1"/>
  <c r="AU94" i="1" s="1"/>
  <c r="BK132" i="2"/>
  <c r="BK208" i="2"/>
  <c r="BK217" i="2"/>
  <c r="W30" i="1"/>
  <c r="AX94" i="1"/>
  <c r="F33" i="2"/>
  <c r="AZ95" i="1" s="1"/>
  <c r="AZ94" i="1" s="1"/>
  <c r="AV94" i="1" s="1"/>
  <c r="AK29" i="1" s="1"/>
  <c r="AY94" i="1"/>
  <c r="J33" i="2"/>
  <c r="AV95" i="1" s="1"/>
  <c r="AT95" i="1" s="1"/>
  <c r="BK131" i="2" l="1"/>
  <c r="J30" i="2" s="1"/>
  <c r="AG95" i="1" s="1"/>
  <c r="AG94" i="1" s="1"/>
  <c r="AK26" i="1" s="1"/>
  <c r="AK35" i="1" s="1"/>
  <c r="AT94" i="1"/>
  <c r="W29" i="1"/>
  <c r="J39" i="2" l="1"/>
  <c r="AN94" i="1"/>
  <c r="AN95" i="1"/>
</calcChain>
</file>

<file path=xl/sharedStrings.xml><?xml version="1.0" encoding="utf-8"?>
<sst xmlns="http://schemas.openxmlformats.org/spreadsheetml/2006/main" count="1687" uniqueCount="386">
  <si>
    <t>Export Komplet</t>
  </si>
  <si>
    <t/>
  </si>
  <si>
    <t>2.0</t>
  </si>
  <si>
    <t>False</t>
  </si>
  <si>
    <t>{d8e779e3-addb-403d-a0aa-1fb17110c6df}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</si>
  <si>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</si>
  <si>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</si>
  <si>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</si>
  <si>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</si>
  <si>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</si>
  <si>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</si>
  <si>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</si>
  <si>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</si>
  <si>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MS-2023-045</t>
  </si>
  <si>
    <t>Stavba:</t>
  </si>
  <si>
    <t>Demolice bývalé kovárny Chabařovice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</si>
  <si>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</si>
  <si>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</si>
  <si>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</si>
  <si>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</si>
  <si>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</si>
  <si>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</si>
  <si>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</si>
  <si>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</si>
  <si>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</si>
  <si>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</si>
  <si>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</si>
  <si>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</si>
  <si>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</si>
  <si>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</si>
  <si>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</si>
  <si>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</si>
  <si>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</si>
  <si>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</si>
  <si>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</si>
  <si>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</si>
  <si>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</si>
  <si>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</si>
  <si>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</si>
  <si>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</si>
  <si>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</si>
  <si>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</si>
  <si>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</si>
  <si>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</si>
  <si>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</si>
  <si>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</si>
  <si>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</si>
  <si>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</si>
  <si>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</si>
  <si>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</si>
  <si>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</si>
  <si>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</si>
  <si>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</si>
  <si>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</si>
  <si>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</si>
  <si>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</si>
  <si>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</si>
  <si>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</si>
  <si>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</si>
  <si>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</si>
  <si>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</si>
  <si>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</si>
  <si>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</si>
  <si>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</si>
  <si>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</si>
  <si>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</si>
  <si>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</si>
  <si>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</si>
  <si>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</si>
  <si>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</si>
  <si>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</si>
  <si>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</si>
  <si>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</si>
  <si>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</si>
  <si>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</si>
  <si>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Demolice objektu</t>
  </si>
  <si>
    <t>STA</t>
  </si>
  <si>
    <t>1</t>
  </si>
  <si>
    <t>{dc9bf48f-3f35-4904-82af-9d94316f0599}</t>
  </si>
  <si>
    <t>2</t>
  </si>
  <si>
    <t>OBJM_10_10</t>
  </si>
  <si>
    <t>Objem objektu</t>
  </si>
  <si>
    <t>m3</t>
  </si>
  <si>
    <t>526,1871523125</t>
  </si>
  <si>
    <t>3</t>
  </si>
  <si>
    <t>SUT_00_10</t>
  </si>
  <si>
    <t>Sutě celkem</t>
  </si>
  <si>
    <t>t</t>
  </si>
  <si>
    <t>291,4</t>
  </si>
  <si>
    <t>KRYCÍ LIST SOUPISU PRACÍ</t>
  </si>
  <si>
    <t>SUT_10_10</t>
  </si>
  <si>
    <t>Sutě- váha cihleného odpadu</t>
  </si>
  <si>
    <t>146,931147</t>
  </si>
  <si>
    <t>SUT_40_10</t>
  </si>
  <si>
    <t>Sutě- váha betonu</t>
  </si>
  <si>
    <t>57,5548776</t>
  </si>
  <si>
    <t>SUT_50_10</t>
  </si>
  <si>
    <t>Sutě- váha dřevěného odpadu</t>
  </si>
  <si>
    <t>18,9183427096</t>
  </si>
  <si>
    <t>SUT_60_10</t>
  </si>
  <si>
    <t>Sutě- váha asfaltového odpadu</t>
  </si>
  <si>
    <t>2,4996499</t>
  </si>
  <si>
    <t>Objekt:</t>
  </si>
  <si>
    <t>SUT_70_10</t>
  </si>
  <si>
    <t>Sutě váha násypu strop</t>
  </si>
  <si>
    <t>18,42306312</t>
  </si>
  <si>
    <t>SO-01 - Demolice objektu</t>
  </si>
  <si>
    <t>SUT_80_10</t>
  </si>
  <si>
    <t>Sutě- váha směsného odpadu</t>
  </si>
  <si>
    <t>45,0729196704</t>
  </si>
  <si>
    <t>SUT_90_10</t>
  </si>
  <si>
    <t>Vyklizení objektu- komunální odpad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</si>
  <si>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</si>
  <si>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</si>
  <si>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</si>
  <si>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</si>
  <si>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</si>
  <si>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</si>
  <si>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</si>
  <si>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</si>
  <si>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</si>
  <si>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</si>
  <si>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</si>
  <si>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</si>
  <si>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</si>
  <si>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</si>
  <si>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</si>
  <si>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</si>
  <si>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VRN2 - Příprava staveniště  (stanovení procentem z celkové ceny stavebního objektu)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</si>
  <si>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</si>
  <si>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</si>
  <si>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</si>
  <si>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</si>
  <si>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</si>
  <si>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</si>
  <si>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</si>
  <si>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</si>
  <si>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</si>
  <si>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</si>
  <si>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</si>
  <si>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</si>
  <si>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</si>
  <si>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</si>
  <si>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</si>
  <si>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</si>
  <si>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</si>
  <si>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</si>
  <si>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</si>
  <si>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</si>
  <si>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</si>
  <si>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174151101</t>
  </si>
  <si>
    <t>Zásyp jam, šachet rýh nebo kolem objektů sypaninou se zhutněním</t>
  </si>
  <si>
    <t>4</t>
  </si>
  <si>
    <t>-401820535</t>
  </si>
  <si>
    <t>VV</t>
  </si>
  <si>
    <t>Zásyp montážní jámy</t>
  </si>
  <si>
    <t>(1,5*2,7)*3,0</t>
  </si>
  <si>
    <t>Součet</t>
  </si>
  <si>
    <t>181951111</t>
  </si>
  <si>
    <t>Úprava pláně v hornině třídy těžitelnosti I skupiny 1 až 3 bez zhutnění strojně</t>
  </si>
  <si>
    <t>m2</t>
  </si>
  <si>
    <t>-1968515742</t>
  </si>
  <si>
    <t>Závěrečná  úprava terénu</t>
  </si>
  <si>
    <t>20,0*10,0</t>
  </si>
  <si>
    <t>9</t>
  </si>
  <si>
    <t>Ostatní konstrukce a práce, bourání</t>
  </si>
  <si>
    <t>981013315</t>
  </si>
  <si>
    <t>Demolice budov zděných na MVC podíl konstrukcí přes 25 do 30 % těžkou mechanizací</t>
  </si>
  <si>
    <t>-511558204</t>
  </si>
  <si>
    <t>VÝKAZ VÝMĚR</t>
  </si>
  <si>
    <t>Objem konstrukcí celkem</t>
  </si>
  <si>
    <t>Stěny….81,63 m3</t>
  </si>
  <si>
    <t>Strop….32,42 m3</t>
  </si>
  <si>
    <t>Střecha….16,4 m3</t>
  </si>
  <si>
    <t>Podlaha….23,98 m3</t>
  </si>
  <si>
    <t>Celkem….154,43 m3</t>
  </si>
  <si>
    <t>Obestavěný prostor….526,19 m3</t>
  </si>
  <si>
    <t>Procento podílu konstrukcí….29,35 %</t>
  </si>
  <si>
    <t>CENOVÁ SOUSTAVA</t>
  </si>
  <si>
    <t>V cenách položky jsou započteny i náklady na:</t>
  </si>
  <si>
    <t>- rozpojení konstrukcí při demolicích na suť schopnou odvozu na skládku;</t>
  </si>
  <si>
    <t>- kropení a vytváření vodní clony,</t>
  </si>
  <si>
    <t>- podpěrné konstrukce jakékoliv výšky,</t>
  </si>
  <si>
    <t>- úpravu pláně na půdorysné ploše demolovaného objektu navazující na přilehlý terén s výškovými rozdíly do ± 150?mm,</t>
  </si>
  <si>
    <t>- odpojení (dilatace) od sousedních nedemolovaných objektů,</t>
  </si>
  <si>
    <t>- odstranění výplní otvorů, vnitřních instalací a zařizovacích předmětů určených do suti,</t>
  </si>
  <si>
    <t>- manipulaci se sutí v rámci objektu.</t>
  </si>
  <si>
    <t>997</t>
  </si>
  <si>
    <t>Přesun sutě</t>
  </si>
  <si>
    <t>997006511</t>
  </si>
  <si>
    <t>Vodorovná doprava suti s naložením a složením na skládku do 100 m</t>
  </si>
  <si>
    <t>-1463198056</t>
  </si>
  <si>
    <t>Manipulace se sutí</t>
  </si>
  <si>
    <t>5</t>
  </si>
  <si>
    <t>997006512</t>
  </si>
  <si>
    <t>Vodorovné doprava suti s naložením a složením na skládku přes 100 m do 1 km</t>
  </si>
  <si>
    <t>1761362511</t>
  </si>
  <si>
    <t>6</t>
  </si>
  <si>
    <t>997006519</t>
  </si>
  <si>
    <t>Příplatek k vodorovnému přemístění suti na skládku ZKD 1 km přes 1 km</t>
  </si>
  <si>
    <t>746550782</t>
  </si>
  <si>
    <t>291,4*5 'Přepočtené koeficientem množství</t>
  </si>
  <si>
    <t>7</t>
  </si>
  <si>
    <t>997006551</t>
  </si>
  <si>
    <t>Hrubé urovnání suti na skládce bez zhutnění</t>
  </si>
  <si>
    <t>-1773590739</t>
  </si>
  <si>
    <t>8</t>
  </si>
  <si>
    <t>997013631</t>
  </si>
  <si>
    <t>Poplatek za uložení na skládce (skládkovné) stavebního odpadu směsného kód odpadu 17 09 04</t>
  </si>
  <si>
    <t>819490217</t>
  </si>
  <si>
    <t>997006002</t>
  </si>
  <si>
    <t>Hrubé třídění stavebního odpadu</t>
  </si>
  <si>
    <t>582710863</t>
  </si>
  <si>
    <t>Náklady na pytlování závadného odpadu</t>
  </si>
  <si>
    <t>SUT_80_10/2</t>
  </si>
  <si>
    <t>10</t>
  </si>
  <si>
    <t>997013635</t>
  </si>
  <si>
    <t>Poplatek za uložení na skládce (skládkovné) komunálního odpadu kód odpadu 20 03 01</t>
  </si>
  <si>
    <t>1062755997</t>
  </si>
  <si>
    <t>Vyklizení objektu</t>
  </si>
  <si>
    <t>11</t>
  </si>
  <si>
    <t>997013811</t>
  </si>
  <si>
    <t>Poplatek za uložení na skládce (skládkovné) stavebního odpadu dřevěného kód odpadu 17 02 01</t>
  </si>
  <si>
    <t>81438843</t>
  </si>
  <si>
    <t>12</t>
  </si>
  <si>
    <t>997013861</t>
  </si>
  <si>
    <t>Poplatek za uložení stavebního odpadu na recyklační skládce (skládkovné) z prostého betonu kód odpadu 17 01 01</t>
  </si>
  <si>
    <t>192017331</t>
  </si>
  <si>
    <t>13</t>
  </si>
  <si>
    <t>997013863</t>
  </si>
  <si>
    <t>Poplatek za uložení stavebního odpadu na recyklační skládce (skládkovné) cihelného kód odpadu 17 01 02</t>
  </si>
  <si>
    <t>-1033219734</t>
  </si>
  <si>
    <t>14</t>
  </si>
  <si>
    <t>997013871</t>
  </si>
  <si>
    <t>Poplatek za uložení stavebního odpadu na recyklační skládce (skládkovné) směsného stavebního a demoličního kód odpadu 17 09 04</t>
  </si>
  <si>
    <t>213491542</t>
  </si>
  <si>
    <t>997013645</t>
  </si>
  <si>
    <t>Poplatek za uložení na skládce (skládkovné) odpadu asfaltového bez dehtu kód odpadu 17 03 02</t>
  </si>
  <si>
    <t>-1962231247</t>
  </si>
  <si>
    <t>PSV</t>
  </si>
  <si>
    <t>Práce a dodávky PSV</t>
  </si>
  <si>
    <t>721</t>
  </si>
  <si>
    <t>Zdravotechnika - vnitřní kanalizace</t>
  </si>
  <si>
    <t>16</t>
  </si>
  <si>
    <t>721R01</t>
  </si>
  <si>
    <t>Odpojení a zaslepení kanalizace</t>
  </si>
  <si>
    <t>kpl</t>
  </si>
  <si>
    <t>-871047410</t>
  </si>
  <si>
    <t>722</t>
  </si>
  <si>
    <t>Zdravotechnika - vnitřní vodovod</t>
  </si>
  <si>
    <t>17</t>
  </si>
  <si>
    <t>722Text</t>
  </si>
  <si>
    <t>Odpojení a zaslepení vodovod</t>
  </si>
  <si>
    <t>1095909863</t>
  </si>
  <si>
    <t>723</t>
  </si>
  <si>
    <t>Zdravotechnika - vnitřní plynovod</t>
  </si>
  <si>
    <t>18</t>
  </si>
  <si>
    <t>723Text</t>
  </si>
  <si>
    <t>Odpojení a zaslepení plynovod</t>
  </si>
  <si>
    <t>-401478506</t>
  </si>
  <si>
    <t>741</t>
  </si>
  <si>
    <t>Elektroinstalace - silnoproud</t>
  </si>
  <si>
    <t>19</t>
  </si>
  <si>
    <t>741Text</t>
  </si>
  <si>
    <t>Odpojení elektroinstalace</t>
  </si>
  <si>
    <t>1772897506</t>
  </si>
  <si>
    <t>VRN</t>
  </si>
  <si>
    <t>Vedlejší rozpočtové náklady</t>
  </si>
  <si>
    <t>VRN1</t>
  </si>
  <si>
    <t>Průzkumné, geodetické a projektové práce</t>
  </si>
  <si>
    <t>20</t>
  </si>
  <si>
    <t>010001000</t>
  </si>
  <si>
    <t>%</t>
  </si>
  <si>
    <t>1024</t>
  </si>
  <si>
    <t>-479917010</t>
  </si>
  <si>
    <t>VRN2</t>
  </si>
  <si>
    <t>Příprava staveniště  (stanovení procentem z celkové ceny stavebního objektu)</t>
  </si>
  <si>
    <t>020001000</t>
  </si>
  <si>
    <t>Příprava staveniště</t>
  </si>
  <si>
    <t>-1941464278</t>
  </si>
  <si>
    <t>VRN3</t>
  </si>
  <si>
    <t>Zařízení staveniště</t>
  </si>
  <si>
    <t>22</t>
  </si>
  <si>
    <t>030001000</t>
  </si>
  <si>
    <t>1550427695</t>
  </si>
  <si>
    <t>VRN6</t>
  </si>
  <si>
    <t>Územní vlivy</t>
  </si>
  <si>
    <t>23</t>
  </si>
  <si>
    <t>060001000</t>
  </si>
  <si>
    <t>-272884008</t>
  </si>
  <si>
    <t>VRN7</t>
  </si>
  <si>
    <t>Provozní vlivy</t>
  </si>
  <si>
    <t>24</t>
  </si>
  <si>
    <t>070001000</t>
  </si>
  <si>
    <t>1598389776</t>
  </si>
  <si>
    <t>SEZNAM FIGUR</t>
  </si>
  <si>
    <t>Výměra</t>
  </si>
  <si>
    <t xml:space="preserve"> SO-01</t>
  </si>
  <si>
    <t>KCE_00_10</t>
  </si>
  <si>
    <t>Konstrukce celkem</t>
  </si>
  <si>
    <t xml:space="preserve"> "Výměra KONSTRUKCE CELKEM "</t>
  </si>
  <si>
    <t xml:space="preserve"> "Figura...Stěny... "(KCE_10_10)</t>
  </si>
  <si>
    <t xml:space="preserve"> "Figura...Strop... "(KCE_20_10)</t>
  </si>
  <si>
    <t xml:space="preserve"> "Figura...Střecha... "(KCE_30_10)</t>
  </si>
  <si>
    <t xml:space="preserve"> "Figura...Podlaha... "(KCE_40_10)</t>
  </si>
  <si>
    <t>KCE_10_10</t>
  </si>
  <si>
    <t>Stěny</t>
  </si>
  <si>
    <t xml:space="preserve"> "Výměra STĚNY "</t>
  </si>
  <si>
    <t xml:space="preserve"> "KCE_10_10...1...kovárna...obvod...[m3] "((11,55*0,3)*(4,825))</t>
  </si>
  <si>
    <t xml:space="preserve"> "KCE_10_10...2...kovárna...obvod...[m3] "((7,798*0,3)*(4,825))</t>
  </si>
  <si>
    <t xml:space="preserve"> "KCE_10_10...3...kovárna...obvod...[m3] "((12,65*0,3)*(4,825))</t>
  </si>
  <si>
    <t xml:space="preserve"> "KCE_10_10...4...kovárna...obvod...[m3] "((7,931*0,3)*(4,825))</t>
  </si>
  <si>
    <t xml:space="preserve"> "KCE_10_10...5...kovárna...střed...[m3] "((7,931*0,3)*(4,325))</t>
  </si>
  <si>
    <t xml:space="preserve"> "KCE_10_10...6...kovárna...komín...[m3] "((0,75*0,6)*(6,325))</t>
  </si>
  <si>
    <t xml:space="preserve"> "KCE_10_10...7...kovárna...ostatní...[m3] "((70,93395))*(0,1)</t>
  </si>
  <si>
    <t xml:space="preserve"> "KCE_10_10...8...sklad...obvod...[m3] "((1,075*0,2)*(1,9))</t>
  </si>
  <si>
    <t xml:space="preserve"> "KCE_10_10...9...sklad...obvod...[m3] "((3,54*0,2)*(1,9))</t>
  </si>
  <si>
    <t xml:space="preserve"> "KCE_10_10...10...sklad...obvod...[m3] "((4*0,2)*(1,9))</t>
  </si>
  <si>
    <t xml:space="preserve"> "KCE_10_10...11...sklad...ostatní...[m3] "((3,2737))*(0,1)</t>
  </si>
  <si>
    <t>KCE_20_10</t>
  </si>
  <si>
    <t>Strop</t>
  </si>
  <si>
    <t xml:space="preserve"> "Výměra STROP "</t>
  </si>
  <si>
    <t xml:space="preserve"> "KCE_20_10...1...kovárna...trámový strop... "((12,1*7,8645)*(0,3))</t>
  </si>
  <si>
    <t xml:space="preserve"> "KCE_20_10...2...kovárna...ostatní... "((28,548135))*(0,1)</t>
  </si>
  <si>
    <t xml:space="preserve"> "KCE_20_10...3...sklad...podhled... "((4*4,615)*(0,05))</t>
  </si>
  <si>
    <t xml:space="preserve"> "KCE_20_10...4...sklad...ostatní... "((0,923))*(0,1)</t>
  </si>
  <si>
    <t>KCE_30_10</t>
  </si>
  <si>
    <t>Střecha</t>
  </si>
  <si>
    <t xml:space="preserve"> "Výměra STŘECHA "</t>
  </si>
  <si>
    <t xml:space="preserve"> "KCE_30_10...1...kovárna...střešní plášť... "((12,1*7,8645)*(0,05))</t>
  </si>
  <si>
    <t xml:space="preserve"> "KCE_30_10...2...kovárna...trámy... "(((0,16*0,22)*(7,8645)))*(14)</t>
  </si>
  <si>
    <t xml:space="preserve"> "KCE_30_10...3...kovárna...ostatní... "((8,6336481))*(0,15)</t>
  </si>
  <si>
    <t xml:space="preserve"> "KCE_30_10...4...sklad...střešní plášť... "((12,1*7,8645)*(0,05))</t>
  </si>
  <si>
    <t xml:space="preserve"> "KCE_30_10...5...sklad...trámy horní... "(((0,12*0,16)*(2)))*(6)</t>
  </si>
  <si>
    <t xml:space="preserve"> "KCE_30_10...6...sklad...trámy dolní... "(((0,12*0,16)*(2)))*(6)</t>
  </si>
  <si>
    <t xml:space="preserve"> "KCE_30_10...7...sklad...diagonály... "(((0,12*0,16)*(2)))*(6)</t>
  </si>
  <si>
    <t xml:space="preserve"> "KCE_30_10...8...sklad...vaznice... "(((0,12*0,16)*(2,3075)))*(4)</t>
  </si>
  <si>
    <t xml:space="preserve"> "KCE_30_10...9...sklad...ostatní... "((5,6264385))*(0,15)</t>
  </si>
  <si>
    <t>KCE_40_10</t>
  </si>
  <si>
    <t>Podlaha</t>
  </si>
  <si>
    <t xml:space="preserve"> "Výměra PODLAHA "</t>
  </si>
  <si>
    <t xml:space="preserve"> "KCE_40_10...1...kovárna...podlaha... "((12,1*7,8645)*(0,2))</t>
  </si>
  <si>
    <t xml:space="preserve"> "KCE_40_10...2...kovárna...ostatní... "((19,03209))*(0,1)</t>
  </si>
  <si>
    <t xml:space="preserve"> "KCE_40_10...3...sklad...podlaha... "((4*4,615)*(0,15))</t>
  </si>
  <si>
    <t xml:space="preserve"> "KCE_40_10...4...sklad...ostatní... "((2,769))*(0,1)</t>
  </si>
  <si>
    <t xml:space="preserve"> "Výměra OBJEM OBJEKTU "</t>
  </si>
  <si>
    <t xml:space="preserve"> "OBJM_10_10...1...kovárna... "((12,1*7,8645)*(4,825))</t>
  </si>
  <si>
    <t xml:space="preserve"> "OBJM_10_10...2...kovárna...komín... "((0,75*0,6)*(6,325))</t>
  </si>
  <si>
    <t xml:space="preserve"> "OBJM_10_10...3...kovárna...ostatní... "((461,99542125))*(0,05)</t>
  </si>
  <si>
    <t xml:space="preserve"> "OBJM_10_10...4...sklad... "((4*4,615)*(2,12))</t>
  </si>
  <si>
    <t xml:space="preserve"> "OBJM_10_10...5...sklad...ostatní... "((39,1352))*(0,05)</t>
  </si>
  <si>
    <t>Použití figury:</t>
  </si>
  <si>
    <t>SUT_00_00</t>
  </si>
  <si>
    <t>Sutě celkem dle ÚRS</t>
  </si>
  <si>
    <t>289,4</t>
  </si>
  <si>
    <t>KCE_10_10*1,8</t>
  </si>
  <si>
    <t>KCE_40_10*2,4</t>
  </si>
  <si>
    <t xml:space="preserve"> "Výměra SUTĚ VÁHA DŘEVĚNÉHO ODPADU "</t>
  </si>
  <si>
    <t xml:space="preserve"> "SUT_50_10...1...kovárna...strop...bednění... "((12,1*7,8645)*(0,03*2))*(0,8)</t>
  </si>
  <si>
    <t xml:space="preserve"> "SUT_50_10...2...kovárna...strop...ostatní... "((4,5677016))*(0,15)*(0,8)</t>
  </si>
  <si>
    <t xml:space="preserve"> "SUT_50_10...3...kovárna...strop...trámy... "(((0,16*0,22)))*(14)*(0,8)</t>
  </si>
  <si>
    <t xml:space="preserve"> "SUT_50_10...4...sklad...strop...podhled... "((4*4,615)*(0,03))*(0,8)</t>
  </si>
  <si>
    <t xml:space="preserve"> "SUT_50_10...5...sklad...strop...ostatní... "((0,44304))*(0,15)*(0,8)</t>
  </si>
  <si>
    <t xml:space="preserve"> "SUT_50_10...6...kovárna...střecha...střešní plášť... "((12,1*7,8645)*(0,05))*(0,8)</t>
  </si>
  <si>
    <t xml:space="preserve"> "SUT_50_10...7...kovárna...střecha...trámy... "(((0,16*0,22)*(7,8645)))*(14)*(0,8)</t>
  </si>
  <si>
    <t xml:space="preserve"> "SUT_50_10...8...kovárna...střecha...ostatní... "((6,90691848))*(0,15)*(0,8)</t>
  </si>
  <si>
    <t xml:space="preserve"> "SUT_50_10...9...sklad...střecha...střešní plášť... "((12,1*7,8645)*(0,05))*(0,8)</t>
  </si>
  <si>
    <t xml:space="preserve"> "SUT_50_10...10...sklad...střecha...trámy horní... "(((0,12*0,16)*(2)))*(6)*(0,8)</t>
  </si>
  <si>
    <t xml:space="preserve"> "SUT_50_10...11...sklad...střecha...trámy dolní... "(((0,12*0,16)*(2)))*(6)*(0,8)</t>
  </si>
  <si>
    <t xml:space="preserve"> "SUT_50_10...12...sklad...střecha...diagonály... "(((0,12*0,16)*(2)))*(6)*(0,8)</t>
  </si>
  <si>
    <t xml:space="preserve"> "SUT_50_10...13...sklad...střecha...vaznice... "(((0,12*0,16)*(2,3075)))*(4)*(0,8)</t>
  </si>
  <si>
    <t xml:space="preserve"> "SUT_50_10...14...sklad...střecha...ostatní... "((4,5011508))*(0,15)</t>
  </si>
  <si>
    <t xml:space="preserve"> "SUT_60_10...1...kovárna... "(((12,1*7,8645)))*(2)*(0,01)</t>
  </si>
  <si>
    <t xml:space="preserve"> "SUT_60_10...2...kovárna... "((1,903209))*(0,1)</t>
  </si>
  <si>
    <t xml:space="preserve"> "SUT_60_10...3...sklad... "(((4*4,615)))*(2)*(0,01)</t>
  </si>
  <si>
    <t xml:space="preserve"> "SUT_60_10...4...sklad... "((0,3692))*(0,1)</t>
  </si>
  <si>
    <t xml:space="preserve"> "SUT_60_10...1...kovárna... "((12,1*7,8645)*(0,22))*(0,8)</t>
  </si>
  <si>
    <t xml:space="preserve"> "SUT_60_10...2...kovárna... "((16,7482392))*(0,1)</t>
  </si>
  <si>
    <t>Mezisoučet</t>
  </si>
  <si>
    <t>SUT_10_10*(-1)</t>
  </si>
  <si>
    <t>SUT_40_10*(-1)</t>
  </si>
  <si>
    <t>SUT_50_10*(-1)</t>
  </si>
  <si>
    <t>SUT_60_10*(-1)</t>
  </si>
  <si>
    <t>SUT_70_10*(-1)</t>
  </si>
  <si>
    <t>Komunálníé odpad mimo stavbu</t>
  </si>
  <si>
    <t>Odhad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</si>
</sst>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/>
    </xf>
    <xf numFmtId="167" fontId="34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82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67" t="s">
        <v>13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9"/>
      <c r="BS5" s="16" t="s">
        <v>6</v>
      </c>
    </row>
    <row r="6" spans="1:74" ht="36.950000000000003" customHeight="1">
      <c r="B6" s="19"/>
      <c r="D6" s="24" t="s">
        <v>14</v>
      </c>
      <c r="K6" s="169" t="s">
        <v>15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/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21</v>
      </c>
      <c r="AK10" s="25" t="s">
        <v>22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19</v>
      </c>
      <c r="AK11" s="25" t="s">
        <v>23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24</v>
      </c>
      <c r="AK13" s="25" t="s">
        <v>22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19</v>
      </c>
      <c r="AK14" s="25" t="s">
        <v>23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25</v>
      </c>
      <c r="AK16" s="25" t="s">
        <v>22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19</v>
      </c>
      <c r="AK17" s="25" t="s">
        <v>23</v>
      </c>
      <c r="AN17" s="23" t="s">
        <v>1</v>
      </c>
      <c r="AR17" s="19"/>
      <c r="BS17" s="16" t="s">
        <v>3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26</v>
      </c>
      <c r="AK19" s="25" t="s">
        <v>22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19</v>
      </c>
      <c r="AK20" s="25" t="s">
        <v>23</v>
      </c>
      <c r="AN20" s="23" t="s">
        <v>1</v>
      </c>
      <c r="AR20" s="19"/>
      <c r="BS20" s="16" t="s">
        <v>27</v>
      </c>
    </row>
    <row r="21" spans="2:71" ht="6.95" customHeight="1">
      <c r="B21" s="19"/>
      <c r="AR21" s="19"/>
    </row>
    <row r="22" spans="2:71" ht="12" customHeight="1">
      <c r="B22" s="19"/>
      <c r="D22" s="25" t="s">
        <v>28</v>
      </c>
      <c r="AR22" s="19"/>
    </row>
    <row r="23" spans="2:71" ht="16.5" customHeight="1">
      <c r="B23" s="19"/>
      <c r="E23" s="170" t="s">
        <v>1</v>
      </c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29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1">
        <f>ROUND(AG94,2)</f>
        <v>0</v>
      </c>
      <c r="AL26" s="172"/>
      <c r="AM26" s="172"/>
      <c r="AN26" s="172"/>
      <c r="AO26" s="172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173" t="s">
        <v>30</v>
      </c>
      <c r="M28" s="173"/>
      <c r="N28" s="173"/>
      <c r="O28" s="173"/>
      <c r="P28" s="173"/>
      <c r="W28" s="173" t="s">
        <v>31</v>
      </c>
      <c r="X28" s="173"/>
      <c r="Y28" s="173"/>
      <c r="Z28" s="173"/>
      <c r="AA28" s="173"/>
      <c r="AB28" s="173"/>
      <c r="AC28" s="173"/>
      <c r="AD28" s="173"/>
      <c r="AE28" s="173"/>
      <c r="AK28" s="173" t="s">
        <v>32</v>
      </c>
      <c r="AL28" s="173"/>
      <c r="AM28" s="173"/>
      <c r="AN28" s="173"/>
      <c r="AO28" s="173"/>
      <c r="AR28" s="28"/>
    </row>
    <row r="29" spans="2:71" s="2" customFormat="1" ht="14.45" customHeight="1">
      <c r="B29" s="32"/>
      <c r="D29" s="25" t="s">
        <v>33</v>
      </c>
      <c r="F29" s="25" t="s">
        <v>34</v>
      </c>
      <c r="L29" s="176">
        <v>0.21</v>
      </c>
      <c r="M29" s="175"/>
      <c r="N29" s="175"/>
      <c r="O29" s="175"/>
      <c r="P29" s="175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K29" s="174">
        <f>ROUND(AV94, 2)</f>
        <v>0</v>
      </c>
      <c r="AL29" s="175"/>
      <c r="AM29" s="175"/>
      <c r="AN29" s="175"/>
      <c r="AO29" s="175"/>
      <c r="AR29" s="32"/>
    </row>
    <row r="30" spans="2:71" s="2" customFormat="1" ht="14.45" customHeight="1">
      <c r="B30" s="32"/>
      <c r="F30" s="25" t="s">
        <v>35</v>
      </c>
      <c r="L30" s="176">
        <v>0.15</v>
      </c>
      <c r="M30" s="175"/>
      <c r="N30" s="175"/>
      <c r="O30" s="175"/>
      <c r="P30" s="175"/>
      <c r="W30" s="174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4">
        <f>ROUND(AW94, 2)</f>
        <v>0</v>
      </c>
      <c r="AL30" s="175"/>
      <c r="AM30" s="175"/>
      <c r="AN30" s="175"/>
      <c r="AO30" s="175"/>
      <c r="AR30" s="32"/>
    </row>
    <row r="31" spans="2:71" s="2" customFormat="1" ht="14.45" hidden="1" customHeight="1">
      <c r="B31" s="32"/>
      <c r="F31" s="25" t="s">
        <v>36</v>
      </c>
      <c r="L31" s="176">
        <v>0.21</v>
      </c>
      <c r="M31" s="175"/>
      <c r="N31" s="175"/>
      <c r="O31" s="175"/>
      <c r="P31" s="175"/>
      <c r="W31" s="174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4">
        <v>0</v>
      </c>
      <c r="AL31" s="175"/>
      <c r="AM31" s="175"/>
      <c r="AN31" s="175"/>
      <c r="AO31" s="175"/>
      <c r="AR31" s="32"/>
    </row>
    <row r="32" spans="2:71" s="2" customFormat="1" ht="14.45" hidden="1" customHeight="1">
      <c r="B32" s="32"/>
      <c r="F32" s="25" t="s">
        <v>37</v>
      </c>
      <c r="L32" s="176">
        <v>0.15</v>
      </c>
      <c r="M32" s="175"/>
      <c r="N32" s="175"/>
      <c r="O32" s="175"/>
      <c r="P32" s="175"/>
      <c r="W32" s="174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4">
        <v>0</v>
      </c>
      <c r="AL32" s="175"/>
      <c r="AM32" s="175"/>
      <c r="AN32" s="175"/>
      <c r="AO32" s="175"/>
      <c r="AR32" s="32"/>
    </row>
    <row r="33" spans="2:44" s="2" customFormat="1" ht="14.45" hidden="1" customHeight="1">
      <c r="B33" s="32"/>
      <c r="F33" s="25" t="s">
        <v>38</v>
      </c>
      <c r="L33" s="176">
        <v>0</v>
      </c>
      <c r="M33" s="175"/>
      <c r="N33" s="175"/>
      <c r="O33" s="175"/>
      <c r="P33" s="175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K33" s="174">
        <v>0</v>
      </c>
      <c r="AL33" s="175"/>
      <c r="AM33" s="175"/>
      <c r="AN33" s="175"/>
      <c r="AO33" s="175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97" t="s">
        <v>41</v>
      </c>
      <c r="Y35" s="198"/>
      <c r="Z35" s="198"/>
      <c r="AA35" s="198"/>
      <c r="AB35" s="198"/>
      <c r="AC35" s="35"/>
      <c r="AD35" s="35"/>
      <c r="AE35" s="35"/>
      <c r="AF35" s="35"/>
      <c r="AG35" s="35"/>
      <c r="AH35" s="35"/>
      <c r="AI35" s="35"/>
      <c r="AJ35" s="35"/>
      <c r="AK35" s="199">
        <f>SUM(AK26:AK33)</f>
        <v>0</v>
      </c>
      <c r="AL35" s="198"/>
      <c r="AM35" s="198"/>
      <c r="AN35" s="198"/>
      <c r="AO35" s="200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44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44</v>
      </c>
      <c r="AI60" s="30"/>
      <c r="AJ60" s="30"/>
      <c r="AK60" s="30"/>
      <c r="AL60" s="30"/>
      <c r="AM60" s="39" t="s">
        <v>45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46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47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44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44</v>
      </c>
      <c r="AI75" s="30"/>
      <c r="AJ75" s="30"/>
      <c r="AK75" s="30"/>
      <c r="AL75" s="30"/>
      <c r="AM75" s="39" t="s">
        <v>45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20" t="s">
        <v>48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MS-2023-045</v>
      </c>
      <c r="AR84" s="44"/>
    </row>
    <row r="85" spans="1:91" s="4" customFormat="1" ht="36.950000000000003" customHeight="1">
      <c r="B85" s="45"/>
      <c r="C85" s="46" t="s">
        <v>14</v>
      </c>
      <c r="L85" s="188" t="str">
        <f>K6</f>
        <v>Demolice bývalé kovárny Chabařovice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 xml:space="preserve"> </v>
      </c>
      <c r="AI87" s="25" t="s">
        <v>20</v>
      </c>
      <c r="AM87" s="190" t="str">
        <f>IF(AN8= "","",AN8)</f>
        <v/>
      </c>
      <c r="AN87" s="190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5" t="s">
        <v>21</v>
      </c>
      <c r="L89" s="3" t="str">
        <f>IF(E11= "","",E11)</f>
        <v xml:space="preserve"> </v>
      </c>
      <c r="AI89" s="25" t="s">
        <v>25</v>
      </c>
      <c r="AM89" s="191" t="str">
        <f>IF(E17="","",E17)</f>
        <v xml:space="preserve"> </v>
      </c>
      <c r="AN89" s="192"/>
      <c r="AO89" s="192"/>
      <c r="AP89" s="192"/>
      <c r="AR89" s="28"/>
      <c r="AS89" s="193" t="s">
        <v>49</v>
      </c>
      <c r="AT89" s="194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5" t="s">
        <v>24</v>
      </c>
      <c r="L90" s="3" t="str">
        <f>IF(E14="","",E14)</f>
        <v xml:space="preserve"> </v>
      </c>
      <c r="AI90" s="25" t="s">
        <v>26</v>
      </c>
      <c r="AM90" s="191" t="str">
        <f>IF(E20="","",E20)</f>
        <v xml:space="preserve"> </v>
      </c>
      <c r="AN90" s="192"/>
      <c r="AO90" s="192"/>
      <c r="AP90" s="192"/>
      <c r="AR90" s="28"/>
      <c r="AS90" s="195"/>
      <c r="AT90" s="196"/>
      <c r="BD90" s="52"/>
    </row>
    <row r="91" spans="1:91" s="1" customFormat="1" ht="10.9" customHeight="1">
      <c r="B91" s="28"/>
      <c r="AR91" s="28"/>
      <c r="AS91" s="195"/>
      <c r="AT91" s="196"/>
      <c r="BD91" s="52"/>
    </row>
    <row r="92" spans="1:91" s="1" customFormat="1" ht="29.25" customHeight="1">
      <c r="B92" s="28"/>
      <c r="C92" s="183" t="s">
        <v>50</v>
      </c>
      <c r="D92" s="184"/>
      <c r="E92" s="184"/>
      <c r="F92" s="184"/>
      <c r="G92" s="184"/>
      <c r="H92" s="53"/>
      <c r="I92" s="185" t="s">
        <v>51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52</v>
      </c>
      <c r="AH92" s="184"/>
      <c r="AI92" s="184"/>
      <c r="AJ92" s="184"/>
      <c r="AK92" s="184"/>
      <c r="AL92" s="184"/>
      <c r="AM92" s="184"/>
      <c r="AN92" s="185" t="s">
        <v>53</v>
      </c>
      <c r="AO92" s="184"/>
      <c r="AP92" s="187"/>
      <c r="AQ92" s="54" t="s">
        <v>54</v>
      </c>
      <c r="AR92" s="28"/>
      <c r="AS92" s="55" t="s">
        <v>55</v>
      </c>
      <c r="AT92" s="56" t="s">
        <v>56</v>
      </c>
      <c r="AU92" s="56" t="s">
        <v>57</v>
      </c>
      <c r="AV92" s="56" t="s">
        <v>58</v>
      </c>
      <c r="AW92" s="56" t="s">
        <v>59</v>
      </c>
      <c r="AX92" s="56" t="s">
        <v>60</v>
      </c>
      <c r="AY92" s="56" t="s">
        <v>61</v>
      </c>
      <c r="AZ92" s="56" t="s">
        <v>62</v>
      </c>
      <c r="BA92" s="56" t="s">
        <v>63</v>
      </c>
      <c r="BB92" s="56" t="s">
        <v>64</v>
      </c>
      <c r="BC92" s="56" t="s">
        <v>65</v>
      </c>
      <c r="BD92" s="57" t="s">
        <v>66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67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0">
        <f>ROUND(AG95,2)</f>
        <v>0</v>
      </c>
      <c r="AH94" s="180"/>
      <c r="AI94" s="180"/>
      <c r="AJ94" s="180"/>
      <c r="AK94" s="180"/>
      <c r="AL94" s="180"/>
      <c r="AM94" s="180"/>
      <c r="AN94" s="181">
        <f>SUM(AG94,AT94)</f>
        <v>0</v>
      </c>
      <c r="AO94" s="181"/>
      <c r="AP94" s="181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204.56168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68</v>
      </c>
      <c r="BT94" s="68" t="s">
        <v>69</v>
      </c>
      <c r="BU94" s="69" t="s">
        <v>70</v>
      </c>
      <c r="BV94" s="68" t="s">
        <v>71</v>
      </c>
      <c r="BW94" s="68" t="s">
        <v>4</v>
      </c>
      <c r="BX94" s="68" t="s">
        <v>72</v>
      </c>
      <c r="CL94" s="68" t="s">
        <v>1</v>
      </c>
    </row>
    <row r="95" spans="1:91" s="6" customFormat="1" ht="16.5" customHeight="1">
      <c r="A95" s="70" t="s">
        <v>73</v>
      </c>
      <c r="B95" s="71"/>
      <c r="C95" s="72"/>
      <c r="D95" s="179" t="s">
        <v>74</v>
      </c>
      <c r="E95" s="179"/>
      <c r="F95" s="179"/>
      <c r="G95" s="179"/>
      <c r="H95" s="179"/>
      <c r="I95" s="73"/>
      <c r="J95" s="179" t="s">
        <v>75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>
        <f>'SO-01 - Demolice objektu'!J30</f>
        <v>0</v>
      </c>
      <c r="AH95" s="178"/>
      <c r="AI95" s="178"/>
      <c r="AJ95" s="178"/>
      <c r="AK95" s="178"/>
      <c r="AL95" s="178"/>
      <c r="AM95" s="178"/>
      <c r="AN95" s="177">
        <f>SUM(AG95,AT95)</f>
        <v>0</v>
      </c>
      <c r="AO95" s="178"/>
      <c r="AP95" s="178"/>
      <c r="AQ95" s="74" t="s">
        <v>76</v>
      </c>
      <c r="AR95" s="71"/>
      <c r="AS95" s="75">
        <v>0</v>
      </c>
      <c r="AT95" s="76">
        <f>ROUND(SUM(AV95:AW95),2)</f>
        <v>0</v>
      </c>
      <c r="AU95" s="77">
        <f>'SO-01 - Demolice objektu'!P131</f>
        <v>204.56168400000001</v>
      </c>
      <c r="AV95" s="76">
        <f>'SO-01 - Demolice objektu'!J33</f>
        <v>0</v>
      </c>
      <c r="AW95" s="76">
        <f>'SO-01 - Demolice objektu'!J34</f>
        <v>0</v>
      </c>
      <c r="AX95" s="76">
        <f>'SO-01 - Demolice objektu'!J35</f>
        <v>0</v>
      </c>
      <c r="AY95" s="76">
        <f>'SO-01 - Demolice objektu'!J36</f>
        <v>0</v>
      </c>
      <c r="AZ95" s="76">
        <f>'SO-01 - Demolice objektu'!F33</f>
        <v>0</v>
      </c>
      <c r="BA95" s="76">
        <f>'SO-01 - Demolice objektu'!F34</f>
        <v>0</v>
      </c>
      <c r="BB95" s="76">
        <f>'SO-01 - Demolice objektu'!F35</f>
        <v>0</v>
      </c>
      <c r="BC95" s="76">
        <f>'SO-01 - Demolice objektu'!F36</f>
        <v>0</v>
      </c>
      <c r="BD95" s="78">
        <f>'SO-01 - Demolice objektu'!F37</f>
        <v>0</v>
      </c>
      <c r="BT95" s="79" t="s">
        <v>77</v>
      </c>
      <c r="BV95" s="79" t="s">
        <v>71</v>
      </c>
      <c r="BW95" s="79" t="s">
        <v>78</v>
      </c>
      <c r="BX95" s="79" t="s">
        <v>4</v>
      </c>
      <c r="CL95" s="79" t="s">
        <v>1</v>
      </c>
      <c r="CM95" s="79" t="s">
        <v>79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SO-01 - Demolice objektu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8"/>
  <sheetViews>
    <sheetView showGridLines="0" topLeftCell="A195" workbookViewId="0">
      <selection activeCell="J89" sqref="J8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82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6" t="s">
        <v>78</v>
      </c>
      <c r="AZ2" s="80" t="s">
        <v>80</v>
      </c>
      <c r="BA2" s="80" t="s">
        <v>81</v>
      </c>
      <c r="BB2" s="80" t="s">
        <v>82</v>
      </c>
      <c r="BC2" s="80" t="s">
        <v>83</v>
      </c>
      <c r="BD2" s="80" t="s">
        <v>84</v>
      </c>
    </row>
    <row r="3" spans="2:5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  <c r="AZ3" s="80" t="s">
        <v>85</v>
      </c>
      <c r="BA3" s="80" t="s">
        <v>86</v>
      </c>
      <c r="BB3" s="80" t="s">
        <v>87</v>
      </c>
      <c r="BC3" s="80" t="s">
        <v>88</v>
      </c>
      <c r="BD3" s="80" t="s">
        <v>84</v>
      </c>
    </row>
    <row r="4" spans="2:56" ht="24.95" hidden="1" customHeight="1">
      <c r="B4" s="19"/>
      <c r="D4" s="20" t="s">
        <v>89</v>
      </c>
      <c r="L4" s="19"/>
      <c r="M4" s="81" t="s">
        <v>10</v>
      </c>
      <c r="AT4" s="16" t="s">
        <v>3</v>
      </c>
      <c r="AZ4" s="80" t="s">
        <v>90</v>
      </c>
      <c r="BA4" s="80" t="s">
        <v>91</v>
      </c>
      <c r="BB4" s="80" t="s">
        <v>87</v>
      </c>
      <c r="BC4" s="80" t="s">
        <v>92</v>
      </c>
      <c r="BD4" s="80" t="s">
        <v>84</v>
      </c>
    </row>
    <row r="5" spans="2:56" ht="6.95" hidden="1" customHeight="1">
      <c r="B5" s="19"/>
      <c r="L5" s="19"/>
      <c r="AZ5" s="80" t="s">
        <v>93</v>
      </c>
      <c r="BA5" s="80" t="s">
        <v>94</v>
      </c>
      <c r="BB5" s="80" t="s">
        <v>87</v>
      </c>
      <c r="BC5" s="80" t="s">
        <v>95</v>
      </c>
      <c r="BD5" s="80" t="s">
        <v>84</v>
      </c>
    </row>
    <row r="6" spans="2:56" ht="12" hidden="1" customHeight="1">
      <c r="B6" s="19"/>
      <c r="D6" s="25" t="s">
        <v>14</v>
      </c>
      <c r="L6" s="19"/>
      <c r="AZ6" s="80" t="s">
        <v>96</v>
      </c>
      <c r="BA6" s="80" t="s">
        <v>97</v>
      </c>
      <c r="BB6" s="80" t="s">
        <v>87</v>
      </c>
      <c r="BC6" s="80" t="s">
        <v>98</v>
      </c>
      <c r="BD6" s="80" t="s">
        <v>84</v>
      </c>
    </row>
    <row r="7" spans="2:56" ht="16.5" hidden="1" customHeight="1">
      <c r="B7" s="19"/>
      <c r="E7" s="202" t="str">
        <f>'Rekapitulace stavby'!K6</f>
        <v>Demolice bývalé kovárny Chabařovice</v>
      </c>
      <c r="F7" s="203"/>
      <c r="G7" s="203"/>
      <c r="H7" s="203"/>
      <c r="L7" s="19"/>
      <c r="AZ7" s="80" t="s">
        <v>99</v>
      </c>
      <c r="BA7" s="80" t="s">
        <v>100</v>
      </c>
      <c r="BB7" s="80" t="s">
        <v>87</v>
      </c>
      <c r="BC7" s="80" t="s">
        <v>101</v>
      </c>
      <c r="BD7" s="80" t="s">
        <v>84</v>
      </c>
    </row>
    <row r="8" spans="2:56" s="1" customFormat="1" ht="12" hidden="1" customHeight="1">
      <c r="B8" s="28"/>
      <c r="D8" s="25" t="s">
        <v>102</v>
      </c>
      <c r="L8" s="28"/>
      <c r="AZ8" s="80" t="s">
        <v>103</v>
      </c>
      <c r="BA8" s="80" t="s">
        <v>104</v>
      </c>
      <c r="BB8" s="80" t="s">
        <v>87</v>
      </c>
      <c r="BC8" s="80" t="s">
        <v>105</v>
      </c>
      <c r="BD8" s="80" t="s">
        <v>84</v>
      </c>
    </row>
    <row r="9" spans="2:56" s="1" customFormat="1" ht="16.5" hidden="1" customHeight="1">
      <c r="B9" s="28"/>
      <c r="E9" s="188" t="s">
        <v>106</v>
      </c>
      <c r="F9" s="201"/>
      <c r="G9" s="201"/>
      <c r="H9" s="201"/>
      <c r="L9" s="28"/>
      <c r="AZ9" s="80" t="s">
        <v>107</v>
      </c>
      <c r="BA9" s="80" t="s">
        <v>108</v>
      </c>
      <c r="BB9" s="80" t="s">
        <v>87</v>
      </c>
      <c r="BC9" s="80" t="s">
        <v>109</v>
      </c>
      <c r="BD9" s="80" t="s">
        <v>84</v>
      </c>
    </row>
    <row r="10" spans="2:56" s="1" customFormat="1" hidden="1">
      <c r="B10" s="28"/>
      <c r="L10" s="28"/>
      <c r="AZ10" s="80" t="s">
        <v>110</v>
      </c>
      <c r="BA10" s="80" t="s">
        <v>111</v>
      </c>
      <c r="BB10" s="80" t="s">
        <v>87</v>
      </c>
      <c r="BC10" s="80" t="s">
        <v>79</v>
      </c>
      <c r="BD10" s="80" t="s">
        <v>84</v>
      </c>
    </row>
    <row r="11" spans="2:5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5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>
        <f>'Rekapitulace stavby'!AN8</f>
        <v>0</v>
      </c>
      <c r="L12" s="28"/>
    </row>
    <row r="13" spans="2:56" s="1" customFormat="1" ht="10.9" hidden="1" customHeight="1">
      <c r="B13" s="28"/>
      <c r="L13" s="28"/>
    </row>
    <row r="14" spans="2:56" s="1" customFormat="1" ht="12" hidden="1" customHeight="1">
      <c r="B14" s="28"/>
      <c r="D14" s="25" t="s">
        <v>21</v>
      </c>
      <c r="I14" s="25" t="s">
        <v>22</v>
      </c>
      <c r="J14" s="23" t="str">
        <f>IF('Rekapitulace stavby'!AN10="","",'Rekapitulace stavby'!AN10)</f>
        <v/>
      </c>
      <c r="L14" s="28"/>
    </row>
    <row r="15" spans="2:56" s="1" customFormat="1" ht="18" hidden="1" customHeight="1">
      <c r="B15" s="28"/>
      <c r="E15" s="23" t="str">
        <f>IF('Rekapitulace stavby'!E11="","",'Rekapitulace stavby'!E11)</f>
        <v xml:space="preserve"> </v>
      </c>
      <c r="I15" s="25" t="s">
        <v>23</v>
      </c>
      <c r="J15" s="23" t="str">
        <f>IF('Rekapitulace stavby'!AN11="","",'Rekapitulace stavby'!AN11)</f>
        <v/>
      </c>
      <c r="L15" s="28"/>
    </row>
    <row r="16" spans="2:5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24</v>
      </c>
      <c r="I17" s="25" t="s">
        <v>22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167" t="str">
        <f>'Rekapitulace stavby'!E14</f>
        <v xml:space="preserve"> </v>
      </c>
      <c r="F18" s="167"/>
      <c r="G18" s="167"/>
      <c r="H18" s="167"/>
      <c r="I18" s="25" t="s">
        <v>23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25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3" t="str">
        <f>IF('Rekapitulace stavby'!E17="","",'Rekapitulace stavby'!E17)</f>
        <v xml:space="preserve"> </v>
      </c>
      <c r="I21" s="25" t="s">
        <v>23</v>
      </c>
      <c r="J21" s="23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26</v>
      </c>
      <c r="I23" s="25" t="s">
        <v>22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23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28</v>
      </c>
      <c r="L26" s="28"/>
    </row>
    <row r="27" spans="2:12" s="7" customFormat="1" ht="16.5" hidden="1" customHeight="1">
      <c r="B27" s="82"/>
      <c r="E27" s="170" t="s">
        <v>1</v>
      </c>
      <c r="F27" s="170"/>
      <c r="G27" s="170"/>
      <c r="H27" s="170"/>
      <c r="L27" s="82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3" t="s">
        <v>29</v>
      </c>
      <c r="J30" s="62">
        <f>ROUND(J131,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31</v>
      </c>
      <c r="I32" s="31" t="s">
        <v>30</v>
      </c>
      <c r="J32" s="31" t="s">
        <v>32</v>
      </c>
      <c r="L32" s="28"/>
    </row>
    <row r="33" spans="2:12" s="1" customFormat="1" ht="14.45" hidden="1" customHeight="1">
      <c r="B33" s="28"/>
      <c r="D33" s="51" t="s">
        <v>33</v>
      </c>
      <c r="E33" s="25" t="s">
        <v>34</v>
      </c>
      <c r="F33" s="84">
        <f>ROUND((SUM(BE131:BE227)),  2)</f>
        <v>0</v>
      </c>
      <c r="I33" s="85">
        <v>0.21</v>
      </c>
      <c r="J33" s="84">
        <f>ROUND(((SUM(BE131:BE227))*I33),  2)</f>
        <v>0</v>
      </c>
      <c r="L33" s="28"/>
    </row>
    <row r="34" spans="2:12" s="1" customFormat="1" ht="14.45" hidden="1" customHeight="1">
      <c r="B34" s="28"/>
      <c r="E34" s="25" t="s">
        <v>35</v>
      </c>
      <c r="F34" s="84">
        <f>ROUND((SUM(BF131:BF227)),  2)</f>
        <v>0</v>
      </c>
      <c r="I34" s="85">
        <v>0.15</v>
      </c>
      <c r="J34" s="84">
        <f>ROUND(((SUM(BF131:BF227))*I34),  2)</f>
        <v>0</v>
      </c>
      <c r="L34" s="28"/>
    </row>
    <row r="35" spans="2:12" s="1" customFormat="1" ht="14.45" hidden="1" customHeight="1">
      <c r="B35" s="28"/>
      <c r="E35" s="25" t="s">
        <v>36</v>
      </c>
      <c r="F35" s="84">
        <f>ROUND((SUM(BG131:BG227)),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5" t="s">
        <v>37</v>
      </c>
      <c r="F36" s="84">
        <f>ROUND((SUM(BH131:BH227)),  2)</f>
        <v>0</v>
      </c>
      <c r="I36" s="85">
        <v>0.15</v>
      </c>
      <c r="J36" s="84">
        <f>0</f>
        <v>0</v>
      </c>
      <c r="L36" s="28"/>
    </row>
    <row r="37" spans="2:12" s="1" customFormat="1" ht="14.45" hidden="1" customHeight="1">
      <c r="B37" s="28"/>
      <c r="E37" s="25" t="s">
        <v>38</v>
      </c>
      <c r="F37" s="84">
        <f>ROUND((SUM(BI131:BI227)),  2)</f>
        <v>0</v>
      </c>
      <c r="I37" s="85">
        <v>0</v>
      </c>
      <c r="J37" s="84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86"/>
      <c r="D39" s="87" t="s">
        <v>39</v>
      </c>
      <c r="E39" s="53"/>
      <c r="F39" s="53"/>
      <c r="G39" s="88" t="s">
        <v>40</v>
      </c>
      <c r="H39" s="89" t="s">
        <v>41</v>
      </c>
      <c r="I39" s="53"/>
      <c r="J39" s="90">
        <f>SUM(J30:J37)</f>
        <v>0</v>
      </c>
      <c r="K39" s="91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44</v>
      </c>
      <c r="E61" s="30"/>
      <c r="F61" s="92" t="s">
        <v>45</v>
      </c>
      <c r="G61" s="39" t="s">
        <v>44</v>
      </c>
      <c r="H61" s="30"/>
      <c r="I61" s="30"/>
      <c r="J61" s="93" t="s">
        <v>45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44</v>
      </c>
      <c r="E76" s="30"/>
      <c r="F76" s="92" t="s">
        <v>45</v>
      </c>
      <c r="G76" s="39" t="s">
        <v>44</v>
      </c>
      <c r="H76" s="30"/>
      <c r="I76" s="30"/>
      <c r="J76" s="93" t="s">
        <v>45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112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02" t="str">
        <f>E7</f>
        <v>Demolice bývalé kovárny Chabařovice</v>
      </c>
      <c r="F85" s="203"/>
      <c r="G85" s="203"/>
      <c r="H85" s="203"/>
      <c r="L85" s="28"/>
    </row>
    <row r="86" spans="2:47" s="1" customFormat="1" ht="12" customHeight="1">
      <c r="B86" s="28"/>
      <c r="C86" s="25" t="s">
        <v>102</v>
      </c>
      <c r="L86" s="28"/>
    </row>
    <row r="87" spans="2:47" s="1" customFormat="1" ht="16.5" customHeight="1">
      <c r="B87" s="28"/>
      <c r="E87" s="188" t="str">
        <f>E9</f>
        <v>SO-01 - Demolice objektu</v>
      </c>
      <c r="F87" s="201"/>
      <c r="G87" s="201"/>
      <c r="H87" s="201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 xml:space="preserve"> </v>
      </c>
      <c r="I89" s="25" t="s">
        <v>20</v>
      </c>
      <c r="J89" s="48"/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21</v>
      </c>
      <c r="F91" s="23" t="str">
        <f>E15</f>
        <v xml:space="preserve"> </v>
      </c>
      <c r="I91" s="25" t="s">
        <v>25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24</v>
      </c>
      <c r="F92" s="23" t="str">
        <f>IF(E18="","",E18)</f>
        <v xml:space="preserve"> </v>
      </c>
      <c r="I92" s="25" t="s">
        <v>26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4" t="s">
        <v>113</v>
      </c>
      <c r="D94" s="86"/>
      <c r="E94" s="86"/>
      <c r="F94" s="86"/>
      <c r="G94" s="86"/>
      <c r="H94" s="86"/>
      <c r="I94" s="86"/>
      <c r="J94" s="95" t="s">
        <v>114</v>
      </c>
      <c r="K94" s="86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6" t="s">
        <v>115</v>
      </c>
      <c r="J96" s="62"/>
      <c r="L96" s="28"/>
      <c r="AU96" s="16" t="s">
        <v>116</v>
      </c>
    </row>
    <row r="97" spans="2:12" s="8" customFormat="1" ht="24.95" customHeight="1">
      <c r="B97" s="97"/>
      <c r="D97" s="98" t="s">
        <v>117</v>
      </c>
      <c r="E97" s="99"/>
      <c r="F97" s="99"/>
      <c r="G97" s="99"/>
      <c r="H97" s="99"/>
      <c r="I97" s="99"/>
      <c r="J97" s="100"/>
      <c r="L97" s="97"/>
    </row>
    <row r="98" spans="2:12" s="9" customFormat="1" ht="19.899999999999999" customHeight="1">
      <c r="B98" s="101"/>
      <c r="D98" s="102" t="s">
        <v>118</v>
      </c>
      <c r="E98" s="103"/>
      <c r="F98" s="103"/>
      <c r="G98" s="103"/>
      <c r="H98" s="103"/>
      <c r="I98" s="103"/>
      <c r="J98" s="104"/>
      <c r="L98" s="101"/>
    </row>
    <row r="99" spans="2:12" s="9" customFormat="1" ht="19.899999999999999" customHeight="1">
      <c r="B99" s="101"/>
      <c r="D99" s="102" t="s">
        <v>119</v>
      </c>
      <c r="E99" s="103"/>
      <c r="F99" s="103"/>
      <c r="G99" s="103"/>
      <c r="H99" s="103"/>
      <c r="I99" s="103"/>
      <c r="J99" s="104"/>
      <c r="L99" s="101"/>
    </row>
    <row r="100" spans="2:12" s="9" customFormat="1" ht="19.899999999999999" customHeight="1">
      <c r="B100" s="101"/>
      <c r="D100" s="102" t="s">
        <v>120</v>
      </c>
      <c r="E100" s="103"/>
      <c r="F100" s="103"/>
      <c r="G100" s="103"/>
      <c r="H100" s="103"/>
      <c r="I100" s="103"/>
      <c r="J100" s="104"/>
      <c r="L100" s="101"/>
    </row>
    <row r="101" spans="2:12" s="8" customFormat="1" ht="24.95" customHeight="1">
      <c r="B101" s="97"/>
      <c r="D101" s="98" t="s">
        <v>121</v>
      </c>
      <c r="E101" s="99"/>
      <c r="F101" s="99"/>
      <c r="G101" s="99"/>
      <c r="H101" s="99"/>
      <c r="I101" s="99"/>
      <c r="J101" s="100"/>
      <c r="L101" s="97"/>
    </row>
    <row r="102" spans="2:12" s="9" customFormat="1" ht="19.899999999999999" customHeight="1">
      <c r="B102" s="101"/>
      <c r="D102" s="102" t="s">
        <v>122</v>
      </c>
      <c r="E102" s="103"/>
      <c r="F102" s="103"/>
      <c r="G102" s="103"/>
      <c r="H102" s="103"/>
      <c r="I102" s="103"/>
      <c r="J102" s="104"/>
      <c r="L102" s="101"/>
    </row>
    <row r="103" spans="2:12" s="9" customFormat="1" ht="19.899999999999999" customHeight="1">
      <c r="B103" s="101"/>
      <c r="D103" s="102" t="s">
        <v>123</v>
      </c>
      <c r="E103" s="103"/>
      <c r="F103" s="103"/>
      <c r="G103" s="103"/>
      <c r="H103" s="103"/>
      <c r="I103" s="103"/>
      <c r="J103" s="104"/>
      <c r="L103" s="101"/>
    </row>
    <row r="104" spans="2:12" s="9" customFormat="1" ht="19.899999999999999" customHeight="1">
      <c r="B104" s="101"/>
      <c r="D104" s="102" t="s">
        <v>124</v>
      </c>
      <c r="E104" s="103"/>
      <c r="F104" s="103"/>
      <c r="G104" s="103"/>
      <c r="H104" s="103"/>
      <c r="I104" s="103"/>
      <c r="J104" s="104"/>
      <c r="L104" s="101"/>
    </row>
    <row r="105" spans="2:12" s="9" customFormat="1" ht="19.899999999999999" customHeight="1">
      <c r="B105" s="101"/>
      <c r="D105" s="102" t="s">
        <v>125</v>
      </c>
      <c r="E105" s="103"/>
      <c r="F105" s="103"/>
      <c r="G105" s="103"/>
      <c r="H105" s="103"/>
      <c r="I105" s="103"/>
      <c r="J105" s="104"/>
      <c r="L105" s="101"/>
    </row>
    <row r="106" spans="2:12" s="8" customFormat="1" ht="24.95" customHeight="1">
      <c r="B106" s="97"/>
      <c r="D106" s="98" t="s">
        <v>126</v>
      </c>
      <c r="E106" s="99"/>
      <c r="F106" s="99"/>
      <c r="G106" s="99"/>
      <c r="H106" s="99"/>
      <c r="I106" s="99"/>
      <c r="J106" s="100"/>
      <c r="L106" s="97"/>
    </row>
    <row r="107" spans="2:12" s="9" customFormat="1" ht="19.899999999999999" customHeight="1">
      <c r="B107" s="101"/>
      <c r="D107" s="102" t="s">
        <v>127</v>
      </c>
      <c r="E107" s="103"/>
      <c r="F107" s="103"/>
      <c r="G107" s="103"/>
      <c r="H107" s="103"/>
      <c r="I107" s="103"/>
      <c r="J107" s="104"/>
      <c r="L107" s="101"/>
    </row>
    <row r="108" spans="2:12" s="9" customFormat="1" ht="19.899999999999999" customHeight="1">
      <c r="B108" s="101"/>
      <c r="D108" s="102" t="s">
        <v>128</v>
      </c>
      <c r="E108" s="103"/>
      <c r="F108" s="103"/>
      <c r="G108" s="103"/>
      <c r="H108" s="103"/>
      <c r="I108" s="103"/>
      <c r="J108" s="104"/>
      <c r="L108" s="101"/>
    </row>
    <row r="109" spans="2:12" s="9" customFormat="1" ht="19.899999999999999" customHeight="1">
      <c r="B109" s="101"/>
      <c r="D109" s="102" t="s">
        <v>129</v>
      </c>
      <c r="E109" s="103"/>
      <c r="F109" s="103"/>
      <c r="G109" s="103"/>
      <c r="H109" s="103"/>
      <c r="I109" s="103"/>
      <c r="J109" s="104"/>
      <c r="L109" s="101"/>
    </row>
    <row r="110" spans="2:12" s="9" customFormat="1" ht="19.899999999999999" customHeight="1">
      <c r="B110" s="101"/>
      <c r="D110" s="102" t="s">
        <v>130</v>
      </c>
      <c r="E110" s="103"/>
      <c r="F110" s="103"/>
      <c r="G110" s="103"/>
      <c r="H110" s="103"/>
      <c r="I110" s="103"/>
      <c r="J110" s="104"/>
      <c r="L110" s="101"/>
    </row>
    <row r="111" spans="2:12" s="9" customFormat="1" ht="19.899999999999999" customHeight="1">
      <c r="B111" s="101"/>
      <c r="D111" s="102" t="s">
        <v>131</v>
      </c>
      <c r="E111" s="103"/>
      <c r="F111" s="103"/>
      <c r="G111" s="103"/>
      <c r="H111" s="103"/>
      <c r="I111" s="103"/>
      <c r="J111" s="104"/>
      <c r="L111" s="101"/>
    </row>
    <row r="112" spans="2:12" s="1" customFormat="1" ht="21.75" customHeight="1">
      <c r="B112" s="28"/>
      <c r="L112" s="28"/>
    </row>
    <row r="113" spans="2:12" s="1" customFormat="1" ht="6.95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8"/>
    </row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8"/>
    </row>
    <row r="118" spans="2:12" s="1" customFormat="1" ht="24.95" customHeight="1">
      <c r="B118" s="28"/>
      <c r="C118" s="20" t="s">
        <v>132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5" t="s">
        <v>14</v>
      </c>
      <c r="L120" s="28"/>
    </row>
    <row r="121" spans="2:12" s="1" customFormat="1" ht="16.5" customHeight="1">
      <c r="B121" s="28"/>
      <c r="E121" s="202" t="str">
        <f>E7</f>
        <v>Demolice bývalé kovárny Chabařovice</v>
      </c>
      <c r="F121" s="203"/>
      <c r="G121" s="203"/>
      <c r="H121" s="203"/>
      <c r="L121" s="28"/>
    </row>
    <row r="122" spans="2:12" s="1" customFormat="1" ht="12" customHeight="1">
      <c r="B122" s="28"/>
      <c r="C122" s="25" t="s">
        <v>102</v>
      </c>
      <c r="L122" s="28"/>
    </row>
    <row r="123" spans="2:12" s="1" customFormat="1" ht="16.5" customHeight="1">
      <c r="B123" s="28"/>
      <c r="E123" s="188" t="str">
        <f>E9</f>
        <v>SO-01 - Demolice objektu</v>
      </c>
      <c r="F123" s="201"/>
      <c r="G123" s="201"/>
      <c r="H123" s="201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5" t="s">
        <v>18</v>
      </c>
      <c r="F125" s="23" t="str">
        <f>F12</f>
        <v xml:space="preserve"> </v>
      </c>
      <c r="I125" s="25" t="s">
        <v>20</v>
      </c>
      <c r="J125" s="48"/>
      <c r="L125" s="28"/>
    </row>
    <row r="126" spans="2:12" s="1" customFormat="1" ht="6.95" customHeight="1">
      <c r="B126" s="28"/>
      <c r="L126" s="28"/>
    </row>
    <row r="127" spans="2:12" s="1" customFormat="1" ht="15.2" customHeight="1">
      <c r="B127" s="28"/>
      <c r="C127" s="25" t="s">
        <v>21</v>
      </c>
      <c r="F127" s="23" t="str">
        <f>E15</f>
        <v xml:space="preserve"> </v>
      </c>
      <c r="I127" s="25" t="s">
        <v>25</v>
      </c>
      <c r="J127" s="26" t="str">
        <f>E21</f>
        <v xml:space="preserve"> </v>
      </c>
      <c r="L127" s="28"/>
    </row>
    <row r="128" spans="2:12" s="1" customFormat="1" ht="15.2" customHeight="1">
      <c r="B128" s="28"/>
      <c r="C128" s="25" t="s">
        <v>24</v>
      </c>
      <c r="F128" s="23" t="str">
        <f>IF(E18="","",E18)</f>
        <v xml:space="preserve"> </v>
      </c>
      <c r="I128" s="25" t="s">
        <v>26</v>
      </c>
      <c r="J128" s="26" t="str">
        <f>E24</f>
        <v xml:space="preserve"> </v>
      </c>
      <c r="L128" s="28"/>
    </row>
    <row r="129" spans="2:65" s="1" customFormat="1" ht="10.35" customHeight="1">
      <c r="B129" s="28"/>
      <c r="L129" s="28"/>
    </row>
    <row r="130" spans="2:65" s="10" customFormat="1" ht="29.25" customHeight="1">
      <c r="B130" s="105"/>
      <c r="C130" s="106" t="s">
        <v>133</v>
      </c>
      <c r="D130" s="107" t="s">
        <v>54</v>
      </c>
      <c r="E130" s="107" t="s">
        <v>50</v>
      </c>
      <c r="F130" s="107" t="s">
        <v>51</v>
      </c>
      <c r="G130" s="107" t="s">
        <v>134</v>
      </c>
      <c r="H130" s="107" t="s">
        <v>135</v>
      </c>
      <c r="I130" s="107" t="s">
        <v>136</v>
      </c>
      <c r="J130" s="107" t="s">
        <v>114</v>
      </c>
      <c r="K130" s="108" t="s">
        <v>137</v>
      </c>
      <c r="L130" s="105"/>
      <c r="M130" s="55" t="s">
        <v>1</v>
      </c>
      <c r="N130" s="56" t="s">
        <v>33</v>
      </c>
      <c r="O130" s="56" t="s">
        <v>138</v>
      </c>
      <c r="P130" s="56" t="s">
        <v>139</v>
      </c>
      <c r="Q130" s="56" t="s">
        <v>140</v>
      </c>
      <c r="R130" s="56" t="s">
        <v>141</v>
      </c>
      <c r="S130" s="56" t="s">
        <v>142</v>
      </c>
      <c r="T130" s="57" t="s">
        <v>143</v>
      </c>
    </row>
    <row r="131" spans="2:65" s="1" customFormat="1" ht="22.9" customHeight="1">
      <c r="B131" s="28"/>
      <c r="C131" s="60" t="s">
        <v>144</v>
      </c>
      <c r="J131" s="109"/>
      <c r="L131" s="28"/>
      <c r="M131" s="58"/>
      <c r="N131" s="49"/>
      <c r="O131" s="49"/>
      <c r="P131" s="110">
        <f>P132+P208+P217</f>
        <v>204.56168400000001</v>
      </c>
      <c r="Q131" s="49"/>
      <c r="R131" s="110">
        <f>R132+R208+R217</f>
        <v>6.8479999999999999E-2</v>
      </c>
      <c r="S131" s="49"/>
      <c r="T131" s="111">
        <f>T132+T208+T217</f>
        <v>289.40285000000006</v>
      </c>
      <c r="AT131" s="16" t="s">
        <v>68</v>
      </c>
      <c r="AU131" s="16" t="s">
        <v>116</v>
      </c>
      <c r="BK131" s="112">
        <f>BK132+BK208+BK217</f>
        <v>0</v>
      </c>
    </row>
    <row r="132" spans="2:65" s="11" customFormat="1" ht="25.9" customHeight="1">
      <c r="B132" s="113"/>
      <c r="D132" s="114" t="s">
        <v>68</v>
      </c>
      <c r="E132" s="115" t="s">
        <v>145</v>
      </c>
      <c r="F132" s="115" t="s">
        <v>146</v>
      </c>
      <c r="J132" s="116"/>
      <c r="L132" s="113"/>
      <c r="M132" s="117"/>
      <c r="P132" s="118">
        <f>P133+P142+P164</f>
        <v>202.35368400000002</v>
      </c>
      <c r="R132" s="118">
        <f>R133+R142+R164</f>
        <v>0</v>
      </c>
      <c r="T132" s="119">
        <f>T133+T142+T164</f>
        <v>289.40285000000006</v>
      </c>
      <c r="AR132" s="114" t="s">
        <v>77</v>
      </c>
      <c r="AT132" s="120" t="s">
        <v>68</v>
      </c>
      <c r="AU132" s="120" t="s">
        <v>69</v>
      </c>
      <c r="AY132" s="114" t="s">
        <v>147</v>
      </c>
      <c r="BK132" s="121">
        <f>BK133+BK142+BK164</f>
        <v>0</v>
      </c>
    </row>
    <row r="133" spans="2:65" s="11" customFormat="1" ht="22.9" customHeight="1">
      <c r="B133" s="113"/>
      <c r="D133" s="114" t="s">
        <v>68</v>
      </c>
      <c r="E133" s="122" t="s">
        <v>77</v>
      </c>
      <c r="F133" s="122" t="s">
        <v>148</v>
      </c>
      <c r="J133" s="123"/>
      <c r="L133" s="113"/>
      <c r="M133" s="117"/>
      <c r="P133" s="118">
        <f>SUM(P134:P141)</f>
        <v>7.7851999999999997</v>
      </c>
      <c r="R133" s="118">
        <f>SUM(R134:R141)</f>
        <v>0</v>
      </c>
      <c r="T133" s="119">
        <f>SUM(T134:T141)</f>
        <v>0</v>
      </c>
      <c r="AR133" s="114" t="s">
        <v>77</v>
      </c>
      <c r="AT133" s="120" t="s">
        <v>68</v>
      </c>
      <c r="AU133" s="120" t="s">
        <v>77</v>
      </c>
      <c r="AY133" s="114" t="s">
        <v>147</v>
      </c>
      <c r="BK133" s="121">
        <f>SUM(BK134:BK141)</f>
        <v>0</v>
      </c>
    </row>
    <row r="134" spans="2:65" s="1" customFormat="1" ht="24.2" customHeight="1">
      <c r="B134" s="124"/>
      <c r="C134" s="125" t="s">
        <v>77</v>
      </c>
      <c r="D134" s="125" t="s">
        <v>149</v>
      </c>
      <c r="E134" s="126" t="s">
        <v>150</v>
      </c>
      <c r="F134" s="127" t="s">
        <v>151</v>
      </c>
      <c r="G134" s="128" t="s">
        <v>82</v>
      </c>
      <c r="H134" s="129">
        <v>12.15</v>
      </c>
      <c r="I134" s="130"/>
      <c r="J134" s="130"/>
      <c r="K134" s="127"/>
      <c r="L134" s="28"/>
      <c r="M134" s="131" t="s">
        <v>1</v>
      </c>
      <c r="N134" s="132" t="s">
        <v>34</v>
      </c>
      <c r="O134" s="133">
        <v>0.32800000000000001</v>
      </c>
      <c r="P134" s="133">
        <f>O134*H134</f>
        <v>3.9852000000000003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152</v>
      </c>
      <c r="AT134" s="135" t="s">
        <v>149</v>
      </c>
      <c r="AU134" s="135" t="s">
        <v>79</v>
      </c>
      <c r="AY134" s="16" t="s">
        <v>147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6" t="s">
        <v>77</v>
      </c>
      <c r="BK134" s="136">
        <f>ROUND(I134*H134,2)</f>
        <v>0</v>
      </c>
      <c r="BL134" s="16" t="s">
        <v>152</v>
      </c>
      <c r="BM134" s="135" t="s">
        <v>153</v>
      </c>
    </row>
    <row r="135" spans="2:65" s="12" customFormat="1">
      <c r="B135" s="137"/>
      <c r="D135" s="138" t="s">
        <v>154</v>
      </c>
      <c r="E135" s="139" t="s">
        <v>1</v>
      </c>
      <c r="F135" s="140" t="s">
        <v>155</v>
      </c>
      <c r="H135" s="139" t="s">
        <v>1</v>
      </c>
      <c r="L135" s="137"/>
      <c r="M135" s="141"/>
      <c r="T135" s="142"/>
      <c r="AT135" s="139" t="s">
        <v>154</v>
      </c>
      <c r="AU135" s="139" t="s">
        <v>79</v>
      </c>
      <c r="AV135" s="12" t="s">
        <v>77</v>
      </c>
      <c r="AW135" s="12" t="s">
        <v>27</v>
      </c>
      <c r="AX135" s="12" t="s">
        <v>69</v>
      </c>
      <c r="AY135" s="139" t="s">
        <v>147</v>
      </c>
    </row>
    <row r="136" spans="2:65" s="13" customFormat="1">
      <c r="B136" s="143"/>
      <c r="D136" s="138" t="s">
        <v>154</v>
      </c>
      <c r="E136" s="144" t="s">
        <v>1</v>
      </c>
      <c r="F136" s="145" t="s">
        <v>156</v>
      </c>
      <c r="H136" s="146">
        <v>12.15</v>
      </c>
      <c r="L136" s="143"/>
      <c r="M136" s="147"/>
      <c r="T136" s="148"/>
      <c r="AT136" s="144" t="s">
        <v>154</v>
      </c>
      <c r="AU136" s="144" t="s">
        <v>79</v>
      </c>
      <c r="AV136" s="13" t="s">
        <v>79</v>
      </c>
      <c r="AW136" s="13" t="s">
        <v>27</v>
      </c>
      <c r="AX136" s="13" t="s">
        <v>69</v>
      </c>
      <c r="AY136" s="144" t="s">
        <v>147</v>
      </c>
    </row>
    <row r="137" spans="2:65" s="14" customFormat="1">
      <c r="B137" s="149"/>
      <c r="D137" s="138" t="s">
        <v>154</v>
      </c>
      <c r="E137" s="150" t="s">
        <v>1</v>
      </c>
      <c r="F137" s="151" t="s">
        <v>157</v>
      </c>
      <c r="H137" s="152">
        <v>12.15</v>
      </c>
      <c r="L137" s="149"/>
      <c r="M137" s="153"/>
      <c r="T137" s="154"/>
      <c r="AT137" s="150" t="s">
        <v>154</v>
      </c>
      <c r="AU137" s="150" t="s">
        <v>79</v>
      </c>
      <c r="AV137" s="14" t="s">
        <v>152</v>
      </c>
      <c r="AW137" s="14" t="s">
        <v>27</v>
      </c>
      <c r="AX137" s="14" t="s">
        <v>77</v>
      </c>
      <c r="AY137" s="150" t="s">
        <v>147</v>
      </c>
    </row>
    <row r="138" spans="2:65" s="1" customFormat="1" ht="24.2" customHeight="1">
      <c r="B138" s="124"/>
      <c r="C138" s="125" t="s">
        <v>79</v>
      </c>
      <c r="D138" s="125" t="s">
        <v>149</v>
      </c>
      <c r="E138" s="126" t="s">
        <v>158</v>
      </c>
      <c r="F138" s="127" t="s">
        <v>159</v>
      </c>
      <c r="G138" s="128" t="s">
        <v>160</v>
      </c>
      <c r="H138" s="129">
        <v>200</v>
      </c>
      <c r="I138" s="130"/>
      <c r="J138" s="130"/>
      <c r="K138" s="127"/>
      <c r="L138" s="28"/>
      <c r="M138" s="131" t="s">
        <v>1</v>
      </c>
      <c r="N138" s="132" t="s">
        <v>34</v>
      </c>
      <c r="O138" s="133">
        <v>1.9E-2</v>
      </c>
      <c r="P138" s="133">
        <f>O138*H138</f>
        <v>3.8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152</v>
      </c>
      <c r="AT138" s="135" t="s">
        <v>149</v>
      </c>
      <c r="AU138" s="135" t="s">
        <v>79</v>
      </c>
      <c r="AY138" s="16" t="s">
        <v>147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6" t="s">
        <v>77</v>
      </c>
      <c r="BK138" s="136">
        <f>ROUND(I138*H138,2)</f>
        <v>0</v>
      </c>
      <c r="BL138" s="16" t="s">
        <v>152</v>
      </c>
      <c r="BM138" s="135" t="s">
        <v>161</v>
      </c>
    </row>
    <row r="139" spans="2:65" s="12" customFormat="1">
      <c r="B139" s="137"/>
      <c r="D139" s="138" t="s">
        <v>154</v>
      </c>
      <c r="E139" s="139" t="s">
        <v>1</v>
      </c>
      <c r="F139" s="140" t="s">
        <v>162</v>
      </c>
      <c r="H139" s="139" t="s">
        <v>1</v>
      </c>
      <c r="L139" s="137"/>
      <c r="M139" s="141"/>
      <c r="T139" s="142"/>
      <c r="AT139" s="139" t="s">
        <v>154</v>
      </c>
      <c r="AU139" s="139" t="s">
        <v>79</v>
      </c>
      <c r="AV139" s="12" t="s">
        <v>77</v>
      </c>
      <c r="AW139" s="12" t="s">
        <v>27</v>
      </c>
      <c r="AX139" s="12" t="s">
        <v>69</v>
      </c>
      <c r="AY139" s="139" t="s">
        <v>147</v>
      </c>
    </row>
    <row r="140" spans="2:65" s="13" customFormat="1">
      <c r="B140" s="143"/>
      <c r="D140" s="138" t="s">
        <v>154</v>
      </c>
      <c r="E140" s="144" t="s">
        <v>1</v>
      </c>
      <c r="F140" s="145" t="s">
        <v>163</v>
      </c>
      <c r="H140" s="146">
        <v>200</v>
      </c>
      <c r="L140" s="143"/>
      <c r="M140" s="147"/>
      <c r="T140" s="148"/>
      <c r="AT140" s="144" t="s">
        <v>154</v>
      </c>
      <c r="AU140" s="144" t="s">
        <v>79</v>
      </c>
      <c r="AV140" s="13" t="s">
        <v>79</v>
      </c>
      <c r="AW140" s="13" t="s">
        <v>27</v>
      </c>
      <c r="AX140" s="13" t="s">
        <v>69</v>
      </c>
      <c r="AY140" s="144" t="s">
        <v>147</v>
      </c>
    </row>
    <row r="141" spans="2:65" s="14" customFormat="1">
      <c r="B141" s="149"/>
      <c r="D141" s="138" t="s">
        <v>154</v>
      </c>
      <c r="E141" s="150" t="s">
        <v>1</v>
      </c>
      <c r="F141" s="151" t="s">
        <v>157</v>
      </c>
      <c r="H141" s="152">
        <v>200</v>
      </c>
      <c r="L141" s="149"/>
      <c r="M141" s="153"/>
      <c r="T141" s="154"/>
      <c r="AT141" s="150" t="s">
        <v>154</v>
      </c>
      <c r="AU141" s="150" t="s">
        <v>79</v>
      </c>
      <c r="AV141" s="14" t="s">
        <v>152</v>
      </c>
      <c r="AW141" s="14" t="s">
        <v>27</v>
      </c>
      <c r="AX141" s="14" t="s">
        <v>77</v>
      </c>
      <c r="AY141" s="150" t="s">
        <v>147</v>
      </c>
    </row>
    <row r="142" spans="2:65" s="11" customFormat="1" ht="22.9" customHeight="1">
      <c r="B142" s="113"/>
      <c r="D142" s="114" t="s">
        <v>68</v>
      </c>
      <c r="E142" s="122" t="s">
        <v>164</v>
      </c>
      <c r="F142" s="122" t="s">
        <v>165</v>
      </c>
      <c r="J142" s="123"/>
      <c r="L142" s="113"/>
      <c r="M142" s="117"/>
      <c r="P142" s="118">
        <f>SUM(P143:P163)</f>
        <v>145.22761200000002</v>
      </c>
      <c r="R142" s="118">
        <f>SUM(R143:R163)</f>
        <v>0</v>
      </c>
      <c r="T142" s="119">
        <f>SUM(T143:T163)</f>
        <v>289.40285000000006</v>
      </c>
      <c r="AR142" s="114" t="s">
        <v>77</v>
      </c>
      <c r="AT142" s="120" t="s">
        <v>68</v>
      </c>
      <c r="AU142" s="120" t="s">
        <v>77</v>
      </c>
      <c r="AY142" s="114" t="s">
        <v>147</v>
      </c>
      <c r="BK142" s="121">
        <f>SUM(BK143:BK163)</f>
        <v>0</v>
      </c>
    </row>
    <row r="143" spans="2:65" s="1" customFormat="1" ht="33" customHeight="1">
      <c r="B143" s="124"/>
      <c r="C143" s="125" t="s">
        <v>84</v>
      </c>
      <c r="D143" s="125" t="s">
        <v>149</v>
      </c>
      <c r="E143" s="126" t="s">
        <v>166</v>
      </c>
      <c r="F143" s="127" t="s">
        <v>167</v>
      </c>
      <c r="G143" s="128" t="s">
        <v>82</v>
      </c>
      <c r="H143" s="129">
        <v>526.18700000000001</v>
      </c>
      <c r="I143" s="130"/>
      <c r="J143" s="130"/>
      <c r="K143" s="127"/>
      <c r="L143" s="28"/>
      <c r="M143" s="131" t="s">
        <v>1</v>
      </c>
      <c r="N143" s="132" t="s">
        <v>34</v>
      </c>
      <c r="O143" s="133">
        <v>0.27600000000000002</v>
      </c>
      <c r="P143" s="133">
        <f>O143*H143</f>
        <v>145.22761200000002</v>
      </c>
      <c r="Q143" s="133">
        <v>0</v>
      </c>
      <c r="R143" s="133">
        <f>Q143*H143</f>
        <v>0</v>
      </c>
      <c r="S143" s="133">
        <v>0.55000000000000004</v>
      </c>
      <c r="T143" s="134">
        <f>S143*H143</f>
        <v>289.40285000000006</v>
      </c>
      <c r="AR143" s="135" t="s">
        <v>152</v>
      </c>
      <c r="AT143" s="135" t="s">
        <v>149</v>
      </c>
      <c r="AU143" s="135" t="s">
        <v>79</v>
      </c>
      <c r="AY143" s="16" t="s">
        <v>147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6" t="s">
        <v>77</v>
      </c>
      <c r="BK143" s="136">
        <f>ROUND(I143*H143,2)</f>
        <v>0</v>
      </c>
      <c r="BL143" s="16" t="s">
        <v>152</v>
      </c>
      <c r="BM143" s="135" t="s">
        <v>168</v>
      </c>
    </row>
    <row r="144" spans="2:65" s="12" customFormat="1">
      <c r="B144" s="137"/>
      <c r="D144" s="138" t="s">
        <v>154</v>
      </c>
      <c r="E144" s="139" t="s">
        <v>1</v>
      </c>
      <c r="F144" s="140" t="s">
        <v>169</v>
      </c>
      <c r="H144" s="139" t="s">
        <v>1</v>
      </c>
      <c r="L144" s="137"/>
      <c r="M144" s="141"/>
      <c r="T144" s="142"/>
      <c r="AT144" s="139" t="s">
        <v>154</v>
      </c>
      <c r="AU144" s="139" t="s">
        <v>79</v>
      </c>
      <c r="AV144" s="12" t="s">
        <v>77</v>
      </c>
      <c r="AW144" s="12" t="s">
        <v>27</v>
      </c>
      <c r="AX144" s="12" t="s">
        <v>69</v>
      </c>
      <c r="AY144" s="139" t="s">
        <v>147</v>
      </c>
    </row>
    <row r="145" spans="2:51" s="13" customFormat="1">
      <c r="B145" s="143"/>
      <c r="D145" s="138" t="s">
        <v>154</v>
      </c>
      <c r="E145" s="144" t="s">
        <v>1</v>
      </c>
      <c r="F145" s="145" t="s">
        <v>80</v>
      </c>
      <c r="H145" s="146">
        <v>526.18715231249996</v>
      </c>
      <c r="L145" s="143"/>
      <c r="M145" s="147"/>
      <c r="T145" s="148"/>
      <c r="AT145" s="144" t="s">
        <v>154</v>
      </c>
      <c r="AU145" s="144" t="s">
        <v>79</v>
      </c>
      <c r="AV145" s="13" t="s">
        <v>79</v>
      </c>
      <c r="AW145" s="13" t="s">
        <v>27</v>
      </c>
      <c r="AX145" s="13" t="s">
        <v>69</v>
      </c>
      <c r="AY145" s="144" t="s">
        <v>147</v>
      </c>
    </row>
    <row r="146" spans="2:51" s="14" customFormat="1">
      <c r="B146" s="149"/>
      <c r="D146" s="138" t="s">
        <v>154</v>
      </c>
      <c r="E146" s="150" t="s">
        <v>1</v>
      </c>
      <c r="F146" s="151" t="s">
        <v>157</v>
      </c>
      <c r="H146" s="152">
        <v>526.18715231249996</v>
      </c>
      <c r="L146" s="149"/>
      <c r="M146" s="153"/>
      <c r="T146" s="154"/>
      <c r="AT146" s="150" t="s">
        <v>154</v>
      </c>
      <c r="AU146" s="150" t="s">
        <v>79</v>
      </c>
      <c r="AV146" s="14" t="s">
        <v>152</v>
      </c>
      <c r="AW146" s="14" t="s">
        <v>27</v>
      </c>
      <c r="AX146" s="14" t="s">
        <v>77</v>
      </c>
      <c r="AY146" s="150" t="s">
        <v>147</v>
      </c>
    </row>
    <row r="147" spans="2:51" s="12" customFormat="1">
      <c r="B147" s="137"/>
      <c r="D147" s="138" t="s">
        <v>154</v>
      </c>
      <c r="E147" s="139" t="s">
        <v>1</v>
      </c>
      <c r="F147" s="140" t="s">
        <v>170</v>
      </c>
      <c r="H147" s="139" t="s">
        <v>1</v>
      </c>
      <c r="L147" s="137"/>
      <c r="M147" s="141"/>
      <c r="T147" s="142"/>
      <c r="AT147" s="139" t="s">
        <v>154</v>
      </c>
      <c r="AU147" s="139" t="s">
        <v>79</v>
      </c>
      <c r="AV147" s="12" t="s">
        <v>77</v>
      </c>
      <c r="AW147" s="12" t="s">
        <v>27</v>
      </c>
      <c r="AX147" s="12" t="s">
        <v>69</v>
      </c>
      <c r="AY147" s="139" t="s">
        <v>147</v>
      </c>
    </row>
    <row r="148" spans="2:51" s="12" customFormat="1">
      <c r="B148" s="137"/>
      <c r="D148" s="138" t="s">
        <v>154</v>
      </c>
      <c r="E148" s="139" t="s">
        <v>1</v>
      </c>
      <c r="F148" s="140" t="s">
        <v>171</v>
      </c>
      <c r="H148" s="139" t="s">
        <v>1</v>
      </c>
      <c r="L148" s="137"/>
      <c r="M148" s="141"/>
      <c r="T148" s="142"/>
      <c r="AT148" s="139" t="s">
        <v>154</v>
      </c>
      <c r="AU148" s="139" t="s">
        <v>79</v>
      </c>
      <c r="AV148" s="12" t="s">
        <v>77</v>
      </c>
      <c r="AW148" s="12" t="s">
        <v>27</v>
      </c>
      <c r="AX148" s="12" t="s">
        <v>69</v>
      </c>
      <c r="AY148" s="139" t="s">
        <v>147</v>
      </c>
    </row>
    <row r="149" spans="2:51" s="12" customFormat="1">
      <c r="B149" s="137"/>
      <c r="D149" s="138" t="s">
        <v>154</v>
      </c>
      <c r="E149" s="139" t="s">
        <v>1</v>
      </c>
      <c r="F149" s="140" t="s">
        <v>172</v>
      </c>
      <c r="H149" s="139" t="s">
        <v>1</v>
      </c>
      <c r="L149" s="137"/>
      <c r="M149" s="141"/>
      <c r="T149" s="142"/>
      <c r="AT149" s="139" t="s">
        <v>154</v>
      </c>
      <c r="AU149" s="139" t="s">
        <v>79</v>
      </c>
      <c r="AV149" s="12" t="s">
        <v>77</v>
      </c>
      <c r="AW149" s="12" t="s">
        <v>27</v>
      </c>
      <c r="AX149" s="12" t="s">
        <v>69</v>
      </c>
      <c r="AY149" s="139" t="s">
        <v>147</v>
      </c>
    </row>
    <row r="150" spans="2:51" s="12" customFormat="1">
      <c r="B150" s="137"/>
      <c r="D150" s="138" t="s">
        <v>154</v>
      </c>
      <c r="E150" s="139" t="s">
        <v>1</v>
      </c>
      <c r="F150" s="140" t="s">
        <v>173</v>
      </c>
      <c r="H150" s="139" t="s">
        <v>1</v>
      </c>
      <c r="L150" s="137"/>
      <c r="M150" s="141"/>
      <c r="T150" s="142"/>
      <c r="AT150" s="139" t="s">
        <v>154</v>
      </c>
      <c r="AU150" s="139" t="s">
        <v>79</v>
      </c>
      <c r="AV150" s="12" t="s">
        <v>77</v>
      </c>
      <c r="AW150" s="12" t="s">
        <v>27</v>
      </c>
      <c r="AX150" s="12" t="s">
        <v>69</v>
      </c>
      <c r="AY150" s="139" t="s">
        <v>147</v>
      </c>
    </row>
    <row r="151" spans="2:51" s="12" customFormat="1">
      <c r="B151" s="137"/>
      <c r="D151" s="138" t="s">
        <v>154</v>
      </c>
      <c r="E151" s="139" t="s">
        <v>1</v>
      </c>
      <c r="F151" s="140" t="s">
        <v>174</v>
      </c>
      <c r="H151" s="139" t="s">
        <v>1</v>
      </c>
      <c r="L151" s="137"/>
      <c r="M151" s="141"/>
      <c r="T151" s="142"/>
      <c r="AT151" s="139" t="s">
        <v>154</v>
      </c>
      <c r="AU151" s="139" t="s">
        <v>79</v>
      </c>
      <c r="AV151" s="12" t="s">
        <v>77</v>
      </c>
      <c r="AW151" s="12" t="s">
        <v>27</v>
      </c>
      <c r="AX151" s="12" t="s">
        <v>69</v>
      </c>
      <c r="AY151" s="139" t="s">
        <v>147</v>
      </c>
    </row>
    <row r="152" spans="2:51" s="12" customFormat="1">
      <c r="B152" s="137"/>
      <c r="D152" s="138" t="s">
        <v>154</v>
      </c>
      <c r="E152" s="139" t="s">
        <v>1</v>
      </c>
      <c r="F152" s="140" t="s">
        <v>175</v>
      </c>
      <c r="H152" s="139" t="s">
        <v>1</v>
      </c>
      <c r="L152" s="137"/>
      <c r="M152" s="141"/>
      <c r="T152" s="142"/>
      <c r="AT152" s="139" t="s">
        <v>154</v>
      </c>
      <c r="AU152" s="139" t="s">
        <v>79</v>
      </c>
      <c r="AV152" s="12" t="s">
        <v>77</v>
      </c>
      <c r="AW152" s="12" t="s">
        <v>27</v>
      </c>
      <c r="AX152" s="12" t="s">
        <v>69</v>
      </c>
      <c r="AY152" s="139" t="s">
        <v>147</v>
      </c>
    </row>
    <row r="153" spans="2:51" s="12" customFormat="1">
      <c r="B153" s="137"/>
      <c r="D153" s="138" t="s">
        <v>154</v>
      </c>
      <c r="E153" s="139" t="s">
        <v>1</v>
      </c>
      <c r="F153" s="140" t="s">
        <v>176</v>
      </c>
      <c r="H153" s="139" t="s">
        <v>1</v>
      </c>
      <c r="L153" s="137"/>
      <c r="M153" s="141"/>
      <c r="T153" s="142"/>
      <c r="AT153" s="139" t="s">
        <v>154</v>
      </c>
      <c r="AU153" s="139" t="s">
        <v>79</v>
      </c>
      <c r="AV153" s="12" t="s">
        <v>77</v>
      </c>
      <c r="AW153" s="12" t="s">
        <v>27</v>
      </c>
      <c r="AX153" s="12" t="s">
        <v>69</v>
      </c>
      <c r="AY153" s="139" t="s">
        <v>147</v>
      </c>
    </row>
    <row r="154" spans="2:51" s="12" customFormat="1">
      <c r="B154" s="137"/>
      <c r="D154" s="138" t="s">
        <v>154</v>
      </c>
      <c r="E154" s="139" t="s">
        <v>1</v>
      </c>
      <c r="F154" s="140" t="s">
        <v>177</v>
      </c>
      <c r="H154" s="139" t="s">
        <v>1</v>
      </c>
      <c r="L154" s="137"/>
      <c r="M154" s="141"/>
      <c r="T154" s="142"/>
      <c r="AT154" s="139" t="s">
        <v>154</v>
      </c>
      <c r="AU154" s="139" t="s">
        <v>79</v>
      </c>
      <c r="AV154" s="12" t="s">
        <v>77</v>
      </c>
      <c r="AW154" s="12" t="s">
        <v>27</v>
      </c>
      <c r="AX154" s="12" t="s">
        <v>69</v>
      </c>
      <c r="AY154" s="139" t="s">
        <v>147</v>
      </c>
    </row>
    <row r="155" spans="2:51" s="12" customFormat="1">
      <c r="B155" s="137"/>
      <c r="D155" s="138" t="s">
        <v>154</v>
      </c>
      <c r="E155" s="139" t="s">
        <v>1</v>
      </c>
      <c r="F155" s="140" t="s">
        <v>178</v>
      </c>
      <c r="H155" s="139" t="s">
        <v>1</v>
      </c>
      <c r="L155" s="137"/>
      <c r="M155" s="141"/>
      <c r="T155" s="142"/>
      <c r="AT155" s="139" t="s">
        <v>154</v>
      </c>
      <c r="AU155" s="139" t="s">
        <v>79</v>
      </c>
      <c r="AV155" s="12" t="s">
        <v>77</v>
      </c>
      <c r="AW155" s="12" t="s">
        <v>27</v>
      </c>
      <c r="AX155" s="12" t="s">
        <v>69</v>
      </c>
      <c r="AY155" s="139" t="s">
        <v>147</v>
      </c>
    </row>
    <row r="156" spans="2:51" s="12" customFormat="1">
      <c r="B156" s="137"/>
      <c r="D156" s="138" t="s">
        <v>154</v>
      </c>
      <c r="E156" s="139" t="s">
        <v>1</v>
      </c>
      <c r="F156" s="140" t="s">
        <v>179</v>
      </c>
      <c r="H156" s="139" t="s">
        <v>1</v>
      </c>
      <c r="L156" s="137"/>
      <c r="M156" s="141"/>
      <c r="T156" s="142"/>
      <c r="AT156" s="139" t="s">
        <v>154</v>
      </c>
      <c r="AU156" s="139" t="s">
        <v>79</v>
      </c>
      <c r="AV156" s="12" t="s">
        <v>77</v>
      </c>
      <c r="AW156" s="12" t="s">
        <v>27</v>
      </c>
      <c r="AX156" s="12" t="s">
        <v>69</v>
      </c>
      <c r="AY156" s="139" t="s">
        <v>147</v>
      </c>
    </row>
    <row r="157" spans="2:51" s="12" customFormat="1" ht="22.5">
      <c r="B157" s="137"/>
      <c r="D157" s="138" t="s">
        <v>154</v>
      </c>
      <c r="E157" s="139" t="s">
        <v>1</v>
      </c>
      <c r="F157" s="140" t="s">
        <v>180</v>
      </c>
      <c r="H157" s="139" t="s">
        <v>1</v>
      </c>
      <c r="L157" s="137"/>
      <c r="M157" s="141"/>
      <c r="T157" s="142"/>
      <c r="AT157" s="139" t="s">
        <v>154</v>
      </c>
      <c r="AU157" s="139" t="s">
        <v>79</v>
      </c>
      <c r="AV157" s="12" t="s">
        <v>77</v>
      </c>
      <c r="AW157" s="12" t="s">
        <v>27</v>
      </c>
      <c r="AX157" s="12" t="s">
        <v>69</v>
      </c>
      <c r="AY157" s="139" t="s">
        <v>147</v>
      </c>
    </row>
    <row r="158" spans="2:51" s="12" customFormat="1">
      <c r="B158" s="137"/>
      <c r="D158" s="138" t="s">
        <v>154</v>
      </c>
      <c r="E158" s="139" t="s">
        <v>1</v>
      </c>
      <c r="F158" s="140" t="s">
        <v>181</v>
      </c>
      <c r="H158" s="139" t="s">
        <v>1</v>
      </c>
      <c r="L158" s="137"/>
      <c r="M158" s="141"/>
      <c r="T158" s="142"/>
      <c r="AT158" s="139" t="s">
        <v>154</v>
      </c>
      <c r="AU158" s="139" t="s">
        <v>79</v>
      </c>
      <c r="AV158" s="12" t="s">
        <v>77</v>
      </c>
      <c r="AW158" s="12" t="s">
        <v>27</v>
      </c>
      <c r="AX158" s="12" t="s">
        <v>69</v>
      </c>
      <c r="AY158" s="139" t="s">
        <v>147</v>
      </c>
    </row>
    <row r="159" spans="2:51" s="12" customFormat="1">
      <c r="B159" s="137"/>
      <c r="D159" s="138" t="s">
        <v>154</v>
      </c>
      <c r="E159" s="139" t="s">
        <v>1</v>
      </c>
      <c r="F159" s="140" t="s">
        <v>182</v>
      </c>
      <c r="H159" s="139" t="s">
        <v>1</v>
      </c>
      <c r="L159" s="137"/>
      <c r="M159" s="141"/>
      <c r="T159" s="142"/>
      <c r="AT159" s="139" t="s">
        <v>154</v>
      </c>
      <c r="AU159" s="139" t="s">
        <v>79</v>
      </c>
      <c r="AV159" s="12" t="s">
        <v>77</v>
      </c>
      <c r="AW159" s="12" t="s">
        <v>27</v>
      </c>
      <c r="AX159" s="12" t="s">
        <v>69</v>
      </c>
      <c r="AY159" s="139" t="s">
        <v>147</v>
      </c>
    </row>
    <row r="160" spans="2:51" s="12" customFormat="1" ht="33.75">
      <c r="B160" s="137"/>
      <c r="D160" s="138" t="s">
        <v>154</v>
      </c>
      <c r="E160" s="139" t="s">
        <v>1</v>
      </c>
      <c r="F160" s="140" t="s">
        <v>183</v>
      </c>
      <c r="H160" s="139" t="s">
        <v>1</v>
      </c>
      <c r="L160" s="137"/>
      <c r="M160" s="141"/>
      <c r="T160" s="142"/>
      <c r="AT160" s="139" t="s">
        <v>154</v>
      </c>
      <c r="AU160" s="139" t="s">
        <v>79</v>
      </c>
      <c r="AV160" s="12" t="s">
        <v>77</v>
      </c>
      <c r="AW160" s="12" t="s">
        <v>27</v>
      </c>
      <c r="AX160" s="12" t="s">
        <v>69</v>
      </c>
      <c r="AY160" s="139" t="s">
        <v>147</v>
      </c>
    </row>
    <row r="161" spans="2:65" s="12" customFormat="1" ht="22.5">
      <c r="B161" s="137"/>
      <c r="D161" s="138" t="s">
        <v>154</v>
      </c>
      <c r="E161" s="139" t="s">
        <v>1</v>
      </c>
      <c r="F161" s="140" t="s">
        <v>184</v>
      </c>
      <c r="H161" s="139" t="s">
        <v>1</v>
      </c>
      <c r="L161" s="137"/>
      <c r="M161" s="141"/>
      <c r="T161" s="142"/>
      <c r="AT161" s="139" t="s">
        <v>154</v>
      </c>
      <c r="AU161" s="139" t="s">
        <v>79</v>
      </c>
      <c r="AV161" s="12" t="s">
        <v>77</v>
      </c>
      <c r="AW161" s="12" t="s">
        <v>27</v>
      </c>
      <c r="AX161" s="12" t="s">
        <v>69</v>
      </c>
      <c r="AY161" s="139" t="s">
        <v>147</v>
      </c>
    </row>
    <row r="162" spans="2:65" s="12" customFormat="1" ht="22.5">
      <c r="B162" s="137"/>
      <c r="D162" s="138" t="s">
        <v>154</v>
      </c>
      <c r="E162" s="139" t="s">
        <v>1</v>
      </c>
      <c r="F162" s="140" t="s">
        <v>185</v>
      </c>
      <c r="H162" s="139" t="s">
        <v>1</v>
      </c>
      <c r="L162" s="137"/>
      <c r="M162" s="141"/>
      <c r="T162" s="142"/>
      <c r="AT162" s="139" t="s">
        <v>154</v>
      </c>
      <c r="AU162" s="139" t="s">
        <v>79</v>
      </c>
      <c r="AV162" s="12" t="s">
        <v>77</v>
      </c>
      <c r="AW162" s="12" t="s">
        <v>27</v>
      </c>
      <c r="AX162" s="12" t="s">
        <v>69</v>
      </c>
      <c r="AY162" s="139" t="s">
        <v>147</v>
      </c>
    </row>
    <row r="163" spans="2:65" s="12" customFormat="1">
      <c r="B163" s="137"/>
      <c r="D163" s="138" t="s">
        <v>154</v>
      </c>
      <c r="E163" s="139" t="s">
        <v>1</v>
      </c>
      <c r="F163" s="140" t="s">
        <v>186</v>
      </c>
      <c r="H163" s="139" t="s">
        <v>1</v>
      </c>
      <c r="L163" s="137"/>
      <c r="M163" s="141"/>
      <c r="T163" s="142"/>
      <c r="AT163" s="139" t="s">
        <v>154</v>
      </c>
      <c r="AU163" s="139" t="s">
        <v>79</v>
      </c>
      <c r="AV163" s="12" t="s">
        <v>77</v>
      </c>
      <c r="AW163" s="12" t="s">
        <v>27</v>
      </c>
      <c r="AX163" s="12" t="s">
        <v>69</v>
      </c>
      <c r="AY163" s="139" t="s">
        <v>147</v>
      </c>
    </row>
    <row r="164" spans="2:65" s="11" customFormat="1" ht="22.9" customHeight="1">
      <c r="B164" s="113"/>
      <c r="D164" s="114" t="s">
        <v>68</v>
      </c>
      <c r="E164" s="122" t="s">
        <v>187</v>
      </c>
      <c r="F164" s="122" t="s">
        <v>188</v>
      </c>
      <c r="J164" s="123"/>
      <c r="L164" s="113"/>
      <c r="M164" s="117"/>
      <c r="P164" s="118">
        <f>SUM(P165:P207)</f>
        <v>49.340871999999997</v>
      </c>
      <c r="R164" s="118">
        <f>SUM(R165:R207)</f>
        <v>0</v>
      </c>
      <c r="T164" s="119">
        <f>SUM(T165:T207)</f>
        <v>0</v>
      </c>
      <c r="AR164" s="114" t="s">
        <v>77</v>
      </c>
      <c r="AT164" s="120" t="s">
        <v>68</v>
      </c>
      <c r="AU164" s="120" t="s">
        <v>77</v>
      </c>
      <c r="AY164" s="114" t="s">
        <v>147</v>
      </c>
      <c r="BK164" s="121">
        <f>SUM(BK165:BK207)</f>
        <v>0</v>
      </c>
    </row>
    <row r="165" spans="2:65" s="1" customFormat="1" ht="24.2" customHeight="1">
      <c r="B165" s="124"/>
      <c r="C165" s="125" t="s">
        <v>152</v>
      </c>
      <c r="D165" s="125" t="s">
        <v>149</v>
      </c>
      <c r="E165" s="126" t="s">
        <v>189</v>
      </c>
      <c r="F165" s="127" t="s">
        <v>190</v>
      </c>
      <c r="G165" s="128" t="s">
        <v>87</v>
      </c>
      <c r="H165" s="129">
        <v>291.39999999999998</v>
      </c>
      <c r="I165" s="130"/>
      <c r="J165" s="130"/>
      <c r="K165" s="127"/>
      <c r="L165" s="28"/>
      <c r="M165" s="131" t="s">
        <v>1</v>
      </c>
      <c r="N165" s="132" t="s">
        <v>34</v>
      </c>
      <c r="O165" s="133">
        <v>3.4000000000000002E-2</v>
      </c>
      <c r="P165" s="133">
        <f>O165*H165</f>
        <v>9.9076000000000004</v>
      </c>
      <c r="Q165" s="133">
        <v>0</v>
      </c>
      <c r="R165" s="133">
        <f>Q165*H165</f>
        <v>0</v>
      </c>
      <c r="S165" s="133">
        <v>0</v>
      </c>
      <c r="T165" s="134">
        <f>S165*H165</f>
        <v>0</v>
      </c>
      <c r="AR165" s="135" t="s">
        <v>152</v>
      </c>
      <c r="AT165" s="135" t="s">
        <v>149</v>
      </c>
      <c r="AU165" s="135" t="s">
        <v>79</v>
      </c>
      <c r="AY165" s="16" t="s">
        <v>147</v>
      </c>
      <c r="BE165" s="136">
        <f>IF(N165="základní",J165,0)</f>
        <v>0</v>
      </c>
      <c r="BF165" s="136">
        <f>IF(N165="snížená",J165,0)</f>
        <v>0</v>
      </c>
      <c r="BG165" s="136">
        <f>IF(N165="zákl. přenesená",J165,0)</f>
        <v>0</v>
      </c>
      <c r="BH165" s="136">
        <f>IF(N165="sníž. přenesená",J165,0)</f>
        <v>0</v>
      </c>
      <c r="BI165" s="136">
        <f>IF(N165="nulová",J165,0)</f>
        <v>0</v>
      </c>
      <c r="BJ165" s="16" t="s">
        <v>77</v>
      </c>
      <c r="BK165" s="136">
        <f>ROUND(I165*H165,2)</f>
        <v>0</v>
      </c>
      <c r="BL165" s="16" t="s">
        <v>152</v>
      </c>
      <c r="BM165" s="135" t="s">
        <v>191</v>
      </c>
    </row>
    <row r="166" spans="2:65" s="12" customFormat="1">
      <c r="B166" s="137"/>
      <c r="D166" s="138" t="s">
        <v>154</v>
      </c>
      <c r="E166" s="139" t="s">
        <v>1</v>
      </c>
      <c r="F166" s="140" t="s">
        <v>192</v>
      </c>
      <c r="H166" s="139" t="s">
        <v>1</v>
      </c>
      <c r="L166" s="137"/>
      <c r="M166" s="141"/>
      <c r="T166" s="142"/>
      <c r="AT166" s="139" t="s">
        <v>154</v>
      </c>
      <c r="AU166" s="139" t="s">
        <v>79</v>
      </c>
      <c r="AV166" s="12" t="s">
        <v>77</v>
      </c>
      <c r="AW166" s="12" t="s">
        <v>27</v>
      </c>
      <c r="AX166" s="12" t="s">
        <v>69</v>
      </c>
      <c r="AY166" s="139" t="s">
        <v>147</v>
      </c>
    </row>
    <row r="167" spans="2:65" s="13" customFormat="1">
      <c r="B167" s="143"/>
      <c r="D167" s="138" t="s">
        <v>154</v>
      </c>
      <c r="E167" s="144" t="s">
        <v>1</v>
      </c>
      <c r="F167" s="145" t="s">
        <v>85</v>
      </c>
      <c r="H167" s="146">
        <v>291.39999999999998</v>
      </c>
      <c r="L167" s="143"/>
      <c r="M167" s="147"/>
      <c r="T167" s="148"/>
      <c r="AT167" s="144" t="s">
        <v>154</v>
      </c>
      <c r="AU167" s="144" t="s">
        <v>79</v>
      </c>
      <c r="AV167" s="13" t="s">
        <v>79</v>
      </c>
      <c r="AW167" s="13" t="s">
        <v>27</v>
      </c>
      <c r="AX167" s="13" t="s">
        <v>69</v>
      </c>
      <c r="AY167" s="144" t="s">
        <v>147</v>
      </c>
    </row>
    <row r="168" spans="2:65" s="14" customFormat="1">
      <c r="B168" s="149"/>
      <c r="D168" s="138" t="s">
        <v>154</v>
      </c>
      <c r="E168" s="150" t="s">
        <v>1</v>
      </c>
      <c r="F168" s="151" t="s">
        <v>157</v>
      </c>
      <c r="H168" s="152">
        <v>291.39999999999998</v>
      </c>
      <c r="L168" s="149"/>
      <c r="M168" s="153"/>
      <c r="T168" s="154"/>
      <c r="AT168" s="150" t="s">
        <v>154</v>
      </c>
      <c r="AU168" s="150" t="s">
        <v>79</v>
      </c>
      <c r="AV168" s="14" t="s">
        <v>152</v>
      </c>
      <c r="AW168" s="14" t="s">
        <v>27</v>
      </c>
      <c r="AX168" s="14" t="s">
        <v>77</v>
      </c>
      <c r="AY168" s="150" t="s">
        <v>147</v>
      </c>
    </row>
    <row r="169" spans="2:65" s="1" customFormat="1" ht="24.2" customHeight="1">
      <c r="B169" s="124"/>
      <c r="C169" s="125" t="s">
        <v>193</v>
      </c>
      <c r="D169" s="125" t="s">
        <v>149</v>
      </c>
      <c r="E169" s="126" t="s">
        <v>194</v>
      </c>
      <c r="F169" s="127" t="s">
        <v>195</v>
      </c>
      <c r="G169" s="128" t="s">
        <v>87</v>
      </c>
      <c r="H169" s="129">
        <v>291.39999999999998</v>
      </c>
      <c r="I169" s="130"/>
      <c r="J169" s="130"/>
      <c r="K169" s="127"/>
      <c r="L169" s="28"/>
      <c r="M169" s="131" t="s">
        <v>1</v>
      </c>
      <c r="N169" s="132" t="s">
        <v>34</v>
      </c>
      <c r="O169" s="133">
        <v>9.0999999999999998E-2</v>
      </c>
      <c r="P169" s="133">
        <f>O169*H169</f>
        <v>26.517399999999999</v>
      </c>
      <c r="Q169" s="133">
        <v>0</v>
      </c>
      <c r="R169" s="133">
        <f>Q169*H169</f>
        <v>0</v>
      </c>
      <c r="S169" s="133">
        <v>0</v>
      </c>
      <c r="T169" s="134">
        <f>S169*H169</f>
        <v>0</v>
      </c>
      <c r="AR169" s="135" t="s">
        <v>152</v>
      </c>
      <c r="AT169" s="135" t="s">
        <v>149</v>
      </c>
      <c r="AU169" s="135" t="s">
        <v>79</v>
      </c>
      <c r="AY169" s="16" t="s">
        <v>147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6" t="s">
        <v>77</v>
      </c>
      <c r="BK169" s="136">
        <f>ROUND(I169*H169,2)</f>
        <v>0</v>
      </c>
      <c r="BL169" s="16" t="s">
        <v>152</v>
      </c>
      <c r="BM169" s="135" t="s">
        <v>196</v>
      </c>
    </row>
    <row r="170" spans="2:65" s="12" customFormat="1">
      <c r="B170" s="137"/>
      <c r="D170" s="138" t="s">
        <v>154</v>
      </c>
      <c r="E170" s="139" t="s">
        <v>1</v>
      </c>
      <c r="F170" s="140" t="s">
        <v>192</v>
      </c>
      <c r="H170" s="139" t="s">
        <v>1</v>
      </c>
      <c r="L170" s="137"/>
      <c r="M170" s="141"/>
      <c r="T170" s="142"/>
      <c r="AT170" s="139" t="s">
        <v>154</v>
      </c>
      <c r="AU170" s="139" t="s">
        <v>79</v>
      </c>
      <c r="AV170" s="12" t="s">
        <v>77</v>
      </c>
      <c r="AW170" s="12" t="s">
        <v>27</v>
      </c>
      <c r="AX170" s="12" t="s">
        <v>69</v>
      </c>
      <c r="AY170" s="139" t="s">
        <v>147</v>
      </c>
    </row>
    <row r="171" spans="2:65" s="13" customFormat="1">
      <c r="B171" s="143"/>
      <c r="D171" s="138" t="s">
        <v>154</v>
      </c>
      <c r="E171" s="144" t="s">
        <v>1</v>
      </c>
      <c r="F171" s="145" t="s">
        <v>85</v>
      </c>
      <c r="H171" s="146">
        <v>291.39999999999998</v>
      </c>
      <c r="L171" s="143"/>
      <c r="M171" s="147"/>
      <c r="T171" s="148"/>
      <c r="AT171" s="144" t="s">
        <v>154</v>
      </c>
      <c r="AU171" s="144" t="s">
        <v>79</v>
      </c>
      <c r="AV171" s="13" t="s">
        <v>79</v>
      </c>
      <c r="AW171" s="13" t="s">
        <v>27</v>
      </c>
      <c r="AX171" s="13" t="s">
        <v>69</v>
      </c>
      <c r="AY171" s="144" t="s">
        <v>147</v>
      </c>
    </row>
    <row r="172" spans="2:65" s="14" customFormat="1">
      <c r="B172" s="149"/>
      <c r="D172" s="138" t="s">
        <v>154</v>
      </c>
      <c r="E172" s="150" t="s">
        <v>1</v>
      </c>
      <c r="F172" s="151" t="s">
        <v>157</v>
      </c>
      <c r="H172" s="152">
        <v>291.39999999999998</v>
      </c>
      <c r="L172" s="149"/>
      <c r="M172" s="153"/>
      <c r="T172" s="154"/>
      <c r="AT172" s="150" t="s">
        <v>154</v>
      </c>
      <c r="AU172" s="150" t="s">
        <v>79</v>
      </c>
      <c r="AV172" s="14" t="s">
        <v>152</v>
      </c>
      <c r="AW172" s="14" t="s">
        <v>27</v>
      </c>
      <c r="AX172" s="14" t="s">
        <v>77</v>
      </c>
      <c r="AY172" s="150" t="s">
        <v>147</v>
      </c>
    </row>
    <row r="173" spans="2:65" s="1" customFormat="1" ht="24.2" customHeight="1">
      <c r="B173" s="124"/>
      <c r="C173" s="125" t="s">
        <v>197</v>
      </c>
      <c r="D173" s="125" t="s">
        <v>149</v>
      </c>
      <c r="E173" s="126" t="s">
        <v>198</v>
      </c>
      <c r="F173" s="127" t="s">
        <v>199</v>
      </c>
      <c r="G173" s="128" t="s">
        <v>87</v>
      </c>
      <c r="H173" s="129">
        <v>1457</v>
      </c>
      <c r="I173" s="130"/>
      <c r="J173" s="130"/>
      <c r="K173" s="127"/>
      <c r="L173" s="28"/>
      <c r="M173" s="131" t="s">
        <v>1</v>
      </c>
      <c r="N173" s="132" t="s">
        <v>34</v>
      </c>
      <c r="O173" s="133">
        <v>3.0000000000000001E-3</v>
      </c>
      <c r="P173" s="133">
        <f>O173*H173</f>
        <v>4.3710000000000004</v>
      </c>
      <c r="Q173" s="133">
        <v>0</v>
      </c>
      <c r="R173" s="133">
        <f>Q173*H173</f>
        <v>0</v>
      </c>
      <c r="S173" s="133">
        <v>0</v>
      </c>
      <c r="T173" s="134">
        <f>S173*H173</f>
        <v>0</v>
      </c>
      <c r="AR173" s="135" t="s">
        <v>152</v>
      </c>
      <c r="AT173" s="135" t="s">
        <v>149</v>
      </c>
      <c r="AU173" s="135" t="s">
        <v>79</v>
      </c>
      <c r="AY173" s="16" t="s">
        <v>147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6" t="s">
        <v>77</v>
      </c>
      <c r="BK173" s="136">
        <f>ROUND(I173*H173,2)</f>
        <v>0</v>
      </c>
      <c r="BL173" s="16" t="s">
        <v>152</v>
      </c>
      <c r="BM173" s="135" t="s">
        <v>200</v>
      </c>
    </row>
    <row r="174" spans="2:65" s="12" customFormat="1">
      <c r="B174" s="137"/>
      <c r="D174" s="138" t="s">
        <v>154</v>
      </c>
      <c r="E174" s="139" t="s">
        <v>1</v>
      </c>
      <c r="F174" s="140" t="s">
        <v>192</v>
      </c>
      <c r="H174" s="139" t="s">
        <v>1</v>
      </c>
      <c r="L174" s="137"/>
      <c r="M174" s="141"/>
      <c r="T174" s="142"/>
      <c r="AT174" s="139" t="s">
        <v>154</v>
      </c>
      <c r="AU174" s="139" t="s">
        <v>79</v>
      </c>
      <c r="AV174" s="12" t="s">
        <v>77</v>
      </c>
      <c r="AW174" s="12" t="s">
        <v>27</v>
      </c>
      <c r="AX174" s="12" t="s">
        <v>69</v>
      </c>
      <c r="AY174" s="139" t="s">
        <v>147</v>
      </c>
    </row>
    <row r="175" spans="2:65" s="13" customFormat="1">
      <c r="B175" s="143"/>
      <c r="D175" s="138" t="s">
        <v>154</v>
      </c>
      <c r="E175" s="144" t="s">
        <v>1</v>
      </c>
      <c r="F175" s="145" t="s">
        <v>85</v>
      </c>
      <c r="H175" s="146">
        <v>291.39999999999998</v>
      </c>
      <c r="L175" s="143"/>
      <c r="M175" s="147"/>
      <c r="T175" s="148"/>
      <c r="AT175" s="144" t="s">
        <v>154</v>
      </c>
      <c r="AU175" s="144" t="s">
        <v>79</v>
      </c>
      <c r="AV175" s="13" t="s">
        <v>79</v>
      </c>
      <c r="AW175" s="13" t="s">
        <v>27</v>
      </c>
      <c r="AX175" s="13" t="s">
        <v>69</v>
      </c>
      <c r="AY175" s="144" t="s">
        <v>147</v>
      </c>
    </row>
    <row r="176" spans="2:65" s="14" customFormat="1">
      <c r="B176" s="149"/>
      <c r="D176" s="138" t="s">
        <v>154</v>
      </c>
      <c r="E176" s="150" t="s">
        <v>1</v>
      </c>
      <c r="F176" s="151" t="s">
        <v>157</v>
      </c>
      <c r="H176" s="152">
        <v>291.39999999999998</v>
      </c>
      <c r="L176" s="149"/>
      <c r="M176" s="153"/>
      <c r="T176" s="154"/>
      <c r="AT176" s="150" t="s">
        <v>154</v>
      </c>
      <c r="AU176" s="150" t="s">
        <v>79</v>
      </c>
      <c r="AV176" s="14" t="s">
        <v>152</v>
      </c>
      <c r="AW176" s="14" t="s">
        <v>27</v>
      </c>
      <c r="AX176" s="14" t="s">
        <v>77</v>
      </c>
      <c r="AY176" s="150" t="s">
        <v>147</v>
      </c>
    </row>
    <row r="177" spans="2:65" s="13" customFormat="1">
      <c r="B177" s="143"/>
      <c r="D177" s="138" t="s">
        <v>154</v>
      </c>
      <c r="F177" s="145" t="s">
        <v>201</v>
      </c>
      <c r="H177" s="146">
        <v>1457</v>
      </c>
      <c r="L177" s="143"/>
      <c r="M177" s="147"/>
      <c r="T177" s="148"/>
      <c r="AT177" s="144" t="s">
        <v>154</v>
      </c>
      <c r="AU177" s="144" t="s">
        <v>79</v>
      </c>
      <c r="AV177" s="13" t="s">
        <v>79</v>
      </c>
      <c r="AW177" s="13" t="s">
        <v>3</v>
      </c>
      <c r="AX177" s="13" t="s">
        <v>77</v>
      </c>
      <c r="AY177" s="144" t="s">
        <v>147</v>
      </c>
    </row>
    <row r="178" spans="2:65" s="1" customFormat="1" ht="16.5" customHeight="1">
      <c r="B178" s="124"/>
      <c r="C178" s="125" t="s">
        <v>202</v>
      </c>
      <c r="D178" s="125" t="s">
        <v>149</v>
      </c>
      <c r="E178" s="126" t="s">
        <v>203</v>
      </c>
      <c r="F178" s="127" t="s">
        <v>204</v>
      </c>
      <c r="G178" s="128" t="s">
        <v>87</v>
      </c>
      <c r="H178" s="129">
        <v>291.39999999999998</v>
      </c>
      <c r="I178" s="130"/>
      <c r="J178" s="130"/>
      <c r="K178" s="127"/>
      <c r="L178" s="28"/>
      <c r="M178" s="131" t="s">
        <v>1</v>
      </c>
      <c r="N178" s="132" t="s">
        <v>34</v>
      </c>
      <c r="O178" s="133">
        <v>6.0000000000000001E-3</v>
      </c>
      <c r="P178" s="133">
        <f>O178*H178</f>
        <v>1.7484</v>
      </c>
      <c r="Q178" s="133">
        <v>0</v>
      </c>
      <c r="R178" s="133">
        <f>Q178*H178</f>
        <v>0</v>
      </c>
      <c r="S178" s="133">
        <v>0</v>
      </c>
      <c r="T178" s="134">
        <f>S178*H178</f>
        <v>0</v>
      </c>
      <c r="AR178" s="135" t="s">
        <v>152</v>
      </c>
      <c r="AT178" s="135" t="s">
        <v>149</v>
      </c>
      <c r="AU178" s="135" t="s">
        <v>79</v>
      </c>
      <c r="AY178" s="16" t="s">
        <v>147</v>
      </c>
      <c r="BE178" s="136">
        <f>IF(N178="základní",J178,0)</f>
        <v>0</v>
      </c>
      <c r="BF178" s="136">
        <f>IF(N178="snížená",J178,0)</f>
        <v>0</v>
      </c>
      <c r="BG178" s="136">
        <f>IF(N178="zákl. přenesená",J178,0)</f>
        <v>0</v>
      </c>
      <c r="BH178" s="136">
        <f>IF(N178="sníž. přenesená",J178,0)</f>
        <v>0</v>
      </c>
      <c r="BI178" s="136">
        <f>IF(N178="nulová",J178,0)</f>
        <v>0</v>
      </c>
      <c r="BJ178" s="16" t="s">
        <v>77</v>
      </c>
      <c r="BK178" s="136">
        <f>ROUND(I178*H178,2)</f>
        <v>0</v>
      </c>
      <c r="BL178" s="16" t="s">
        <v>152</v>
      </c>
      <c r="BM178" s="135" t="s">
        <v>205</v>
      </c>
    </row>
    <row r="179" spans="2:65" s="13" customFormat="1">
      <c r="B179" s="143"/>
      <c r="D179" s="138" t="s">
        <v>154</v>
      </c>
      <c r="E179" s="144" t="s">
        <v>1</v>
      </c>
      <c r="F179" s="145" t="s">
        <v>85</v>
      </c>
      <c r="H179" s="146">
        <v>291.39999999999998</v>
      </c>
      <c r="L179" s="143"/>
      <c r="M179" s="147"/>
      <c r="T179" s="148"/>
      <c r="AT179" s="144" t="s">
        <v>154</v>
      </c>
      <c r="AU179" s="144" t="s">
        <v>79</v>
      </c>
      <c r="AV179" s="13" t="s">
        <v>79</v>
      </c>
      <c r="AW179" s="13" t="s">
        <v>27</v>
      </c>
      <c r="AX179" s="13" t="s">
        <v>69</v>
      </c>
      <c r="AY179" s="144" t="s">
        <v>147</v>
      </c>
    </row>
    <row r="180" spans="2:65" s="14" customFormat="1">
      <c r="B180" s="149"/>
      <c r="D180" s="138" t="s">
        <v>154</v>
      </c>
      <c r="E180" s="150" t="s">
        <v>1</v>
      </c>
      <c r="F180" s="151" t="s">
        <v>157</v>
      </c>
      <c r="H180" s="152">
        <v>291.39999999999998</v>
      </c>
      <c r="L180" s="149"/>
      <c r="M180" s="153"/>
      <c r="T180" s="154"/>
      <c r="AT180" s="150" t="s">
        <v>154</v>
      </c>
      <c r="AU180" s="150" t="s">
        <v>79</v>
      </c>
      <c r="AV180" s="14" t="s">
        <v>152</v>
      </c>
      <c r="AW180" s="14" t="s">
        <v>27</v>
      </c>
      <c r="AX180" s="14" t="s">
        <v>77</v>
      </c>
      <c r="AY180" s="150" t="s">
        <v>147</v>
      </c>
    </row>
    <row r="181" spans="2:65" s="1" customFormat="1" ht="33" customHeight="1">
      <c r="B181" s="124"/>
      <c r="C181" s="125" t="s">
        <v>206</v>
      </c>
      <c r="D181" s="125" t="s">
        <v>149</v>
      </c>
      <c r="E181" s="126" t="s">
        <v>207</v>
      </c>
      <c r="F181" s="127" t="s">
        <v>208</v>
      </c>
      <c r="G181" s="128" t="s">
        <v>87</v>
      </c>
      <c r="H181" s="129">
        <v>45.073</v>
      </c>
      <c r="I181" s="130"/>
      <c r="J181" s="130"/>
      <c r="K181" s="127"/>
      <c r="L181" s="28"/>
      <c r="M181" s="131" t="s">
        <v>1</v>
      </c>
      <c r="N181" s="132" t="s">
        <v>34</v>
      </c>
      <c r="O181" s="133">
        <v>0</v>
      </c>
      <c r="P181" s="133">
        <f>O181*H181</f>
        <v>0</v>
      </c>
      <c r="Q181" s="133">
        <v>0</v>
      </c>
      <c r="R181" s="133">
        <f>Q181*H181</f>
        <v>0</v>
      </c>
      <c r="S181" s="133">
        <v>0</v>
      </c>
      <c r="T181" s="134">
        <f>S181*H181</f>
        <v>0</v>
      </c>
      <c r="AR181" s="135" t="s">
        <v>152</v>
      </c>
      <c r="AT181" s="135" t="s">
        <v>149</v>
      </c>
      <c r="AU181" s="135" t="s">
        <v>79</v>
      </c>
      <c r="AY181" s="16" t="s">
        <v>147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6" t="s">
        <v>77</v>
      </c>
      <c r="BK181" s="136">
        <f>ROUND(I181*H181,2)</f>
        <v>0</v>
      </c>
      <c r="BL181" s="16" t="s">
        <v>152</v>
      </c>
      <c r="BM181" s="135" t="s">
        <v>209</v>
      </c>
    </row>
    <row r="182" spans="2:65" s="13" customFormat="1">
      <c r="B182" s="143"/>
      <c r="D182" s="138" t="s">
        <v>154</v>
      </c>
      <c r="E182" s="144" t="s">
        <v>1</v>
      </c>
      <c r="F182" s="145" t="s">
        <v>107</v>
      </c>
      <c r="H182" s="146">
        <v>45.072919670399997</v>
      </c>
      <c r="L182" s="143"/>
      <c r="M182" s="147"/>
      <c r="T182" s="148"/>
      <c r="AT182" s="144" t="s">
        <v>154</v>
      </c>
      <c r="AU182" s="144" t="s">
        <v>79</v>
      </c>
      <c r="AV182" s="13" t="s">
        <v>79</v>
      </c>
      <c r="AW182" s="13" t="s">
        <v>27</v>
      </c>
      <c r="AX182" s="13" t="s">
        <v>69</v>
      </c>
      <c r="AY182" s="144" t="s">
        <v>147</v>
      </c>
    </row>
    <row r="183" spans="2:65" s="14" customFormat="1">
      <c r="B183" s="149"/>
      <c r="D183" s="138" t="s">
        <v>154</v>
      </c>
      <c r="E183" s="150" t="s">
        <v>1</v>
      </c>
      <c r="F183" s="151" t="s">
        <v>157</v>
      </c>
      <c r="H183" s="152">
        <v>45.072919670399997</v>
      </c>
      <c r="L183" s="149"/>
      <c r="M183" s="153"/>
      <c r="T183" s="154"/>
      <c r="AT183" s="150" t="s">
        <v>154</v>
      </c>
      <c r="AU183" s="150" t="s">
        <v>79</v>
      </c>
      <c r="AV183" s="14" t="s">
        <v>152</v>
      </c>
      <c r="AW183" s="14" t="s">
        <v>27</v>
      </c>
      <c r="AX183" s="14" t="s">
        <v>77</v>
      </c>
      <c r="AY183" s="150" t="s">
        <v>147</v>
      </c>
    </row>
    <row r="184" spans="2:65" s="1" customFormat="1" ht="16.5" customHeight="1">
      <c r="B184" s="124"/>
      <c r="C184" s="125" t="s">
        <v>164</v>
      </c>
      <c r="D184" s="125" t="s">
        <v>149</v>
      </c>
      <c r="E184" s="126" t="s">
        <v>210</v>
      </c>
      <c r="F184" s="127" t="s">
        <v>211</v>
      </c>
      <c r="G184" s="128" t="s">
        <v>87</v>
      </c>
      <c r="H184" s="129">
        <v>24.536000000000001</v>
      </c>
      <c r="I184" s="130"/>
      <c r="J184" s="130"/>
      <c r="K184" s="127"/>
      <c r="L184" s="28"/>
      <c r="M184" s="131" t="s">
        <v>1</v>
      </c>
      <c r="N184" s="132" t="s">
        <v>34</v>
      </c>
      <c r="O184" s="133">
        <v>0.27700000000000002</v>
      </c>
      <c r="P184" s="133">
        <f>O184*H184</f>
        <v>6.7964720000000014</v>
      </c>
      <c r="Q184" s="133">
        <v>0</v>
      </c>
      <c r="R184" s="133">
        <f>Q184*H184</f>
        <v>0</v>
      </c>
      <c r="S184" s="133">
        <v>0</v>
      </c>
      <c r="T184" s="134">
        <f>S184*H184</f>
        <v>0</v>
      </c>
      <c r="AR184" s="135" t="s">
        <v>152</v>
      </c>
      <c r="AT184" s="135" t="s">
        <v>149</v>
      </c>
      <c r="AU184" s="135" t="s">
        <v>79</v>
      </c>
      <c r="AY184" s="16" t="s">
        <v>147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6" t="s">
        <v>77</v>
      </c>
      <c r="BK184" s="136">
        <f>ROUND(I184*H184,2)</f>
        <v>0</v>
      </c>
      <c r="BL184" s="16" t="s">
        <v>152</v>
      </c>
      <c r="BM184" s="135" t="s">
        <v>212</v>
      </c>
    </row>
    <row r="185" spans="2:65" s="12" customFormat="1">
      <c r="B185" s="137"/>
      <c r="D185" s="138" t="s">
        <v>154</v>
      </c>
      <c r="E185" s="139" t="s">
        <v>1</v>
      </c>
      <c r="F185" s="140" t="s">
        <v>213</v>
      </c>
      <c r="H185" s="139" t="s">
        <v>1</v>
      </c>
      <c r="L185" s="137"/>
      <c r="M185" s="141"/>
      <c r="T185" s="142"/>
      <c r="AT185" s="139" t="s">
        <v>154</v>
      </c>
      <c r="AU185" s="139" t="s">
        <v>79</v>
      </c>
      <c r="AV185" s="12" t="s">
        <v>77</v>
      </c>
      <c r="AW185" s="12" t="s">
        <v>27</v>
      </c>
      <c r="AX185" s="12" t="s">
        <v>69</v>
      </c>
      <c r="AY185" s="139" t="s">
        <v>147</v>
      </c>
    </row>
    <row r="186" spans="2:65" s="13" customFormat="1">
      <c r="B186" s="143"/>
      <c r="D186" s="138" t="s">
        <v>154</v>
      </c>
      <c r="E186" s="144" t="s">
        <v>1</v>
      </c>
      <c r="F186" s="145" t="s">
        <v>214</v>
      </c>
      <c r="H186" s="146">
        <v>22.536459835199999</v>
      </c>
      <c r="L186" s="143"/>
      <c r="M186" s="147"/>
      <c r="T186" s="148"/>
      <c r="AT186" s="144" t="s">
        <v>154</v>
      </c>
      <c r="AU186" s="144" t="s">
        <v>79</v>
      </c>
      <c r="AV186" s="13" t="s">
        <v>79</v>
      </c>
      <c r="AW186" s="13" t="s">
        <v>27</v>
      </c>
      <c r="AX186" s="13" t="s">
        <v>69</v>
      </c>
      <c r="AY186" s="144" t="s">
        <v>147</v>
      </c>
    </row>
    <row r="187" spans="2:65" s="13" customFormat="1">
      <c r="B187" s="143"/>
      <c r="D187" s="138" t="s">
        <v>154</v>
      </c>
      <c r="E187" s="144" t="s">
        <v>1</v>
      </c>
      <c r="F187" s="145" t="s">
        <v>110</v>
      </c>
      <c r="H187" s="146">
        <v>2</v>
      </c>
      <c r="L187" s="143"/>
      <c r="M187" s="147"/>
      <c r="T187" s="148"/>
      <c r="AT187" s="144" t="s">
        <v>154</v>
      </c>
      <c r="AU187" s="144" t="s">
        <v>79</v>
      </c>
      <c r="AV187" s="13" t="s">
        <v>79</v>
      </c>
      <c r="AW187" s="13" t="s">
        <v>27</v>
      </c>
      <c r="AX187" s="13" t="s">
        <v>69</v>
      </c>
      <c r="AY187" s="144" t="s">
        <v>147</v>
      </c>
    </row>
    <row r="188" spans="2:65" s="14" customFormat="1">
      <c r="B188" s="149"/>
      <c r="D188" s="138" t="s">
        <v>154</v>
      </c>
      <c r="E188" s="150" t="s">
        <v>1</v>
      </c>
      <c r="F188" s="151" t="s">
        <v>157</v>
      </c>
      <c r="H188" s="152">
        <v>24.536459835199999</v>
      </c>
      <c r="L188" s="149"/>
      <c r="M188" s="153"/>
      <c r="T188" s="154"/>
      <c r="AT188" s="150" t="s">
        <v>154</v>
      </c>
      <c r="AU188" s="150" t="s">
        <v>79</v>
      </c>
      <c r="AV188" s="14" t="s">
        <v>152</v>
      </c>
      <c r="AW188" s="14" t="s">
        <v>27</v>
      </c>
      <c r="AX188" s="14" t="s">
        <v>77</v>
      </c>
      <c r="AY188" s="150" t="s">
        <v>147</v>
      </c>
    </row>
    <row r="189" spans="2:65" s="1" customFormat="1" ht="24.2" customHeight="1">
      <c r="B189" s="124"/>
      <c r="C189" s="125" t="s">
        <v>215</v>
      </c>
      <c r="D189" s="125" t="s">
        <v>149</v>
      </c>
      <c r="E189" s="126" t="s">
        <v>216</v>
      </c>
      <c r="F189" s="127" t="s">
        <v>217</v>
      </c>
      <c r="G189" s="128" t="s">
        <v>87</v>
      </c>
      <c r="H189" s="129">
        <v>2</v>
      </c>
      <c r="I189" s="130"/>
      <c r="J189" s="130"/>
      <c r="K189" s="127"/>
      <c r="L189" s="28"/>
      <c r="M189" s="131" t="s">
        <v>1</v>
      </c>
      <c r="N189" s="132" t="s">
        <v>34</v>
      </c>
      <c r="O189" s="133">
        <v>0</v>
      </c>
      <c r="P189" s="133">
        <f>O189*H189</f>
        <v>0</v>
      </c>
      <c r="Q189" s="133">
        <v>0</v>
      </c>
      <c r="R189" s="133">
        <f>Q189*H189</f>
        <v>0</v>
      </c>
      <c r="S189" s="133">
        <v>0</v>
      </c>
      <c r="T189" s="134">
        <f>S189*H189</f>
        <v>0</v>
      </c>
      <c r="AR189" s="135" t="s">
        <v>152</v>
      </c>
      <c r="AT189" s="135" t="s">
        <v>149</v>
      </c>
      <c r="AU189" s="135" t="s">
        <v>79</v>
      </c>
      <c r="AY189" s="16" t="s">
        <v>147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6" t="s">
        <v>77</v>
      </c>
      <c r="BK189" s="136">
        <f>ROUND(I189*H189,2)</f>
        <v>0</v>
      </c>
      <c r="BL189" s="16" t="s">
        <v>152</v>
      </c>
      <c r="BM189" s="135" t="s">
        <v>218</v>
      </c>
    </row>
    <row r="190" spans="2:65" s="12" customFormat="1">
      <c r="B190" s="137"/>
      <c r="D190" s="138" t="s">
        <v>154</v>
      </c>
      <c r="E190" s="139" t="s">
        <v>1</v>
      </c>
      <c r="F190" s="140" t="s">
        <v>219</v>
      </c>
      <c r="H190" s="139" t="s">
        <v>1</v>
      </c>
      <c r="L190" s="137"/>
      <c r="M190" s="141"/>
      <c r="T190" s="142"/>
      <c r="AT190" s="139" t="s">
        <v>154</v>
      </c>
      <c r="AU190" s="139" t="s">
        <v>79</v>
      </c>
      <c r="AV190" s="12" t="s">
        <v>77</v>
      </c>
      <c r="AW190" s="12" t="s">
        <v>27</v>
      </c>
      <c r="AX190" s="12" t="s">
        <v>69</v>
      </c>
      <c r="AY190" s="139" t="s">
        <v>147</v>
      </c>
    </row>
    <row r="191" spans="2:65" s="13" customFormat="1">
      <c r="B191" s="143"/>
      <c r="D191" s="138" t="s">
        <v>154</v>
      </c>
      <c r="E191" s="144" t="s">
        <v>1</v>
      </c>
      <c r="F191" s="145" t="s">
        <v>110</v>
      </c>
      <c r="H191" s="146">
        <v>2</v>
      </c>
      <c r="L191" s="143"/>
      <c r="M191" s="147"/>
      <c r="T191" s="148"/>
      <c r="AT191" s="144" t="s">
        <v>154</v>
      </c>
      <c r="AU191" s="144" t="s">
        <v>79</v>
      </c>
      <c r="AV191" s="13" t="s">
        <v>79</v>
      </c>
      <c r="AW191" s="13" t="s">
        <v>27</v>
      </c>
      <c r="AX191" s="13" t="s">
        <v>69</v>
      </c>
      <c r="AY191" s="144" t="s">
        <v>147</v>
      </c>
    </row>
    <row r="192" spans="2:65" s="14" customFormat="1">
      <c r="B192" s="149"/>
      <c r="D192" s="138" t="s">
        <v>154</v>
      </c>
      <c r="E192" s="150" t="s">
        <v>1</v>
      </c>
      <c r="F192" s="151" t="s">
        <v>157</v>
      </c>
      <c r="H192" s="152">
        <v>2</v>
      </c>
      <c r="L192" s="149"/>
      <c r="M192" s="153"/>
      <c r="T192" s="154"/>
      <c r="AT192" s="150" t="s">
        <v>154</v>
      </c>
      <c r="AU192" s="150" t="s">
        <v>79</v>
      </c>
      <c r="AV192" s="14" t="s">
        <v>152</v>
      </c>
      <c r="AW192" s="14" t="s">
        <v>27</v>
      </c>
      <c r="AX192" s="14" t="s">
        <v>77</v>
      </c>
      <c r="AY192" s="150" t="s">
        <v>147</v>
      </c>
    </row>
    <row r="193" spans="2:65" s="1" customFormat="1" ht="33" customHeight="1">
      <c r="B193" s="124"/>
      <c r="C193" s="125" t="s">
        <v>220</v>
      </c>
      <c r="D193" s="125" t="s">
        <v>149</v>
      </c>
      <c r="E193" s="126" t="s">
        <v>221</v>
      </c>
      <c r="F193" s="127" t="s">
        <v>222</v>
      </c>
      <c r="G193" s="128" t="s">
        <v>87</v>
      </c>
      <c r="H193" s="129">
        <v>18.917999999999999</v>
      </c>
      <c r="I193" s="130"/>
      <c r="J193" s="130"/>
      <c r="K193" s="127"/>
      <c r="L193" s="28"/>
      <c r="M193" s="131" t="s">
        <v>1</v>
      </c>
      <c r="N193" s="132" t="s">
        <v>34</v>
      </c>
      <c r="O193" s="133">
        <v>0</v>
      </c>
      <c r="P193" s="133">
        <f>O193*H193</f>
        <v>0</v>
      </c>
      <c r="Q193" s="133">
        <v>0</v>
      </c>
      <c r="R193" s="133">
        <f>Q193*H193</f>
        <v>0</v>
      </c>
      <c r="S193" s="133">
        <v>0</v>
      </c>
      <c r="T193" s="134">
        <f>S193*H193</f>
        <v>0</v>
      </c>
      <c r="AR193" s="135" t="s">
        <v>152</v>
      </c>
      <c r="AT193" s="135" t="s">
        <v>149</v>
      </c>
      <c r="AU193" s="135" t="s">
        <v>79</v>
      </c>
      <c r="AY193" s="16" t="s">
        <v>147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6" t="s">
        <v>77</v>
      </c>
      <c r="BK193" s="136">
        <f>ROUND(I193*H193,2)</f>
        <v>0</v>
      </c>
      <c r="BL193" s="16" t="s">
        <v>152</v>
      </c>
      <c r="BM193" s="135" t="s">
        <v>223</v>
      </c>
    </row>
    <row r="194" spans="2:65" s="13" customFormat="1">
      <c r="B194" s="143"/>
      <c r="D194" s="138" t="s">
        <v>154</v>
      </c>
      <c r="E194" s="144" t="s">
        <v>1</v>
      </c>
      <c r="F194" s="145" t="s">
        <v>96</v>
      </c>
      <c r="H194" s="146">
        <v>18.918342709600001</v>
      </c>
      <c r="L194" s="143"/>
      <c r="M194" s="147"/>
      <c r="T194" s="148"/>
      <c r="AT194" s="144" t="s">
        <v>154</v>
      </c>
      <c r="AU194" s="144" t="s">
        <v>79</v>
      </c>
      <c r="AV194" s="13" t="s">
        <v>79</v>
      </c>
      <c r="AW194" s="13" t="s">
        <v>27</v>
      </c>
      <c r="AX194" s="13" t="s">
        <v>69</v>
      </c>
      <c r="AY194" s="144" t="s">
        <v>147</v>
      </c>
    </row>
    <row r="195" spans="2:65" s="14" customFormat="1">
      <c r="B195" s="149"/>
      <c r="D195" s="138" t="s">
        <v>154</v>
      </c>
      <c r="E195" s="150" t="s">
        <v>1</v>
      </c>
      <c r="F195" s="151" t="s">
        <v>157</v>
      </c>
      <c r="H195" s="152">
        <v>18.918342709600001</v>
      </c>
      <c r="L195" s="149"/>
      <c r="M195" s="153"/>
      <c r="T195" s="154"/>
      <c r="AT195" s="150" t="s">
        <v>154</v>
      </c>
      <c r="AU195" s="150" t="s">
        <v>79</v>
      </c>
      <c r="AV195" s="14" t="s">
        <v>152</v>
      </c>
      <c r="AW195" s="14" t="s">
        <v>27</v>
      </c>
      <c r="AX195" s="14" t="s">
        <v>77</v>
      </c>
      <c r="AY195" s="150" t="s">
        <v>147</v>
      </c>
    </row>
    <row r="196" spans="2:65" s="1" customFormat="1" ht="37.9" customHeight="1">
      <c r="B196" s="124"/>
      <c r="C196" s="125" t="s">
        <v>224</v>
      </c>
      <c r="D196" s="125" t="s">
        <v>149</v>
      </c>
      <c r="E196" s="126" t="s">
        <v>225</v>
      </c>
      <c r="F196" s="127" t="s">
        <v>226</v>
      </c>
      <c r="G196" s="128" t="s">
        <v>87</v>
      </c>
      <c r="H196" s="129">
        <v>57.555</v>
      </c>
      <c r="I196" s="130"/>
      <c r="J196" s="130"/>
      <c r="K196" s="127"/>
      <c r="L196" s="28"/>
      <c r="M196" s="131" t="s">
        <v>1</v>
      </c>
      <c r="N196" s="132" t="s">
        <v>34</v>
      </c>
      <c r="O196" s="133">
        <v>0</v>
      </c>
      <c r="P196" s="133">
        <f>O196*H196</f>
        <v>0</v>
      </c>
      <c r="Q196" s="133">
        <v>0</v>
      </c>
      <c r="R196" s="133">
        <f>Q196*H196</f>
        <v>0</v>
      </c>
      <c r="S196" s="133">
        <v>0</v>
      </c>
      <c r="T196" s="134">
        <f>S196*H196</f>
        <v>0</v>
      </c>
      <c r="AR196" s="135" t="s">
        <v>152</v>
      </c>
      <c r="AT196" s="135" t="s">
        <v>149</v>
      </c>
      <c r="AU196" s="135" t="s">
        <v>79</v>
      </c>
      <c r="AY196" s="16" t="s">
        <v>147</v>
      </c>
      <c r="BE196" s="136">
        <f>IF(N196="základní",J196,0)</f>
        <v>0</v>
      </c>
      <c r="BF196" s="136">
        <f>IF(N196="snížená",J196,0)</f>
        <v>0</v>
      </c>
      <c r="BG196" s="136">
        <f>IF(N196="zákl. přenesená",J196,0)</f>
        <v>0</v>
      </c>
      <c r="BH196" s="136">
        <f>IF(N196="sníž. přenesená",J196,0)</f>
        <v>0</v>
      </c>
      <c r="BI196" s="136">
        <f>IF(N196="nulová",J196,0)</f>
        <v>0</v>
      </c>
      <c r="BJ196" s="16" t="s">
        <v>77</v>
      </c>
      <c r="BK196" s="136">
        <f>ROUND(I196*H196,2)</f>
        <v>0</v>
      </c>
      <c r="BL196" s="16" t="s">
        <v>152</v>
      </c>
      <c r="BM196" s="135" t="s">
        <v>227</v>
      </c>
    </row>
    <row r="197" spans="2:65" s="13" customFormat="1">
      <c r="B197" s="143"/>
      <c r="D197" s="138" t="s">
        <v>154</v>
      </c>
      <c r="E197" s="144" t="s">
        <v>1</v>
      </c>
      <c r="F197" s="145" t="s">
        <v>93</v>
      </c>
      <c r="H197" s="146">
        <v>57.554877599999998</v>
      </c>
      <c r="L197" s="143"/>
      <c r="M197" s="147"/>
      <c r="T197" s="148"/>
      <c r="AT197" s="144" t="s">
        <v>154</v>
      </c>
      <c r="AU197" s="144" t="s">
        <v>79</v>
      </c>
      <c r="AV197" s="13" t="s">
        <v>79</v>
      </c>
      <c r="AW197" s="13" t="s">
        <v>27</v>
      </c>
      <c r="AX197" s="13" t="s">
        <v>69</v>
      </c>
      <c r="AY197" s="144" t="s">
        <v>147</v>
      </c>
    </row>
    <row r="198" spans="2:65" s="14" customFormat="1">
      <c r="B198" s="149"/>
      <c r="D198" s="138" t="s">
        <v>154</v>
      </c>
      <c r="E198" s="150" t="s">
        <v>1</v>
      </c>
      <c r="F198" s="151" t="s">
        <v>157</v>
      </c>
      <c r="H198" s="152">
        <v>57.554877599999998</v>
      </c>
      <c r="L198" s="149"/>
      <c r="M198" s="153"/>
      <c r="T198" s="154"/>
      <c r="AT198" s="150" t="s">
        <v>154</v>
      </c>
      <c r="AU198" s="150" t="s">
        <v>79</v>
      </c>
      <c r="AV198" s="14" t="s">
        <v>152</v>
      </c>
      <c r="AW198" s="14" t="s">
        <v>27</v>
      </c>
      <c r="AX198" s="14" t="s">
        <v>77</v>
      </c>
      <c r="AY198" s="150" t="s">
        <v>147</v>
      </c>
    </row>
    <row r="199" spans="2:65" s="1" customFormat="1" ht="33" customHeight="1">
      <c r="B199" s="124"/>
      <c r="C199" s="125" t="s">
        <v>228</v>
      </c>
      <c r="D199" s="125" t="s">
        <v>149</v>
      </c>
      <c r="E199" s="126" t="s">
        <v>229</v>
      </c>
      <c r="F199" s="127" t="s">
        <v>230</v>
      </c>
      <c r="G199" s="128" t="s">
        <v>87</v>
      </c>
      <c r="H199" s="129">
        <v>146.93100000000001</v>
      </c>
      <c r="I199" s="130"/>
      <c r="J199" s="130"/>
      <c r="K199" s="127"/>
      <c r="L199" s="28"/>
      <c r="M199" s="131" t="s">
        <v>1</v>
      </c>
      <c r="N199" s="132" t="s">
        <v>34</v>
      </c>
      <c r="O199" s="133">
        <v>0</v>
      </c>
      <c r="P199" s="133">
        <f>O199*H199</f>
        <v>0</v>
      </c>
      <c r="Q199" s="133">
        <v>0</v>
      </c>
      <c r="R199" s="133">
        <f>Q199*H199</f>
        <v>0</v>
      </c>
      <c r="S199" s="133">
        <v>0</v>
      </c>
      <c r="T199" s="134">
        <f>S199*H199</f>
        <v>0</v>
      </c>
      <c r="AR199" s="135" t="s">
        <v>152</v>
      </c>
      <c r="AT199" s="135" t="s">
        <v>149</v>
      </c>
      <c r="AU199" s="135" t="s">
        <v>79</v>
      </c>
      <c r="AY199" s="16" t="s">
        <v>147</v>
      </c>
      <c r="BE199" s="136">
        <f>IF(N199="základní",J199,0)</f>
        <v>0</v>
      </c>
      <c r="BF199" s="136">
        <f>IF(N199="snížená",J199,0)</f>
        <v>0</v>
      </c>
      <c r="BG199" s="136">
        <f>IF(N199="zákl. přenesená",J199,0)</f>
        <v>0</v>
      </c>
      <c r="BH199" s="136">
        <f>IF(N199="sníž. přenesená",J199,0)</f>
        <v>0</v>
      </c>
      <c r="BI199" s="136">
        <f>IF(N199="nulová",J199,0)</f>
        <v>0</v>
      </c>
      <c r="BJ199" s="16" t="s">
        <v>77</v>
      </c>
      <c r="BK199" s="136">
        <f>ROUND(I199*H199,2)</f>
        <v>0</v>
      </c>
      <c r="BL199" s="16" t="s">
        <v>152</v>
      </c>
      <c r="BM199" s="135" t="s">
        <v>231</v>
      </c>
    </row>
    <row r="200" spans="2:65" s="13" customFormat="1">
      <c r="B200" s="143"/>
      <c r="D200" s="138" t="s">
        <v>154</v>
      </c>
      <c r="E200" s="144" t="s">
        <v>1</v>
      </c>
      <c r="F200" s="145" t="s">
        <v>90</v>
      </c>
      <c r="H200" s="146">
        <v>146.93114700000001</v>
      </c>
      <c r="L200" s="143"/>
      <c r="M200" s="147"/>
      <c r="T200" s="148"/>
      <c r="AT200" s="144" t="s">
        <v>154</v>
      </c>
      <c r="AU200" s="144" t="s">
        <v>79</v>
      </c>
      <c r="AV200" s="13" t="s">
        <v>79</v>
      </c>
      <c r="AW200" s="13" t="s">
        <v>27</v>
      </c>
      <c r="AX200" s="13" t="s">
        <v>69</v>
      </c>
      <c r="AY200" s="144" t="s">
        <v>147</v>
      </c>
    </row>
    <row r="201" spans="2:65" s="14" customFormat="1">
      <c r="B201" s="149"/>
      <c r="D201" s="138" t="s">
        <v>154</v>
      </c>
      <c r="E201" s="150" t="s">
        <v>1</v>
      </c>
      <c r="F201" s="151" t="s">
        <v>157</v>
      </c>
      <c r="H201" s="152">
        <v>146.93114700000001</v>
      </c>
      <c r="L201" s="149"/>
      <c r="M201" s="153"/>
      <c r="T201" s="154"/>
      <c r="AT201" s="150" t="s">
        <v>154</v>
      </c>
      <c r="AU201" s="150" t="s">
        <v>79</v>
      </c>
      <c r="AV201" s="14" t="s">
        <v>152</v>
      </c>
      <c r="AW201" s="14" t="s">
        <v>27</v>
      </c>
      <c r="AX201" s="14" t="s">
        <v>77</v>
      </c>
      <c r="AY201" s="150" t="s">
        <v>147</v>
      </c>
    </row>
    <row r="202" spans="2:65" s="1" customFormat="1" ht="44.25" customHeight="1">
      <c r="B202" s="124"/>
      <c r="C202" s="125" t="s">
        <v>232</v>
      </c>
      <c r="D202" s="125" t="s">
        <v>149</v>
      </c>
      <c r="E202" s="126" t="s">
        <v>233</v>
      </c>
      <c r="F202" s="127" t="s">
        <v>234</v>
      </c>
      <c r="G202" s="128" t="s">
        <v>87</v>
      </c>
      <c r="H202" s="129">
        <v>18.422999999999998</v>
      </c>
      <c r="I202" s="130"/>
      <c r="J202" s="130"/>
      <c r="K202" s="127"/>
      <c r="L202" s="28"/>
      <c r="M202" s="131" t="s">
        <v>1</v>
      </c>
      <c r="N202" s="132" t="s">
        <v>34</v>
      </c>
      <c r="O202" s="133">
        <v>0</v>
      </c>
      <c r="P202" s="133">
        <f>O202*H202</f>
        <v>0</v>
      </c>
      <c r="Q202" s="133">
        <v>0</v>
      </c>
      <c r="R202" s="133">
        <f>Q202*H202</f>
        <v>0</v>
      </c>
      <c r="S202" s="133">
        <v>0</v>
      </c>
      <c r="T202" s="134">
        <f>S202*H202</f>
        <v>0</v>
      </c>
      <c r="AR202" s="135" t="s">
        <v>152</v>
      </c>
      <c r="AT202" s="135" t="s">
        <v>149</v>
      </c>
      <c r="AU202" s="135" t="s">
        <v>79</v>
      </c>
      <c r="AY202" s="16" t="s">
        <v>147</v>
      </c>
      <c r="BE202" s="136">
        <f>IF(N202="základní",J202,0)</f>
        <v>0</v>
      </c>
      <c r="BF202" s="136">
        <f>IF(N202="snížená",J202,0)</f>
        <v>0</v>
      </c>
      <c r="BG202" s="136">
        <f>IF(N202="zákl. přenesená",J202,0)</f>
        <v>0</v>
      </c>
      <c r="BH202" s="136">
        <f>IF(N202="sníž. přenesená",J202,0)</f>
        <v>0</v>
      </c>
      <c r="BI202" s="136">
        <f>IF(N202="nulová",J202,0)</f>
        <v>0</v>
      </c>
      <c r="BJ202" s="16" t="s">
        <v>77</v>
      </c>
      <c r="BK202" s="136">
        <f>ROUND(I202*H202,2)</f>
        <v>0</v>
      </c>
      <c r="BL202" s="16" t="s">
        <v>152</v>
      </c>
      <c r="BM202" s="135" t="s">
        <v>235</v>
      </c>
    </row>
    <row r="203" spans="2:65" s="13" customFormat="1">
      <c r="B203" s="143"/>
      <c r="D203" s="138" t="s">
        <v>154</v>
      </c>
      <c r="E203" s="144" t="s">
        <v>1</v>
      </c>
      <c r="F203" s="145" t="s">
        <v>103</v>
      </c>
      <c r="H203" s="146">
        <v>18.423063119999998</v>
      </c>
      <c r="L203" s="143"/>
      <c r="M203" s="147"/>
      <c r="T203" s="148"/>
      <c r="AT203" s="144" t="s">
        <v>154</v>
      </c>
      <c r="AU203" s="144" t="s">
        <v>79</v>
      </c>
      <c r="AV203" s="13" t="s">
        <v>79</v>
      </c>
      <c r="AW203" s="13" t="s">
        <v>27</v>
      </c>
      <c r="AX203" s="13" t="s">
        <v>69</v>
      </c>
      <c r="AY203" s="144" t="s">
        <v>147</v>
      </c>
    </row>
    <row r="204" spans="2:65" s="14" customFormat="1">
      <c r="B204" s="149"/>
      <c r="D204" s="138" t="s">
        <v>154</v>
      </c>
      <c r="E204" s="150" t="s">
        <v>1</v>
      </c>
      <c r="F204" s="151" t="s">
        <v>157</v>
      </c>
      <c r="H204" s="152">
        <v>18.423063119999998</v>
      </c>
      <c r="L204" s="149"/>
      <c r="M204" s="153"/>
      <c r="T204" s="154"/>
      <c r="AT204" s="150" t="s">
        <v>154</v>
      </c>
      <c r="AU204" s="150" t="s">
        <v>79</v>
      </c>
      <c r="AV204" s="14" t="s">
        <v>152</v>
      </c>
      <c r="AW204" s="14" t="s">
        <v>27</v>
      </c>
      <c r="AX204" s="14" t="s">
        <v>77</v>
      </c>
      <c r="AY204" s="150" t="s">
        <v>147</v>
      </c>
    </row>
    <row r="205" spans="2:65" s="1" customFormat="1" ht="33" customHeight="1">
      <c r="B205" s="124"/>
      <c r="C205" s="125" t="s">
        <v>8</v>
      </c>
      <c r="D205" s="125" t="s">
        <v>149</v>
      </c>
      <c r="E205" s="126" t="s">
        <v>236</v>
      </c>
      <c r="F205" s="127" t="s">
        <v>237</v>
      </c>
      <c r="G205" s="128" t="s">
        <v>87</v>
      </c>
      <c r="H205" s="129">
        <v>2.5</v>
      </c>
      <c r="I205" s="130"/>
      <c r="J205" s="130"/>
      <c r="K205" s="127"/>
      <c r="L205" s="28"/>
      <c r="M205" s="131" t="s">
        <v>1</v>
      </c>
      <c r="N205" s="132" t="s">
        <v>34</v>
      </c>
      <c r="O205" s="133">
        <v>0</v>
      </c>
      <c r="P205" s="133">
        <f>O205*H205</f>
        <v>0</v>
      </c>
      <c r="Q205" s="133">
        <v>0</v>
      </c>
      <c r="R205" s="133">
        <f>Q205*H205</f>
        <v>0</v>
      </c>
      <c r="S205" s="133">
        <v>0</v>
      </c>
      <c r="T205" s="134">
        <f>S205*H205</f>
        <v>0</v>
      </c>
      <c r="AR205" s="135" t="s">
        <v>152</v>
      </c>
      <c r="AT205" s="135" t="s">
        <v>149</v>
      </c>
      <c r="AU205" s="135" t="s">
        <v>79</v>
      </c>
      <c r="AY205" s="16" t="s">
        <v>147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16" t="s">
        <v>77</v>
      </c>
      <c r="BK205" s="136">
        <f>ROUND(I205*H205,2)</f>
        <v>0</v>
      </c>
      <c r="BL205" s="16" t="s">
        <v>152</v>
      </c>
      <c r="BM205" s="135" t="s">
        <v>238</v>
      </c>
    </row>
    <row r="206" spans="2:65" s="13" customFormat="1">
      <c r="B206" s="143"/>
      <c r="D206" s="138" t="s">
        <v>154</v>
      </c>
      <c r="E206" s="144" t="s">
        <v>1</v>
      </c>
      <c r="F206" s="145" t="s">
        <v>99</v>
      </c>
      <c r="H206" s="146">
        <v>2.4996499000000001</v>
      </c>
      <c r="L206" s="143"/>
      <c r="M206" s="147"/>
      <c r="T206" s="148"/>
      <c r="AT206" s="144" t="s">
        <v>154</v>
      </c>
      <c r="AU206" s="144" t="s">
        <v>79</v>
      </c>
      <c r="AV206" s="13" t="s">
        <v>79</v>
      </c>
      <c r="AW206" s="13" t="s">
        <v>27</v>
      </c>
      <c r="AX206" s="13" t="s">
        <v>69</v>
      </c>
      <c r="AY206" s="144" t="s">
        <v>147</v>
      </c>
    </row>
    <row r="207" spans="2:65" s="14" customFormat="1">
      <c r="B207" s="149"/>
      <c r="D207" s="138" t="s">
        <v>154</v>
      </c>
      <c r="E207" s="150" t="s">
        <v>1</v>
      </c>
      <c r="F207" s="151" t="s">
        <v>157</v>
      </c>
      <c r="H207" s="152">
        <v>2.4996499000000001</v>
      </c>
      <c r="L207" s="149"/>
      <c r="M207" s="153"/>
      <c r="T207" s="154"/>
      <c r="AT207" s="150" t="s">
        <v>154</v>
      </c>
      <c r="AU207" s="150" t="s">
        <v>79</v>
      </c>
      <c r="AV207" s="14" t="s">
        <v>152</v>
      </c>
      <c r="AW207" s="14" t="s">
        <v>27</v>
      </c>
      <c r="AX207" s="14" t="s">
        <v>77</v>
      </c>
      <c r="AY207" s="150" t="s">
        <v>147</v>
      </c>
    </row>
    <row r="208" spans="2:65" s="11" customFormat="1" ht="25.9" customHeight="1">
      <c r="B208" s="113"/>
      <c r="D208" s="114" t="s">
        <v>68</v>
      </c>
      <c r="E208" s="115" t="s">
        <v>239</v>
      </c>
      <c r="F208" s="115" t="s">
        <v>240</v>
      </c>
      <c r="J208" s="116"/>
      <c r="L208" s="113"/>
      <c r="M208" s="117"/>
      <c r="P208" s="118">
        <f>P209+P211+P213+P215</f>
        <v>2.2080000000000002</v>
      </c>
      <c r="R208" s="118">
        <f>R209+R211+R213+R215</f>
        <v>6.8479999999999999E-2</v>
      </c>
      <c r="T208" s="119">
        <f>T209+T211+T213+T215</f>
        <v>0</v>
      </c>
      <c r="AR208" s="114" t="s">
        <v>79</v>
      </c>
      <c r="AT208" s="120" t="s">
        <v>68</v>
      </c>
      <c r="AU208" s="120" t="s">
        <v>69</v>
      </c>
      <c r="AY208" s="114" t="s">
        <v>147</v>
      </c>
      <c r="BK208" s="121">
        <f>BK209+BK211+BK213+BK215</f>
        <v>0</v>
      </c>
    </row>
    <row r="209" spans="2:65" s="11" customFormat="1" ht="22.9" customHeight="1">
      <c r="B209" s="113"/>
      <c r="D209" s="114" t="s">
        <v>68</v>
      </c>
      <c r="E209" s="122" t="s">
        <v>241</v>
      </c>
      <c r="F209" s="122" t="s">
        <v>242</v>
      </c>
      <c r="J209" s="123"/>
      <c r="L209" s="113"/>
      <c r="M209" s="117"/>
      <c r="P209" s="118">
        <f>P210</f>
        <v>0.43</v>
      </c>
      <c r="R209" s="118">
        <f>R210</f>
        <v>1.7639999999999999E-2</v>
      </c>
      <c r="T209" s="119">
        <f>T210</f>
        <v>0</v>
      </c>
      <c r="AR209" s="114" t="s">
        <v>79</v>
      </c>
      <c r="AT209" s="120" t="s">
        <v>68</v>
      </c>
      <c r="AU209" s="120" t="s">
        <v>77</v>
      </c>
      <c r="AY209" s="114" t="s">
        <v>147</v>
      </c>
      <c r="BK209" s="121">
        <f>BK210</f>
        <v>0</v>
      </c>
    </row>
    <row r="210" spans="2:65" s="1" customFormat="1" ht="16.5" customHeight="1">
      <c r="B210" s="124"/>
      <c r="C210" s="125" t="s">
        <v>243</v>
      </c>
      <c r="D210" s="125" t="s">
        <v>149</v>
      </c>
      <c r="E210" s="126" t="s">
        <v>244</v>
      </c>
      <c r="F210" s="127" t="s">
        <v>245</v>
      </c>
      <c r="G210" s="128" t="s">
        <v>246</v>
      </c>
      <c r="H210" s="129">
        <v>1</v>
      </c>
      <c r="I210" s="130"/>
      <c r="J210" s="130"/>
      <c r="K210" s="127"/>
      <c r="L210" s="28"/>
      <c r="M210" s="131" t="s">
        <v>1</v>
      </c>
      <c r="N210" s="132" t="s">
        <v>34</v>
      </c>
      <c r="O210" s="133">
        <v>0.43</v>
      </c>
      <c r="P210" s="133">
        <f>O210*H210</f>
        <v>0.43</v>
      </c>
      <c r="Q210" s="133">
        <v>1.7639999999999999E-2</v>
      </c>
      <c r="R210" s="133">
        <f>Q210*H210</f>
        <v>1.7639999999999999E-2</v>
      </c>
      <c r="S210" s="133">
        <v>0</v>
      </c>
      <c r="T210" s="134">
        <f>S210*H210</f>
        <v>0</v>
      </c>
      <c r="AR210" s="135" t="s">
        <v>243</v>
      </c>
      <c r="AT210" s="135" t="s">
        <v>149</v>
      </c>
      <c r="AU210" s="135" t="s">
        <v>79</v>
      </c>
      <c r="AY210" s="16" t="s">
        <v>147</v>
      </c>
      <c r="BE210" s="136">
        <f>IF(N210="základní",J210,0)</f>
        <v>0</v>
      </c>
      <c r="BF210" s="136">
        <f>IF(N210="snížená",J210,0)</f>
        <v>0</v>
      </c>
      <c r="BG210" s="136">
        <f>IF(N210="zákl. přenesená",J210,0)</f>
        <v>0</v>
      </c>
      <c r="BH210" s="136">
        <f>IF(N210="sníž. přenesená",J210,0)</f>
        <v>0</v>
      </c>
      <c r="BI210" s="136">
        <f>IF(N210="nulová",J210,0)</f>
        <v>0</v>
      </c>
      <c r="BJ210" s="16" t="s">
        <v>77</v>
      </c>
      <c r="BK210" s="136">
        <f>ROUND(I210*H210,2)</f>
        <v>0</v>
      </c>
      <c r="BL210" s="16" t="s">
        <v>243</v>
      </c>
      <c r="BM210" s="135" t="s">
        <v>247</v>
      </c>
    </row>
    <row r="211" spans="2:65" s="11" customFormat="1" ht="22.9" customHeight="1">
      <c r="B211" s="113"/>
      <c r="D211" s="114" t="s">
        <v>68</v>
      </c>
      <c r="E211" s="122" t="s">
        <v>248</v>
      </c>
      <c r="F211" s="122" t="s">
        <v>249</v>
      </c>
      <c r="J211" s="123"/>
      <c r="L211" s="113"/>
      <c r="M211" s="117"/>
      <c r="P211" s="118">
        <f>P212</f>
        <v>1.2549999999999999</v>
      </c>
      <c r="R211" s="118">
        <f>R212</f>
        <v>4.9369999999999997E-2</v>
      </c>
      <c r="T211" s="119">
        <f>T212</f>
        <v>0</v>
      </c>
      <c r="AR211" s="114" t="s">
        <v>79</v>
      </c>
      <c r="AT211" s="120" t="s">
        <v>68</v>
      </c>
      <c r="AU211" s="120" t="s">
        <v>77</v>
      </c>
      <c r="AY211" s="114" t="s">
        <v>147</v>
      </c>
      <c r="BK211" s="121">
        <f>BK212</f>
        <v>0</v>
      </c>
    </row>
    <row r="212" spans="2:65" s="1" customFormat="1" ht="16.5" customHeight="1">
      <c r="B212" s="124"/>
      <c r="C212" s="125" t="s">
        <v>250</v>
      </c>
      <c r="D212" s="125" t="s">
        <v>149</v>
      </c>
      <c r="E212" s="126" t="s">
        <v>251</v>
      </c>
      <c r="F212" s="127" t="s">
        <v>252</v>
      </c>
      <c r="G212" s="128" t="s">
        <v>246</v>
      </c>
      <c r="H212" s="129">
        <v>1</v>
      </c>
      <c r="I212" s="130"/>
      <c r="J212" s="130"/>
      <c r="K212" s="127"/>
      <c r="L212" s="28"/>
      <c r="M212" s="131" t="s">
        <v>1</v>
      </c>
      <c r="N212" s="132" t="s">
        <v>34</v>
      </c>
      <c r="O212" s="133">
        <v>1.2549999999999999</v>
      </c>
      <c r="P212" s="133">
        <f>O212*H212</f>
        <v>1.2549999999999999</v>
      </c>
      <c r="Q212" s="133">
        <v>4.9369999999999997E-2</v>
      </c>
      <c r="R212" s="133">
        <f>Q212*H212</f>
        <v>4.9369999999999997E-2</v>
      </c>
      <c r="S212" s="133">
        <v>0</v>
      </c>
      <c r="T212" s="134">
        <f>S212*H212</f>
        <v>0</v>
      </c>
      <c r="AR212" s="135" t="s">
        <v>243</v>
      </c>
      <c r="AT212" s="135" t="s">
        <v>149</v>
      </c>
      <c r="AU212" s="135" t="s">
        <v>79</v>
      </c>
      <c r="AY212" s="16" t="s">
        <v>147</v>
      </c>
      <c r="BE212" s="136">
        <f>IF(N212="základní",J212,0)</f>
        <v>0</v>
      </c>
      <c r="BF212" s="136">
        <f>IF(N212="snížená",J212,0)</f>
        <v>0</v>
      </c>
      <c r="BG212" s="136">
        <f>IF(N212="zákl. přenesená",J212,0)</f>
        <v>0</v>
      </c>
      <c r="BH212" s="136">
        <f>IF(N212="sníž. přenesená",J212,0)</f>
        <v>0</v>
      </c>
      <c r="BI212" s="136">
        <f>IF(N212="nulová",J212,0)</f>
        <v>0</v>
      </c>
      <c r="BJ212" s="16" t="s">
        <v>77</v>
      </c>
      <c r="BK212" s="136">
        <f>ROUND(I212*H212,2)</f>
        <v>0</v>
      </c>
      <c r="BL212" s="16" t="s">
        <v>243</v>
      </c>
      <c r="BM212" s="135" t="s">
        <v>253</v>
      </c>
    </row>
    <row r="213" spans="2:65" s="11" customFormat="1" ht="22.9" customHeight="1">
      <c r="B213" s="113"/>
      <c r="D213" s="114" t="s">
        <v>68</v>
      </c>
      <c r="E213" s="122" t="s">
        <v>254</v>
      </c>
      <c r="F213" s="122" t="s">
        <v>255</v>
      </c>
      <c r="J213" s="123"/>
      <c r="L213" s="113"/>
      <c r="M213" s="117"/>
      <c r="P213" s="118">
        <f>P214</f>
        <v>0.47199999999999998</v>
      </c>
      <c r="R213" s="118">
        <f>R214</f>
        <v>1.47E-3</v>
      </c>
      <c r="T213" s="119">
        <f>T214</f>
        <v>0</v>
      </c>
      <c r="AR213" s="114" t="s">
        <v>79</v>
      </c>
      <c r="AT213" s="120" t="s">
        <v>68</v>
      </c>
      <c r="AU213" s="120" t="s">
        <v>77</v>
      </c>
      <c r="AY213" s="114" t="s">
        <v>147</v>
      </c>
      <c r="BK213" s="121">
        <f>BK214</f>
        <v>0</v>
      </c>
    </row>
    <row r="214" spans="2:65" s="1" customFormat="1" ht="16.5" customHeight="1">
      <c r="B214" s="124"/>
      <c r="C214" s="125" t="s">
        <v>256</v>
      </c>
      <c r="D214" s="125" t="s">
        <v>149</v>
      </c>
      <c r="E214" s="126" t="s">
        <v>257</v>
      </c>
      <c r="F214" s="127" t="s">
        <v>258</v>
      </c>
      <c r="G214" s="128" t="s">
        <v>246</v>
      </c>
      <c r="H214" s="129">
        <v>1</v>
      </c>
      <c r="I214" s="130"/>
      <c r="J214" s="130"/>
      <c r="K214" s="127"/>
      <c r="L214" s="28"/>
      <c r="M214" s="131" t="s">
        <v>1</v>
      </c>
      <c r="N214" s="132" t="s">
        <v>34</v>
      </c>
      <c r="O214" s="133">
        <v>0.47199999999999998</v>
      </c>
      <c r="P214" s="133">
        <f>O214*H214</f>
        <v>0.47199999999999998</v>
      </c>
      <c r="Q214" s="133">
        <v>1.47E-3</v>
      </c>
      <c r="R214" s="133">
        <f>Q214*H214</f>
        <v>1.47E-3</v>
      </c>
      <c r="S214" s="133">
        <v>0</v>
      </c>
      <c r="T214" s="134">
        <f>S214*H214</f>
        <v>0</v>
      </c>
      <c r="AR214" s="135" t="s">
        <v>243</v>
      </c>
      <c r="AT214" s="135" t="s">
        <v>149</v>
      </c>
      <c r="AU214" s="135" t="s">
        <v>79</v>
      </c>
      <c r="AY214" s="16" t="s">
        <v>147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6" t="s">
        <v>77</v>
      </c>
      <c r="BK214" s="136">
        <f>ROUND(I214*H214,2)</f>
        <v>0</v>
      </c>
      <c r="BL214" s="16" t="s">
        <v>243</v>
      </c>
      <c r="BM214" s="135" t="s">
        <v>259</v>
      </c>
    </row>
    <row r="215" spans="2:65" s="11" customFormat="1" ht="22.9" customHeight="1">
      <c r="B215" s="113"/>
      <c r="D215" s="114" t="s">
        <v>68</v>
      </c>
      <c r="E215" s="122" t="s">
        <v>260</v>
      </c>
      <c r="F215" s="122" t="s">
        <v>261</v>
      </c>
      <c r="J215" s="123"/>
      <c r="L215" s="113"/>
      <c r="M215" s="117"/>
      <c r="P215" s="118">
        <f>P216</f>
        <v>5.0999999999999997E-2</v>
      </c>
      <c r="R215" s="118">
        <f>R216</f>
        <v>0</v>
      </c>
      <c r="T215" s="119">
        <f>T216</f>
        <v>0</v>
      </c>
      <c r="AR215" s="114" t="s">
        <v>79</v>
      </c>
      <c r="AT215" s="120" t="s">
        <v>68</v>
      </c>
      <c r="AU215" s="120" t="s">
        <v>77</v>
      </c>
      <c r="AY215" s="114" t="s">
        <v>147</v>
      </c>
      <c r="BK215" s="121">
        <f>BK216</f>
        <v>0</v>
      </c>
    </row>
    <row r="216" spans="2:65" s="1" customFormat="1" ht="16.5" customHeight="1">
      <c r="B216" s="124"/>
      <c r="C216" s="125" t="s">
        <v>262</v>
      </c>
      <c r="D216" s="125" t="s">
        <v>149</v>
      </c>
      <c r="E216" s="126" t="s">
        <v>263</v>
      </c>
      <c r="F216" s="127" t="s">
        <v>264</v>
      </c>
      <c r="G216" s="128" t="s">
        <v>246</v>
      </c>
      <c r="H216" s="129">
        <v>1</v>
      </c>
      <c r="I216" s="130"/>
      <c r="J216" s="130"/>
      <c r="K216" s="127"/>
      <c r="L216" s="28"/>
      <c r="M216" s="131" t="s">
        <v>1</v>
      </c>
      <c r="N216" s="132" t="s">
        <v>34</v>
      </c>
      <c r="O216" s="133">
        <v>5.0999999999999997E-2</v>
      </c>
      <c r="P216" s="133">
        <f>O216*H216</f>
        <v>5.0999999999999997E-2</v>
      </c>
      <c r="Q216" s="133">
        <v>0</v>
      </c>
      <c r="R216" s="133">
        <f>Q216*H216</f>
        <v>0</v>
      </c>
      <c r="S216" s="133">
        <v>0</v>
      </c>
      <c r="T216" s="134">
        <f>S216*H216</f>
        <v>0</v>
      </c>
      <c r="AR216" s="135" t="s">
        <v>243</v>
      </c>
      <c r="AT216" s="135" t="s">
        <v>149</v>
      </c>
      <c r="AU216" s="135" t="s">
        <v>79</v>
      </c>
      <c r="AY216" s="16" t="s">
        <v>147</v>
      </c>
      <c r="BE216" s="136">
        <f>IF(N216="základní",J216,0)</f>
        <v>0</v>
      </c>
      <c r="BF216" s="136">
        <f>IF(N216="snížená",J216,0)</f>
        <v>0</v>
      </c>
      <c r="BG216" s="136">
        <f>IF(N216="zákl. přenesená",J216,0)</f>
        <v>0</v>
      </c>
      <c r="BH216" s="136">
        <f>IF(N216="sníž. přenesená",J216,0)</f>
        <v>0</v>
      </c>
      <c r="BI216" s="136">
        <f>IF(N216="nulová",J216,0)</f>
        <v>0</v>
      </c>
      <c r="BJ216" s="16" t="s">
        <v>77</v>
      </c>
      <c r="BK216" s="136">
        <f>ROUND(I216*H216,2)</f>
        <v>0</v>
      </c>
      <c r="BL216" s="16" t="s">
        <v>243</v>
      </c>
      <c r="BM216" s="135" t="s">
        <v>265</v>
      </c>
    </row>
    <row r="217" spans="2:65" s="11" customFormat="1" ht="25.9" customHeight="1">
      <c r="B217" s="113"/>
      <c r="D217" s="114" t="s">
        <v>68</v>
      </c>
      <c r="E217" s="115" t="s">
        <v>266</v>
      </c>
      <c r="F217" s="115" t="s">
        <v>267</v>
      </c>
      <c r="J217" s="116"/>
      <c r="L217" s="113"/>
      <c r="M217" s="117"/>
      <c r="P217" s="118">
        <f>P218+P220+P222+P224+P226</f>
        <v>0</v>
      </c>
      <c r="R217" s="118">
        <f>R218+R220+R222+R224+R226</f>
        <v>0</v>
      </c>
      <c r="T217" s="119">
        <f>T218+T220+T222+T224+T226</f>
        <v>0</v>
      </c>
      <c r="AR217" s="114" t="s">
        <v>193</v>
      </c>
      <c r="AT217" s="120" t="s">
        <v>68</v>
      </c>
      <c r="AU217" s="120" t="s">
        <v>69</v>
      </c>
      <c r="AY217" s="114" t="s">
        <v>147</v>
      </c>
      <c r="BK217" s="121">
        <f>BK218+BK220+BK222+BK224+BK226</f>
        <v>0</v>
      </c>
    </row>
    <row r="218" spans="2:65" s="11" customFormat="1" ht="22.9" customHeight="1">
      <c r="B218" s="113"/>
      <c r="D218" s="114" t="s">
        <v>68</v>
      </c>
      <c r="E218" s="122" t="s">
        <v>268</v>
      </c>
      <c r="F218" s="122" t="s">
        <v>269</v>
      </c>
      <c r="J218" s="123"/>
      <c r="L218" s="113"/>
      <c r="M218" s="117"/>
      <c r="P218" s="118">
        <f>P219</f>
        <v>0</v>
      </c>
      <c r="R218" s="118">
        <f>R219</f>
        <v>0</v>
      </c>
      <c r="T218" s="119">
        <f>T219</f>
        <v>0</v>
      </c>
      <c r="AR218" s="114" t="s">
        <v>193</v>
      </c>
      <c r="AT218" s="120" t="s">
        <v>68</v>
      </c>
      <c r="AU218" s="120" t="s">
        <v>77</v>
      </c>
      <c r="AY218" s="114" t="s">
        <v>147</v>
      </c>
      <c r="BK218" s="121">
        <f>BK219</f>
        <v>0</v>
      </c>
    </row>
    <row r="219" spans="2:65" s="1" customFormat="1" ht="16.5" customHeight="1">
      <c r="B219" s="124"/>
      <c r="C219" s="125" t="s">
        <v>270</v>
      </c>
      <c r="D219" s="125" t="s">
        <v>149</v>
      </c>
      <c r="E219" s="126" t="s">
        <v>271</v>
      </c>
      <c r="F219" s="127" t="s">
        <v>269</v>
      </c>
      <c r="G219" s="128" t="s">
        <v>272</v>
      </c>
      <c r="H219" s="129">
        <v>4169.8739999999998</v>
      </c>
      <c r="I219" s="130"/>
      <c r="J219" s="130"/>
      <c r="K219" s="127" t="s">
        <v>1</v>
      </c>
      <c r="L219" s="28"/>
      <c r="M219" s="131" t="s">
        <v>1</v>
      </c>
      <c r="N219" s="132" t="s">
        <v>34</v>
      </c>
      <c r="O219" s="133">
        <v>0</v>
      </c>
      <c r="P219" s="133">
        <f>O219*H219</f>
        <v>0</v>
      </c>
      <c r="Q219" s="133">
        <v>0</v>
      </c>
      <c r="R219" s="133">
        <f>Q219*H219</f>
        <v>0</v>
      </c>
      <c r="S219" s="133">
        <v>0</v>
      </c>
      <c r="T219" s="134">
        <f>S219*H219</f>
        <v>0</v>
      </c>
      <c r="AR219" s="135" t="s">
        <v>273</v>
      </c>
      <c r="AT219" s="135" t="s">
        <v>149</v>
      </c>
      <c r="AU219" s="135" t="s">
        <v>79</v>
      </c>
      <c r="AY219" s="16" t="s">
        <v>147</v>
      </c>
      <c r="BE219" s="136">
        <f>IF(N219="základní",J219,0)</f>
        <v>0</v>
      </c>
      <c r="BF219" s="136">
        <f>IF(N219="snížená",J219,0)</f>
        <v>0</v>
      </c>
      <c r="BG219" s="136">
        <f>IF(N219="zákl. přenesená",J219,0)</f>
        <v>0</v>
      </c>
      <c r="BH219" s="136">
        <f>IF(N219="sníž. přenesená",J219,0)</f>
        <v>0</v>
      </c>
      <c r="BI219" s="136">
        <f>IF(N219="nulová",J219,0)</f>
        <v>0</v>
      </c>
      <c r="BJ219" s="16" t="s">
        <v>77</v>
      </c>
      <c r="BK219" s="136">
        <f>ROUND(I219*H219,2)</f>
        <v>0</v>
      </c>
      <c r="BL219" s="16" t="s">
        <v>273</v>
      </c>
      <c r="BM219" s="135" t="s">
        <v>274</v>
      </c>
    </row>
    <row r="220" spans="2:65" s="11" customFormat="1" ht="22.9" customHeight="1">
      <c r="B220" s="113"/>
      <c r="D220" s="114" t="s">
        <v>68</v>
      </c>
      <c r="E220" s="122" t="s">
        <v>275</v>
      </c>
      <c r="F220" s="122" t="s">
        <v>276</v>
      </c>
      <c r="J220" s="123"/>
      <c r="L220" s="113"/>
      <c r="M220" s="117"/>
      <c r="P220" s="118">
        <f>P221</f>
        <v>0</v>
      </c>
      <c r="R220" s="118">
        <f>R221</f>
        <v>0</v>
      </c>
      <c r="T220" s="119">
        <f>T221</f>
        <v>0</v>
      </c>
      <c r="AR220" s="114" t="s">
        <v>193</v>
      </c>
      <c r="AT220" s="120" t="s">
        <v>68</v>
      </c>
      <c r="AU220" s="120" t="s">
        <v>77</v>
      </c>
      <c r="AY220" s="114" t="s">
        <v>147</v>
      </c>
      <c r="BK220" s="121">
        <f>BK221</f>
        <v>0</v>
      </c>
    </row>
    <row r="221" spans="2:65" s="1" customFormat="1" ht="16.5" customHeight="1">
      <c r="B221" s="124"/>
      <c r="C221" s="125" t="s">
        <v>7</v>
      </c>
      <c r="D221" s="125" t="s">
        <v>149</v>
      </c>
      <c r="E221" s="126" t="s">
        <v>277</v>
      </c>
      <c r="F221" s="127" t="s">
        <v>278</v>
      </c>
      <c r="G221" s="128" t="s">
        <v>272</v>
      </c>
      <c r="H221" s="129">
        <v>4169.8739999999998</v>
      </c>
      <c r="I221" s="130"/>
      <c r="J221" s="130"/>
      <c r="K221" s="127" t="s">
        <v>1</v>
      </c>
      <c r="L221" s="28"/>
      <c r="M221" s="131" t="s">
        <v>1</v>
      </c>
      <c r="N221" s="132" t="s">
        <v>34</v>
      </c>
      <c r="O221" s="133">
        <v>0</v>
      </c>
      <c r="P221" s="133">
        <f>O221*H221</f>
        <v>0</v>
      </c>
      <c r="Q221" s="133">
        <v>0</v>
      </c>
      <c r="R221" s="133">
        <f>Q221*H221</f>
        <v>0</v>
      </c>
      <c r="S221" s="133">
        <v>0</v>
      </c>
      <c r="T221" s="134">
        <f>S221*H221</f>
        <v>0</v>
      </c>
      <c r="AR221" s="135" t="s">
        <v>273</v>
      </c>
      <c r="AT221" s="135" t="s">
        <v>149</v>
      </c>
      <c r="AU221" s="135" t="s">
        <v>79</v>
      </c>
      <c r="AY221" s="16" t="s">
        <v>147</v>
      </c>
      <c r="BE221" s="136">
        <f>IF(N221="základní",J221,0)</f>
        <v>0</v>
      </c>
      <c r="BF221" s="136">
        <f>IF(N221="snížená",J221,0)</f>
        <v>0</v>
      </c>
      <c r="BG221" s="136">
        <f>IF(N221="zákl. přenesená",J221,0)</f>
        <v>0</v>
      </c>
      <c r="BH221" s="136">
        <f>IF(N221="sníž. přenesená",J221,0)</f>
        <v>0</v>
      </c>
      <c r="BI221" s="136">
        <f>IF(N221="nulová",J221,0)</f>
        <v>0</v>
      </c>
      <c r="BJ221" s="16" t="s">
        <v>77</v>
      </c>
      <c r="BK221" s="136">
        <f>ROUND(I221*H221,2)</f>
        <v>0</v>
      </c>
      <c r="BL221" s="16" t="s">
        <v>273</v>
      </c>
      <c r="BM221" s="135" t="s">
        <v>279</v>
      </c>
    </row>
    <row r="222" spans="2:65" s="11" customFormat="1" ht="22.9" customHeight="1">
      <c r="B222" s="113"/>
      <c r="D222" s="114" t="s">
        <v>68</v>
      </c>
      <c r="E222" s="122" t="s">
        <v>280</v>
      </c>
      <c r="F222" s="122" t="s">
        <v>281</v>
      </c>
      <c r="J222" s="123"/>
      <c r="L222" s="113"/>
      <c r="M222" s="117"/>
      <c r="P222" s="118">
        <f>P223</f>
        <v>0</v>
      </c>
      <c r="R222" s="118">
        <f>R223</f>
        <v>0</v>
      </c>
      <c r="T222" s="119">
        <f>T223</f>
        <v>0</v>
      </c>
      <c r="AR222" s="114" t="s">
        <v>193</v>
      </c>
      <c r="AT222" s="120" t="s">
        <v>68</v>
      </c>
      <c r="AU222" s="120" t="s">
        <v>77</v>
      </c>
      <c r="AY222" s="114" t="s">
        <v>147</v>
      </c>
      <c r="BK222" s="121">
        <f>BK223</f>
        <v>0</v>
      </c>
    </row>
    <row r="223" spans="2:65" s="1" customFormat="1" ht="16.5" customHeight="1">
      <c r="B223" s="124"/>
      <c r="C223" s="125" t="s">
        <v>282</v>
      </c>
      <c r="D223" s="125" t="s">
        <v>149</v>
      </c>
      <c r="E223" s="126" t="s">
        <v>283</v>
      </c>
      <c r="F223" s="127" t="s">
        <v>281</v>
      </c>
      <c r="G223" s="128" t="s">
        <v>272</v>
      </c>
      <c r="H223" s="129">
        <v>4169.8739999999998</v>
      </c>
      <c r="I223" s="130"/>
      <c r="J223" s="130"/>
      <c r="K223" s="127" t="s">
        <v>1</v>
      </c>
      <c r="L223" s="28"/>
      <c r="M223" s="131" t="s">
        <v>1</v>
      </c>
      <c r="N223" s="132" t="s">
        <v>34</v>
      </c>
      <c r="O223" s="133">
        <v>0</v>
      </c>
      <c r="P223" s="133">
        <f>O223*H223</f>
        <v>0</v>
      </c>
      <c r="Q223" s="133">
        <v>0</v>
      </c>
      <c r="R223" s="133">
        <f>Q223*H223</f>
        <v>0</v>
      </c>
      <c r="S223" s="133">
        <v>0</v>
      </c>
      <c r="T223" s="134">
        <f>S223*H223</f>
        <v>0</v>
      </c>
      <c r="AR223" s="135" t="s">
        <v>273</v>
      </c>
      <c r="AT223" s="135" t="s">
        <v>149</v>
      </c>
      <c r="AU223" s="135" t="s">
        <v>79</v>
      </c>
      <c r="AY223" s="16" t="s">
        <v>147</v>
      </c>
      <c r="BE223" s="136">
        <f>IF(N223="základní",J223,0)</f>
        <v>0</v>
      </c>
      <c r="BF223" s="136">
        <f>IF(N223="snížená",J223,0)</f>
        <v>0</v>
      </c>
      <c r="BG223" s="136">
        <f>IF(N223="zákl. přenesená",J223,0)</f>
        <v>0</v>
      </c>
      <c r="BH223" s="136">
        <f>IF(N223="sníž. přenesená",J223,0)</f>
        <v>0</v>
      </c>
      <c r="BI223" s="136">
        <f>IF(N223="nulová",J223,0)</f>
        <v>0</v>
      </c>
      <c r="BJ223" s="16" t="s">
        <v>77</v>
      </c>
      <c r="BK223" s="136">
        <f>ROUND(I223*H223,2)</f>
        <v>0</v>
      </c>
      <c r="BL223" s="16" t="s">
        <v>273</v>
      </c>
      <c r="BM223" s="135" t="s">
        <v>284</v>
      </c>
    </row>
    <row r="224" spans="2:65" s="11" customFormat="1" ht="22.9" customHeight="1">
      <c r="B224" s="113"/>
      <c r="D224" s="114" t="s">
        <v>68</v>
      </c>
      <c r="E224" s="122" t="s">
        <v>285</v>
      </c>
      <c r="F224" s="122" t="s">
        <v>286</v>
      </c>
      <c r="J224" s="123"/>
      <c r="L224" s="113"/>
      <c r="M224" s="117"/>
      <c r="P224" s="118">
        <f>P225</f>
        <v>0</v>
      </c>
      <c r="R224" s="118">
        <f>R225</f>
        <v>0</v>
      </c>
      <c r="T224" s="119">
        <f>T225</f>
        <v>0</v>
      </c>
      <c r="AR224" s="114" t="s">
        <v>193</v>
      </c>
      <c r="AT224" s="120" t="s">
        <v>68</v>
      </c>
      <c r="AU224" s="120" t="s">
        <v>77</v>
      </c>
      <c r="AY224" s="114" t="s">
        <v>147</v>
      </c>
      <c r="BK224" s="121">
        <f>BK225</f>
        <v>0</v>
      </c>
    </row>
    <row r="225" spans="2:65" s="1" customFormat="1" ht="16.5" customHeight="1">
      <c r="B225" s="124"/>
      <c r="C225" s="125" t="s">
        <v>287</v>
      </c>
      <c r="D225" s="125" t="s">
        <v>149</v>
      </c>
      <c r="E225" s="126" t="s">
        <v>288</v>
      </c>
      <c r="F225" s="127" t="s">
        <v>286</v>
      </c>
      <c r="G225" s="128" t="s">
        <v>272</v>
      </c>
      <c r="H225" s="129">
        <v>4169.8739999999998</v>
      </c>
      <c r="I225" s="130"/>
      <c r="J225" s="130"/>
      <c r="K225" s="127" t="s">
        <v>1</v>
      </c>
      <c r="L225" s="28"/>
      <c r="M225" s="131" t="s">
        <v>1</v>
      </c>
      <c r="N225" s="132" t="s">
        <v>34</v>
      </c>
      <c r="O225" s="133">
        <v>0</v>
      </c>
      <c r="P225" s="133">
        <f>O225*H225</f>
        <v>0</v>
      </c>
      <c r="Q225" s="133">
        <v>0</v>
      </c>
      <c r="R225" s="133">
        <f>Q225*H225</f>
        <v>0</v>
      </c>
      <c r="S225" s="133">
        <v>0</v>
      </c>
      <c r="T225" s="134">
        <f>S225*H225</f>
        <v>0</v>
      </c>
      <c r="AR225" s="135" t="s">
        <v>273</v>
      </c>
      <c r="AT225" s="135" t="s">
        <v>149</v>
      </c>
      <c r="AU225" s="135" t="s">
        <v>79</v>
      </c>
      <c r="AY225" s="16" t="s">
        <v>147</v>
      </c>
      <c r="BE225" s="136">
        <f>IF(N225="základní",J225,0)</f>
        <v>0</v>
      </c>
      <c r="BF225" s="136">
        <f>IF(N225="snížená",J225,0)</f>
        <v>0</v>
      </c>
      <c r="BG225" s="136">
        <f>IF(N225="zákl. přenesená",J225,0)</f>
        <v>0</v>
      </c>
      <c r="BH225" s="136">
        <f>IF(N225="sníž. přenesená",J225,0)</f>
        <v>0</v>
      </c>
      <c r="BI225" s="136">
        <f>IF(N225="nulová",J225,0)</f>
        <v>0</v>
      </c>
      <c r="BJ225" s="16" t="s">
        <v>77</v>
      </c>
      <c r="BK225" s="136">
        <f>ROUND(I225*H225,2)</f>
        <v>0</v>
      </c>
      <c r="BL225" s="16" t="s">
        <v>273</v>
      </c>
      <c r="BM225" s="135" t="s">
        <v>289</v>
      </c>
    </row>
    <row r="226" spans="2:65" s="11" customFormat="1" ht="22.9" customHeight="1">
      <c r="B226" s="113"/>
      <c r="D226" s="114" t="s">
        <v>68</v>
      </c>
      <c r="E226" s="122" t="s">
        <v>290</v>
      </c>
      <c r="F226" s="122" t="s">
        <v>291</v>
      </c>
      <c r="J226" s="123"/>
      <c r="L226" s="113"/>
      <c r="M226" s="117"/>
      <c r="P226" s="118">
        <f>P227</f>
        <v>0</v>
      </c>
      <c r="R226" s="118">
        <f>R227</f>
        <v>0</v>
      </c>
      <c r="T226" s="119">
        <f>T227</f>
        <v>0</v>
      </c>
      <c r="AR226" s="114" t="s">
        <v>193</v>
      </c>
      <c r="AT226" s="120" t="s">
        <v>68</v>
      </c>
      <c r="AU226" s="120" t="s">
        <v>77</v>
      </c>
      <c r="AY226" s="114" t="s">
        <v>147</v>
      </c>
      <c r="BK226" s="121">
        <f>BK227</f>
        <v>0</v>
      </c>
    </row>
    <row r="227" spans="2:65" s="1" customFormat="1" ht="16.5" customHeight="1">
      <c r="B227" s="124"/>
      <c r="C227" s="125" t="s">
        <v>292</v>
      </c>
      <c r="D227" s="125" t="s">
        <v>149</v>
      </c>
      <c r="E227" s="126" t="s">
        <v>293</v>
      </c>
      <c r="F227" s="127" t="s">
        <v>291</v>
      </c>
      <c r="G227" s="128" t="s">
        <v>272</v>
      </c>
      <c r="H227" s="129">
        <v>4169.8739999999998</v>
      </c>
      <c r="I227" s="130"/>
      <c r="J227" s="130"/>
      <c r="K227" s="127" t="s">
        <v>1</v>
      </c>
      <c r="L227" s="28"/>
      <c r="M227" s="155" t="s">
        <v>1</v>
      </c>
      <c r="N227" s="156" t="s">
        <v>34</v>
      </c>
      <c r="O227" s="157">
        <v>0</v>
      </c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AR227" s="135" t="s">
        <v>273</v>
      </c>
      <c r="AT227" s="135" t="s">
        <v>149</v>
      </c>
      <c r="AU227" s="135" t="s">
        <v>79</v>
      </c>
      <c r="AY227" s="16" t="s">
        <v>147</v>
      </c>
      <c r="BE227" s="136">
        <f>IF(N227="základní",J227,0)</f>
        <v>0</v>
      </c>
      <c r="BF227" s="136">
        <f>IF(N227="snížená",J227,0)</f>
        <v>0</v>
      </c>
      <c r="BG227" s="136">
        <f>IF(N227="zákl. přenesená",J227,0)</f>
        <v>0</v>
      </c>
      <c r="BH227" s="136">
        <f>IF(N227="sníž. přenesená",J227,0)</f>
        <v>0</v>
      </c>
      <c r="BI227" s="136">
        <f>IF(N227="nulová",J227,0)</f>
        <v>0</v>
      </c>
      <c r="BJ227" s="16" t="s">
        <v>77</v>
      </c>
      <c r="BK227" s="136">
        <f>ROUND(I227*H227,2)</f>
        <v>0</v>
      </c>
      <c r="BL227" s="16" t="s">
        <v>273</v>
      </c>
      <c r="BM227" s="135" t="s">
        <v>294</v>
      </c>
    </row>
    <row r="228" spans="2:65" s="1" customFormat="1" ht="6.95" customHeight="1">
      <c r="B228" s="40"/>
      <c r="C228" s="41"/>
      <c r="D228" s="41"/>
      <c r="E228" s="41"/>
      <c r="F228" s="41"/>
      <c r="G228" s="41"/>
      <c r="H228" s="41"/>
      <c r="I228" s="41"/>
      <c r="J228" s="41"/>
      <c r="K228" s="41"/>
      <c r="L228" s="28"/>
    </row>
  </sheetData>
  <autoFilter ref="C130:K227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50"/>
  <sheetViews>
    <sheetView showGridLines="0" workbookViewId="0">
      <selection activeCell="D7" sqref="D7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295</v>
      </c>
      <c r="H4" s="19"/>
    </row>
    <row r="5" spans="2:8" ht="12" customHeight="1">
      <c r="B5" s="19"/>
      <c r="C5" s="22" t="s">
        <v>12</v>
      </c>
      <c r="D5" s="170" t="s">
        <v>13</v>
      </c>
      <c r="E5" s="168"/>
      <c r="F5" s="168"/>
      <c r="H5" s="19"/>
    </row>
    <row r="6" spans="2:8" ht="36.950000000000003" customHeight="1">
      <c r="B6" s="19"/>
      <c r="C6" s="24" t="s">
        <v>14</v>
      </c>
      <c r="D6" s="169" t="s">
        <v>15</v>
      </c>
      <c r="E6" s="168"/>
      <c r="F6" s="168"/>
      <c r="H6" s="19"/>
    </row>
    <row r="7" spans="2:8" ht="16.5" customHeight="1">
      <c r="B7" s="19"/>
      <c r="C7" s="25" t="s">
        <v>20</v>
      </c>
      <c r="D7" s="48"/>
      <c r="H7" s="19"/>
    </row>
    <row r="8" spans="2:8" s="1" customFormat="1" ht="10.9" customHeight="1">
      <c r="B8" s="28"/>
      <c r="H8" s="28"/>
    </row>
    <row r="9" spans="2:8" s="10" customFormat="1" ht="29.25" customHeight="1">
      <c r="B9" s="105"/>
      <c r="C9" s="106" t="s">
        <v>50</v>
      </c>
      <c r="D9" s="107" t="s">
        <v>51</v>
      </c>
      <c r="E9" s="107" t="s">
        <v>134</v>
      </c>
      <c r="F9" s="108" t="s">
        <v>296</v>
      </c>
      <c r="H9" s="105"/>
    </row>
    <row r="10" spans="2:8" s="1" customFormat="1" ht="26.45" customHeight="1">
      <c r="B10" s="28"/>
      <c r="C10" s="159" t="s">
        <v>297</v>
      </c>
      <c r="D10" s="159" t="s">
        <v>75</v>
      </c>
      <c r="H10" s="28"/>
    </row>
    <row r="11" spans="2:8" s="1" customFormat="1" ht="16.899999999999999" customHeight="1">
      <c r="B11" s="28"/>
      <c r="C11" s="160" t="s">
        <v>298</v>
      </c>
      <c r="D11" s="161" t="s">
        <v>299</v>
      </c>
      <c r="E11" s="162" t="s">
        <v>82</v>
      </c>
      <c r="F11" s="163">
        <v>154.42696208999999</v>
      </c>
      <c r="H11" s="28"/>
    </row>
    <row r="12" spans="2:8" s="1" customFormat="1" ht="16.899999999999999" customHeight="1">
      <c r="B12" s="28"/>
      <c r="C12" s="164" t="s">
        <v>1</v>
      </c>
      <c r="D12" s="164" t="s">
        <v>300</v>
      </c>
      <c r="E12" s="16" t="s">
        <v>1</v>
      </c>
      <c r="F12" s="165">
        <v>0</v>
      </c>
      <c r="H12" s="28"/>
    </row>
    <row r="13" spans="2:8" s="1" customFormat="1" ht="16.899999999999999" customHeight="1">
      <c r="B13" s="28"/>
      <c r="C13" s="164" t="s">
        <v>1</v>
      </c>
      <c r="D13" s="164" t="s">
        <v>301</v>
      </c>
      <c r="E13" s="16" t="s">
        <v>1</v>
      </c>
      <c r="F13" s="165">
        <v>81.628415000000004</v>
      </c>
      <c r="H13" s="28"/>
    </row>
    <row r="14" spans="2:8" s="1" customFormat="1" ht="16.899999999999999" customHeight="1">
      <c r="B14" s="28"/>
      <c r="C14" s="164" t="s">
        <v>1</v>
      </c>
      <c r="D14" s="164" t="s">
        <v>302</v>
      </c>
      <c r="E14" s="16" t="s">
        <v>1</v>
      </c>
      <c r="F14" s="165">
        <v>32.418248499999997</v>
      </c>
      <c r="H14" s="28"/>
    </row>
    <row r="15" spans="2:8" s="1" customFormat="1" ht="16.899999999999999" customHeight="1">
      <c r="B15" s="28"/>
      <c r="C15" s="164" t="s">
        <v>1</v>
      </c>
      <c r="D15" s="164" t="s">
        <v>303</v>
      </c>
      <c r="E15" s="16" t="s">
        <v>1</v>
      </c>
      <c r="F15" s="165">
        <v>16.399099589999999</v>
      </c>
      <c r="H15" s="28"/>
    </row>
    <row r="16" spans="2:8" s="1" customFormat="1" ht="16.899999999999999" customHeight="1">
      <c r="B16" s="28"/>
      <c r="C16" s="164" t="s">
        <v>1</v>
      </c>
      <c r="D16" s="164" t="s">
        <v>304</v>
      </c>
      <c r="E16" s="16" t="s">
        <v>1</v>
      </c>
      <c r="F16" s="165">
        <v>23.981199</v>
      </c>
      <c r="H16" s="28"/>
    </row>
    <row r="17" spans="2:8" s="1" customFormat="1" ht="16.899999999999999" customHeight="1">
      <c r="B17" s="28"/>
      <c r="C17" s="164" t="s">
        <v>1</v>
      </c>
      <c r="D17" s="164" t="s">
        <v>157</v>
      </c>
      <c r="E17" s="16" t="s">
        <v>1</v>
      </c>
      <c r="F17" s="165">
        <v>154.42696208999999</v>
      </c>
      <c r="H17" s="28"/>
    </row>
    <row r="18" spans="2:8" s="1" customFormat="1" ht="16.899999999999999" customHeight="1">
      <c r="B18" s="28"/>
      <c r="C18" s="160" t="s">
        <v>305</v>
      </c>
      <c r="D18" s="161" t="s">
        <v>306</v>
      </c>
      <c r="E18" s="162" t="s">
        <v>82</v>
      </c>
      <c r="F18" s="163">
        <v>81.628415000000004</v>
      </c>
      <c r="H18" s="28"/>
    </row>
    <row r="19" spans="2:8" s="1" customFormat="1" ht="16.899999999999999" customHeight="1">
      <c r="B19" s="28"/>
      <c r="C19" s="164" t="s">
        <v>1</v>
      </c>
      <c r="D19" s="164" t="s">
        <v>307</v>
      </c>
      <c r="E19" s="16" t="s">
        <v>1</v>
      </c>
      <c r="F19" s="165">
        <v>0</v>
      </c>
      <c r="H19" s="28"/>
    </row>
    <row r="20" spans="2:8" s="1" customFormat="1" ht="16.899999999999999" customHeight="1">
      <c r="B20" s="28"/>
      <c r="C20" s="164" t="s">
        <v>1</v>
      </c>
      <c r="D20" s="164" t="s">
        <v>308</v>
      </c>
      <c r="E20" s="16" t="s">
        <v>1</v>
      </c>
      <c r="F20" s="165">
        <v>16.718624999999999</v>
      </c>
      <c r="H20" s="28"/>
    </row>
    <row r="21" spans="2:8" s="1" customFormat="1" ht="16.899999999999999" customHeight="1">
      <c r="B21" s="28"/>
      <c r="C21" s="164" t="s">
        <v>1</v>
      </c>
      <c r="D21" s="164" t="s">
        <v>309</v>
      </c>
      <c r="E21" s="16" t="s">
        <v>1</v>
      </c>
      <c r="F21" s="165">
        <v>11.287604999999999</v>
      </c>
      <c r="H21" s="28"/>
    </row>
    <row r="22" spans="2:8" s="1" customFormat="1" ht="16.899999999999999" customHeight="1">
      <c r="B22" s="28"/>
      <c r="C22" s="164" t="s">
        <v>1</v>
      </c>
      <c r="D22" s="164" t="s">
        <v>310</v>
      </c>
      <c r="E22" s="16" t="s">
        <v>1</v>
      </c>
      <c r="F22" s="165">
        <v>18.310874999999999</v>
      </c>
      <c r="H22" s="28"/>
    </row>
    <row r="23" spans="2:8" s="1" customFormat="1" ht="16.899999999999999" customHeight="1">
      <c r="B23" s="28"/>
      <c r="C23" s="164" t="s">
        <v>1</v>
      </c>
      <c r="D23" s="164" t="s">
        <v>311</v>
      </c>
      <c r="E23" s="16" t="s">
        <v>1</v>
      </c>
      <c r="F23" s="165">
        <v>11.4801225</v>
      </c>
      <c r="H23" s="28"/>
    </row>
    <row r="24" spans="2:8" s="1" customFormat="1" ht="16.899999999999999" customHeight="1">
      <c r="B24" s="28"/>
      <c r="C24" s="164" t="s">
        <v>1</v>
      </c>
      <c r="D24" s="164" t="s">
        <v>312</v>
      </c>
      <c r="E24" s="16" t="s">
        <v>1</v>
      </c>
      <c r="F24" s="165">
        <v>10.2904725</v>
      </c>
      <c r="H24" s="28"/>
    </row>
    <row r="25" spans="2:8" s="1" customFormat="1" ht="16.899999999999999" customHeight="1">
      <c r="B25" s="28"/>
      <c r="C25" s="164" t="s">
        <v>1</v>
      </c>
      <c r="D25" s="164" t="s">
        <v>313</v>
      </c>
      <c r="E25" s="16" t="s">
        <v>1</v>
      </c>
      <c r="F25" s="165">
        <v>2.8462499999999999</v>
      </c>
      <c r="H25" s="28"/>
    </row>
    <row r="26" spans="2:8" s="1" customFormat="1" ht="16.899999999999999" customHeight="1">
      <c r="B26" s="28"/>
      <c r="C26" s="164" t="s">
        <v>1</v>
      </c>
      <c r="D26" s="164" t="s">
        <v>314</v>
      </c>
      <c r="E26" s="16" t="s">
        <v>1</v>
      </c>
      <c r="F26" s="165">
        <v>7.0933950000000001</v>
      </c>
      <c r="H26" s="28"/>
    </row>
    <row r="27" spans="2:8" s="1" customFormat="1" ht="16.899999999999999" customHeight="1">
      <c r="B27" s="28"/>
      <c r="C27" s="164" t="s">
        <v>1</v>
      </c>
      <c r="D27" s="164" t="s">
        <v>315</v>
      </c>
      <c r="E27" s="16" t="s">
        <v>1</v>
      </c>
      <c r="F27" s="165">
        <v>0.40849999999999997</v>
      </c>
      <c r="H27" s="28"/>
    </row>
    <row r="28" spans="2:8" s="1" customFormat="1" ht="16.899999999999999" customHeight="1">
      <c r="B28" s="28"/>
      <c r="C28" s="164" t="s">
        <v>1</v>
      </c>
      <c r="D28" s="164" t="s">
        <v>316</v>
      </c>
      <c r="E28" s="16" t="s">
        <v>1</v>
      </c>
      <c r="F28" s="165">
        <v>1.3452</v>
      </c>
      <c r="H28" s="28"/>
    </row>
    <row r="29" spans="2:8" s="1" customFormat="1" ht="16.899999999999999" customHeight="1">
      <c r="B29" s="28"/>
      <c r="C29" s="164" t="s">
        <v>1</v>
      </c>
      <c r="D29" s="164" t="s">
        <v>317</v>
      </c>
      <c r="E29" s="16" t="s">
        <v>1</v>
      </c>
      <c r="F29" s="165">
        <v>1.52</v>
      </c>
      <c r="H29" s="28"/>
    </row>
    <row r="30" spans="2:8" s="1" customFormat="1" ht="16.899999999999999" customHeight="1">
      <c r="B30" s="28"/>
      <c r="C30" s="164" t="s">
        <v>1</v>
      </c>
      <c r="D30" s="164" t="s">
        <v>318</v>
      </c>
      <c r="E30" s="16" t="s">
        <v>1</v>
      </c>
      <c r="F30" s="165">
        <v>0.32736999999999999</v>
      </c>
      <c r="H30" s="28"/>
    </row>
    <row r="31" spans="2:8" s="1" customFormat="1" ht="16.899999999999999" customHeight="1">
      <c r="B31" s="28"/>
      <c r="C31" s="164" t="s">
        <v>1</v>
      </c>
      <c r="D31" s="164" t="s">
        <v>157</v>
      </c>
      <c r="E31" s="16" t="s">
        <v>1</v>
      </c>
      <c r="F31" s="165">
        <v>81.628415000000004</v>
      </c>
      <c r="H31" s="28"/>
    </row>
    <row r="32" spans="2:8" s="1" customFormat="1" ht="16.899999999999999" customHeight="1">
      <c r="B32" s="28"/>
      <c r="C32" s="160" t="s">
        <v>319</v>
      </c>
      <c r="D32" s="161" t="s">
        <v>320</v>
      </c>
      <c r="E32" s="162" t="s">
        <v>82</v>
      </c>
      <c r="F32" s="163">
        <v>32.418248499999997</v>
      </c>
      <c r="H32" s="28"/>
    </row>
    <row r="33" spans="2:8" s="1" customFormat="1" ht="16.899999999999999" customHeight="1">
      <c r="B33" s="28"/>
      <c r="C33" s="164" t="s">
        <v>1</v>
      </c>
      <c r="D33" s="164" t="s">
        <v>321</v>
      </c>
      <c r="E33" s="16" t="s">
        <v>1</v>
      </c>
      <c r="F33" s="165">
        <v>0</v>
      </c>
      <c r="H33" s="28"/>
    </row>
    <row r="34" spans="2:8" s="1" customFormat="1" ht="16.899999999999999" customHeight="1">
      <c r="B34" s="28"/>
      <c r="C34" s="164" t="s">
        <v>1</v>
      </c>
      <c r="D34" s="164" t="s">
        <v>322</v>
      </c>
      <c r="E34" s="16" t="s">
        <v>1</v>
      </c>
      <c r="F34" s="165">
        <v>28.548134999999998</v>
      </c>
      <c r="H34" s="28"/>
    </row>
    <row r="35" spans="2:8" s="1" customFormat="1" ht="16.899999999999999" customHeight="1">
      <c r="B35" s="28"/>
      <c r="C35" s="164" t="s">
        <v>1</v>
      </c>
      <c r="D35" s="164" t="s">
        <v>323</v>
      </c>
      <c r="E35" s="16" t="s">
        <v>1</v>
      </c>
      <c r="F35" s="165">
        <v>2.8548135000000001</v>
      </c>
      <c r="H35" s="28"/>
    </row>
    <row r="36" spans="2:8" s="1" customFormat="1" ht="16.899999999999999" customHeight="1">
      <c r="B36" s="28"/>
      <c r="C36" s="164" t="s">
        <v>1</v>
      </c>
      <c r="D36" s="164" t="s">
        <v>324</v>
      </c>
      <c r="E36" s="16" t="s">
        <v>1</v>
      </c>
      <c r="F36" s="165">
        <v>0.92300000000000004</v>
      </c>
      <c r="H36" s="28"/>
    </row>
    <row r="37" spans="2:8" s="1" customFormat="1" ht="16.899999999999999" customHeight="1">
      <c r="B37" s="28"/>
      <c r="C37" s="164" t="s">
        <v>1</v>
      </c>
      <c r="D37" s="164" t="s">
        <v>325</v>
      </c>
      <c r="E37" s="16" t="s">
        <v>1</v>
      </c>
      <c r="F37" s="165">
        <v>9.2299999999999993E-2</v>
      </c>
      <c r="H37" s="28"/>
    </row>
    <row r="38" spans="2:8" s="1" customFormat="1" ht="16.899999999999999" customHeight="1">
      <c r="B38" s="28"/>
      <c r="C38" s="164" t="s">
        <v>1</v>
      </c>
      <c r="D38" s="164" t="s">
        <v>157</v>
      </c>
      <c r="E38" s="16" t="s">
        <v>1</v>
      </c>
      <c r="F38" s="165">
        <v>32.418248499999997</v>
      </c>
      <c r="H38" s="28"/>
    </row>
    <row r="39" spans="2:8" s="1" customFormat="1" ht="16.899999999999999" customHeight="1">
      <c r="B39" s="28"/>
      <c r="C39" s="160" t="s">
        <v>326</v>
      </c>
      <c r="D39" s="161" t="s">
        <v>327</v>
      </c>
      <c r="E39" s="162" t="s">
        <v>82</v>
      </c>
      <c r="F39" s="163">
        <v>16.399099589999999</v>
      </c>
      <c r="H39" s="28"/>
    </row>
    <row r="40" spans="2:8" s="1" customFormat="1" ht="16.899999999999999" customHeight="1">
      <c r="B40" s="28"/>
      <c r="C40" s="164" t="s">
        <v>1</v>
      </c>
      <c r="D40" s="164" t="s">
        <v>328</v>
      </c>
      <c r="E40" s="16" t="s">
        <v>1</v>
      </c>
      <c r="F40" s="165">
        <v>0</v>
      </c>
      <c r="H40" s="28"/>
    </row>
    <row r="41" spans="2:8" s="1" customFormat="1" ht="16.899999999999999" customHeight="1">
      <c r="B41" s="28"/>
      <c r="C41" s="164" t="s">
        <v>1</v>
      </c>
      <c r="D41" s="164" t="s">
        <v>329</v>
      </c>
      <c r="E41" s="16" t="s">
        <v>1</v>
      </c>
      <c r="F41" s="165">
        <v>4.7580225</v>
      </c>
      <c r="H41" s="28"/>
    </row>
    <row r="42" spans="2:8" s="1" customFormat="1" ht="16.899999999999999" customHeight="1">
      <c r="B42" s="28"/>
      <c r="C42" s="164" t="s">
        <v>1</v>
      </c>
      <c r="D42" s="164" t="s">
        <v>330</v>
      </c>
      <c r="E42" s="16" t="s">
        <v>1</v>
      </c>
      <c r="F42" s="165">
        <v>3.8756255999999998</v>
      </c>
      <c r="H42" s="28"/>
    </row>
    <row r="43" spans="2:8" s="1" customFormat="1" ht="16.899999999999999" customHeight="1">
      <c r="B43" s="28"/>
      <c r="C43" s="164" t="s">
        <v>1</v>
      </c>
      <c r="D43" s="164" t="s">
        <v>331</v>
      </c>
      <c r="E43" s="16" t="s">
        <v>1</v>
      </c>
      <c r="F43" s="165">
        <v>1.2950472150000001</v>
      </c>
      <c r="H43" s="28"/>
    </row>
    <row r="44" spans="2:8" s="1" customFormat="1" ht="16.899999999999999" customHeight="1">
      <c r="B44" s="28"/>
      <c r="C44" s="164" t="s">
        <v>1</v>
      </c>
      <c r="D44" s="164" t="s">
        <v>332</v>
      </c>
      <c r="E44" s="16" t="s">
        <v>1</v>
      </c>
      <c r="F44" s="165">
        <v>4.7580225</v>
      </c>
      <c r="H44" s="28"/>
    </row>
    <row r="45" spans="2:8" s="1" customFormat="1" ht="16.899999999999999" customHeight="1">
      <c r="B45" s="28"/>
      <c r="C45" s="164" t="s">
        <v>1</v>
      </c>
      <c r="D45" s="164" t="s">
        <v>333</v>
      </c>
      <c r="E45" s="16" t="s">
        <v>1</v>
      </c>
      <c r="F45" s="165">
        <v>0.23039999999999999</v>
      </c>
      <c r="H45" s="28"/>
    </row>
    <row r="46" spans="2:8" s="1" customFormat="1" ht="16.899999999999999" customHeight="1">
      <c r="B46" s="28"/>
      <c r="C46" s="164" t="s">
        <v>1</v>
      </c>
      <c r="D46" s="164" t="s">
        <v>334</v>
      </c>
      <c r="E46" s="16" t="s">
        <v>1</v>
      </c>
      <c r="F46" s="165">
        <v>0.23039999999999999</v>
      </c>
      <c r="H46" s="28"/>
    </row>
    <row r="47" spans="2:8" s="1" customFormat="1" ht="16.899999999999999" customHeight="1">
      <c r="B47" s="28"/>
      <c r="C47" s="164" t="s">
        <v>1</v>
      </c>
      <c r="D47" s="164" t="s">
        <v>335</v>
      </c>
      <c r="E47" s="16" t="s">
        <v>1</v>
      </c>
      <c r="F47" s="165">
        <v>0.23039999999999999</v>
      </c>
      <c r="H47" s="28"/>
    </row>
    <row r="48" spans="2:8" s="1" customFormat="1" ht="16.899999999999999" customHeight="1">
      <c r="B48" s="28"/>
      <c r="C48" s="164" t="s">
        <v>1</v>
      </c>
      <c r="D48" s="164" t="s">
        <v>336</v>
      </c>
      <c r="E48" s="16" t="s">
        <v>1</v>
      </c>
      <c r="F48" s="165">
        <v>0.17721600000000001</v>
      </c>
      <c r="H48" s="28"/>
    </row>
    <row r="49" spans="2:8" s="1" customFormat="1" ht="16.899999999999999" customHeight="1">
      <c r="B49" s="28"/>
      <c r="C49" s="164" t="s">
        <v>1</v>
      </c>
      <c r="D49" s="164" t="s">
        <v>337</v>
      </c>
      <c r="E49" s="16" t="s">
        <v>1</v>
      </c>
      <c r="F49" s="165">
        <v>0.84396577500000003</v>
      </c>
      <c r="H49" s="28"/>
    </row>
    <row r="50" spans="2:8" s="1" customFormat="1" ht="16.899999999999999" customHeight="1">
      <c r="B50" s="28"/>
      <c r="C50" s="164" t="s">
        <v>1</v>
      </c>
      <c r="D50" s="164" t="s">
        <v>157</v>
      </c>
      <c r="E50" s="16" t="s">
        <v>1</v>
      </c>
      <c r="F50" s="165">
        <v>16.399099589999999</v>
      </c>
      <c r="H50" s="28"/>
    </row>
    <row r="51" spans="2:8" s="1" customFormat="1" ht="16.899999999999999" customHeight="1">
      <c r="B51" s="28"/>
      <c r="C51" s="160" t="s">
        <v>338</v>
      </c>
      <c r="D51" s="161" t="s">
        <v>339</v>
      </c>
      <c r="E51" s="162" t="s">
        <v>82</v>
      </c>
      <c r="F51" s="163">
        <v>23.981199</v>
      </c>
      <c r="H51" s="28"/>
    </row>
    <row r="52" spans="2:8" s="1" customFormat="1" ht="16.899999999999999" customHeight="1">
      <c r="B52" s="28"/>
      <c r="C52" s="164" t="s">
        <v>1</v>
      </c>
      <c r="D52" s="164" t="s">
        <v>340</v>
      </c>
      <c r="E52" s="16" t="s">
        <v>1</v>
      </c>
      <c r="F52" s="165">
        <v>0</v>
      </c>
      <c r="H52" s="28"/>
    </row>
    <row r="53" spans="2:8" s="1" customFormat="1" ht="16.899999999999999" customHeight="1">
      <c r="B53" s="28"/>
      <c r="C53" s="164" t="s">
        <v>1</v>
      </c>
      <c r="D53" s="164" t="s">
        <v>341</v>
      </c>
      <c r="E53" s="16" t="s">
        <v>1</v>
      </c>
      <c r="F53" s="165">
        <v>19.03209</v>
      </c>
      <c r="H53" s="28"/>
    </row>
    <row r="54" spans="2:8" s="1" customFormat="1" ht="16.899999999999999" customHeight="1">
      <c r="B54" s="28"/>
      <c r="C54" s="164" t="s">
        <v>1</v>
      </c>
      <c r="D54" s="164" t="s">
        <v>342</v>
      </c>
      <c r="E54" s="16" t="s">
        <v>1</v>
      </c>
      <c r="F54" s="165">
        <v>1.9032089999999999</v>
      </c>
      <c r="H54" s="28"/>
    </row>
    <row r="55" spans="2:8" s="1" customFormat="1" ht="16.899999999999999" customHeight="1">
      <c r="B55" s="28"/>
      <c r="C55" s="164" t="s">
        <v>1</v>
      </c>
      <c r="D55" s="164" t="s">
        <v>343</v>
      </c>
      <c r="E55" s="16" t="s">
        <v>1</v>
      </c>
      <c r="F55" s="165">
        <v>2.7690000000000001</v>
      </c>
      <c r="H55" s="28"/>
    </row>
    <row r="56" spans="2:8" s="1" customFormat="1" ht="16.899999999999999" customHeight="1">
      <c r="B56" s="28"/>
      <c r="C56" s="164" t="s">
        <v>1</v>
      </c>
      <c r="D56" s="164" t="s">
        <v>344</v>
      </c>
      <c r="E56" s="16" t="s">
        <v>1</v>
      </c>
      <c r="F56" s="165">
        <v>0.27689999999999998</v>
      </c>
      <c r="H56" s="28"/>
    </row>
    <row r="57" spans="2:8" s="1" customFormat="1" ht="16.899999999999999" customHeight="1">
      <c r="B57" s="28"/>
      <c r="C57" s="164" t="s">
        <v>1</v>
      </c>
      <c r="D57" s="164" t="s">
        <v>157</v>
      </c>
      <c r="E57" s="16" t="s">
        <v>1</v>
      </c>
      <c r="F57" s="165">
        <v>23.981199</v>
      </c>
      <c r="H57" s="28"/>
    </row>
    <row r="58" spans="2:8" s="1" customFormat="1" ht="16.899999999999999" customHeight="1">
      <c r="B58" s="28"/>
      <c r="C58" s="160" t="s">
        <v>80</v>
      </c>
      <c r="D58" s="161" t="s">
        <v>81</v>
      </c>
      <c r="E58" s="162" t="s">
        <v>82</v>
      </c>
      <c r="F58" s="163">
        <v>526.18715231249996</v>
      </c>
      <c r="H58" s="28"/>
    </row>
    <row r="59" spans="2:8" s="1" customFormat="1" ht="16.899999999999999" customHeight="1">
      <c r="B59" s="28"/>
      <c r="C59" s="164" t="s">
        <v>1</v>
      </c>
      <c r="D59" s="164" t="s">
        <v>345</v>
      </c>
      <c r="E59" s="16" t="s">
        <v>1</v>
      </c>
      <c r="F59" s="165">
        <v>0</v>
      </c>
      <c r="H59" s="28"/>
    </row>
    <row r="60" spans="2:8" s="1" customFormat="1" ht="16.899999999999999" customHeight="1">
      <c r="B60" s="28"/>
      <c r="C60" s="164" t="s">
        <v>1</v>
      </c>
      <c r="D60" s="164" t="s">
        <v>346</v>
      </c>
      <c r="E60" s="16" t="s">
        <v>1</v>
      </c>
      <c r="F60" s="165">
        <v>459.14917124999999</v>
      </c>
      <c r="H60" s="28"/>
    </row>
    <row r="61" spans="2:8" s="1" customFormat="1" ht="16.899999999999999" customHeight="1">
      <c r="B61" s="28"/>
      <c r="C61" s="164" t="s">
        <v>1</v>
      </c>
      <c r="D61" s="164" t="s">
        <v>347</v>
      </c>
      <c r="E61" s="16" t="s">
        <v>1</v>
      </c>
      <c r="F61" s="165">
        <v>2.8462499999999999</v>
      </c>
      <c r="H61" s="28"/>
    </row>
    <row r="62" spans="2:8" s="1" customFormat="1" ht="16.899999999999999" customHeight="1">
      <c r="B62" s="28"/>
      <c r="C62" s="164" t="s">
        <v>1</v>
      </c>
      <c r="D62" s="164" t="s">
        <v>348</v>
      </c>
      <c r="E62" s="16" t="s">
        <v>1</v>
      </c>
      <c r="F62" s="165">
        <v>23.0997710625</v>
      </c>
      <c r="H62" s="28"/>
    </row>
    <row r="63" spans="2:8" s="1" customFormat="1" ht="16.899999999999999" customHeight="1">
      <c r="B63" s="28"/>
      <c r="C63" s="164" t="s">
        <v>1</v>
      </c>
      <c r="D63" s="164" t="s">
        <v>349</v>
      </c>
      <c r="E63" s="16" t="s">
        <v>1</v>
      </c>
      <c r="F63" s="165">
        <v>39.135199999999998</v>
      </c>
      <c r="H63" s="28"/>
    </row>
    <row r="64" spans="2:8" s="1" customFormat="1" ht="16.899999999999999" customHeight="1">
      <c r="B64" s="28"/>
      <c r="C64" s="164" t="s">
        <v>1</v>
      </c>
      <c r="D64" s="164" t="s">
        <v>350</v>
      </c>
      <c r="E64" s="16" t="s">
        <v>1</v>
      </c>
      <c r="F64" s="165">
        <v>1.9567600000000001</v>
      </c>
      <c r="H64" s="28"/>
    </row>
    <row r="65" spans="2:8" s="1" customFormat="1" ht="16.899999999999999" customHeight="1">
      <c r="B65" s="28"/>
      <c r="C65" s="164" t="s">
        <v>1</v>
      </c>
      <c r="D65" s="164" t="s">
        <v>157</v>
      </c>
      <c r="E65" s="16" t="s">
        <v>1</v>
      </c>
      <c r="F65" s="165">
        <v>526.18715231249996</v>
      </c>
      <c r="H65" s="28"/>
    </row>
    <row r="66" spans="2:8" s="1" customFormat="1" ht="16.899999999999999" customHeight="1">
      <c r="B66" s="28"/>
      <c r="C66" s="166" t="s">
        <v>351</v>
      </c>
      <c r="H66" s="28"/>
    </row>
    <row r="67" spans="2:8" s="1" customFormat="1" ht="16.899999999999999" customHeight="1">
      <c r="B67" s="28"/>
      <c r="C67" s="164" t="s">
        <v>166</v>
      </c>
      <c r="D67" s="164" t="s">
        <v>167</v>
      </c>
      <c r="E67" s="16" t="s">
        <v>82</v>
      </c>
      <c r="F67" s="165">
        <v>526.18700000000001</v>
      </c>
      <c r="H67" s="28"/>
    </row>
    <row r="68" spans="2:8" s="1" customFormat="1" ht="16.899999999999999" customHeight="1">
      <c r="B68" s="28"/>
      <c r="C68" s="160" t="s">
        <v>352</v>
      </c>
      <c r="D68" s="161" t="s">
        <v>353</v>
      </c>
      <c r="E68" s="162" t="s">
        <v>87</v>
      </c>
      <c r="F68" s="163">
        <v>289.39999999999998</v>
      </c>
      <c r="H68" s="28"/>
    </row>
    <row r="69" spans="2:8" s="1" customFormat="1" ht="16.899999999999999" customHeight="1">
      <c r="B69" s="28"/>
      <c r="C69" s="164" t="s">
        <v>1</v>
      </c>
      <c r="D69" s="164" t="s">
        <v>354</v>
      </c>
      <c r="E69" s="16" t="s">
        <v>1</v>
      </c>
      <c r="F69" s="165">
        <v>289.39999999999998</v>
      </c>
      <c r="H69" s="28"/>
    </row>
    <row r="70" spans="2:8" s="1" customFormat="1" ht="16.899999999999999" customHeight="1">
      <c r="B70" s="28"/>
      <c r="C70" s="164" t="s">
        <v>1</v>
      </c>
      <c r="D70" s="164" t="s">
        <v>157</v>
      </c>
      <c r="E70" s="16" t="s">
        <v>1</v>
      </c>
      <c r="F70" s="165">
        <v>289.39999999999998</v>
      </c>
      <c r="H70" s="28"/>
    </row>
    <row r="71" spans="2:8" s="1" customFormat="1" ht="16.899999999999999" customHeight="1">
      <c r="B71" s="28"/>
      <c r="C71" s="160" t="s">
        <v>85</v>
      </c>
      <c r="D71" s="161" t="s">
        <v>86</v>
      </c>
      <c r="E71" s="162" t="s">
        <v>87</v>
      </c>
      <c r="F71" s="163">
        <v>291.39999999999998</v>
      </c>
      <c r="H71" s="28"/>
    </row>
    <row r="72" spans="2:8" s="1" customFormat="1" ht="16.899999999999999" customHeight="1">
      <c r="B72" s="28"/>
      <c r="C72" s="164" t="s">
        <v>1</v>
      </c>
      <c r="D72" s="164" t="s">
        <v>90</v>
      </c>
      <c r="E72" s="16" t="s">
        <v>1</v>
      </c>
      <c r="F72" s="165">
        <v>146.93114700000001</v>
      </c>
      <c r="H72" s="28"/>
    </row>
    <row r="73" spans="2:8" s="1" customFormat="1" ht="16.899999999999999" customHeight="1">
      <c r="B73" s="28"/>
      <c r="C73" s="164" t="s">
        <v>1</v>
      </c>
      <c r="D73" s="164" t="s">
        <v>93</v>
      </c>
      <c r="E73" s="16" t="s">
        <v>1</v>
      </c>
      <c r="F73" s="165">
        <v>57.554877599999998</v>
      </c>
      <c r="H73" s="28"/>
    </row>
    <row r="74" spans="2:8" s="1" customFormat="1" ht="16.899999999999999" customHeight="1">
      <c r="B74" s="28"/>
      <c r="C74" s="164" t="s">
        <v>1</v>
      </c>
      <c r="D74" s="164" t="s">
        <v>96</v>
      </c>
      <c r="E74" s="16" t="s">
        <v>1</v>
      </c>
      <c r="F74" s="165">
        <v>18.918342709600001</v>
      </c>
      <c r="H74" s="28"/>
    </row>
    <row r="75" spans="2:8" s="1" customFormat="1" ht="16.899999999999999" customHeight="1">
      <c r="B75" s="28"/>
      <c r="C75" s="164" t="s">
        <v>1</v>
      </c>
      <c r="D75" s="164" t="s">
        <v>99</v>
      </c>
      <c r="E75" s="16" t="s">
        <v>1</v>
      </c>
      <c r="F75" s="165">
        <v>2.4996499000000001</v>
      </c>
      <c r="H75" s="28"/>
    </row>
    <row r="76" spans="2:8" s="1" customFormat="1" ht="16.899999999999999" customHeight="1">
      <c r="B76" s="28"/>
      <c r="C76" s="164" t="s">
        <v>1</v>
      </c>
      <c r="D76" s="164" t="s">
        <v>103</v>
      </c>
      <c r="E76" s="16" t="s">
        <v>1</v>
      </c>
      <c r="F76" s="165">
        <v>18.423063119999998</v>
      </c>
      <c r="H76" s="28"/>
    </row>
    <row r="77" spans="2:8" s="1" customFormat="1" ht="16.899999999999999" customHeight="1">
      <c r="B77" s="28"/>
      <c r="C77" s="164" t="s">
        <v>1</v>
      </c>
      <c r="D77" s="164" t="s">
        <v>107</v>
      </c>
      <c r="E77" s="16" t="s">
        <v>1</v>
      </c>
      <c r="F77" s="165">
        <v>45.072919670399997</v>
      </c>
      <c r="H77" s="28"/>
    </row>
    <row r="78" spans="2:8" s="1" customFormat="1" ht="16.899999999999999" customHeight="1">
      <c r="B78" s="28"/>
      <c r="C78" s="164" t="s">
        <v>1</v>
      </c>
      <c r="D78" s="164" t="s">
        <v>110</v>
      </c>
      <c r="E78" s="16" t="s">
        <v>1</v>
      </c>
      <c r="F78" s="165">
        <v>2</v>
      </c>
      <c r="H78" s="28"/>
    </row>
    <row r="79" spans="2:8" s="1" customFormat="1" ht="16.899999999999999" customHeight="1">
      <c r="B79" s="28"/>
      <c r="C79" s="164" t="s">
        <v>1</v>
      </c>
      <c r="D79" s="164" t="s">
        <v>157</v>
      </c>
      <c r="E79" s="16" t="s">
        <v>1</v>
      </c>
      <c r="F79" s="165">
        <v>291.39999999999998</v>
      </c>
      <c r="H79" s="28"/>
    </row>
    <row r="80" spans="2:8" s="1" customFormat="1" ht="16.899999999999999" customHeight="1">
      <c r="B80" s="28"/>
      <c r="C80" s="166" t="s">
        <v>351</v>
      </c>
      <c r="H80" s="28"/>
    </row>
    <row r="81" spans="2:8" s="1" customFormat="1" ht="16.899999999999999" customHeight="1">
      <c r="B81" s="28"/>
      <c r="C81" s="164" t="s">
        <v>189</v>
      </c>
      <c r="D81" s="164" t="s">
        <v>190</v>
      </c>
      <c r="E81" s="16" t="s">
        <v>87</v>
      </c>
      <c r="F81" s="165">
        <v>291.39999999999998</v>
      </c>
      <c r="H81" s="28"/>
    </row>
    <row r="82" spans="2:8" s="1" customFormat="1" ht="16.899999999999999" customHeight="1">
      <c r="B82" s="28"/>
      <c r="C82" s="164" t="s">
        <v>194</v>
      </c>
      <c r="D82" s="164" t="s">
        <v>195</v>
      </c>
      <c r="E82" s="16" t="s">
        <v>87</v>
      </c>
      <c r="F82" s="165">
        <v>291.39999999999998</v>
      </c>
      <c r="H82" s="28"/>
    </row>
    <row r="83" spans="2:8" s="1" customFormat="1" ht="16.899999999999999" customHeight="1">
      <c r="B83" s="28"/>
      <c r="C83" s="164" t="s">
        <v>198</v>
      </c>
      <c r="D83" s="164" t="s">
        <v>199</v>
      </c>
      <c r="E83" s="16" t="s">
        <v>87</v>
      </c>
      <c r="F83" s="165">
        <v>1457</v>
      </c>
      <c r="H83" s="28"/>
    </row>
    <row r="84" spans="2:8" s="1" customFormat="1" ht="16.899999999999999" customHeight="1">
      <c r="B84" s="28"/>
      <c r="C84" s="164" t="s">
        <v>203</v>
      </c>
      <c r="D84" s="164" t="s">
        <v>204</v>
      </c>
      <c r="E84" s="16" t="s">
        <v>87</v>
      </c>
      <c r="F84" s="165">
        <v>291.39999999999998</v>
      </c>
      <c r="H84" s="28"/>
    </row>
    <row r="85" spans="2:8" s="1" customFormat="1" ht="16.899999999999999" customHeight="1">
      <c r="B85" s="28"/>
      <c r="C85" s="160" t="s">
        <v>90</v>
      </c>
      <c r="D85" s="161" t="s">
        <v>91</v>
      </c>
      <c r="E85" s="162" t="s">
        <v>87</v>
      </c>
      <c r="F85" s="163">
        <v>146.93114700000001</v>
      </c>
      <c r="H85" s="28"/>
    </row>
    <row r="86" spans="2:8" s="1" customFormat="1" ht="16.899999999999999" customHeight="1">
      <c r="B86" s="28"/>
      <c r="C86" s="164" t="s">
        <v>1</v>
      </c>
      <c r="D86" s="164" t="s">
        <v>355</v>
      </c>
      <c r="E86" s="16" t="s">
        <v>1</v>
      </c>
      <c r="F86" s="165">
        <v>146.93114700000001</v>
      </c>
      <c r="H86" s="28"/>
    </row>
    <row r="87" spans="2:8" s="1" customFormat="1" ht="16.899999999999999" customHeight="1">
      <c r="B87" s="28"/>
      <c r="C87" s="164" t="s">
        <v>1</v>
      </c>
      <c r="D87" s="164" t="s">
        <v>157</v>
      </c>
      <c r="E87" s="16" t="s">
        <v>1</v>
      </c>
      <c r="F87" s="165">
        <v>146.93114700000001</v>
      </c>
      <c r="H87" s="28"/>
    </row>
    <row r="88" spans="2:8" s="1" customFormat="1" ht="16.899999999999999" customHeight="1">
      <c r="B88" s="28"/>
      <c r="C88" s="166" t="s">
        <v>351</v>
      </c>
      <c r="H88" s="28"/>
    </row>
    <row r="89" spans="2:8" s="1" customFormat="1" ht="22.5">
      <c r="B89" s="28"/>
      <c r="C89" s="164" t="s">
        <v>229</v>
      </c>
      <c r="D89" s="164" t="s">
        <v>230</v>
      </c>
      <c r="E89" s="16" t="s">
        <v>87</v>
      </c>
      <c r="F89" s="165">
        <v>146.93100000000001</v>
      </c>
      <c r="H89" s="28"/>
    </row>
    <row r="90" spans="2:8" s="1" customFormat="1" ht="16.899999999999999" customHeight="1">
      <c r="B90" s="28"/>
      <c r="C90" s="160" t="s">
        <v>93</v>
      </c>
      <c r="D90" s="161" t="s">
        <v>94</v>
      </c>
      <c r="E90" s="162" t="s">
        <v>87</v>
      </c>
      <c r="F90" s="163">
        <v>57.554877599999998</v>
      </c>
      <c r="H90" s="28"/>
    </row>
    <row r="91" spans="2:8" s="1" customFormat="1" ht="16.899999999999999" customHeight="1">
      <c r="B91" s="28"/>
      <c r="C91" s="164" t="s">
        <v>1</v>
      </c>
      <c r="D91" s="164" t="s">
        <v>356</v>
      </c>
      <c r="E91" s="16" t="s">
        <v>1</v>
      </c>
      <c r="F91" s="165">
        <v>57.554877599999998</v>
      </c>
      <c r="H91" s="28"/>
    </row>
    <row r="92" spans="2:8" s="1" customFormat="1" ht="16.899999999999999" customHeight="1">
      <c r="B92" s="28"/>
      <c r="C92" s="164" t="s">
        <v>1</v>
      </c>
      <c r="D92" s="164" t="s">
        <v>157</v>
      </c>
      <c r="E92" s="16" t="s">
        <v>1</v>
      </c>
      <c r="F92" s="165">
        <v>57.554877599999998</v>
      </c>
      <c r="H92" s="28"/>
    </row>
    <row r="93" spans="2:8" s="1" customFormat="1" ht="16.899999999999999" customHeight="1">
      <c r="B93" s="28"/>
      <c r="C93" s="166" t="s">
        <v>351</v>
      </c>
      <c r="H93" s="28"/>
    </row>
    <row r="94" spans="2:8" s="1" customFormat="1" ht="22.5">
      <c r="B94" s="28"/>
      <c r="C94" s="164" t="s">
        <v>225</v>
      </c>
      <c r="D94" s="164" t="s">
        <v>226</v>
      </c>
      <c r="E94" s="16" t="s">
        <v>87</v>
      </c>
      <c r="F94" s="165">
        <v>57.555</v>
      </c>
      <c r="H94" s="28"/>
    </row>
    <row r="95" spans="2:8" s="1" customFormat="1" ht="16.899999999999999" customHeight="1">
      <c r="B95" s="28"/>
      <c r="C95" s="160" t="s">
        <v>96</v>
      </c>
      <c r="D95" s="161" t="s">
        <v>97</v>
      </c>
      <c r="E95" s="162" t="s">
        <v>87</v>
      </c>
      <c r="F95" s="163">
        <v>18.918342709600001</v>
      </c>
      <c r="H95" s="28"/>
    </row>
    <row r="96" spans="2:8" s="1" customFormat="1" ht="16.899999999999999" customHeight="1">
      <c r="B96" s="28"/>
      <c r="C96" s="164" t="s">
        <v>1</v>
      </c>
      <c r="D96" s="164" t="s">
        <v>357</v>
      </c>
      <c r="E96" s="16" t="s">
        <v>1</v>
      </c>
      <c r="F96" s="165">
        <v>0</v>
      </c>
      <c r="H96" s="28"/>
    </row>
    <row r="97" spans="2:8" s="1" customFormat="1" ht="16.899999999999999" customHeight="1">
      <c r="B97" s="28"/>
      <c r="C97" s="164" t="s">
        <v>1</v>
      </c>
      <c r="D97" s="164" t="s">
        <v>358</v>
      </c>
      <c r="E97" s="16" t="s">
        <v>1</v>
      </c>
      <c r="F97" s="165">
        <v>4.5677016000000004</v>
      </c>
      <c r="H97" s="28"/>
    </row>
    <row r="98" spans="2:8" s="1" customFormat="1" ht="16.899999999999999" customHeight="1">
      <c r="B98" s="28"/>
      <c r="C98" s="164" t="s">
        <v>1</v>
      </c>
      <c r="D98" s="164" t="s">
        <v>359</v>
      </c>
      <c r="E98" s="16" t="s">
        <v>1</v>
      </c>
      <c r="F98" s="165">
        <v>0.54812419199999995</v>
      </c>
      <c r="H98" s="28"/>
    </row>
    <row r="99" spans="2:8" s="1" customFormat="1" ht="16.899999999999999" customHeight="1">
      <c r="B99" s="28"/>
      <c r="C99" s="164" t="s">
        <v>1</v>
      </c>
      <c r="D99" s="164" t="s">
        <v>360</v>
      </c>
      <c r="E99" s="16" t="s">
        <v>1</v>
      </c>
      <c r="F99" s="165">
        <v>0.39423999999999998</v>
      </c>
      <c r="H99" s="28"/>
    </row>
    <row r="100" spans="2:8" s="1" customFormat="1" ht="16.899999999999999" customHeight="1">
      <c r="B100" s="28"/>
      <c r="C100" s="164" t="s">
        <v>1</v>
      </c>
      <c r="D100" s="164" t="s">
        <v>361</v>
      </c>
      <c r="E100" s="16" t="s">
        <v>1</v>
      </c>
      <c r="F100" s="165">
        <v>0.44303999999999999</v>
      </c>
      <c r="H100" s="28"/>
    </row>
    <row r="101" spans="2:8" s="1" customFormat="1" ht="16.899999999999999" customHeight="1">
      <c r="B101" s="28"/>
      <c r="C101" s="164" t="s">
        <v>1</v>
      </c>
      <c r="D101" s="164" t="s">
        <v>362</v>
      </c>
      <c r="E101" s="16" t="s">
        <v>1</v>
      </c>
      <c r="F101" s="165">
        <v>5.3164799999999998E-2</v>
      </c>
      <c r="H101" s="28"/>
    </row>
    <row r="102" spans="2:8" s="1" customFormat="1" ht="16.899999999999999" customHeight="1">
      <c r="B102" s="28"/>
      <c r="C102" s="164" t="s">
        <v>1</v>
      </c>
      <c r="D102" s="164" t="s">
        <v>363</v>
      </c>
      <c r="E102" s="16" t="s">
        <v>1</v>
      </c>
      <c r="F102" s="165">
        <v>3.8064179999999999</v>
      </c>
      <c r="H102" s="28"/>
    </row>
    <row r="103" spans="2:8" s="1" customFormat="1" ht="16.899999999999999" customHeight="1">
      <c r="B103" s="28"/>
      <c r="C103" s="164" t="s">
        <v>1</v>
      </c>
      <c r="D103" s="164" t="s">
        <v>364</v>
      </c>
      <c r="E103" s="16" t="s">
        <v>1</v>
      </c>
      <c r="F103" s="165">
        <v>3.10050048</v>
      </c>
      <c r="H103" s="28"/>
    </row>
    <row r="104" spans="2:8" s="1" customFormat="1" ht="16.899999999999999" customHeight="1">
      <c r="B104" s="28"/>
      <c r="C104" s="164" t="s">
        <v>1</v>
      </c>
      <c r="D104" s="164" t="s">
        <v>365</v>
      </c>
      <c r="E104" s="16" t="s">
        <v>1</v>
      </c>
      <c r="F104" s="165">
        <v>0.82883021759999997</v>
      </c>
      <c r="H104" s="28"/>
    </row>
    <row r="105" spans="2:8" s="1" customFormat="1" ht="16.899999999999999" customHeight="1">
      <c r="B105" s="28"/>
      <c r="C105" s="164" t="s">
        <v>1</v>
      </c>
      <c r="D105" s="164" t="s">
        <v>366</v>
      </c>
      <c r="E105" s="16" t="s">
        <v>1</v>
      </c>
      <c r="F105" s="165">
        <v>3.8064179999999999</v>
      </c>
      <c r="H105" s="28"/>
    </row>
    <row r="106" spans="2:8" s="1" customFormat="1" ht="16.899999999999999" customHeight="1">
      <c r="B106" s="28"/>
      <c r="C106" s="164" t="s">
        <v>1</v>
      </c>
      <c r="D106" s="164" t="s">
        <v>367</v>
      </c>
      <c r="E106" s="16" t="s">
        <v>1</v>
      </c>
      <c r="F106" s="165">
        <v>0.18432000000000001</v>
      </c>
      <c r="H106" s="28"/>
    </row>
    <row r="107" spans="2:8" s="1" customFormat="1" ht="16.899999999999999" customHeight="1">
      <c r="B107" s="28"/>
      <c r="C107" s="164" t="s">
        <v>1</v>
      </c>
      <c r="D107" s="164" t="s">
        <v>368</v>
      </c>
      <c r="E107" s="16" t="s">
        <v>1</v>
      </c>
      <c r="F107" s="165">
        <v>0.18432000000000001</v>
      </c>
      <c r="H107" s="28"/>
    </row>
    <row r="108" spans="2:8" s="1" customFormat="1" ht="16.899999999999999" customHeight="1">
      <c r="B108" s="28"/>
      <c r="C108" s="164" t="s">
        <v>1</v>
      </c>
      <c r="D108" s="164" t="s">
        <v>369</v>
      </c>
      <c r="E108" s="16" t="s">
        <v>1</v>
      </c>
      <c r="F108" s="165">
        <v>0.18432000000000001</v>
      </c>
      <c r="H108" s="28"/>
    </row>
    <row r="109" spans="2:8" s="1" customFormat="1" ht="16.899999999999999" customHeight="1">
      <c r="B109" s="28"/>
      <c r="C109" s="164" t="s">
        <v>1</v>
      </c>
      <c r="D109" s="164" t="s">
        <v>370</v>
      </c>
      <c r="E109" s="16" t="s">
        <v>1</v>
      </c>
      <c r="F109" s="165">
        <v>0.1417728</v>
      </c>
      <c r="H109" s="28"/>
    </row>
    <row r="110" spans="2:8" s="1" customFormat="1" ht="16.899999999999999" customHeight="1">
      <c r="B110" s="28"/>
      <c r="C110" s="164" t="s">
        <v>1</v>
      </c>
      <c r="D110" s="164" t="s">
        <v>371</v>
      </c>
      <c r="E110" s="16" t="s">
        <v>1</v>
      </c>
      <c r="F110" s="165">
        <v>0.67517262</v>
      </c>
      <c r="H110" s="28"/>
    </row>
    <row r="111" spans="2:8" s="1" customFormat="1" ht="16.899999999999999" customHeight="1">
      <c r="B111" s="28"/>
      <c r="C111" s="164" t="s">
        <v>1</v>
      </c>
      <c r="D111" s="164" t="s">
        <v>157</v>
      </c>
      <c r="E111" s="16" t="s">
        <v>1</v>
      </c>
      <c r="F111" s="165">
        <v>18.918342709600001</v>
      </c>
      <c r="H111" s="28"/>
    </row>
    <row r="112" spans="2:8" s="1" customFormat="1" ht="16.899999999999999" customHeight="1">
      <c r="B112" s="28"/>
      <c r="C112" s="166" t="s">
        <v>351</v>
      </c>
      <c r="H112" s="28"/>
    </row>
    <row r="113" spans="2:8" s="1" customFormat="1" ht="22.5">
      <c r="B113" s="28"/>
      <c r="C113" s="164" t="s">
        <v>221</v>
      </c>
      <c r="D113" s="164" t="s">
        <v>222</v>
      </c>
      <c r="E113" s="16" t="s">
        <v>87</v>
      </c>
      <c r="F113" s="165">
        <v>18.917999999999999</v>
      </c>
      <c r="H113" s="28"/>
    </row>
    <row r="114" spans="2:8" s="1" customFormat="1" ht="16.899999999999999" customHeight="1">
      <c r="B114" s="28"/>
      <c r="C114" s="160" t="s">
        <v>99</v>
      </c>
      <c r="D114" s="161" t="s">
        <v>100</v>
      </c>
      <c r="E114" s="162" t="s">
        <v>87</v>
      </c>
      <c r="F114" s="163">
        <v>2.4996499000000001</v>
      </c>
      <c r="H114" s="28"/>
    </row>
    <row r="115" spans="2:8" s="1" customFormat="1" ht="16.899999999999999" customHeight="1">
      <c r="B115" s="28"/>
      <c r="C115" s="164" t="s">
        <v>1</v>
      </c>
      <c r="D115" s="164" t="s">
        <v>372</v>
      </c>
      <c r="E115" s="16" t="s">
        <v>1</v>
      </c>
      <c r="F115" s="165">
        <v>1.9032089999999999</v>
      </c>
      <c r="H115" s="28"/>
    </row>
    <row r="116" spans="2:8" s="1" customFormat="1" ht="16.899999999999999" customHeight="1">
      <c r="B116" s="28"/>
      <c r="C116" s="164" t="s">
        <v>1</v>
      </c>
      <c r="D116" s="164" t="s">
        <v>373</v>
      </c>
      <c r="E116" s="16" t="s">
        <v>1</v>
      </c>
      <c r="F116" s="165">
        <v>0.19032089999999999</v>
      </c>
      <c r="H116" s="28"/>
    </row>
    <row r="117" spans="2:8" s="1" customFormat="1" ht="16.899999999999999" customHeight="1">
      <c r="B117" s="28"/>
      <c r="C117" s="164" t="s">
        <v>1</v>
      </c>
      <c r="D117" s="164" t="s">
        <v>374</v>
      </c>
      <c r="E117" s="16" t="s">
        <v>1</v>
      </c>
      <c r="F117" s="165">
        <v>0.36919999999999997</v>
      </c>
      <c r="H117" s="28"/>
    </row>
    <row r="118" spans="2:8" s="1" customFormat="1" ht="16.899999999999999" customHeight="1">
      <c r="B118" s="28"/>
      <c r="C118" s="164" t="s">
        <v>1</v>
      </c>
      <c r="D118" s="164" t="s">
        <v>375</v>
      </c>
      <c r="E118" s="16" t="s">
        <v>1</v>
      </c>
      <c r="F118" s="165">
        <v>3.6920000000000001E-2</v>
      </c>
      <c r="H118" s="28"/>
    </row>
    <row r="119" spans="2:8" s="1" customFormat="1" ht="16.899999999999999" customHeight="1">
      <c r="B119" s="28"/>
      <c r="C119" s="164" t="s">
        <v>1</v>
      </c>
      <c r="D119" s="164" t="s">
        <v>157</v>
      </c>
      <c r="E119" s="16" t="s">
        <v>1</v>
      </c>
      <c r="F119" s="165">
        <v>2.4996499000000001</v>
      </c>
      <c r="H119" s="28"/>
    </row>
    <row r="120" spans="2:8" s="1" customFormat="1" ht="16.899999999999999" customHeight="1">
      <c r="B120" s="28"/>
      <c r="C120" s="166" t="s">
        <v>351</v>
      </c>
      <c r="H120" s="28"/>
    </row>
    <row r="121" spans="2:8" s="1" customFormat="1" ht="22.5">
      <c r="B121" s="28"/>
      <c r="C121" s="164" t="s">
        <v>236</v>
      </c>
      <c r="D121" s="164" t="s">
        <v>237</v>
      </c>
      <c r="E121" s="16" t="s">
        <v>87</v>
      </c>
      <c r="F121" s="165">
        <v>2.5</v>
      </c>
      <c r="H121" s="28"/>
    </row>
    <row r="122" spans="2:8" s="1" customFormat="1" ht="16.899999999999999" customHeight="1">
      <c r="B122" s="28"/>
      <c r="C122" s="160" t="s">
        <v>103</v>
      </c>
      <c r="D122" s="161" t="s">
        <v>104</v>
      </c>
      <c r="E122" s="162" t="s">
        <v>87</v>
      </c>
      <c r="F122" s="163">
        <v>18.423063119999998</v>
      </c>
      <c r="H122" s="28"/>
    </row>
    <row r="123" spans="2:8" s="1" customFormat="1" ht="16.899999999999999" customHeight="1">
      <c r="B123" s="28"/>
      <c r="C123" s="164" t="s">
        <v>1</v>
      </c>
      <c r="D123" s="164" t="s">
        <v>376</v>
      </c>
      <c r="E123" s="16" t="s">
        <v>1</v>
      </c>
      <c r="F123" s="165">
        <v>16.7482392</v>
      </c>
      <c r="H123" s="28"/>
    </row>
    <row r="124" spans="2:8" s="1" customFormat="1" ht="16.899999999999999" customHeight="1">
      <c r="B124" s="28"/>
      <c r="C124" s="164" t="s">
        <v>1</v>
      </c>
      <c r="D124" s="164" t="s">
        <v>377</v>
      </c>
      <c r="E124" s="16" t="s">
        <v>1</v>
      </c>
      <c r="F124" s="165">
        <v>1.6748239199999999</v>
      </c>
      <c r="H124" s="28"/>
    </row>
    <row r="125" spans="2:8" s="1" customFormat="1" ht="16.899999999999999" customHeight="1">
      <c r="B125" s="28"/>
      <c r="C125" s="164" t="s">
        <v>1</v>
      </c>
      <c r="D125" s="164" t="s">
        <v>157</v>
      </c>
      <c r="E125" s="16" t="s">
        <v>1</v>
      </c>
      <c r="F125" s="165">
        <v>18.423063119999998</v>
      </c>
      <c r="H125" s="28"/>
    </row>
    <row r="126" spans="2:8" s="1" customFormat="1" ht="16.899999999999999" customHeight="1">
      <c r="B126" s="28"/>
      <c r="C126" s="166" t="s">
        <v>351</v>
      </c>
      <c r="H126" s="28"/>
    </row>
    <row r="127" spans="2:8" s="1" customFormat="1" ht="22.5">
      <c r="B127" s="28"/>
      <c r="C127" s="164" t="s">
        <v>233</v>
      </c>
      <c r="D127" s="164" t="s">
        <v>234</v>
      </c>
      <c r="E127" s="16" t="s">
        <v>87</v>
      </c>
      <c r="F127" s="165">
        <v>18.422999999999998</v>
      </c>
      <c r="H127" s="28"/>
    </row>
    <row r="128" spans="2:8" s="1" customFormat="1" ht="16.899999999999999" customHeight="1">
      <c r="B128" s="28"/>
      <c r="C128" s="160" t="s">
        <v>107</v>
      </c>
      <c r="D128" s="161" t="s">
        <v>108</v>
      </c>
      <c r="E128" s="162" t="s">
        <v>87</v>
      </c>
      <c r="F128" s="163">
        <v>45.072919670399997</v>
      </c>
      <c r="H128" s="28"/>
    </row>
    <row r="129" spans="2:8" s="1" customFormat="1" ht="16.899999999999999" customHeight="1">
      <c r="B129" s="28"/>
      <c r="C129" s="164" t="s">
        <v>1</v>
      </c>
      <c r="D129" s="164" t="s">
        <v>352</v>
      </c>
      <c r="E129" s="16" t="s">
        <v>1</v>
      </c>
      <c r="F129" s="165">
        <v>289.39999999999998</v>
      </c>
      <c r="H129" s="28"/>
    </row>
    <row r="130" spans="2:8" s="1" customFormat="1" ht="16.899999999999999" customHeight="1">
      <c r="B130" s="28"/>
      <c r="C130" s="164" t="s">
        <v>1</v>
      </c>
      <c r="D130" s="164" t="s">
        <v>378</v>
      </c>
      <c r="E130" s="16" t="s">
        <v>1</v>
      </c>
      <c r="F130" s="165">
        <v>289.39999999999998</v>
      </c>
      <c r="H130" s="28"/>
    </row>
    <row r="131" spans="2:8" s="1" customFormat="1" ht="16.899999999999999" customHeight="1">
      <c r="B131" s="28"/>
      <c r="C131" s="164" t="s">
        <v>1</v>
      </c>
      <c r="D131" s="164" t="s">
        <v>379</v>
      </c>
      <c r="E131" s="16" t="s">
        <v>1</v>
      </c>
      <c r="F131" s="165">
        <v>-146.93114700000001</v>
      </c>
      <c r="H131" s="28"/>
    </row>
    <row r="132" spans="2:8" s="1" customFormat="1" ht="16.899999999999999" customHeight="1">
      <c r="B132" s="28"/>
      <c r="C132" s="164" t="s">
        <v>1</v>
      </c>
      <c r="D132" s="164" t="s">
        <v>380</v>
      </c>
      <c r="E132" s="16" t="s">
        <v>1</v>
      </c>
      <c r="F132" s="165">
        <v>-57.554877599999998</v>
      </c>
      <c r="H132" s="28"/>
    </row>
    <row r="133" spans="2:8" s="1" customFormat="1" ht="16.899999999999999" customHeight="1">
      <c r="B133" s="28"/>
      <c r="C133" s="164" t="s">
        <v>1</v>
      </c>
      <c r="D133" s="164" t="s">
        <v>381</v>
      </c>
      <c r="E133" s="16" t="s">
        <v>1</v>
      </c>
      <c r="F133" s="165">
        <v>-18.918342709600001</v>
      </c>
      <c r="H133" s="28"/>
    </row>
    <row r="134" spans="2:8" s="1" customFormat="1" ht="16.899999999999999" customHeight="1">
      <c r="B134" s="28"/>
      <c r="C134" s="164" t="s">
        <v>1</v>
      </c>
      <c r="D134" s="164" t="s">
        <v>382</v>
      </c>
      <c r="E134" s="16" t="s">
        <v>1</v>
      </c>
      <c r="F134" s="165">
        <v>-2.4996499000000001</v>
      </c>
      <c r="H134" s="28"/>
    </row>
    <row r="135" spans="2:8" s="1" customFormat="1" ht="16.899999999999999" customHeight="1">
      <c r="B135" s="28"/>
      <c r="C135" s="164" t="s">
        <v>1</v>
      </c>
      <c r="D135" s="164" t="s">
        <v>383</v>
      </c>
      <c r="E135" s="16" t="s">
        <v>1</v>
      </c>
      <c r="F135" s="165">
        <v>-18.423063119999998</v>
      </c>
      <c r="H135" s="28"/>
    </row>
    <row r="136" spans="2:8" s="1" customFormat="1" ht="16.899999999999999" customHeight="1">
      <c r="B136" s="28"/>
      <c r="C136" s="164" t="s">
        <v>1</v>
      </c>
      <c r="D136" s="164" t="s">
        <v>378</v>
      </c>
      <c r="E136" s="16" t="s">
        <v>1</v>
      </c>
      <c r="F136" s="165">
        <v>-244.32708032959999</v>
      </c>
      <c r="H136" s="28"/>
    </row>
    <row r="137" spans="2:8" s="1" customFormat="1" ht="16.899999999999999" customHeight="1">
      <c r="B137" s="28"/>
      <c r="C137" s="164" t="s">
        <v>1</v>
      </c>
      <c r="D137" s="164" t="s">
        <v>157</v>
      </c>
      <c r="E137" s="16" t="s">
        <v>1</v>
      </c>
      <c r="F137" s="165">
        <v>45.072919670399997</v>
      </c>
      <c r="H137" s="28"/>
    </row>
    <row r="138" spans="2:8" s="1" customFormat="1" ht="16.899999999999999" customHeight="1">
      <c r="B138" s="28"/>
      <c r="C138" s="166" t="s">
        <v>351</v>
      </c>
      <c r="H138" s="28"/>
    </row>
    <row r="139" spans="2:8" s="1" customFormat="1" ht="16.899999999999999" customHeight="1">
      <c r="B139" s="28"/>
      <c r="C139" s="164" t="s">
        <v>210</v>
      </c>
      <c r="D139" s="164" t="s">
        <v>211</v>
      </c>
      <c r="E139" s="16" t="s">
        <v>87</v>
      </c>
      <c r="F139" s="165">
        <v>24.536000000000001</v>
      </c>
      <c r="H139" s="28"/>
    </row>
    <row r="140" spans="2:8" s="1" customFormat="1" ht="22.5">
      <c r="B140" s="28"/>
      <c r="C140" s="164" t="s">
        <v>207</v>
      </c>
      <c r="D140" s="164" t="s">
        <v>208</v>
      </c>
      <c r="E140" s="16" t="s">
        <v>87</v>
      </c>
      <c r="F140" s="165">
        <v>45.073</v>
      </c>
      <c r="H140" s="28"/>
    </row>
    <row r="141" spans="2:8" s="1" customFormat="1" ht="16.899999999999999" customHeight="1">
      <c r="B141" s="28"/>
      <c r="C141" s="160" t="s">
        <v>110</v>
      </c>
      <c r="D141" s="161" t="s">
        <v>111</v>
      </c>
      <c r="E141" s="162" t="s">
        <v>87</v>
      </c>
      <c r="F141" s="163">
        <v>2</v>
      </c>
      <c r="H141" s="28"/>
    </row>
    <row r="142" spans="2:8" s="1" customFormat="1" ht="16.899999999999999" customHeight="1">
      <c r="B142" s="28"/>
      <c r="C142" s="164" t="s">
        <v>1</v>
      </c>
      <c r="D142" s="164" t="s">
        <v>384</v>
      </c>
      <c r="E142" s="16" t="s">
        <v>1</v>
      </c>
      <c r="F142" s="165">
        <v>0</v>
      </c>
      <c r="H142" s="28"/>
    </row>
    <row r="143" spans="2:8" s="1" customFormat="1" ht="16.899999999999999" customHeight="1">
      <c r="B143" s="28"/>
      <c r="C143" s="164" t="s">
        <v>1</v>
      </c>
      <c r="D143" s="164" t="s">
        <v>385</v>
      </c>
      <c r="E143" s="16" t="s">
        <v>1</v>
      </c>
      <c r="F143" s="165">
        <v>0</v>
      </c>
      <c r="H143" s="28"/>
    </row>
    <row r="144" spans="2:8" s="1" customFormat="1" ht="16.899999999999999" customHeight="1">
      <c r="B144" s="28"/>
      <c r="C144" s="164" t="s">
        <v>1</v>
      </c>
      <c r="D144" s="164" t="s">
        <v>79</v>
      </c>
      <c r="E144" s="16" t="s">
        <v>1</v>
      </c>
      <c r="F144" s="165">
        <v>2</v>
      </c>
      <c r="H144" s="28"/>
    </row>
    <row r="145" spans="2:8" s="1" customFormat="1" ht="16.899999999999999" customHeight="1">
      <c r="B145" s="28"/>
      <c r="C145" s="164" t="s">
        <v>1</v>
      </c>
      <c r="D145" s="164" t="s">
        <v>157</v>
      </c>
      <c r="E145" s="16" t="s">
        <v>1</v>
      </c>
      <c r="F145" s="165">
        <v>2</v>
      </c>
      <c r="H145" s="28"/>
    </row>
    <row r="146" spans="2:8" s="1" customFormat="1" ht="16.899999999999999" customHeight="1">
      <c r="B146" s="28"/>
      <c r="C146" s="166" t="s">
        <v>351</v>
      </c>
      <c r="H146" s="28"/>
    </row>
    <row r="147" spans="2:8" s="1" customFormat="1" ht="16.899999999999999" customHeight="1">
      <c r="B147" s="28"/>
      <c r="C147" s="164" t="s">
        <v>210</v>
      </c>
      <c r="D147" s="164" t="s">
        <v>211</v>
      </c>
      <c r="E147" s="16" t="s">
        <v>87</v>
      </c>
      <c r="F147" s="165">
        <v>24.536000000000001</v>
      </c>
      <c r="H147" s="28"/>
    </row>
    <row r="148" spans="2:8" s="1" customFormat="1" ht="16.899999999999999" customHeight="1">
      <c r="B148" s="28"/>
      <c r="C148" s="164" t="s">
        <v>216</v>
      </c>
      <c r="D148" s="164" t="s">
        <v>217</v>
      </c>
      <c r="E148" s="16" t="s">
        <v>87</v>
      </c>
      <c r="F148" s="165">
        <v>2</v>
      </c>
      <c r="H148" s="28"/>
    </row>
    <row r="149" spans="2:8" s="1" customFormat="1" ht="7.35" customHeight="1">
      <c r="B149" s="40"/>
      <c r="C149" s="41"/>
      <c r="D149" s="41"/>
      <c r="E149" s="41"/>
      <c r="F149" s="41"/>
      <c r="G149" s="41"/>
      <c r="H149" s="28"/>
    </row>
    <row r="150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SO-01 - Demolice objektu</vt:lpstr>
      <vt:lpstr>Seznam figur</vt:lpstr>
      <vt:lpstr>'Rekapitulace stavby'!Názvy_tisku</vt:lpstr>
      <vt:lpstr>'Seznam figur'!Názvy_tisku</vt:lpstr>
      <vt:lpstr>'SO-01 - Demolice objektu'!Názvy_tisku</vt:lpstr>
      <vt:lpstr>'Rekapitulace stavby'!Oblast_tisku</vt:lpstr>
      <vt:lpstr>'Seznam figur'!Oblast_tisku</vt:lpstr>
      <vt:lpstr>'SO-01 - Demolice objektu'!Oblast_tisku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DESKTOP-UDK74I3\Supita</dc:creator>
  <cp:lastModifiedBy>Iveta Vybíralová</cp:lastModifiedBy>
  <dcterms:created xsi:type="dcterms:W3CDTF">2023-04-26T17:20:19Z</dcterms:created>
  <dcterms:modified xsi:type="dcterms:W3CDTF">2024-02-15T16:16:22Z</dcterms:modified>
</cp:coreProperties>
</file>