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1"/>
  </bookViews>
  <sheets>
    <sheet name="Rekapitulace stavby" sheetId="1" r:id="rId1"/>
    <sheet name="SO_01 - Stavební úpravy" sheetId="2" r:id="rId2"/>
    <sheet name="SO_02 - Elektroinstalace" sheetId="3" r:id="rId3"/>
    <sheet name="SO_03 - Úprava vzduchotec..." sheetId="4" r:id="rId4"/>
    <sheet name="SO_04 - Datové rozvody" sheetId="5" r:id="rId5"/>
    <sheet name="Seznam figur" sheetId="6" r:id="rId6"/>
  </sheets>
  <definedNames>
    <definedName name="_xlnm._FilterDatabase" localSheetId="1" hidden="1">'SO_01 - Stavební úpravy'!$C$132:$K$366</definedName>
    <definedName name="_xlnm._FilterDatabase" localSheetId="2" hidden="1">'SO_02 - Elektroinstalace'!$C$127:$K$291</definedName>
    <definedName name="_xlnm._FilterDatabase" localSheetId="3" hidden="1">'SO_03 - Úprava vzduchotec...'!$C$122:$K$147</definedName>
    <definedName name="_xlnm._FilterDatabase" localSheetId="4" hidden="1">'SO_04 - Datové rozvody'!$C$127:$K$161</definedName>
    <definedName name="_xlnm.Print_Area" localSheetId="0">'Rekapitulace stavby'!$D$4:$AO$76,'Rekapitulace stavby'!$C$82:$AQ$99</definedName>
    <definedName name="_xlnm.Print_Area" localSheetId="5">'Seznam figur'!$C$4:$G$403</definedName>
    <definedName name="_xlnm.Print_Area" localSheetId="1">'SO_01 - Stavební úpravy'!$C$82:$J$114,'SO_01 - Stavební úpravy'!$C$120:$K$366</definedName>
    <definedName name="_xlnm.Print_Area" localSheetId="2">'SO_02 - Elektroinstalace'!$C$82:$J$109,'SO_02 - Elektroinstalace'!$C$115:$K$291</definedName>
    <definedName name="_xlnm.Print_Area" localSheetId="3">'SO_03 - Úprava vzduchotec...'!$C$82:$J$104,'SO_03 - Úprava vzduchotec...'!$C$110:$K$147</definedName>
    <definedName name="_xlnm.Print_Area" localSheetId="4">'SO_04 - Datové rozvody'!$C$82:$J$109,'SO_04 - Datové rozvody'!$C$115:$K$161</definedName>
    <definedName name="_xlnm.Print_Titles" localSheetId="0">'Rekapitulace stavby'!$92:$92</definedName>
    <definedName name="_xlnm.Print_Titles" localSheetId="1">'SO_01 - Stavební úpravy'!$132:$132</definedName>
    <definedName name="_xlnm.Print_Titles" localSheetId="2">'SO_02 - Elektroinstalace'!$127:$127</definedName>
    <definedName name="_xlnm.Print_Titles" localSheetId="3">'SO_03 - Úprava vzduchotec...'!$122:$122</definedName>
    <definedName name="_xlnm.Print_Titles" localSheetId="4">'SO_04 - Datové rozvody'!$127:$127</definedName>
    <definedName name="_xlnm.Print_Titles" localSheetId="5">'Seznam figur'!$9:$9</definedName>
  </definedNames>
  <calcPr calcId="191029"/>
  <extLst/>
</workbook>
</file>

<file path=xl/sharedStrings.xml><?xml version="1.0" encoding="utf-8"?>
<sst xmlns="http://schemas.openxmlformats.org/spreadsheetml/2006/main" count="6868" uniqueCount="930">
  <si>
    <t>Export Komplet</t>
  </si>
  <si>
    <t/>
  </si>
  <si>
    <t>2.0</t>
  </si>
  <si>
    <t>False</t>
  </si>
  <si>
    <t>{0859dc21-416f-495d-84ec-40baf1de61c9}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</si>
  <si>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</si>
  <si>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</si>
  <si>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</si>
  <si>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</si>
  <si>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</si>
  <si>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</si>
  <si>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</si>
  <si>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</si>
  <si>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MS-2023-054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</si>
  <si>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</si>
  <si>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</si>
  <si>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</si>
  <si>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</si>
  <si>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</si>
  <si>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</si>
  <si>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</si>
  <si>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</si>
  <si>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</si>
  <si>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</si>
  <si>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</si>
  <si>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</si>
  <si>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</si>
  <si>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</si>
  <si>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</si>
  <si>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</si>
  <si>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</si>
  <si>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</si>
  <si>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</si>
  <si>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</si>
  <si>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</si>
  <si>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</si>
  <si>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</si>
  <si>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</si>
  <si>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</si>
  <si>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</si>
  <si>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</si>
  <si>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</si>
  <si>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</si>
  <si>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</si>
  <si>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</si>
  <si>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</si>
  <si>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</si>
  <si>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</si>
  <si>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</si>
  <si>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</si>
  <si>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</si>
  <si>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</si>
  <si>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</si>
  <si>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</si>
  <si>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</si>
  <si>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</si>
  <si>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</si>
  <si>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</si>
  <si>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</si>
  <si>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</si>
  <si>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</si>
  <si>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</si>
  <si>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</si>
  <si>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</si>
  <si>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</si>
  <si>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</si>
  <si>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</si>
  <si>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</si>
  <si>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</si>
  <si>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</si>
  <si>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</si>
  <si>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</si>
  <si>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</si>
  <si>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SO_01</t>
  </si>
  <si>
    <t>Stavební úpravy</t>
  </si>
  <si>
    <t>STA</t>
  </si>
  <si>
    <t>1</t>
  </si>
  <si>
    <t>{3c8574c1-1841-4def-980e-cf3224f36ff3}</t>
  </si>
  <si>
    <t>2</t>
  </si>
  <si>
    <t>SO_02</t>
  </si>
  <si>
    <t>Elektroinstalace</t>
  </si>
  <si>
    <t>{07e5d42b-8fe2-4175-950f-a33cc24aa076}</t>
  </si>
  <si>
    <t>SO_03</t>
  </si>
  <si>
    <t>Úprava vzduchotechniky</t>
  </si>
  <si>
    <t>{7295fe2d-88a6-4346-86fd-b253527d0cd1}</t>
  </si>
  <si>
    <t>SO_04</t>
  </si>
  <si>
    <t>Datové rozvody</t>
  </si>
  <si>
    <t>{bd734b0f-9741-4f70-a85d-6571dd64830c}</t>
  </si>
  <si>
    <t>MALB_10_10</t>
  </si>
  <si>
    <t>Plocha malby</t>
  </si>
  <si>
    <t>m2</t>
  </si>
  <si>
    <t>188,61397525</t>
  </si>
  <si>
    <t>3</t>
  </si>
  <si>
    <t>MALB_50_10</t>
  </si>
  <si>
    <t>Malby zakrytí svislých ploch</t>
  </si>
  <si>
    <t>17,816</t>
  </si>
  <si>
    <t>KRYCÍ LIST SOUPISU PRACÍ</t>
  </si>
  <si>
    <t>OMIT_10_10</t>
  </si>
  <si>
    <t>Plocha omítek stěn celkem</t>
  </si>
  <si>
    <t>150,8538</t>
  </si>
  <si>
    <t>OMIT_20_10</t>
  </si>
  <si>
    <t>Plocha sanačních omítek</t>
  </si>
  <si>
    <t>42,34</t>
  </si>
  <si>
    <t>OMIT_30_10</t>
  </si>
  <si>
    <t>Plocha omítek strop (klenba)</t>
  </si>
  <si>
    <t>37,76017525</t>
  </si>
  <si>
    <t>OMIT_50_10</t>
  </si>
  <si>
    <t>Špicování ostění a nadpraží</t>
  </si>
  <si>
    <t>7,2</t>
  </si>
  <si>
    <t>Objekt:</t>
  </si>
  <si>
    <t>OMIT_50_20</t>
  </si>
  <si>
    <t>Omítka ostění a nadpraží</t>
  </si>
  <si>
    <t>11,864</t>
  </si>
  <si>
    <t>SO_01 - Stavební úpravy</t>
  </si>
  <si>
    <t>OMT_40_10</t>
  </si>
  <si>
    <t>Zednické začištění</t>
  </si>
  <si>
    <t>m</t>
  </si>
  <si>
    <t>31,62</t>
  </si>
  <si>
    <t>POD_10_10</t>
  </si>
  <si>
    <t>Plocha podlah celkem</t>
  </si>
  <si>
    <t>32,834935</t>
  </si>
  <si>
    <t>POD_10_20</t>
  </si>
  <si>
    <t>Obvod podlah celkem</t>
  </si>
  <si>
    <t>POD_50_10</t>
  </si>
  <si>
    <t>Vybourání části podlahy sklad</t>
  </si>
  <si>
    <t>4,3929</t>
  </si>
  <si>
    <t>ZDIVO_10_10</t>
  </si>
  <si>
    <t>Zazdívka otvorů</t>
  </si>
  <si>
    <t>m3</t>
  </si>
  <si>
    <t>2,6514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</si>
  <si>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</si>
  <si>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</si>
  <si>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</si>
  <si>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</si>
  <si>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</si>
  <si>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</si>
  <si>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</si>
  <si>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</si>
  <si>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</si>
  <si>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</si>
  <si>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</si>
  <si>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</si>
  <si>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</si>
  <si>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</si>
  <si>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</si>
  <si>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</si>
  <si>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</si>
  <si>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</si>
  <si>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</si>
  <si>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</si>
  <si>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</si>
  <si>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</si>
  <si>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</si>
  <si>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</si>
  <si>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</si>
  <si>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</si>
  <si>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</si>
  <si>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</si>
  <si>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</si>
  <si>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</si>
  <si>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</si>
  <si>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</si>
  <si>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</si>
  <si>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</si>
  <si>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</si>
  <si>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</si>
  <si>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</si>
  <si>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</si>
  <si>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</si>
  <si>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</si>
  <si>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310239211</t>
  </si>
  <si>
    <t>Zazdívka otvorů pl přes 1 do 4 m2 ve zdivu nadzákladovém cihlami pálenými na MVC</t>
  </si>
  <si>
    <t>CS ÚRS 2023 02</t>
  </si>
  <si>
    <t>4</t>
  </si>
  <si>
    <t>768125611</t>
  </si>
  <si>
    <t>VV</t>
  </si>
  <si>
    <t>Součet</t>
  </si>
  <si>
    <t>317234410</t>
  </si>
  <si>
    <t>Vyzdívka mezi nosníky z cihel pálených na MC</t>
  </si>
  <si>
    <t>1729522830</t>
  </si>
  <si>
    <t>Překlad chodba</t>
  </si>
  <si>
    <t>1,0*0,5*0,12</t>
  </si>
  <si>
    <t>346244381</t>
  </si>
  <si>
    <t>Plentování jednostranné v do 200 mm válcovaných nosníků cihlami</t>
  </si>
  <si>
    <t>-1784863231</t>
  </si>
  <si>
    <t>(1,5*0,12)*2</t>
  </si>
  <si>
    <t>Vodorovné konstrukce</t>
  </si>
  <si>
    <t>413941121</t>
  </si>
  <si>
    <t>Osazování ocelových válcovaných nosníků stropů I, IE, U, UE nebo L do č.12 nebo výšky do 120 mm</t>
  </si>
  <si>
    <t>t</t>
  </si>
  <si>
    <t>-1195770325</t>
  </si>
  <si>
    <t>1,5*2*11,1/1000</t>
  </si>
  <si>
    <t>5</t>
  </si>
  <si>
    <t>M</t>
  </si>
  <si>
    <t>13010714</t>
  </si>
  <si>
    <t>ocel profilová jakost S235JR (11 375) průřez I (IPN) 120</t>
  </si>
  <si>
    <t>8</t>
  </si>
  <si>
    <t>-1018095783</t>
  </si>
  <si>
    <t>0,0333*1,15 'Přepočtené koeficientem množství</t>
  </si>
  <si>
    <t>6</t>
  </si>
  <si>
    <t>434311115</t>
  </si>
  <si>
    <t>Schodišťové stupně dusané na terén z betonu tř. C 20/25 bez potěru</t>
  </si>
  <si>
    <t>-341103760</t>
  </si>
  <si>
    <t>Vytvořená výškového stupně vyrovná podlah sklad</t>
  </si>
  <si>
    <t>2,34</t>
  </si>
  <si>
    <t>7</t>
  </si>
  <si>
    <t>434351141</t>
  </si>
  <si>
    <t>Zřízení bednění stupňů přímočarých schodišť</t>
  </si>
  <si>
    <t>1947012266</t>
  </si>
  <si>
    <t>2,34*0,20</t>
  </si>
  <si>
    <t>434351142</t>
  </si>
  <si>
    <t>Odstranění bednění stupňů přímočarých schodišť</t>
  </si>
  <si>
    <t>-1210113942</t>
  </si>
  <si>
    <t>Úpravy povrchů, podlahy a osazování výplní</t>
  </si>
  <si>
    <t>9</t>
  </si>
  <si>
    <t>611325417</t>
  </si>
  <si>
    <t>Oprava vnitřní vápenocementové hladké omítky stropů v rozsahu plochy přes 10 do 30 % s celoplošným přeštukováním</t>
  </si>
  <si>
    <t>-1346616965</t>
  </si>
  <si>
    <t>Oprava omítek klenba</t>
  </si>
  <si>
    <t>10</t>
  </si>
  <si>
    <t>612325302</t>
  </si>
  <si>
    <t>Vápenocementová štuková omítka ostění nebo nadpraží</t>
  </si>
  <si>
    <t>1910340515</t>
  </si>
  <si>
    <t>11</t>
  </si>
  <si>
    <t>612325413</t>
  </si>
  <si>
    <t>Oprava vnitřní vápenocementové hladké omítky stěn v rozsahu plochy přes 30 do 50 %</t>
  </si>
  <si>
    <t>-746061408</t>
  </si>
  <si>
    <t xml:space="preserve">Oprava omítek </t>
  </si>
  <si>
    <t>Odečet sanačních omítek</t>
  </si>
  <si>
    <t>OMIT_20_10*(-1)</t>
  </si>
  <si>
    <t>12</t>
  </si>
  <si>
    <t>612325131</t>
  </si>
  <si>
    <t>Omítka sanační jádrová vnitřních stěn nanášená ručně</t>
  </si>
  <si>
    <t>-1958365671</t>
  </si>
  <si>
    <t>Sananční omítky</t>
  </si>
  <si>
    <t>13</t>
  </si>
  <si>
    <t>612325191</t>
  </si>
  <si>
    <t>Příplatek k sanační jádrové omítce vnitřních stěn za každých dalších 5 mm tloušťky přes 15 mm ručně</t>
  </si>
  <si>
    <t>-1607745280</t>
  </si>
  <si>
    <t>14</t>
  </si>
  <si>
    <t>612328131</t>
  </si>
  <si>
    <t>Potažení vnitřních stěn sanačním štukem tloušťky do 3 mm</t>
  </si>
  <si>
    <t>-885935401</t>
  </si>
  <si>
    <t>Potažení sanačních štukem stěn celkem (sanace + oprava stěn= sjednocení)</t>
  </si>
  <si>
    <t>619991001</t>
  </si>
  <si>
    <t>Zakrytí podlah fólií přilepenou lepící páskou</t>
  </si>
  <si>
    <t>729703699</t>
  </si>
  <si>
    <t>16</t>
  </si>
  <si>
    <t>619991011</t>
  </si>
  <si>
    <t>Obalení konstrukcí a prvků fólií přilepenou lepící páskou</t>
  </si>
  <si>
    <t>300778684</t>
  </si>
  <si>
    <t>17</t>
  </si>
  <si>
    <t>619995001</t>
  </si>
  <si>
    <t>Začištění omítek kolem oken, dveří, podlah nebo obkladů</t>
  </si>
  <si>
    <t>1804739644</t>
  </si>
  <si>
    <t>18</t>
  </si>
  <si>
    <t>631311125</t>
  </si>
  <si>
    <t>Mazanina tl přes 80 do 120 mm z betonu prostého bez zvýšených nároků na prostředí tř. C 20/25</t>
  </si>
  <si>
    <t>-60829046</t>
  </si>
  <si>
    <t>Bourání podlahy sklad + dveře</t>
  </si>
  <si>
    <t>POD_50_10*0,15</t>
  </si>
  <si>
    <t>19</t>
  </si>
  <si>
    <t>631319013</t>
  </si>
  <si>
    <t>Příplatek k mazanině tl přes 120 do 240 mm za přehlazení povrchu</t>
  </si>
  <si>
    <t>-556727413</t>
  </si>
  <si>
    <t>20</t>
  </si>
  <si>
    <t>631319197</t>
  </si>
  <si>
    <t>Příplatek k mazanině tl přes 120 do 240 mm za plochu do 5 m2</t>
  </si>
  <si>
    <t>-522599358</t>
  </si>
  <si>
    <t>642944121</t>
  </si>
  <si>
    <t>Osazování ocelových zárubní dodatečné pl do 2,5 m2</t>
  </si>
  <si>
    <t>kus</t>
  </si>
  <si>
    <t>755483583</t>
  </si>
  <si>
    <t>22</t>
  </si>
  <si>
    <t>55331437</t>
  </si>
  <si>
    <t>zárubeň jednokřídlá ocelová pro dodatečnou montáž tl stěny 110-150mm rozměru 800/1970, 2100mm</t>
  </si>
  <si>
    <t>-881299912</t>
  </si>
  <si>
    <t>Ostatní konstrukce a práce, bourání</t>
  </si>
  <si>
    <t>23</t>
  </si>
  <si>
    <t>949101111</t>
  </si>
  <si>
    <t>Lešení pomocné pro objekty pozemních staveb s lešeňovou podlahou v do 1,9 m zatížení do 150 kg/m2</t>
  </si>
  <si>
    <t>2103185522</t>
  </si>
  <si>
    <t>Oprava omítek</t>
  </si>
  <si>
    <t>Bourací práce</t>
  </si>
  <si>
    <t>24</t>
  </si>
  <si>
    <t>952901111</t>
  </si>
  <si>
    <t>Vyčištění budov bytové a občanské výstavby při výšce podlaží do 4 m</t>
  </si>
  <si>
    <t>-1919864756</t>
  </si>
  <si>
    <t>25</t>
  </si>
  <si>
    <t>964035111</t>
  </si>
  <si>
    <t>Bourání cihelných klenbových pásů jakéhokoliv průřezu</t>
  </si>
  <si>
    <t>719073614</t>
  </si>
  <si>
    <t>Bourání předklad chodba</t>
  </si>
  <si>
    <t>(1,0*1,0)*0,5</t>
  </si>
  <si>
    <t>26</t>
  </si>
  <si>
    <t>965043431</t>
  </si>
  <si>
    <t>Bourání podkladů pod dlažby betonových s potěrem nebo teracem tl do 150 mm pl do 4 m2</t>
  </si>
  <si>
    <t>775833896</t>
  </si>
  <si>
    <t>27</t>
  </si>
  <si>
    <t>965082933</t>
  </si>
  <si>
    <t>Odstranění násypu pod podlahami nebo ochranného násypu na střechách tl. do 200 mm, plochy přes 2 m2</t>
  </si>
  <si>
    <t>2132754387</t>
  </si>
  <si>
    <t>POD_50_10*0,20</t>
  </si>
  <si>
    <t>28</t>
  </si>
  <si>
    <t>967031132</t>
  </si>
  <si>
    <t>Přisekání rovných ostění v cihelném zdivu na MV nebo MVC</t>
  </si>
  <si>
    <t>-991555366</t>
  </si>
  <si>
    <t>29</t>
  </si>
  <si>
    <t>968072455</t>
  </si>
  <si>
    <t>Vybourání kovových dveřních zárubní pl do 2 m2</t>
  </si>
  <si>
    <t>52562303</t>
  </si>
  <si>
    <t>(0,8*1,97)*3</t>
  </si>
  <si>
    <t>30</t>
  </si>
  <si>
    <t>974031666</t>
  </si>
  <si>
    <t>Vysekání rýh ve zdivu cihelném pro vtahování nosníků hl do 150 mm v do 250 mm</t>
  </si>
  <si>
    <t>-759939176</t>
  </si>
  <si>
    <t>Nový překlad</t>
  </si>
  <si>
    <t>1,5*2</t>
  </si>
  <si>
    <t>31</t>
  </si>
  <si>
    <t>978011141</t>
  </si>
  <si>
    <t>Otlučení (osekání) vnitřní vápenné nebo vápenocementové omítky stropů v rozsahu přes 10 do 30 %</t>
  </si>
  <si>
    <t>-154191898</t>
  </si>
  <si>
    <t>32</t>
  </si>
  <si>
    <t>978013161</t>
  </si>
  <si>
    <t>Otlučení (osekání) vnitřní vápenné nebo vápenocementové omítky stěn v rozsahu přes 30 do 50 %</t>
  </si>
  <si>
    <t>1570923412</t>
  </si>
  <si>
    <t>33</t>
  </si>
  <si>
    <t>978013191</t>
  </si>
  <si>
    <t>Otlučení (osekání) vnitřní vápenné nebo vápenocementové omítky stěn v rozsahu přes 50 do 100 %</t>
  </si>
  <si>
    <t>-683220874</t>
  </si>
  <si>
    <t>Ostění a nadpraří dveří</t>
  </si>
  <si>
    <t>997</t>
  </si>
  <si>
    <t>Přesun sutě</t>
  </si>
  <si>
    <t>34</t>
  </si>
  <si>
    <t>997013211</t>
  </si>
  <si>
    <t>Vnitrostaveništní doprava suti a vybouraných hmot pro budovy v do 6 m ručně</t>
  </si>
  <si>
    <t>1871342338</t>
  </si>
  <si>
    <t>35</t>
  </si>
  <si>
    <t>997013501</t>
  </si>
  <si>
    <t>Odvoz suti a vybouraných hmot na skládku nebo meziskládku do 1 km se složením</t>
  </si>
  <si>
    <t>630886579</t>
  </si>
  <si>
    <t>36</t>
  </si>
  <si>
    <t>997013509</t>
  </si>
  <si>
    <t>Příplatek k odvozu suti a vybouraných hmot na skládku ZKD 1 km přes 1 km</t>
  </si>
  <si>
    <t>2036540416</t>
  </si>
  <si>
    <t>8,155*10 'Přepočtené koeficientem množství</t>
  </si>
  <si>
    <t>37</t>
  </si>
  <si>
    <t>997013631</t>
  </si>
  <si>
    <t>Poplatek za uložení na skládce (skládkovné) stavebního odpadu směsného kód odpadu 17 09 04</t>
  </si>
  <si>
    <t>573350611</t>
  </si>
  <si>
    <t>998</t>
  </si>
  <si>
    <t>Přesun hmot</t>
  </si>
  <si>
    <t>38</t>
  </si>
  <si>
    <t>998018001</t>
  </si>
  <si>
    <t>Přesun hmot ruční pro budovy v do 6 m</t>
  </si>
  <si>
    <t>-167122614</t>
  </si>
  <si>
    <t>PSV</t>
  </si>
  <si>
    <t>Práce a dodávky PSV</t>
  </si>
  <si>
    <t>766</t>
  </si>
  <si>
    <t>Konstrukce truhlářské</t>
  </si>
  <si>
    <t>39</t>
  </si>
  <si>
    <t>766622862</t>
  </si>
  <si>
    <t>Vyvěšení křídel dřevěných nebo plastových okenních přes 1,5 m2</t>
  </si>
  <si>
    <t>-1877351428</t>
  </si>
  <si>
    <t>40</t>
  </si>
  <si>
    <t>766660001</t>
  </si>
  <si>
    <t>Montáž dveřních křídel otvíravých jednokřídlových š do 0,8 m do ocelové zárubně</t>
  </si>
  <si>
    <t>-1602554956</t>
  </si>
  <si>
    <t>41</t>
  </si>
  <si>
    <t>61162086</t>
  </si>
  <si>
    <t>dveře jednokřídlé dřevotřískové povrch laminátový plné 800x1970-2100mm</t>
  </si>
  <si>
    <t>-818968776</t>
  </si>
  <si>
    <t>42</t>
  </si>
  <si>
    <t>766660728</t>
  </si>
  <si>
    <t>Montáž dveřního interiérového kování - vložky</t>
  </si>
  <si>
    <t>1666641789</t>
  </si>
  <si>
    <t>43</t>
  </si>
  <si>
    <t>54964100</t>
  </si>
  <si>
    <t>vložka cylindrická + 3 klíče</t>
  </si>
  <si>
    <t>-184692088</t>
  </si>
  <si>
    <t>44</t>
  </si>
  <si>
    <t>766660729</t>
  </si>
  <si>
    <t>Montáž dveřního interiérového kování - štítku s klikou</t>
  </si>
  <si>
    <t>-1749643678</t>
  </si>
  <si>
    <t>45</t>
  </si>
  <si>
    <t>54914110</t>
  </si>
  <si>
    <t>kování bezpečnostní koule/klika R1</t>
  </si>
  <si>
    <t>2078012764</t>
  </si>
  <si>
    <t>46</t>
  </si>
  <si>
    <t>766694126</t>
  </si>
  <si>
    <t>Montáž parapetních desek dřevěných nebo plastových š přes 30 cm</t>
  </si>
  <si>
    <t>964611669</t>
  </si>
  <si>
    <t>47</t>
  </si>
  <si>
    <t>60794002</t>
  </si>
  <si>
    <t>parapet dřevotřískový vnitřní povrch laminátový š 800mm</t>
  </si>
  <si>
    <t>2133613778</t>
  </si>
  <si>
    <t>48</t>
  </si>
  <si>
    <t>60794121</t>
  </si>
  <si>
    <t xml:space="preserve">koncovka PVC k parapetním dřevotřískovým deskám </t>
  </si>
  <si>
    <t>212124092</t>
  </si>
  <si>
    <t>49</t>
  </si>
  <si>
    <t>781495115</t>
  </si>
  <si>
    <t>Spárování silikonem</t>
  </si>
  <si>
    <t>609541087</t>
  </si>
  <si>
    <t>Parapet okno</t>
  </si>
  <si>
    <t>1,0+1,6*2</t>
  </si>
  <si>
    <t>50</t>
  </si>
  <si>
    <t>781495117</t>
  </si>
  <si>
    <t>Spárování akrylem</t>
  </si>
  <si>
    <t>-39231439</t>
  </si>
  <si>
    <t>KOlem okna, dveře....</t>
  </si>
  <si>
    <t>776</t>
  </si>
  <si>
    <t>Podlahy povlakové</t>
  </si>
  <si>
    <t>51</t>
  </si>
  <si>
    <t>776111115</t>
  </si>
  <si>
    <t>Broušení podkladu povlakových podlah před litím stěrky</t>
  </si>
  <si>
    <t>-913680585</t>
  </si>
  <si>
    <t>52</t>
  </si>
  <si>
    <t>776111117</t>
  </si>
  <si>
    <t>Broušení stávajícího podkladu povlakových podlah diamantovým kotoučem</t>
  </si>
  <si>
    <t>1418340169</t>
  </si>
  <si>
    <t>POD_10_10*0,1</t>
  </si>
  <si>
    <t>53</t>
  </si>
  <si>
    <t>776111311</t>
  </si>
  <si>
    <t>Vysátí podkladu povlakových podlah</t>
  </si>
  <si>
    <t>851849608</t>
  </si>
  <si>
    <t>54</t>
  </si>
  <si>
    <t>776121112</t>
  </si>
  <si>
    <t>Vodou ředitelná penetrace savého podkladu povlakových podlah</t>
  </si>
  <si>
    <t>1250071811</t>
  </si>
  <si>
    <t>55</t>
  </si>
  <si>
    <t>776141124</t>
  </si>
  <si>
    <t>Stěrka podlahová nivelační pro vyrovnání podkladu povlakových podlah pevnosti 30 MPa tl přes 8 do 10 mm</t>
  </si>
  <si>
    <t>17776101</t>
  </si>
  <si>
    <t>56</t>
  </si>
  <si>
    <t>776232111</t>
  </si>
  <si>
    <t>Lepení lamel a čtverců z vinylu 2-složkovým lepidlem</t>
  </si>
  <si>
    <t>2078995732</t>
  </si>
  <si>
    <t>57</t>
  </si>
  <si>
    <t>28411051</t>
  </si>
  <si>
    <t>dílce vinylové tl 2,5mm, nášlapná vrstva 0,55mm, úprava PUR, třída zátěže 23/33/42, otlak 0,05mm, R10, třída otěru T, hořlavost Bfl S1, bez ftalátů</t>
  </si>
  <si>
    <t>-1531591811</t>
  </si>
  <si>
    <t>32,834935*1,1 'Přepočtené koeficientem množství</t>
  </si>
  <si>
    <t>58</t>
  </si>
  <si>
    <t>776421111</t>
  </si>
  <si>
    <t>Montáž obvodových lišt lepením</t>
  </si>
  <si>
    <t>-1142472285</t>
  </si>
  <si>
    <t>59</t>
  </si>
  <si>
    <t>28342165</t>
  </si>
  <si>
    <t>lišta podlahová PVC zakončovací s fabionem</t>
  </si>
  <si>
    <t>-1011037804</t>
  </si>
  <si>
    <t>42,34*1,02 'Přepočtené koeficientem množství</t>
  </si>
  <si>
    <t>783</t>
  </si>
  <si>
    <t>Dokončovací práce - nátěry</t>
  </si>
  <si>
    <t>60</t>
  </si>
  <si>
    <t>783301311</t>
  </si>
  <si>
    <t>Odmaštění zámečnických konstrukcí vodou ředitelným odmašťovačem</t>
  </si>
  <si>
    <t>-1791204949</t>
  </si>
  <si>
    <t>Zárubně</t>
  </si>
  <si>
    <t>1,2*3</t>
  </si>
  <si>
    <t>61</t>
  </si>
  <si>
    <t>783314201</t>
  </si>
  <si>
    <t>Základní antikorozní jednonásobný syntetický standardní nátěr zámečnických konstrukcí</t>
  </si>
  <si>
    <t>1003004341</t>
  </si>
  <si>
    <t>62</t>
  </si>
  <si>
    <t>783317101</t>
  </si>
  <si>
    <t>Krycí jednonásobný syntetický standardní nátěr zámečnických konstrukcí</t>
  </si>
  <si>
    <t>1751048369</t>
  </si>
  <si>
    <t>784</t>
  </si>
  <si>
    <t>Dokončovací práce - malby a tapety</t>
  </si>
  <si>
    <t>63</t>
  </si>
  <si>
    <t>784111001</t>
  </si>
  <si>
    <t>Oprášení (ometení ) podkladu v místnostech v do 3,80 m</t>
  </si>
  <si>
    <t>1115746433</t>
  </si>
  <si>
    <t>64</t>
  </si>
  <si>
    <t>784111011</t>
  </si>
  <si>
    <t>Obroušení podkladu omítnutého v místnostech v do 3,80 m</t>
  </si>
  <si>
    <t>1196969250</t>
  </si>
  <si>
    <t>65</t>
  </si>
  <si>
    <t>784171101</t>
  </si>
  <si>
    <t>Zakrytí vnitřních podlah včetně pozdějšího odkrytí</t>
  </si>
  <si>
    <t>777250056</t>
  </si>
  <si>
    <t>66</t>
  </si>
  <si>
    <t>28323157</t>
  </si>
  <si>
    <t>fólie pro malířské potřeby zakrývací tl 14µ 4x5m</t>
  </si>
  <si>
    <t>-1121976413</t>
  </si>
  <si>
    <t>32,834935*1,05 'Přepočtené koeficientem množství</t>
  </si>
  <si>
    <t>67</t>
  </si>
  <si>
    <t>784171111</t>
  </si>
  <si>
    <t>Zakrytí vnitřních ploch stěn v místnostech v do 3,80 m</t>
  </si>
  <si>
    <t>-497223737</t>
  </si>
  <si>
    <t>68</t>
  </si>
  <si>
    <t>-1154774086</t>
  </si>
  <si>
    <t>17,816*1,05 'Přepočtené koeficientem množství</t>
  </si>
  <si>
    <t>69</t>
  </si>
  <si>
    <t>784181001</t>
  </si>
  <si>
    <t>Jednonásobné pačokování v místnostech v do 3,80 m</t>
  </si>
  <si>
    <t>1201957900</t>
  </si>
  <si>
    <t>70</t>
  </si>
  <si>
    <t>784181111</t>
  </si>
  <si>
    <t>Základní silikátová jednonásobná bezbarvá penetrace podkladu v místnostech v do 3,80 m</t>
  </si>
  <si>
    <t>2086030527</t>
  </si>
  <si>
    <t>71</t>
  </si>
  <si>
    <t>784191001</t>
  </si>
  <si>
    <t>Čištění vnitřních ploch oken nebo balkonových dveří jednoduchých po provedení malířských prací</t>
  </si>
  <si>
    <t>-1730015346</t>
  </si>
  <si>
    <t>72</t>
  </si>
  <si>
    <t>784191007</t>
  </si>
  <si>
    <t>Čištění vnitřních ploch podlah po provedení malířských prací</t>
  </si>
  <si>
    <t>-2045717178</t>
  </si>
  <si>
    <t>73</t>
  </si>
  <si>
    <t>784211101</t>
  </si>
  <si>
    <t>Dvojnásobné bílé malby ze směsí za mokra výborně oděruvzdorných v místnostech v do 3,80 m</t>
  </si>
  <si>
    <t>1362151594</t>
  </si>
  <si>
    <t>786</t>
  </si>
  <si>
    <t>Dokončovací práce - čalounické úpravy</t>
  </si>
  <si>
    <t>74</t>
  </si>
  <si>
    <t>786626121</t>
  </si>
  <si>
    <t>Montáž lamelové žaluzie vnitřní nebo do oken dvojitých kovových</t>
  </si>
  <si>
    <t>49710562</t>
  </si>
  <si>
    <t>Okno kancelář</t>
  </si>
  <si>
    <t>(1,0*1,6)</t>
  </si>
  <si>
    <t>75</t>
  </si>
  <si>
    <t>55346200</t>
  </si>
  <si>
    <t>žaluzie horizontální interiérové</t>
  </si>
  <si>
    <t>-828820826</t>
  </si>
  <si>
    <t>787</t>
  </si>
  <si>
    <t>Dokončovací práce - zasklívání</t>
  </si>
  <si>
    <t>76</t>
  </si>
  <si>
    <t>787911115</t>
  </si>
  <si>
    <t>Montáž neprůhledné fólie na sklo</t>
  </si>
  <si>
    <t>-1941100609</t>
  </si>
  <si>
    <t>77</t>
  </si>
  <si>
    <t>63479013</t>
  </si>
  <si>
    <t>fólie na sklo nereflexní kouřová 50%</t>
  </si>
  <si>
    <t>-1693682774</t>
  </si>
  <si>
    <t>1,6*1,03 'Přepočtené koeficientem množství</t>
  </si>
  <si>
    <t>HZS</t>
  </si>
  <si>
    <t>Hodinové zúčtovací sazby</t>
  </si>
  <si>
    <t>78</t>
  </si>
  <si>
    <t>HZS1301</t>
  </si>
  <si>
    <t>Hodinová zúčtovací sazba zedník</t>
  </si>
  <si>
    <t>hod</t>
  </si>
  <si>
    <t>512</t>
  </si>
  <si>
    <t>-401387566</t>
  </si>
  <si>
    <t>VRN</t>
  </si>
  <si>
    <t>Vedlejší rozpočtové náklady</t>
  </si>
  <si>
    <t>VRN3</t>
  </si>
  <si>
    <t>Zařízení staveniště</t>
  </si>
  <si>
    <t>79</t>
  </si>
  <si>
    <t>030001000</t>
  </si>
  <si>
    <t>%</t>
  </si>
  <si>
    <t>CS ÚRS 2023 01</t>
  </si>
  <si>
    <t>1024</t>
  </si>
  <si>
    <t>-802571000</t>
  </si>
  <si>
    <t>ROZ_30_10</t>
  </si>
  <si>
    <t>Chránič + jistič 16A/B</t>
  </si>
  <si>
    <t>ks</t>
  </si>
  <si>
    <t>ROZ_30_20</t>
  </si>
  <si>
    <t>Chránič + jistič 10A/B</t>
  </si>
  <si>
    <t>STAV_10_10</t>
  </si>
  <si>
    <t>Rýhy ve zdivu</t>
  </si>
  <si>
    <t>STAV_20_10</t>
  </si>
  <si>
    <t>Rýhy pod stropem</t>
  </si>
  <si>
    <t>34,58</t>
  </si>
  <si>
    <t>STAV_30_10</t>
  </si>
  <si>
    <t>Rýhy strop</t>
  </si>
  <si>
    <t>8,934</t>
  </si>
  <si>
    <t>SVET_10_10</t>
  </si>
  <si>
    <t>Světla rozvod CYKY-J 3x1,5</t>
  </si>
  <si>
    <t>33,594</t>
  </si>
  <si>
    <t>SVET_10_20</t>
  </si>
  <si>
    <t>Světla rozvod CYKY-O 2x1,5</t>
  </si>
  <si>
    <t>10,5</t>
  </si>
  <si>
    <t>SO_02 - Elektroinstalace</t>
  </si>
  <si>
    <t>SVET_20_10</t>
  </si>
  <si>
    <t>Jednopolový vypínač žazení 1</t>
  </si>
  <si>
    <t>SVET_30_10</t>
  </si>
  <si>
    <t>Světla</t>
  </si>
  <si>
    <t>SVET_40_10</t>
  </si>
  <si>
    <t>Světla krabice odbočné</t>
  </si>
  <si>
    <t>ZAS_10_10</t>
  </si>
  <si>
    <t>Zásuvky rozvod CYK-J-3x2,5</t>
  </si>
  <si>
    <t>63,08</t>
  </si>
  <si>
    <t>ZAS_20_10</t>
  </si>
  <si>
    <t>Zásuvky dvojnásobné</t>
  </si>
  <si>
    <t>ZAS_20_11</t>
  </si>
  <si>
    <t>Zásuvky čtyřnásobné</t>
  </si>
  <si>
    <t>ZAS_30_10</t>
  </si>
  <si>
    <t>Zásuvky krabice odbočné</t>
  </si>
  <si>
    <t xml:space="preserve">    741 - Elektroinstalace - silnoproud</t>
  </si>
  <si>
    <t xml:space="preserve">    741.1 - Elektroinstalace - silnoproud- rozvaděč</t>
  </si>
  <si>
    <t xml:space="preserve">    741.2 - Elektroinstalace - silnoproud- demontáže</t>
  </si>
  <si>
    <t>611325111</t>
  </si>
  <si>
    <t>Vápenocementová hladká omítka rýh ve stropech š do 150 mm</t>
  </si>
  <si>
    <t>1817945849</t>
  </si>
  <si>
    <t>STAV_30_10*0,15</t>
  </si>
  <si>
    <t>611325211</t>
  </si>
  <si>
    <t>Vápenocementová hladká omítka malých ploch do 0,09 m2 na stropech</t>
  </si>
  <si>
    <t>-516090285</t>
  </si>
  <si>
    <t>612325111</t>
  </si>
  <si>
    <t>Vápenocementová hladká omítka rýh ve stěnách š do 150 mm</t>
  </si>
  <si>
    <t>1077372626</t>
  </si>
  <si>
    <t>STAV_10_10*0,15</t>
  </si>
  <si>
    <t>STAV_20_10*0,15</t>
  </si>
  <si>
    <t>612325211</t>
  </si>
  <si>
    <t>Vápenocementová hladká omítka malých ploch do 0,09 m2 na stěnách</t>
  </si>
  <si>
    <t>1570262414</t>
  </si>
  <si>
    <t>ZAS_20_10*2</t>
  </si>
  <si>
    <t>ZAS_20_11*4</t>
  </si>
  <si>
    <t>612325225</t>
  </si>
  <si>
    <t>Vápenocementová štuková omítka malých ploch přes 1 do 4 m2 na stěnách</t>
  </si>
  <si>
    <t>-775191593</t>
  </si>
  <si>
    <t>Začíštění rozvaděče</t>
  </si>
  <si>
    <t>1971250392</t>
  </si>
  <si>
    <t>973031344</t>
  </si>
  <si>
    <t>Vysekání kapes ve zdivu cihelném na MV nebo MVC pl do 0,25 m2 hl do 150 mm</t>
  </si>
  <si>
    <t>-1764679124</t>
  </si>
  <si>
    <t>974031121</t>
  </si>
  <si>
    <t>Vysekání rýh ve zdivu cihelném hl do 30 mm š do 30 mm</t>
  </si>
  <si>
    <t>-496909578</t>
  </si>
  <si>
    <t>974031221</t>
  </si>
  <si>
    <t>Vysekání rýh ve zdivu cihelném u stropu hl do 30 mm š do 30 mm</t>
  </si>
  <si>
    <t>-1693756781</t>
  </si>
  <si>
    <t>974031721</t>
  </si>
  <si>
    <t>Vysekání rýh v cihelných klenbách nebo klenbových pásech hl do 30 mm š do 30 mm</t>
  </si>
  <si>
    <t>-1427964847</t>
  </si>
  <si>
    <t>977131119</t>
  </si>
  <si>
    <t>Vrty příklepovými vrtáky D přes 28 do 32 mm do cihelného zdiva nebo prostého betonu</t>
  </si>
  <si>
    <t>-359119360</t>
  </si>
  <si>
    <t>977132112</t>
  </si>
  <si>
    <t>Vyvrtání otvorů pro elektroinstalační krabice ve stěnách z cihel hloubky přes 60 do 90 mm</t>
  </si>
  <si>
    <t>-1958134143</t>
  </si>
  <si>
    <t>638067235</t>
  </si>
  <si>
    <t>-1578546393</t>
  </si>
  <si>
    <t>-1260387284</t>
  </si>
  <si>
    <t>0,284*10 'Přepočtené koeficientem množství</t>
  </si>
  <si>
    <t>-360216046</t>
  </si>
  <si>
    <t>0,284*0,1 'Přepočtené koeficientem množství</t>
  </si>
  <si>
    <t>337417792</t>
  </si>
  <si>
    <t>741</t>
  </si>
  <si>
    <t>Elektroinstalace - silnoproud</t>
  </si>
  <si>
    <t>741112001</t>
  </si>
  <si>
    <t>Montáž krabice zapuštěná plastová kruhová</t>
  </si>
  <si>
    <t>335294111</t>
  </si>
  <si>
    <t>Zásuvky</t>
  </si>
  <si>
    <t>Světla vypínače</t>
  </si>
  <si>
    <t>Světelný vývod</t>
  </si>
  <si>
    <t>34571521</t>
  </si>
  <si>
    <t>krabice pod omítku PVC odbočná kruhová D 70mm s víčkem a svorkovnicí</t>
  </si>
  <si>
    <t>-582746412</t>
  </si>
  <si>
    <t>741112061</t>
  </si>
  <si>
    <t>Montáž krabice přístrojová zapuštěná plastová kruhová</t>
  </si>
  <si>
    <t>2077789545</t>
  </si>
  <si>
    <t>34571452</t>
  </si>
  <si>
    <t>krabice pod omítku PVC přístrojová kruhová D 70mm dvojnásobná</t>
  </si>
  <si>
    <t>1690410552</t>
  </si>
  <si>
    <t>34571454</t>
  </si>
  <si>
    <t>krabice pod omítku PVC přístrojová kruhová D 70mm čtyřnásobná</t>
  </si>
  <si>
    <t>-1682334632</t>
  </si>
  <si>
    <t>741122601</t>
  </si>
  <si>
    <t>Montáž kabel Cu plný kulatý žíla 2x1,5 až 6 mm2 uložený pevně (např. CYKY)</t>
  </si>
  <si>
    <t>-1531528013</t>
  </si>
  <si>
    <t>34111005</t>
  </si>
  <si>
    <t>kabel instalační jádro Cu plné izolace PVC plášť PVC 450/750V (CYKY) 2x1,5mm2</t>
  </si>
  <si>
    <t>1892012871</t>
  </si>
  <si>
    <t>10,5*1,1 'Přepočtené koeficientem množství</t>
  </si>
  <si>
    <t>741122611</t>
  </si>
  <si>
    <t>Montáž kabel Cu plný kulatý žíla 3x1,5 až 6 mm2 uložený pevně (např. CYKY)</t>
  </si>
  <si>
    <t>-1027510265</t>
  </si>
  <si>
    <t>34111030</t>
  </si>
  <si>
    <t>kabel instalační jádro Cu plné izolace PVC plášť PVC 450/750V (CYKY) 3x1,5mm2</t>
  </si>
  <si>
    <t>-347555812</t>
  </si>
  <si>
    <t>33,594*1,1 'Přepočtené koeficientem množství</t>
  </si>
  <si>
    <t>34111036</t>
  </si>
  <si>
    <t>kabel instalační jádro Cu plné izolace PVC plášť PVC 450/750V (CYKY) 3x2,5mm2</t>
  </si>
  <si>
    <t>-1674119890</t>
  </si>
  <si>
    <t>63,08*1,1 'Přepočtené koeficientem množství</t>
  </si>
  <si>
    <t>741130001</t>
  </si>
  <si>
    <t>Ukončení vodič izolovaný do 2,5 mm2 v rozváděči nebo na přístroji</t>
  </si>
  <si>
    <t>430657478</t>
  </si>
  <si>
    <t>SVET_20_10*2</t>
  </si>
  <si>
    <t>SVET_30_10*3</t>
  </si>
  <si>
    <t>ZAS_20_10*3*2</t>
  </si>
  <si>
    <t>ZAS_20_11*3*4</t>
  </si>
  <si>
    <t>Rozvaděč</t>
  </si>
  <si>
    <t>ROZ_30_10*4</t>
  </si>
  <si>
    <t>ROZ_30_20*4</t>
  </si>
  <si>
    <t>741130021</t>
  </si>
  <si>
    <t>Ukončení vodič izolovaný do 2,5 mm2 na svorkovnici</t>
  </si>
  <si>
    <t>1287318661</t>
  </si>
  <si>
    <t>ZAS_30_10*9</t>
  </si>
  <si>
    <t>SVET_40_10*8</t>
  </si>
  <si>
    <t>741310001</t>
  </si>
  <si>
    <t>Montáž spínač nástěnný 1-jednopólový prostředí normální se zapojením vodičů</t>
  </si>
  <si>
    <t>1886311993</t>
  </si>
  <si>
    <t>34535000</t>
  </si>
  <si>
    <t>spínač kompletní, zápustný, jednopólový, řazení 1, šroubové svorky</t>
  </si>
  <si>
    <t>1972580493</t>
  </si>
  <si>
    <t>741313041</t>
  </si>
  <si>
    <t>Montáž zásuvka (polo)zapuštěná šroubové připojení 2P+PE se zapojením vodičů</t>
  </si>
  <si>
    <t>1233781390</t>
  </si>
  <si>
    <t>34555202</t>
  </si>
  <si>
    <t>zásuvka zápustná jednonásobná chráněná, šroubové svorky</t>
  </si>
  <si>
    <t>1153258456</t>
  </si>
  <si>
    <t>34539062</t>
  </si>
  <si>
    <t>rámeček čtyřnásobný</t>
  </si>
  <si>
    <t>-823047735</t>
  </si>
  <si>
    <t>34539060</t>
  </si>
  <si>
    <t>rámeček dvojnásobný</t>
  </si>
  <si>
    <t>-1574452903</t>
  </si>
  <si>
    <t>741372073</t>
  </si>
  <si>
    <t>Montáž svítidlo LED interiérové závěsné hranaté nebo kruhové přes 0,09 do 0,36 m2 se zapojením vodičů</t>
  </si>
  <si>
    <t>-481362352</t>
  </si>
  <si>
    <t>11.239.477</t>
  </si>
  <si>
    <t>MODUS AREL4000, 2x LED , 1200mm, mřížka AL mat, závěsné direkt/indirekt, LED 840, NONSELV 350mA, DALI</t>
  </si>
  <si>
    <t>64176835</t>
  </si>
  <si>
    <t>11.241.901</t>
  </si>
  <si>
    <t>MODUS Přívodní kabel pro závěsná svítidla 5x0,75, transparentní, bílý kryt</t>
  </si>
  <si>
    <t>1101069459</t>
  </si>
  <si>
    <t>11.135.266</t>
  </si>
  <si>
    <t>MODUS Závěsný systém- 2 lanka, s krytkami</t>
  </si>
  <si>
    <t>1788101849</t>
  </si>
  <si>
    <t>741810001</t>
  </si>
  <si>
    <t>Celková prohlídka elektrického rozvodu a zařízení do 100 000,- Kč</t>
  </si>
  <si>
    <t>-821167841</t>
  </si>
  <si>
    <t>741R01</t>
  </si>
  <si>
    <t>Ostatní materiál</t>
  </si>
  <si>
    <t>kpl</t>
  </si>
  <si>
    <t>-1543533064</t>
  </si>
  <si>
    <t>998741201</t>
  </si>
  <si>
    <t>Přesun hmot procentní pro silnoproud v objektech v do 6 m</t>
  </si>
  <si>
    <t>822534925</t>
  </si>
  <si>
    <t>741.1</t>
  </si>
  <si>
    <t>Elektroinstalace - silnoproud- rozvaděč</t>
  </si>
  <si>
    <t>107639435</t>
  </si>
  <si>
    <t>ROZ_30_20*5</t>
  </si>
  <si>
    <t>ROZ_30_10*5</t>
  </si>
  <si>
    <t>741321003</t>
  </si>
  <si>
    <t>Montáž proudových chráničů dvoupólových nn do 25 A ve skříni se zapojením vodičů</t>
  </si>
  <si>
    <t>-1974250114</t>
  </si>
  <si>
    <t>10.060.040</t>
  </si>
  <si>
    <t>EATON Chránič 10B/1N/0,03 PFL6</t>
  </si>
  <si>
    <t>-880669207</t>
  </si>
  <si>
    <t>10.060.042</t>
  </si>
  <si>
    <t>EATON Chránič 16B/1N/0,03 PFL6</t>
  </si>
  <si>
    <t>-1927029000</t>
  </si>
  <si>
    <t>7411R01</t>
  </si>
  <si>
    <t>Ostatní matriál</t>
  </si>
  <si>
    <t>1750911002</t>
  </si>
  <si>
    <t>998741202</t>
  </si>
  <si>
    <t>Přesun hmot procentní pro silnoproud v objektech v přes 6 do 12 m</t>
  </si>
  <si>
    <t>397591537</t>
  </si>
  <si>
    <t>741.2</t>
  </si>
  <si>
    <t>Elektroinstalace - silnoproud- demontáže</t>
  </si>
  <si>
    <t>741240R01</t>
  </si>
  <si>
    <t>Úprava rozvaděče - zhotovení otvoru pro osazení vývodek do průměru 42 mm</t>
  </si>
  <si>
    <t>1494914578</t>
  </si>
  <si>
    <t>741311873</t>
  </si>
  <si>
    <t>Demontáž spínačů zapuštěných normálních do 10 A šroubových bez zachování funkčnosti do 2 svorek</t>
  </si>
  <si>
    <t>1482761762</t>
  </si>
  <si>
    <t>741315823</t>
  </si>
  <si>
    <t>Demontáž zásuvek domovních normální prostředí do 16A zapuštěných šroubových bez zachování funkčnosti 2P+PE</t>
  </si>
  <si>
    <t>2142558533</t>
  </si>
  <si>
    <t>741322815</t>
  </si>
  <si>
    <t>Demontáž jistič jednopólový nn do 25 A ze skříně</t>
  </si>
  <si>
    <t>-125288002</t>
  </si>
  <si>
    <t>741371843</t>
  </si>
  <si>
    <t>Demontáž svítidla interiérového se standardní paticí nebo int. zdrojem LED přisazeného stropního přes 0,09 m2 do 0,36 m2 bez zachování funkčnosti</t>
  </si>
  <si>
    <t>1055072529</t>
  </si>
  <si>
    <t>HZS2491</t>
  </si>
  <si>
    <t>Hodinová zúčtovací sazba dělník zednických výpomocí</t>
  </si>
  <si>
    <t>-1522459848</t>
  </si>
  <si>
    <t>HZS3131</t>
  </si>
  <si>
    <t>Hodinová zúčtovací sazba elektromontér VN a VVN</t>
  </si>
  <si>
    <t>1069523460</t>
  </si>
  <si>
    <t>1599005365</t>
  </si>
  <si>
    <t>SO_03 - Úprava vzduchotechniky</t>
  </si>
  <si>
    <t xml:space="preserve">    751 - Vzduchotechnika</t>
  </si>
  <si>
    <t>134549358</t>
  </si>
  <si>
    <t>612325222</t>
  </si>
  <si>
    <t>Vápenocementová štuková omítka malých ploch přes 0,09 do 0,25 m2 na stěnách</t>
  </si>
  <si>
    <t>599262780</t>
  </si>
  <si>
    <t>1173991244</t>
  </si>
  <si>
    <t>977151123</t>
  </si>
  <si>
    <t>Jádrové vrty diamantovými korunkami do stavebních materiálů D přes 130 do 150 mm</t>
  </si>
  <si>
    <t>2046705448</t>
  </si>
  <si>
    <t>1332295534</t>
  </si>
  <si>
    <t>-1008095926</t>
  </si>
  <si>
    <t>-1579423648</t>
  </si>
  <si>
    <t>0,023*10 'Přepočtené koeficientem množství</t>
  </si>
  <si>
    <t>877690849</t>
  </si>
  <si>
    <t>0,023*0,1 'Přepočtené koeficientem množství</t>
  </si>
  <si>
    <t>-738470206</t>
  </si>
  <si>
    <t>751</t>
  </si>
  <si>
    <t>Vzduchotechnika</t>
  </si>
  <si>
    <t>R</t>
  </si>
  <si>
    <t>751A1008</t>
  </si>
  <si>
    <t>Nucené větrání komory bez přirozeného větrání</t>
  </si>
  <si>
    <t>soubor</t>
  </si>
  <si>
    <t>ÚRS RYRO 2023 02</t>
  </si>
  <si>
    <t>372780011</t>
  </si>
  <si>
    <t>Úprava stávaícího rozvodu VZT</t>
  </si>
  <si>
    <t>Předpoklad propojení se skladem bez ventilátoru</t>
  </si>
  <si>
    <t>Úprava tlumiče a nová odbočka</t>
  </si>
  <si>
    <t>SO_04 - Datové rozvody</t>
  </si>
  <si>
    <t xml:space="preserve">    D1 - DATOVÉ ROZVODY</t>
  </si>
  <si>
    <t xml:space="preserve">    D2 - Připojení rack</t>
  </si>
  <si>
    <t>612325121</t>
  </si>
  <si>
    <t>Vápenocementová štuková omítka rýh ve stěnách š do 150 mm</t>
  </si>
  <si>
    <t>-231186691</t>
  </si>
  <si>
    <t>612325221</t>
  </si>
  <si>
    <t>Vápenocementová štuková omítka malých ploch do 0,09 m2 na stěnách</t>
  </si>
  <si>
    <t>-445476736</t>
  </si>
  <si>
    <t>415821118</t>
  </si>
  <si>
    <t>-1589268852</t>
  </si>
  <si>
    <t>1079029821</t>
  </si>
  <si>
    <t>1568476300</t>
  </si>
  <si>
    <t>251678220</t>
  </si>
  <si>
    <t>179101060</t>
  </si>
  <si>
    <t>0,058*10 'Přepočtené koeficientem množství</t>
  </si>
  <si>
    <t>928272511</t>
  </si>
  <si>
    <t>0,058*0,1 'Přepočtené koeficientem množství</t>
  </si>
  <si>
    <t>939618768</t>
  </si>
  <si>
    <t>D1</t>
  </si>
  <si>
    <t>DATOVÉ ROZVODY</t>
  </si>
  <si>
    <t>DATA_001</t>
  </si>
  <si>
    <t>337973729</t>
  </si>
  <si>
    <t>D2</t>
  </si>
  <si>
    <t>Připojení rack</t>
  </si>
  <si>
    <t>DATA_1001</t>
  </si>
  <si>
    <t>Přípojení a úprava rack</t>
  </si>
  <si>
    <t>-193915923</t>
  </si>
  <si>
    <t>827035445</t>
  </si>
  <si>
    <t>37451205</t>
  </si>
  <si>
    <t>krabička datové zásuvky na omítku PVC čtvercová 80x80mm hloubka 42mm</t>
  </si>
  <si>
    <t>926954242</t>
  </si>
  <si>
    <t>ABB Tango Datová zásuvka UTP CAT5E 2xRJ45 WHkey bíllá</t>
  </si>
  <si>
    <t>1181646956</t>
  </si>
  <si>
    <t>34539100</t>
  </si>
  <si>
    <t>rámeček datové zásuvky pro 2 moduly 22,5x45mm</t>
  </si>
  <si>
    <t>-683534641</t>
  </si>
  <si>
    <t>1337318317</t>
  </si>
  <si>
    <t>HZS3132</t>
  </si>
  <si>
    <t>Hodinová zúčtovací sazba elektromontér VN a VVN odborný</t>
  </si>
  <si>
    <t>1907497751</t>
  </si>
  <si>
    <t>1172274532</t>
  </si>
  <si>
    <t>SEZNAM FIGUR</t>
  </si>
  <si>
    <t>Výměra</t>
  </si>
  <si>
    <t>Kancelář</t>
  </si>
  <si>
    <t>(3,325*2+2,646*2+0,88*2+1,0*2)*1,0</t>
  </si>
  <si>
    <t>Mezisoučet</t>
  </si>
  <si>
    <t>Chodba</t>
  </si>
  <si>
    <t>(3,37*2+2,239*2+1,0*2)*1,0</t>
  </si>
  <si>
    <t>Sklad</t>
  </si>
  <si>
    <t>(3,37*2+2,34*2+1,0*2)*1,0</t>
  </si>
  <si>
    <t>Použití figury:</t>
  </si>
  <si>
    <t>((3,325*2,646)+(2,083*0,88)+(1,0*1,5))*1,15</t>
  </si>
  <si>
    <t>((2,239*3,37)*(1,0*1,5))*1,15</t>
  </si>
  <si>
    <t>((2,34*3,37)+(1,5*1,0))*1,15</t>
  </si>
  <si>
    <t>(0,8+2,0*2)*0,5*3</t>
  </si>
  <si>
    <t>Okno</t>
  </si>
  <si>
    <t>(2,1+1,6*2)*0,88</t>
  </si>
  <si>
    <t>Dveře</t>
  </si>
  <si>
    <t>2,1*2+1,6*2</t>
  </si>
  <si>
    <t>(0,8+1,97*2)*3</t>
  </si>
  <si>
    <t>Radiátory</t>
  </si>
  <si>
    <t>(1,5*2+1,0*2)*2</t>
  </si>
  <si>
    <t>POD_00</t>
  </si>
  <si>
    <t>---- PODLAHY ---</t>
  </si>
  <si>
    <t>((3,325*2,646)+(2,083*0,88)+(1,0*1,5))</t>
  </si>
  <si>
    <t>((2,239*3,37)*(1,0*1,5))</t>
  </si>
  <si>
    <t>((2,34*3,37)+(1,5*1,0))</t>
  </si>
  <si>
    <t>(3,325*2+2,646*2+0,88*2+1,0*2)</t>
  </si>
  <si>
    <t>(3,37*2+2,239*2+1,0*2)</t>
  </si>
  <si>
    <t>(3,37*2+2,34*2+1,0*2)</t>
  </si>
  <si>
    <t>Vybourání 1/2 podlahy sklad pro vyrovnání</t>
  </si>
  <si>
    <t>(3,37*2,34)/2</t>
  </si>
  <si>
    <t>Otvor</t>
  </si>
  <si>
    <t>(0,9*0,5)</t>
  </si>
  <si>
    <t>ZDIVO_00</t>
  </si>
  <si>
    <t>---- ZDIVO ---</t>
  </si>
  <si>
    <t>(1,0*2,646)*0,6</t>
  </si>
  <si>
    <t>Dveře sklad</t>
  </si>
  <si>
    <t>(0,9*1,97)*0,6</t>
  </si>
  <si>
    <t xml:space="preserve"> SO_02</t>
  </si>
  <si>
    <t>ROZ_00</t>
  </si>
  <si>
    <t>--- ROZVADĚČ ---</t>
  </si>
  <si>
    <t>ROZ_40_10</t>
  </si>
  <si>
    <t>Ochranné pospojování</t>
  </si>
  <si>
    <t>Kouplena</t>
  </si>
  <si>
    <t>5+3</t>
  </si>
  <si>
    <t>Přívod</t>
  </si>
  <si>
    <t>Dopočet</t>
  </si>
  <si>
    <t>STAV_00</t>
  </si>
  <si>
    <t>--- STAVEBNÍ PRÁPOMOCE ---</t>
  </si>
  <si>
    <t>SZ</t>
  </si>
  <si>
    <t>3,5*3</t>
  </si>
  <si>
    <t>3,5*2</t>
  </si>
  <si>
    <t>VZ</t>
  </si>
  <si>
    <t>3,325*2+2,646*2</t>
  </si>
  <si>
    <t>2,239*2+3,37*2</t>
  </si>
  <si>
    <t>3,37*2+2,34*2</t>
  </si>
  <si>
    <t>3,325</t>
  </si>
  <si>
    <t>2,239</t>
  </si>
  <si>
    <t>3,37</t>
  </si>
  <si>
    <t>SVET_00</t>
  </si>
  <si>
    <t>--- SVETELNÉ OBVODY ---</t>
  </si>
  <si>
    <t>2,646+3,325*2</t>
  </si>
  <si>
    <t>2,34+3,37*2</t>
  </si>
  <si>
    <t>3,5*1</t>
  </si>
  <si>
    <t>ZAS_00</t>
  </si>
  <si>
    <t>--- ZASUVKOVÉ OBVODY ----</t>
  </si>
  <si>
    <t xml:space="preserve"> SO_01</t>
  </si>
  <si>
    <t>MALB_00</t>
  </si>
  <si>
    <t>--- MALBY ---</t>
  </si>
  <si>
    <t>Stěny</t>
  </si>
  <si>
    <t>Strop</t>
  </si>
  <si>
    <t>2,1*1,6</t>
  </si>
  <si>
    <t>(0,8*1,97)*2*3</t>
  </si>
  <si>
    <t>(1,5*1,0)*2</t>
  </si>
  <si>
    <t>Ostatní</t>
  </si>
  <si>
    <t>OMIT_00</t>
  </si>
  <si>
    <t>--- OMÍTKY ---</t>
  </si>
  <si>
    <t>(3,325*2+2,646*2+0,88*2+1,0*2)*3,5</t>
  </si>
  <si>
    <t>(3,37*2+2,239*2+1,0*2)*3,6</t>
  </si>
  <si>
    <t>(3,37*2+2,34*2+1,0*2)*3,6</t>
  </si>
  <si>
    <t>Úpravy objektu městské policie Chabařovice</t>
  </si>
  <si>
    <t>Uchazeč si před podáním nabídky zkontroluje součty a součiny nabídkového rozpočtu</t>
  </si>
  <si>
    <t>Příloha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</si>
</sst>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7" fillId="0" borderId="13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" fontId="21" fillId="4" borderId="22" xfId="0" applyNumberFormat="1" applyFont="1" applyFill="1" applyBorder="1" applyAlignment="1" applyProtection="1">
      <alignment vertical="center"/>
      <protection locked="0"/>
    </xf>
    <xf numFmtId="4" fontId="35" fillId="4" borderId="22" xfId="0" applyNumberFormat="1" applyFont="1" applyFill="1" applyBorder="1" applyAlignment="1" applyProtection="1">
      <alignment vertical="center"/>
      <protection locked="0"/>
    </xf>
    <xf numFmtId="167" fontId="21" fillId="4" borderId="22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0" fontId="16" fillId="4" borderId="0" xfId="0" applyFont="1" applyFill="1"/>
    <xf numFmtId="14" fontId="3" fillId="0" borderId="0" xfId="0" applyNumberFormat="1" applyFont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6">
      <selection activeCell="BE17" sqref="BE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C1" t="s">
        <v>929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ht="12" customHeight="1">
      <c r="B5" s="19"/>
      <c r="D5" s="22" t="s">
        <v>12</v>
      </c>
      <c r="K5" s="198" t="s">
        <v>13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9"/>
      <c r="BS5" s="16" t="s">
        <v>6</v>
      </c>
    </row>
    <row r="6" spans="2:71" ht="36.95" customHeight="1">
      <c r="B6" s="19"/>
      <c r="D6" s="24" t="s">
        <v>14</v>
      </c>
      <c r="K6" s="199" t="s">
        <v>927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9"/>
      <c r="BS6" s="16" t="s">
        <v>6</v>
      </c>
    </row>
    <row r="7" spans="2:7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ht="12" customHeight="1">
      <c r="B8" s="19"/>
      <c r="D8" s="25" t="s">
        <v>17</v>
      </c>
      <c r="K8" s="23" t="s">
        <v>18</v>
      </c>
      <c r="AK8" s="25" t="s">
        <v>19</v>
      </c>
      <c r="AN8" s="188"/>
      <c r="AR8" s="19"/>
      <c r="BS8" s="16" t="s">
        <v>6</v>
      </c>
    </row>
    <row r="9" spans="2:71" ht="14.45" customHeight="1">
      <c r="B9" s="19"/>
      <c r="AR9" s="19"/>
      <c r="BS9" s="16" t="s">
        <v>6</v>
      </c>
    </row>
    <row r="10" spans="2:7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2:71" ht="18.4" customHeight="1">
      <c r="B11" s="19"/>
      <c r="E11" s="23" t="s">
        <v>18</v>
      </c>
      <c r="AK11" s="25" t="s">
        <v>22</v>
      </c>
      <c r="AN11" s="23" t="s">
        <v>1</v>
      </c>
      <c r="AR11" s="19"/>
      <c r="BS11" s="16" t="s">
        <v>6</v>
      </c>
    </row>
    <row r="12" spans="2:71" ht="6.95" customHeight="1">
      <c r="B12" s="19"/>
      <c r="AR12" s="19"/>
      <c r="BS12" s="16" t="s">
        <v>6</v>
      </c>
    </row>
    <row r="13" spans="2:71" ht="12" customHeight="1">
      <c r="B13" s="19"/>
      <c r="D13" s="25" t="s">
        <v>23</v>
      </c>
      <c r="AK13" s="25" t="s">
        <v>21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18</v>
      </c>
      <c r="AK14" s="25" t="s">
        <v>22</v>
      </c>
      <c r="AN14" s="23" t="s">
        <v>1</v>
      </c>
      <c r="AR14" s="19"/>
      <c r="BS14" s="16" t="s">
        <v>6</v>
      </c>
    </row>
    <row r="15" spans="2:71" ht="6.95" customHeight="1">
      <c r="B15" s="19"/>
      <c r="AR15" s="19"/>
      <c r="BS15" s="16" t="s">
        <v>3</v>
      </c>
    </row>
    <row r="16" spans="2:71" ht="12" customHeight="1">
      <c r="B16" s="19"/>
      <c r="D16" s="25" t="s">
        <v>24</v>
      </c>
      <c r="AK16" s="25" t="s">
        <v>21</v>
      </c>
      <c r="AN16" s="23" t="s">
        <v>1</v>
      </c>
      <c r="AR16" s="19"/>
      <c r="BS16" s="16" t="s">
        <v>3</v>
      </c>
    </row>
    <row r="17" spans="2:71" ht="18.4" customHeight="1">
      <c r="B17" s="19"/>
      <c r="E17" s="23" t="s">
        <v>18</v>
      </c>
      <c r="AK17" s="25" t="s">
        <v>22</v>
      </c>
      <c r="AN17" s="23" t="s">
        <v>1</v>
      </c>
      <c r="AR17" s="19"/>
      <c r="BS17" s="16" t="s">
        <v>3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25</v>
      </c>
      <c r="AK19" s="25" t="s">
        <v>21</v>
      </c>
      <c r="AN19" s="23" t="s">
        <v>1</v>
      </c>
      <c r="AR19" s="19"/>
      <c r="BS19" s="16" t="s">
        <v>6</v>
      </c>
    </row>
    <row r="20" spans="2:71" ht="18.4" customHeight="1">
      <c r="B20" s="19"/>
      <c r="E20" s="23" t="s">
        <v>18</v>
      </c>
      <c r="AK20" s="25" t="s">
        <v>22</v>
      </c>
      <c r="AN20" s="23" t="s">
        <v>1</v>
      </c>
      <c r="AR20" s="19"/>
      <c r="BS20" s="16" t="s">
        <v>26</v>
      </c>
    </row>
    <row r="21" spans="2:44" ht="6.95" customHeight="1">
      <c r="B21" s="19"/>
      <c r="AR21" s="19"/>
    </row>
    <row r="22" spans="2:44" ht="12" customHeight="1">
      <c r="B22" s="19"/>
      <c r="D22" s="25" t="s">
        <v>27</v>
      </c>
      <c r="AR22" s="19"/>
    </row>
    <row r="23" spans="2:44" ht="16.5" customHeight="1">
      <c r="B23" s="19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9"/>
    </row>
    <row r="24" spans="2:44" ht="6.95" customHeight="1">
      <c r="B24" s="19"/>
      <c r="AR24" s="19"/>
    </row>
    <row r="25" spans="2:44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5.9" customHeight="1">
      <c r="B26" s="28"/>
      <c r="D26" s="29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1">
        <f>ROUND(AG94,2)</f>
        <v>0</v>
      </c>
      <c r="AL26" s="202"/>
      <c r="AM26" s="202"/>
      <c r="AN26" s="202"/>
      <c r="AO26" s="202"/>
      <c r="AR26" s="28"/>
    </row>
    <row r="27" spans="2:44" s="1" customFormat="1" ht="6.95" customHeight="1">
      <c r="B27" s="28"/>
      <c r="AR27" s="28"/>
    </row>
    <row r="28" spans="2:44" s="1" customFormat="1" ht="12.75">
      <c r="B28" s="28"/>
      <c r="L28" s="203" t="s">
        <v>29</v>
      </c>
      <c r="M28" s="203"/>
      <c r="N28" s="203"/>
      <c r="O28" s="203"/>
      <c r="P28" s="203"/>
      <c r="W28" s="203" t="s">
        <v>30</v>
      </c>
      <c r="X28" s="203"/>
      <c r="Y28" s="203"/>
      <c r="Z28" s="203"/>
      <c r="AA28" s="203"/>
      <c r="AB28" s="203"/>
      <c r="AC28" s="203"/>
      <c r="AD28" s="203"/>
      <c r="AE28" s="203"/>
      <c r="AK28" s="203" t="s">
        <v>31</v>
      </c>
      <c r="AL28" s="203"/>
      <c r="AM28" s="203"/>
      <c r="AN28" s="203"/>
      <c r="AO28" s="203"/>
      <c r="AR28" s="28"/>
    </row>
    <row r="29" spans="2:44" s="2" customFormat="1" ht="14.45" customHeight="1">
      <c r="B29" s="32"/>
      <c r="D29" s="25" t="s">
        <v>32</v>
      </c>
      <c r="F29" s="25" t="s">
        <v>33</v>
      </c>
      <c r="L29" s="191">
        <v>0.21</v>
      </c>
      <c r="M29" s="192"/>
      <c r="N29" s="192"/>
      <c r="O29" s="192"/>
      <c r="P29" s="192"/>
      <c r="W29" s="193">
        <f>ROUND(AZ94,2)</f>
        <v>0</v>
      </c>
      <c r="X29" s="192"/>
      <c r="Y29" s="192"/>
      <c r="Z29" s="192"/>
      <c r="AA29" s="192"/>
      <c r="AB29" s="192"/>
      <c r="AC29" s="192"/>
      <c r="AD29" s="192"/>
      <c r="AE29" s="192"/>
      <c r="AK29" s="193">
        <f>ROUND(AV94,2)</f>
        <v>0</v>
      </c>
      <c r="AL29" s="192"/>
      <c r="AM29" s="192"/>
      <c r="AN29" s="192"/>
      <c r="AO29" s="192"/>
      <c r="AR29" s="32"/>
    </row>
    <row r="30" spans="2:44" s="2" customFormat="1" ht="14.45" customHeight="1">
      <c r="B30" s="32"/>
      <c r="F30" s="25" t="s">
        <v>34</v>
      </c>
      <c r="L30" s="191">
        <v>0.15</v>
      </c>
      <c r="M30" s="192"/>
      <c r="N30" s="192"/>
      <c r="O30" s="192"/>
      <c r="P30" s="192"/>
      <c r="W30" s="193">
        <f>ROUND(BA94,2)</f>
        <v>0</v>
      </c>
      <c r="X30" s="192"/>
      <c r="Y30" s="192"/>
      <c r="Z30" s="192"/>
      <c r="AA30" s="192"/>
      <c r="AB30" s="192"/>
      <c r="AC30" s="192"/>
      <c r="AD30" s="192"/>
      <c r="AE30" s="192"/>
      <c r="AK30" s="193">
        <f>ROUND(AW94,2)</f>
        <v>0</v>
      </c>
      <c r="AL30" s="192"/>
      <c r="AM30" s="192"/>
      <c r="AN30" s="192"/>
      <c r="AO30" s="192"/>
      <c r="AR30" s="32"/>
    </row>
    <row r="31" spans="2:44" s="2" customFormat="1" ht="14.45" customHeight="1" hidden="1">
      <c r="B31" s="32"/>
      <c r="F31" s="25" t="s">
        <v>35</v>
      </c>
      <c r="L31" s="191">
        <v>0.21</v>
      </c>
      <c r="M31" s="192"/>
      <c r="N31" s="192"/>
      <c r="O31" s="192"/>
      <c r="P31" s="192"/>
      <c r="W31" s="193">
        <f>ROUND(BB94,2)</f>
        <v>0</v>
      </c>
      <c r="X31" s="192"/>
      <c r="Y31" s="192"/>
      <c r="Z31" s="192"/>
      <c r="AA31" s="192"/>
      <c r="AB31" s="192"/>
      <c r="AC31" s="192"/>
      <c r="AD31" s="192"/>
      <c r="AE31" s="192"/>
      <c r="AK31" s="193">
        <v>0</v>
      </c>
      <c r="AL31" s="192"/>
      <c r="AM31" s="192"/>
      <c r="AN31" s="192"/>
      <c r="AO31" s="192"/>
      <c r="AR31" s="32"/>
    </row>
    <row r="32" spans="2:44" s="2" customFormat="1" ht="14.45" customHeight="1" hidden="1">
      <c r="B32" s="32"/>
      <c r="F32" s="25" t="s">
        <v>36</v>
      </c>
      <c r="L32" s="191">
        <v>0.15</v>
      </c>
      <c r="M32" s="192"/>
      <c r="N32" s="192"/>
      <c r="O32" s="192"/>
      <c r="P32" s="192"/>
      <c r="W32" s="193">
        <f>ROUND(BC94,2)</f>
        <v>0</v>
      </c>
      <c r="X32" s="192"/>
      <c r="Y32" s="192"/>
      <c r="Z32" s="192"/>
      <c r="AA32" s="192"/>
      <c r="AB32" s="192"/>
      <c r="AC32" s="192"/>
      <c r="AD32" s="192"/>
      <c r="AE32" s="192"/>
      <c r="AK32" s="193">
        <v>0</v>
      </c>
      <c r="AL32" s="192"/>
      <c r="AM32" s="192"/>
      <c r="AN32" s="192"/>
      <c r="AO32" s="192"/>
      <c r="AR32" s="32"/>
    </row>
    <row r="33" spans="2:44" s="2" customFormat="1" ht="14.45" customHeight="1" hidden="1">
      <c r="B33" s="32"/>
      <c r="F33" s="25" t="s">
        <v>37</v>
      </c>
      <c r="L33" s="191">
        <v>0</v>
      </c>
      <c r="M33" s="192"/>
      <c r="N33" s="192"/>
      <c r="O33" s="192"/>
      <c r="P33" s="192"/>
      <c r="W33" s="193">
        <f>ROUND(BD94,2)</f>
        <v>0</v>
      </c>
      <c r="X33" s="192"/>
      <c r="Y33" s="192"/>
      <c r="Z33" s="192"/>
      <c r="AA33" s="192"/>
      <c r="AB33" s="192"/>
      <c r="AC33" s="192"/>
      <c r="AD33" s="192"/>
      <c r="AE33" s="192"/>
      <c r="AK33" s="193">
        <v>0</v>
      </c>
      <c r="AL33" s="192"/>
      <c r="AM33" s="192"/>
      <c r="AN33" s="192"/>
      <c r="AO33" s="192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38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39</v>
      </c>
      <c r="U35" s="35"/>
      <c r="V35" s="35"/>
      <c r="W35" s="35"/>
      <c r="X35" s="197" t="s">
        <v>40</v>
      </c>
      <c r="Y35" s="195"/>
      <c r="Z35" s="195"/>
      <c r="AA35" s="195"/>
      <c r="AB35" s="195"/>
      <c r="AC35" s="35"/>
      <c r="AD35" s="35"/>
      <c r="AE35" s="35"/>
      <c r="AF35" s="35"/>
      <c r="AG35" s="35"/>
      <c r="AH35" s="35"/>
      <c r="AI35" s="35"/>
      <c r="AJ35" s="35"/>
      <c r="AK35" s="194">
        <f>SUM(AK26:AK33)</f>
        <v>0</v>
      </c>
      <c r="AL35" s="195"/>
      <c r="AM35" s="195"/>
      <c r="AN35" s="195"/>
      <c r="AO35" s="196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28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28"/>
      <c r="D60" s="39" t="s">
        <v>43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44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43</v>
      </c>
      <c r="AI60" s="30"/>
      <c r="AJ60" s="30"/>
      <c r="AK60" s="30"/>
      <c r="AL60" s="30"/>
      <c r="AM60" s="39" t="s">
        <v>44</v>
      </c>
      <c r="AN60" s="30"/>
      <c r="AO60" s="30"/>
      <c r="AR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28"/>
      <c r="D64" s="37" t="s">
        <v>45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46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28"/>
      <c r="D75" s="39" t="s">
        <v>43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43</v>
      </c>
      <c r="AI75" s="30"/>
      <c r="AJ75" s="30"/>
      <c r="AK75" s="30"/>
      <c r="AL75" s="30"/>
      <c r="AM75" s="39" t="s">
        <v>44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20" t="s">
        <v>47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5" t="s">
        <v>12</v>
      </c>
      <c r="L84" s="3" t="str">
        <f>K5</f>
        <v>MS-2023-054</v>
      </c>
      <c r="AR84" s="44"/>
    </row>
    <row r="85" spans="2:44" s="4" customFormat="1" ht="36.95" customHeight="1">
      <c r="B85" s="45"/>
      <c r="C85" s="46" t="s">
        <v>14</v>
      </c>
      <c r="L85" s="214" t="str">
        <f>K6</f>
        <v>Úpravy objektu městské policie Chabařovice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5" t="s">
        <v>17</v>
      </c>
      <c r="L87" s="47" t="str">
        <f>IF(K8="","",K8)</f>
        <v xml:space="preserve"> </v>
      </c>
      <c r="AI87" s="25" t="s">
        <v>19</v>
      </c>
      <c r="AM87" s="216" t="str">
        <f>IF(AN8="","",AN8)</f>
        <v/>
      </c>
      <c r="AN87" s="216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5" t="s">
        <v>20</v>
      </c>
      <c r="L89" s="3" t="str">
        <f>IF(E11="","",E11)</f>
        <v xml:space="preserve"> </v>
      </c>
      <c r="AI89" s="25" t="s">
        <v>24</v>
      </c>
      <c r="AM89" s="217" t="str">
        <f>IF(E17="","",E17)</f>
        <v xml:space="preserve"> </v>
      </c>
      <c r="AN89" s="218"/>
      <c r="AO89" s="218"/>
      <c r="AP89" s="218"/>
      <c r="AR89" s="28"/>
      <c r="AS89" s="219" t="s">
        <v>48</v>
      </c>
      <c r="AT89" s="22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5" t="s">
        <v>23</v>
      </c>
      <c r="L90" s="3" t="str">
        <f>IF(E14="","",E14)</f>
        <v xml:space="preserve"> </v>
      </c>
      <c r="AI90" s="25" t="s">
        <v>25</v>
      </c>
      <c r="AM90" s="217" t="str">
        <f>IF(E20="","",E20)</f>
        <v xml:space="preserve"> </v>
      </c>
      <c r="AN90" s="218"/>
      <c r="AO90" s="218"/>
      <c r="AP90" s="218"/>
      <c r="AR90" s="28"/>
      <c r="AS90" s="221"/>
      <c r="AT90" s="222"/>
      <c r="BD90" s="52"/>
    </row>
    <row r="91" spans="2:56" s="1" customFormat="1" ht="10.9" customHeight="1">
      <c r="B91" s="28"/>
      <c r="AR91" s="28"/>
      <c r="AS91" s="221"/>
      <c r="AT91" s="222"/>
      <c r="BD91" s="52"/>
    </row>
    <row r="92" spans="2:56" s="1" customFormat="1" ht="29.25" customHeight="1">
      <c r="B92" s="28"/>
      <c r="C92" s="209" t="s">
        <v>49</v>
      </c>
      <c r="D92" s="210"/>
      <c r="E92" s="210"/>
      <c r="F92" s="210"/>
      <c r="G92" s="210"/>
      <c r="H92" s="53"/>
      <c r="I92" s="211" t="s">
        <v>50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3" t="s">
        <v>51</v>
      </c>
      <c r="AH92" s="210"/>
      <c r="AI92" s="210"/>
      <c r="AJ92" s="210"/>
      <c r="AK92" s="210"/>
      <c r="AL92" s="210"/>
      <c r="AM92" s="210"/>
      <c r="AN92" s="211" t="s">
        <v>52</v>
      </c>
      <c r="AO92" s="210"/>
      <c r="AP92" s="212"/>
      <c r="AQ92" s="54" t="s">
        <v>53</v>
      </c>
      <c r="AR92" s="28"/>
      <c r="AS92" s="55" t="s">
        <v>54</v>
      </c>
      <c r="AT92" s="56" t="s">
        <v>55</v>
      </c>
      <c r="AU92" s="56" t="s">
        <v>56</v>
      </c>
      <c r="AV92" s="56" t="s">
        <v>57</v>
      </c>
      <c r="AW92" s="56" t="s">
        <v>58</v>
      </c>
      <c r="AX92" s="56" t="s">
        <v>59</v>
      </c>
      <c r="AY92" s="56" t="s">
        <v>60</v>
      </c>
      <c r="AZ92" s="56" t="s">
        <v>61</v>
      </c>
      <c r="BA92" s="56" t="s">
        <v>62</v>
      </c>
      <c r="BB92" s="56" t="s">
        <v>63</v>
      </c>
      <c r="BC92" s="56" t="s">
        <v>64</v>
      </c>
      <c r="BD92" s="57" t="s">
        <v>65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66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07">
        <f>ROUND(SUM(AG95:AG98),2)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63" t="s">
        <v>1</v>
      </c>
      <c r="AR94" s="59"/>
      <c r="AS94" s="64">
        <f>ROUND(SUM(AS95:AS98),2)</f>
        <v>0</v>
      </c>
      <c r="AT94" s="65">
        <f>ROUND(SUM(AV94:AW94),2)</f>
        <v>0</v>
      </c>
      <c r="AU94" s="66">
        <f>ROUND(SUM(AU95:AU98),5)</f>
        <v>851.03233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ROUND(SUM(AZ95:AZ98),2)</f>
        <v>0</v>
      </c>
      <c r="BA94" s="65">
        <f>ROUND(SUM(BA95:BA98),2)</f>
        <v>0</v>
      </c>
      <c r="BB94" s="65">
        <f>ROUND(SUM(BB95:BB98),2)</f>
        <v>0</v>
      </c>
      <c r="BC94" s="65">
        <f>ROUND(SUM(BC95:BC98),2)</f>
        <v>0</v>
      </c>
      <c r="BD94" s="67">
        <f>ROUND(SUM(BD95:BD98),2)</f>
        <v>0</v>
      </c>
      <c r="BS94" s="68" t="s">
        <v>67</v>
      </c>
      <c r="BT94" s="68" t="s">
        <v>68</v>
      </c>
      <c r="BU94" s="69" t="s">
        <v>69</v>
      </c>
      <c r="BV94" s="68" t="s">
        <v>70</v>
      </c>
      <c r="BW94" s="68" t="s">
        <v>4</v>
      </c>
      <c r="BX94" s="68" t="s">
        <v>71</v>
      </c>
      <c r="CL94" s="68" t="s">
        <v>1</v>
      </c>
    </row>
    <row r="95" spans="1:91" s="6" customFormat="1" ht="16.5" customHeight="1">
      <c r="A95" s="70" t="s">
        <v>72</v>
      </c>
      <c r="B95" s="71"/>
      <c r="C95" s="72"/>
      <c r="D95" s="206" t="s">
        <v>73</v>
      </c>
      <c r="E95" s="206"/>
      <c r="F95" s="206"/>
      <c r="G95" s="206"/>
      <c r="H95" s="206"/>
      <c r="I95" s="73"/>
      <c r="J95" s="206" t="s">
        <v>74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4">
        <f>'SO_01 - Stavební úpravy'!J30</f>
        <v>0</v>
      </c>
      <c r="AH95" s="205"/>
      <c r="AI95" s="205"/>
      <c r="AJ95" s="205"/>
      <c r="AK95" s="205"/>
      <c r="AL95" s="205"/>
      <c r="AM95" s="205"/>
      <c r="AN95" s="204">
        <f>SUM(AG95,AT95)</f>
        <v>0</v>
      </c>
      <c r="AO95" s="205"/>
      <c r="AP95" s="205"/>
      <c r="AQ95" s="74" t="s">
        <v>75</v>
      </c>
      <c r="AR95" s="71"/>
      <c r="AS95" s="75">
        <v>0</v>
      </c>
      <c r="AT95" s="76">
        <f>ROUND(SUM(AV95:AW95),2)</f>
        <v>0</v>
      </c>
      <c r="AU95" s="77">
        <f>'SO_01 - Stavební úpravy'!P133</f>
        <v>428.45303999999993</v>
      </c>
      <c r="AV95" s="76">
        <f>'SO_01 - Stavební úpravy'!J33</f>
        <v>0</v>
      </c>
      <c r="AW95" s="76">
        <f>'SO_01 - Stavební úpravy'!J34</f>
        <v>0</v>
      </c>
      <c r="AX95" s="76">
        <f>'SO_01 - Stavební úpravy'!J35</f>
        <v>0</v>
      </c>
      <c r="AY95" s="76">
        <f>'SO_01 - Stavební úpravy'!J36</f>
        <v>0</v>
      </c>
      <c r="AZ95" s="76">
        <f>'SO_01 - Stavební úpravy'!F33</f>
        <v>0</v>
      </c>
      <c r="BA95" s="76">
        <f>'SO_01 - Stavební úpravy'!F34</f>
        <v>0</v>
      </c>
      <c r="BB95" s="76">
        <f>'SO_01 - Stavební úpravy'!F35</f>
        <v>0</v>
      </c>
      <c r="BC95" s="76">
        <f>'SO_01 - Stavební úpravy'!F36</f>
        <v>0</v>
      </c>
      <c r="BD95" s="78">
        <f>'SO_01 - Stavební úpravy'!F37</f>
        <v>0</v>
      </c>
      <c r="BT95" s="79" t="s">
        <v>76</v>
      </c>
      <c r="BV95" s="79" t="s">
        <v>70</v>
      </c>
      <c r="BW95" s="79" t="s">
        <v>77</v>
      </c>
      <c r="BX95" s="79" t="s">
        <v>4</v>
      </c>
      <c r="CL95" s="79" t="s">
        <v>1</v>
      </c>
      <c r="CM95" s="79" t="s">
        <v>78</v>
      </c>
    </row>
    <row r="96" spans="1:91" s="6" customFormat="1" ht="16.5" customHeight="1">
      <c r="A96" s="70" t="s">
        <v>72</v>
      </c>
      <c r="B96" s="71"/>
      <c r="C96" s="72"/>
      <c r="D96" s="206" t="s">
        <v>79</v>
      </c>
      <c r="E96" s="206"/>
      <c r="F96" s="206"/>
      <c r="G96" s="206"/>
      <c r="H96" s="206"/>
      <c r="I96" s="73"/>
      <c r="J96" s="206" t="s">
        <v>80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4">
        <f>'SO_02 - Elektroinstalace'!J30</f>
        <v>0</v>
      </c>
      <c r="AH96" s="205"/>
      <c r="AI96" s="205"/>
      <c r="AJ96" s="205"/>
      <c r="AK96" s="205"/>
      <c r="AL96" s="205"/>
      <c r="AM96" s="205"/>
      <c r="AN96" s="204">
        <f>SUM(AG96,AT96)</f>
        <v>0</v>
      </c>
      <c r="AO96" s="205"/>
      <c r="AP96" s="205"/>
      <c r="AQ96" s="74" t="s">
        <v>75</v>
      </c>
      <c r="AR96" s="71"/>
      <c r="AS96" s="75">
        <v>0</v>
      </c>
      <c r="AT96" s="76">
        <f>ROUND(SUM(AV96:AW96),2)</f>
        <v>0</v>
      </c>
      <c r="AU96" s="77">
        <f>'SO_02 - Elektroinstalace'!P128</f>
        <v>237.994436</v>
      </c>
      <c r="AV96" s="76">
        <f>'SO_02 - Elektroinstalace'!J33</f>
        <v>0</v>
      </c>
      <c r="AW96" s="76">
        <f>'SO_02 - Elektroinstalace'!J34</f>
        <v>0</v>
      </c>
      <c r="AX96" s="76">
        <f>'SO_02 - Elektroinstalace'!J35</f>
        <v>0</v>
      </c>
      <c r="AY96" s="76">
        <f>'SO_02 - Elektroinstalace'!J36</f>
        <v>0</v>
      </c>
      <c r="AZ96" s="76">
        <f>'SO_02 - Elektroinstalace'!F33</f>
        <v>0</v>
      </c>
      <c r="BA96" s="76">
        <f>'SO_02 - Elektroinstalace'!F34</f>
        <v>0</v>
      </c>
      <c r="BB96" s="76">
        <f>'SO_02 - Elektroinstalace'!F35</f>
        <v>0</v>
      </c>
      <c r="BC96" s="76">
        <f>'SO_02 - Elektroinstalace'!F36</f>
        <v>0</v>
      </c>
      <c r="BD96" s="78">
        <f>'SO_02 - Elektroinstalace'!F37</f>
        <v>0</v>
      </c>
      <c r="BT96" s="79" t="s">
        <v>76</v>
      </c>
      <c r="BV96" s="79" t="s">
        <v>70</v>
      </c>
      <c r="BW96" s="79" t="s">
        <v>81</v>
      </c>
      <c r="BX96" s="79" t="s">
        <v>4</v>
      </c>
      <c r="CL96" s="79" t="s">
        <v>1</v>
      </c>
      <c r="CM96" s="79" t="s">
        <v>78</v>
      </c>
    </row>
    <row r="97" spans="1:91" s="6" customFormat="1" ht="16.5" customHeight="1">
      <c r="A97" s="70" t="s">
        <v>72</v>
      </c>
      <c r="B97" s="71"/>
      <c r="C97" s="72"/>
      <c r="D97" s="206" t="s">
        <v>82</v>
      </c>
      <c r="E97" s="206"/>
      <c r="F97" s="206"/>
      <c r="G97" s="206"/>
      <c r="H97" s="206"/>
      <c r="I97" s="73"/>
      <c r="J97" s="206" t="s">
        <v>83</v>
      </c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4">
        <f>'SO_03 - Úprava vzduchotec...'!J30</f>
        <v>0</v>
      </c>
      <c r="AH97" s="205"/>
      <c r="AI97" s="205"/>
      <c r="AJ97" s="205"/>
      <c r="AK97" s="205"/>
      <c r="AL97" s="205"/>
      <c r="AM97" s="205"/>
      <c r="AN97" s="204">
        <f>SUM(AG97,AT97)</f>
        <v>0</v>
      </c>
      <c r="AO97" s="205"/>
      <c r="AP97" s="205"/>
      <c r="AQ97" s="74" t="s">
        <v>75</v>
      </c>
      <c r="AR97" s="71"/>
      <c r="AS97" s="75">
        <v>0</v>
      </c>
      <c r="AT97" s="76">
        <f>ROUND(SUM(AV97:AW97),2)</f>
        <v>0</v>
      </c>
      <c r="AU97" s="77">
        <f>'SO_03 - Úprava vzduchotec...'!P123</f>
        <v>159.796395</v>
      </c>
      <c r="AV97" s="76">
        <f>'SO_03 - Úprava vzduchotec...'!J33</f>
        <v>0</v>
      </c>
      <c r="AW97" s="76">
        <f>'SO_03 - Úprava vzduchotec...'!J34</f>
        <v>0</v>
      </c>
      <c r="AX97" s="76">
        <f>'SO_03 - Úprava vzduchotec...'!J35</f>
        <v>0</v>
      </c>
      <c r="AY97" s="76">
        <f>'SO_03 - Úprava vzduchotec...'!J36</f>
        <v>0</v>
      </c>
      <c r="AZ97" s="76">
        <f>'SO_03 - Úprava vzduchotec...'!F33</f>
        <v>0</v>
      </c>
      <c r="BA97" s="76">
        <f>'SO_03 - Úprava vzduchotec...'!F34</f>
        <v>0</v>
      </c>
      <c r="BB97" s="76">
        <f>'SO_03 - Úprava vzduchotec...'!F35</f>
        <v>0</v>
      </c>
      <c r="BC97" s="76">
        <f>'SO_03 - Úprava vzduchotec...'!F36</f>
        <v>0</v>
      </c>
      <c r="BD97" s="78">
        <f>'SO_03 - Úprava vzduchotec...'!F37</f>
        <v>0</v>
      </c>
      <c r="BT97" s="79" t="s">
        <v>76</v>
      </c>
      <c r="BV97" s="79" t="s">
        <v>70</v>
      </c>
      <c r="BW97" s="79" t="s">
        <v>84</v>
      </c>
      <c r="BX97" s="79" t="s">
        <v>4</v>
      </c>
      <c r="CL97" s="79" t="s">
        <v>1</v>
      </c>
      <c r="CM97" s="79" t="s">
        <v>78</v>
      </c>
    </row>
    <row r="98" spans="1:91" s="6" customFormat="1" ht="16.5" customHeight="1">
      <c r="A98" s="70" t="s">
        <v>72</v>
      </c>
      <c r="B98" s="71"/>
      <c r="C98" s="72"/>
      <c r="D98" s="206" t="s">
        <v>85</v>
      </c>
      <c r="E98" s="206"/>
      <c r="F98" s="206"/>
      <c r="G98" s="206"/>
      <c r="H98" s="206"/>
      <c r="I98" s="73"/>
      <c r="J98" s="206" t="s">
        <v>86</v>
      </c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4">
        <f>'SO_04 - Datové rozvody'!J30</f>
        <v>0</v>
      </c>
      <c r="AH98" s="205"/>
      <c r="AI98" s="205"/>
      <c r="AJ98" s="205"/>
      <c r="AK98" s="205"/>
      <c r="AL98" s="205"/>
      <c r="AM98" s="205"/>
      <c r="AN98" s="204">
        <f>SUM(AG98,AT98)</f>
        <v>0</v>
      </c>
      <c r="AO98" s="205"/>
      <c r="AP98" s="205"/>
      <c r="AQ98" s="74" t="s">
        <v>75</v>
      </c>
      <c r="AR98" s="71"/>
      <c r="AS98" s="80">
        <v>0</v>
      </c>
      <c r="AT98" s="81">
        <f>ROUND(SUM(AV98:AW98),2)</f>
        <v>0</v>
      </c>
      <c r="AU98" s="82">
        <f>'SO_04 - Datové rozvody'!P128</f>
        <v>24.78846</v>
      </c>
      <c r="AV98" s="81">
        <f>'SO_04 - Datové rozvody'!J33</f>
        <v>0</v>
      </c>
      <c r="AW98" s="81">
        <f>'SO_04 - Datové rozvody'!J34</f>
        <v>0</v>
      </c>
      <c r="AX98" s="81">
        <f>'SO_04 - Datové rozvody'!J35</f>
        <v>0</v>
      </c>
      <c r="AY98" s="81">
        <f>'SO_04 - Datové rozvody'!J36</f>
        <v>0</v>
      </c>
      <c r="AZ98" s="81">
        <f>'SO_04 - Datové rozvody'!F33</f>
        <v>0</v>
      </c>
      <c r="BA98" s="81">
        <f>'SO_04 - Datové rozvody'!F34</f>
        <v>0</v>
      </c>
      <c r="BB98" s="81">
        <f>'SO_04 - Datové rozvody'!F35</f>
        <v>0</v>
      </c>
      <c r="BC98" s="81">
        <f>'SO_04 - Datové rozvody'!F36</f>
        <v>0</v>
      </c>
      <c r="BD98" s="83">
        <f>'SO_04 - Datové rozvody'!F37</f>
        <v>0</v>
      </c>
      <c r="BT98" s="79" t="s">
        <v>76</v>
      </c>
      <c r="BV98" s="79" t="s">
        <v>70</v>
      </c>
      <c r="BW98" s="79" t="s">
        <v>87</v>
      </c>
      <c r="BX98" s="79" t="s">
        <v>4</v>
      </c>
      <c r="CL98" s="79" t="s">
        <v>1</v>
      </c>
      <c r="CM98" s="79" t="s">
        <v>78</v>
      </c>
    </row>
    <row r="99" spans="2:44" s="1" customFormat="1" ht="30" customHeight="1">
      <c r="B99" s="28"/>
      <c r="AR99" s="28"/>
    </row>
    <row r="100" spans="2:44" s="1" customFormat="1" ht="6.9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28"/>
    </row>
  </sheetData>
  <mergeCells count="5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SO_01 - Stavební úpravy'!C2" display="/"/>
    <hyperlink ref="A96" location="'SO_02 - Elektroinstalace'!C2" display="/"/>
    <hyperlink ref="A97" location="'SO_03 - Úprava vzduchotec...'!C2" display="/"/>
    <hyperlink ref="A98" location="'SO_04 - Datové rozvo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69"/>
  <sheetViews>
    <sheetView showGridLines="0" tabSelected="1" zoomScale="145" zoomScaleNormal="145" workbookViewId="0" topLeftCell="A133">
      <selection activeCell="J127" sqref="J1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77</v>
      </c>
      <c r="AZ2" s="84" t="s">
        <v>88</v>
      </c>
      <c r="BA2" s="84" t="s">
        <v>89</v>
      </c>
      <c r="BB2" s="84" t="s">
        <v>90</v>
      </c>
      <c r="BC2" s="84" t="s">
        <v>91</v>
      </c>
      <c r="BD2" s="84" t="s">
        <v>92</v>
      </c>
    </row>
    <row r="3" spans="2:5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  <c r="AZ3" s="84" t="s">
        <v>93</v>
      </c>
      <c r="BA3" s="84" t="s">
        <v>94</v>
      </c>
      <c r="BB3" s="84" t="s">
        <v>90</v>
      </c>
      <c r="BC3" s="84" t="s">
        <v>95</v>
      </c>
      <c r="BD3" s="84" t="s">
        <v>92</v>
      </c>
    </row>
    <row r="4" spans="2:56" ht="24.95" customHeight="1" hidden="1">
      <c r="B4" s="19"/>
      <c r="D4" s="20" t="s">
        <v>96</v>
      </c>
      <c r="L4" s="19"/>
      <c r="M4" s="85" t="s">
        <v>10</v>
      </c>
      <c r="AT4" s="16" t="s">
        <v>3</v>
      </c>
      <c r="AZ4" s="84" t="s">
        <v>97</v>
      </c>
      <c r="BA4" s="84" t="s">
        <v>98</v>
      </c>
      <c r="BB4" s="84" t="s">
        <v>90</v>
      </c>
      <c r="BC4" s="84" t="s">
        <v>99</v>
      </c>
      <c r="BD4" s="84" t="s">
        <v>92</v>
      </c>
    </row>
    <row r="5" spans="2:56" ht="6.95" customHeight="1" hidden="1">
      <c r="B5" s="19"/>
      <c r="L5" s="19"/>
      <c r="AZ5" s="84" t="s">
        <v>100</v>
      </c>
      <c r="BA5" s="84" t="s">
        <v>101</v>
      </c>
      <c r="BB5" s="84" t="s">
        <v>90</v>
      </c>
      <c r="BC5" s="84" t="s">
        <v>102</v>
      </c>
      <c r="BD5" s="84" t="s">
        <v>92</v>
      </c>
    </row>
    <row r="6" spans="2:56" ht="12" customHeight="1" hidden="1">
      <c r="B6" s="19"/>
      <c r="D6" s="25" t="s">
        <v>14</v>
      </c>
      <c r="L6" s="19"/>
      <c r="AZ6" s="84" t="s">
        <v>103</v>
      </c>
      <c r="BA6" s="84" t="s">
        <v>104</v>
      </c>
      <c r="BB6" s="84" t="s">
        <v>90</v>
      </c>
      <c r="BC6" s="84" t="s">
        <v>105</v>
      </c>
      <c r="BD6" s="84" t="s">
        <v>92</v>
      </c>
    </row>
    <row r="7" spans="2:56" ht="16.5" customHeight="1" hidden="1">
      <c r="B7" s="19"/>
      <c r="E7" s="224" t="str">
        <f>'Rekapitulace stavby'!K6</f>
        <v>Úpravy objektu městské policie Chabařovice</v>
      </c>
      <c r="F7" s="225"/>
      <c r="G7" s="225"/>
      <c r="H7" s="225"/>
      <c r="L7" s="19"/>
      <c r="AZ7" s="84" t="s">
        <v>106</v>
      </c>
      <c r="BA7" s="84" t="s">
        <v>107</v>
      </c>
      <c r="BB7" s="84" t="s">
        <v>90</v>
      </c>
      <c r="BC7" s="84" t="s">
        <v>108</v>
      </c>
      <c r="BD7" s="84" t="s">
        <v>92</v>
      </c>
    </row>
    <row r="8" spans="2:56" s="1" customFormat="1" ht="12" customHeight="1" hidden="1">
      <c r="B8" s="28"/>
      <c r="D8" s="25" t="s">
        <v>109</v>
      </c>
      <c r="L8" s="28"/>
      <c r="AZ8" s="84" t="s">
        <v>110</v>
      </c>
      <c r="BA8" s="84" t="s">
        <v>111</v>
      </c>
      <c r="BB8" s="84" t="s">
        <v>90</v>
      </c>
      <c r="BC8" s="84" t="s">
        <v>112</v>
      </c>
      <c r="BD8" s="84" t="s">
        <v>92</v>
      </c>
    </row>
    <row r="9" spans="2:56" s="1" customFormat="1" ht="16.5" customHeight="1" hidden="1">
      <c r="B9" s="28"/>
      <c r="E9" s="214" t="s">
        <v>113</v>
      </c>
      <c r="F9" s="223"/>
      <c r="G9" s="223"/>
      <c r="H9" s="223"/>
      <c r="L9" s="28"/>
      <c r="AZ9" s="84" t="s">
        <v>114</v>
      </c>
      <c r="BA9" s="84" t="s">
        <v>115</v>
      </c>
      <c r="BB9" s="84" t="s">
        <v>116</v>
      </c>
      <c r="BC9" s="84" t="s">
        <v>117</v>
      </c>
      <c r="BD9" s="84" t="s">
        <v>92</v>
      </c>
    </row>
    <row r="10" spans="2:56" s="1" customFormat="1" ht="12" hidden="1">
      <c r="B10" s="28"/>
      <c r="L10" s="28"/>
      <c r="AZ10" s="84" t="s">
        <v>118</v>
      </c>
      <c r="BA10" s="84" t="s">
        <v>119</v>
      </c>
      <c r="BB10" s="84" t="s">
        <v>90</v>
      </c>
      <c r="BC10" s="84" t="s">
        <v>120</v>
      </c>
      <c r="BD10" s="84" t="s">
        <v>92</v>
      </c>
    </row>
    <row r="11" spans="2:56" s="1" customFormat="1" ht="12" customHeight="1" hidden="1">
      <c r="B11" s="28"/>
      <c r="D11" s="25" t="s">
        <v>15</v>
      </c>
      <c r="F11" s="23" t="s">
        <v>1</v>
      </c>
      <c r="I11" s="25" t="s">
        <v>16</v>
      </c>
      <c r="J11" s="23" t="s">
        <v>1</v>
      </c>
      <c r="L11" s="28"/>
      <c r="AZ11" s="84" t="s">
        <v>121</v>
      </c>
      <c r="BA11" s="84" t="s">
        <v>122</v>
      </c>
      <c r="BB11" s="84" t="s">
        <v>116</v>
      </c>
      <c r="BC11" s="84" t="s">
        <v>102</v>
      </c>
      <c r="BD11" s="84" t="s">
        <v>92</v>
      </c>
    </row>
    <row r="12" spans="2:56" s="1" customFormat="1" ht="12" customHeight="1" hidden="1">
      <c r="B12" s="28"/>
      <c r="D12" s="25" t="s">
        <v>17</v>
      </c>
      <c r="F12" s="23" t="s">
        <v>18</v>
      </c>
      <c r="I12" s="25" t="s">
        <v>19</v>
      </c>
      <c r="J12" s="48">
        <f>'Rekapitulace stavby'!AN8</f>
        <v>0</v>
      </c>
      <c r="L12" s="28"/>
      <c r="AZ12" s="84" t="s">
        <v>123</v>
      </c>
      <c r="BA12" s="84" t="s">
        <v>124</v>
      </c>
      <c r="BB12" s="84" t="s">
        <v>90</v>
      </c>
      <c r="BC12" s="84" t="s">
        <v>125</v>
      </c>
      <c r="BD12" s="84" t="s">
        <v>92</v>
      </c>
    </row>
    <row r="13" spans="2:56" s="1" customFormat="1" ht="10.9" customHeight="1" hidden="1">
      <c r="B13" s="28"/>
      <c r="L13" s="28"/>
      <c r="AZ13" s="84" t="s">
        <v>126</v>
      </c>
      <c r="BA13" s="84" t="s">
        <v>127</v>
      </c>
      <c r="BB13" s="84" t="s">
        <v>128</v>
      </c>
      <c r="BC13" s="84" t="s">
        <v>129</v>
      </c>
      <c r="BD13" s="84" t="s">
        <v>92</v>
      </c>
    </row>
    <row r="14" spans="2:12" s="1" customFormat="1" ht="12" customHeight="1" hidden="1">
      <c r="B14" s="28"/>
      <c r="D14" s="25" t="s">
        <v>20</v>
      </c>
      <c r="I14" s="25" t="s">
        <v>21</v>
      </c>
      <c r="J14" s="23" t="str">
        <f>IF('Rekapitulace stavby'!AN10="","",'Rekapitulace stavby'!AN10)</f>
        <v/>
      </c>
      <c r="L14" s="28"/>
    </row>
    <row r="15" spans="2:12" s="1" customFormat="1" ht="18" customHeight="1" hidden="1">
      <c r="B15" s="28"/>
      <c r="E15" s="23" t="str">
        <f>IF('Rekapitulace stavby'!E11="","",'Rekapitulace stavby'!E11)</f>
        <v xml:space="preserve"> </v>
      </c>
      <c r="I15" s="25" t="s">
        <v>22</v>
      </c>
      <c r="J15" s="23" t="str">
        <f>IF('Rekapitulace stavby'!AN11="","",'Rekapitulace stavby'!AN11)</f>
        <v/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5" t="s">
        <v>23</v>
      </c>
      <c r="I17" s="25" t="s">
        <v>21</v>
      </c>
      <c r="J17" s="23" t="str">
        <f>'Rekapitulace stavby'!AN13</f>
        <v/>
      </c>
      <c r="L17" s="28"/>
    </row>
    <row r="18" spans="2:12" s="1" customFormat="1" ht="18" customHeight="1" hidden="1">
      <c r="B18" s="28"/>
      <c r="E18" s="198" t="str">
        <f>'Rekapitulace stavby'!E14</f>
        <v xml:space="preserve"> </v>
      </c>
      <c r="F18" s="198"/>
      <c r="G18" s="198"/>
      <c r="H18" s="198"/>
      <c r="I18" s="25" t="s">
        <v>22</v>
      </c>
      <c r="J18" s="23" t="str">
        <f>'Rekapitulace stavby'!AN14</f>
        <v/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5" t="s">
        <v>24</v>
      </c>
      <c r="I20" s="25" t="s">
        <v>21</v>
      </c>
      <c r="J20" s="23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3" t="str">
        <f>IF('Rekapitulace stavby'!E17="","",'Rekapitulace stavby'!E17)</f>
        <v xml:space="preserve"> </v>
      </c>
      <c r="I21" s="25" t="s">
        <v>22</v>
      </c>
      <c r="J21" s="23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5" t="s">
        <v>25</v>
      </c>
      <c r="I23" s="25" t="s">
        <v>21</v>
      </c>
      <c r="J23" s="23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3" t="str">
        <f>IF('Rekapitulace stavby'!E20="","",'Rekapitulace stavby'!E20)</f>
        <v xml:space="preserve"> </v>
      </c>
      <c r="I24" s="25" t="s">
        <v>22</v>
      </c>
      <c r="J24" s="23" t="str">
        <f>IF('Rekapitulace stavby'!AN20="","",'Rekapitulace stavby'!AN20)</f>
        <v/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5" t="s">
        <v>27</v>
      </c>
      <c r="L26" s="28"/>
    </row>
    <row r="27" spans="2:12" s="7" customFormat="1" ht="16.5" customHeight="1" hidden="1">
      <c r="B27" s="86"/>
      <c r="E27" s="200" t="s">
        <v>1</v>
      </c>
      <c r="F27" s="200"/>
      <c r="G27" s="200"/>
      <c r="H27" s="200"/>
      <c r="L27" s="86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7" t="s">
        <v>28</v>
      </c>
      <c r="J30" s="62">
        <f>ROUND(J133,2)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30</v>
      </c>
      <c r="I32" s="31" t="s">
        <v>29</v>
      </c>
      <c r="J32" s="31" t="s">
        <v>31</v>
      </c>
      <c r="L32" s="28"/>
    </row>
    <row r="33" spans="2:12" s="1" customFormat="1" ht="14.45" customHeight="1" hidden="1">
      <c r="B33" s="28"/>
      <c r="D33" s="51" t="s">
        <v>32</v>
      </c>
      <c r="E33" s="25" t="s">
        <v>33</v>
      </c>
      <c r="F33" s="88">
        <f>ROUND((SUM(BE133:BE366)),2)</f>
        <v>0</v>
      </c>
      <c r="I33" s="89">
        <v>0.21</v>
      </c>
      <c r="J33" s="88">
        <f>ROUND(((SUM(BE133:BE366))*I33),2)</f>
        <v>0</v>
      </c>
      <c r="L33" s="28"/>
    </row>
    <row r="34" spans="2:12" s="1" customFormat="1" ht="14.45" customHeight="1" hidden="1">
      <c r="B34" s="28"/>
      <c r="E34" s="25" t="s">
        <v>34</v>
      </c>
      <c r="F34" s="88">
        <f>ROUND((SUM(BF133:BF366)),2)</f>
        <v>0</v>
      </c>
      <c r="I34" s="89">
        <v>0.15</v>
      </c>
      <c r="J34" s="88">
        <f>ROUND(((SUM(BF133:BF366))*I34),2)</f>
        <v>0</v>
      </c>
      <c r="L34" s="28"/>
    </row>
    <row r="35" spans="2:12" s="1" customFormat="1" ht="14.45" customHeight="1" hidden="1">
      <c r="B35" s="28"/>
      <c r="E35" s="25" t="s">
        <v>35</v>
      </c>
      <c r="F35" s="88">
        <f>ROUND((SUM(BG133:BG366)),2)</f>
        <v>0</v>
      </c>
      <c r="I35" s="89">
        <v>0.21</v>
      </c>
      <c r="J35" s="88">
        <f>0</f>
        <v>0</v>
      </c>
      <c r="L35" s="28"/>
    </row>
    <row r="36" spans="2:12" s="1" customFormat="1" ht="14.45" customHeight="1" hidden="1">
      <c r="B36" s="28"/>
      <c r="E36" s="25" t="s">
        <v>36</v>
      </c>
      <c r="F36" s="88">
        <f>ROUND((SUM(BH133:BH366)),2)</f>
        <v>0</v>
      </c>
      <c r="I36" s="89">
        <v>0.15</v>
      </c>
      <c r="J36" s="88">
        <f>0</f>
        <v>0</v>
      </c>
      <c r="L36" s="28"/>
    </row>
    <row r="37" spans="2:12" s="1" customFormat="1" ht="14.45" customHeight="1" hidden="1">
      <c r="B37" s="28"/>
      <c r="E37" s="25" t="s">
        <v>37</v>
      </c>
      <c r="F37" s="88">
        <f>ROUND((SUM(BI133:BI366)),2)</f>
        <v>0</v>
      </c>
      <c r="I37" s="89">
        <v>0</v>
      </c>
      <c r="J37" s="88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90"/>
      <c r="D39" s="91" t="s">
        <v>38</v>
      </c>
      <c r="E39" s="53"/>
      <c r="F39" s="53"/>
      <c r="G39" s="92" t="s">
        <v>39</v>
      </c>
      <c r="H39" s="93" t="s">
        <v>40</v>
      </c>
      <c r="I39" s="53"/>
      <c r="J39" s="94">
        <f>SUM(J30:J37)</f>
        <v>0</v>
      </c>
      <c r="K39" s="95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28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.75" hidden="1">
      <c r="B61" s="28"/>
      <c r="D61" s="39" t="s">
        <v>43</v>
      </c>
      <c r="E61" s="30"/>
      <c r="F61" s="96" t="s">
        <v>44</v>
      </c>
      <c r="G61" s="39" t="s">
        <v>43</v>
      </c>
      <c r="H61" s="30"/>
      <c r="I61" s="30"/>
      <c r="J61" s="97" t="s">
        <v>44</v>
      </c>
      <c r="K61" s="30"/>
      <c r="L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.75" hidden="1">
      <c r="B65" s="28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.75" hidden="1">
      <c r="B76" s="28"/>
      <c r="D76" s="39" t="s">
        <v>43</v>
      </c>
      <c r="E76" s="30"/>
      <c r="F76" s="96" t="s">
        <v>44</v>
      </c>
      <c r="G76" s="39" t="s">
        <v>43</v>
      </c>
      <c r="H76" s="30"/>
      <c r="I76" s="30"/>
      <c r="J76" s="97" t="s">
        <v>44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2" hidden="1"/>
    <row r="79" ht="12" hidden="1"/>
    <row r="80" ht="12" hidden="1"/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130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24" t="str">
        <f>E7</f>
        <v>Úpravy objektu městské policie Chabařovice</v>
      </c>
      <c r="F85" s="225"/>
      <c r="G85" s="225"/>
      <c r="H85" s="225"/>
      <c r="L85" s="28"/>
    </row>
    <row r="86" spans="2:12" s="1" customFormat="1" ht="12" customHeight="1">
      <c r="B86" s="28"/>
      <c r="C86" s="25" t="s">
        <v>109</v>
      </c>
      <c r="L86" s="28"/>
    </row>
    <row r="87" spans="2:12" s="1" customFormat="1" ht="16.5" customHeight="1">
      <c r="B87" s="28"/>
      <c r="E87" s="214" t="str">
        <f>E9</f>
        <v>SO_01 - Stavební úpravy</v>
      </c>
      <c r="F87" s="223"/>
      <c r="G87" s="223"/>
      <c r="H87" s="22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17</v>
      </c>
      <c r="F89" s="23" t="str">
        <f>F12</f>
        <v xml:space="preserve"> </v>
      </c>
      <c r="I89" s="25" t="s">
        <v>19</v>
      </c>
      <c r="J89" s="48"/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20</v>
      </c>
      <c r="F91" s="23" t="str">
        <f>E15</f>
        <v xml:space="preserve"> </v>
      </c>
      <c r="I91" s="25" t="s">
        <v>24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23</v>
      </c>
      <c r="F92" s="23" t="str">
        <f>IF(E18="","",E18)</f>
        <v xml:space="preserve"> </v>
      </c>
      <c r="I92" s="25" t="s">
        <v>25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8" t="s">
        <v>131</v>
      </c>
      <c r="D94" s="90"/>
      <c r="E94" s="90"/>
      <c r="F94" s="90"/>
      <c r="G94" s="90"/>
      <c r="H94" s="90"/>
      <c r="I94" s="90"/>
      <c r="J94" s="99" t="s">
        <v>132</v>
      </c>
      <c r="K94" s="90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100" t="s">
        <v>133</v>
      </c>
      <c r="J96" s="62">
        <f>J133</f>
        <v>0</v>
      </c>
      <c r="L96" s="28"/>
      <c r="AU96" s="16" t="s">
        <v>134</v>
      </c>
    </row>
    <row r="97" spans="2:12" s="8" customFormat="1" ht="24.95" customHeight="1">
      <c r="B97" s="101"/>
      <c r="D97" s="102" t="s">
        <v>135</v>
      </c>
      <c r="E97" s="103"/>
      <c r="F97" s="103"/>
      <c r="G97" s="103"/>
      <c r="H97" s="103"/>
      <c r="I97" s="103"/>
      <c r="J97" s="104">
        <f>J134</f>
        <v>0</v>
      </c>
      <c r="L97" s="101"/>
    </row>
    <row r="98" spans="2:12" s="9" customFormat="1" ht="19.9" customHeight="1">
      <c r="B98" s="105"/>
      <c r="D98" s="106" t="s">
        <v>136</v>
      </c>
      <c r="E98" s="107"/>
      <c r="F98" s="107"/>
      <c r="G98" s="107"/>
      <c r="H98" s="107"/>
      <c r="I98" s="107"/>
      <c r="J98" s="108">
        <f>J135</f>
        <v>0</v>
      </c>
      <c r="L98" s="105"/>
    </row>
    <row r="99" spans="2:12" s="9" customFormat="1" ht="19.9" customHeight="1">
      <c r="B99" s="105"/>
      <c r="D99" s="106" t="s">
        <v>137</v>
      </c>
      <c r="E99" s="107"/>
      <c r="F99" s="107"/>
      <c r="G99" s="107"/>
      <c r="H99" s="107"/>
      <c r="I99" s="107"/>
      <c r="J99" s="108">
        <f>J147</f>
        <v>0</v>
      </c>
      <c r="L99" s="105"/>
    </row>
    <row r="100" spans="2:12" s="9" customFormat="1" ht="19.9" customHeight="1">
      <c r="B100" s="105"/>
      <c r="D100" s="106" t="s">
        <v>138</v>
      </c>
      <c r="E100" s="107"/>
      <c r="F100" s="107"/>
      <c r="G100" s="107"/>
      <c r="H100" s="107"/>
      <c r="I100" s="107"/>
      <c r="J100" s="108">
        <f>J166</f>
        <v>0</v>
      </c>
      <c r="L100" s="105"/>
    </row>
    <row r="101" spans="2:12" s="9" customFormat="1" ht="19.9" customHeight="1">
      <c r="B101" s="105"/>
      <c r="D101" s="106" t="s">
        <v>139</v>
      </c>
      <c r="E101" s="107"/>
      <c r="F101" s="107"/>
      <c r="G101" s="107"/>
      <c r="H101" s="107"/>
      <c r="I101" s="107"/>
      <c r="J101" s="108">
        <f>J209</f>
        <v>0</v>
      </c>
      <c r="L101" s="105"/>
    </row>
    <row r="102" spans="2:12" s="9" customFormat="1" ht="19.9" customHeight="1">
      <c r="B102" s="105"/>
      <c r="D102" s="106" t="s">
        <v>140</v>
      </c>
      <c r="E102" s="107"/>
      <c r="F102" s="107"/>
      <c r="G102" s="107"/>
      <c r="H102" s="107"/>
      <c r="I102" s="107"/>
      <c r="J102" s="108">
        <f>J256</f>
        <v>0</v>
      </c>
      <c r="L102" s="105"/>
    </row>
    <row r="103" spans="2:12" s="9" customFormat="1" ht="19.9" customHeight="1">
      <c r="B103" s="105"/>
      <c r="D103" s="106" t="s">
        <v>141</v>
      </c>
      <c r="E103" s="107"/>
      <c r="F103" s="107"/>
      <c r="G103" s="107"/>
      <c r="H103" s="107"/>
      <c r="I103" s="107"/>
      <c r="J103" s="108">
        <f>J262</f>
        <v>0</v>
      </c>
      <c r="L103" s="105"/>
    </row>
    <row r="104" spans="2:12" s="8" customFormat="1" ht="24.95" customHeight="1">
      <c r="B104" s="101"/>
      <c r="D104" s="102" t="s">
        <v>142</v>
      </c>
      <c r="E104" s="103"/>
      <c r="F104" s="103"/>
      <c r="G104" s="103"/>
      <c r="H104" s="103"/>
      <c r="I104" s="103"/>
      <c r="J104" s="104">
        <f>J264</f>
        <v>0</v>
      </c>
      <c r="L104" s="101"/>
    </row>
    <row r="105" spans="2:12" s="9" customFormat="1" ht="19.9" customHeight="1">
      <c r="B105" s="105"/>
      <c r="D105" s="106" t="s">
        <v>143</v>
      </c>
      <c r="E105" s="107"/>
      <c r="F105" s="107"/>
      <c r="G105" s="107"/>
      <c r="H105" s="107"/>
      <c r="I105" s="107"/>
      <c r="J105" s="108">
        <f>J265</f>
        <v>0</v>
      </c>
      <c r="L105" s="105"/>
    </row>
    <row r="106" spans="2:12" s="9" customFormat="1" ht="19.9" customHeight="1">
      <c r="B106" s="105"/>
      <c r="D106" s="106" t="s">
        <v>144</v>
      </c>
      <c r="E106" s="107"/>
      <c r="F106" s="107"/>
      <c r="G106" s="107"/>
      <c r="H106" s="107"/>
      <c r="I106" s="107"/>
      <c r="J106" s="108">
        <f>J284</f>
        <v>0</v>
      </c>
      <c r="L106" s="105"/>
    </row>
    <row r="107" spans="2:12" s="9" customFormat="1" ht="19.9" customHeight="1">
      <c r="B107" s="105"/>
      <c r="D107" s="106" t="s">
        <v>145</v>
      </c>
      <c r="E107" s="107"/>
      <c r="F107" s="107"/>
      <c r="G107" s="107"/>
      <c r="H107" s="107"/>
      <c r="I107" s="107"/>
      <c r="J107" s="108">
        <f>J310</f>
        <v>0</v>
      </c>
      <c r="L107" s="105"/>
    </row>
    <row r="108" spans="2:12" s="9" customFormat="1" ht="19.9" customHeight="1">
      <c r="B108" s="105"/>
      <c r="D108" s="106" t="s">
        <v>146</v>
      </c>
      <c r="E108" s="107"/>
      <c r="F108" s="107"/>
      <c r="G108" s="107"/>
      <c r="H108" s="107"/>
      <c r="I108" s="107"/>
      <c r="J108" s="108">
        <f>J317</f>
        <v>0</v>
      </c>
      <c r="L108" s="105"/>
    </row>
    <row r="109" spans="2:12" s="9" customFormat="1" ht="19.9" customHeight="1">
      <c r="B109" s="105"/>
      <c r="D109" s="106" t="s">
        <v>147</v>
      </c>
      <c r="E109" s="107"/>
      <c r="F109" s="107"/>
      <c r="G109" s="107"/>
      <c r="H109" s="107"/>
      <c r="I109" s="107"/>
      <c r="J109" s="108">
        <f>J349</f>
        <v>0</v>
      </c>
      <c r="L109" s="105"/>
    </row>
    <row r="110" spans="2:12" s="9" customFormat="1" ht="19.9" customHeight="1">
      <c r="B110" s="105"/>
      <c r="D110" s="106" t="s">
        <v>148</v>
      </c>
      <c r="E110" s="107"/>
      <c r="F110" s="107"/>
      <c r="G110" s="107"/>
      <c r="H110" s="107"/>
      <c r="I110" s="107"/>
      <c r="J110" s="108">
        <f>J355</f>
        <v>0</v>
      </c>
      <c r="L110" s="105"/>
    </row>
    <row r="111" spans="2:12" s="8" customFormat="1" ht="24.95" customHeight="1">
      <c r="B111" s="101"/>
      <c r="D111" s="102" t="s">
        <v>149</v>
      </c>
      <c r="E111" s="103"/>
      <c r="F111" s="103"/>
      <c r="G111" s="103"/>
      <c r="H111" s="103"/>
      <c r="I111" s="103"/>
      <c r="J111" s="104">
        <f>J362</f>
        <v>0</v>
      </c>
      <c r="L111" s="101"/>
    </row>
    <row r="112" spans="2:12" s="8" customFormat="1" ht="24.95" customHeight="1">
      <c r="B112" s="101"/>
      <c r="D112" s="102" t="s">
        <v>150</v>
      </c>
      <c r="E112" s="103"/>
      <c r="F112" s="103"/>
      <c r="G112" s="103"/>
      <c r="H112" s="103"/>
      <c r="I112" s="103"/>
      <c r="J112" s="104">
        <f>J364</f>
        <v>0</v>
      </c>
      <c r="L112" s="101"/>
    </row>
    <row r="113" spans="2:12" s="9" customFormat="1" ht="19.9" customHeight="1">
      <c r="B113" s="105"/>
      <c r="D113" s="106" t="s">
        <v>151</v>
      </c>
      <c r="E113" s="107"/>
      <c r="F113" s="107"/>
      <c r="G113" s="107"/>
      <c r="H113" s="107"/>
      <c r="I113" s="107"/>
      <c r="J113" s="108">
        <f>J365</f>
        <v>0</v>
      </c>
      <c r="L113" s="105"/>
    </row>
    <row r="114" spans="2:12" s="1" customFormat="1" ht="21.75" customHeight="1">
      <c r="B114" s="28"/>
      <c r="L114" s="28"/>
    </row>
    <row r="115" spans="2:12" s="1" customFormat="1" ht="6.95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28"/>
    </row>
    <row r="119" spans="2:12" s="1" customFormat="1" ht="6.95" customHeight="1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28"/>
    </row>
    <row r="120" spans="2:12" s="1" customFormat="1" ht="24.95" customHeight="1">
      <c r="B120" s="28"/>
      <c r="C120" s="20" t="s">
        <v>152</v>
      </c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5" t="s">
        <v>14</v>
      </c>
      <c r="L122" s="28"/>
    </row>
    <row r="123" spans="2:12" s="1" customFormat="1" ht="16.5" customHeight="1">
      <c r="B123" s="28"/>
      <c r="E123" s="224" t="str">
        <f>E7</f>
        <v>Úpravy objektu městské policie Chabařovice</v>
      </c>
      <c r="F123" s="225"/>
      <c r="G123" s="225"/>
      <c r="H123" s="225"/>
      <c r="L123" s="28"/>
    </row>
    <row r="124" spans="2:12" s="1" customFormat="1" ht="12" customHeight="1">
      <c r="B124" s="28"/>
      <c r="C124" s="25" t="s">
        <v>109</v>
      </c>
      <c r="L124" s="28"/>
    </row>
    <row r="125" spans="2:12" s="1" customFormat="1" ht="16.5" customHeight="1">
      <c r="B125" s="28"/>
      <c r="E125" s="214" t="str">
        <f>E9</f>
        <v>SO_01 - Stavební úpravy</v>
      </c>
      <c r="F125" s="223"/>
      <c r="G125" s="223"/>
      <c r="H125" s="223"/>
      <c r="L125" s="28"/>
    </row>
    <row r="126" spans="2:12" s="1" customFormat="1" ht="6.95" customHeight="1">
      <c r="B126" s="28"/>
      <c r="L126" s="28"/>
    </row>
    <row r="127" spans="2:12" s="1" customFormat="1" ht="12" customHeight="1">
      <c r="B127" s="28"/>
      <c r="C127" s="25" t="s">
        <v>17</v>
      </c>
      <c r="F127" s="23" t="str">
        <f>F12</f>
        <v xml:space="preserve"> </v>
      </c>
      <c r="I127" s="25" t="s">
        <v>19</v>
      </c>
      <c r="J127" s="48"/>
      <c r="L127" s="28"/>
    </row>
    <row r="128" spans="2:12" s="1" customFormat="1" ht="6.95" customHeight="1">
      <c r="B128" s="28"/>
      <c r="L128" s="28"/>
    </row>
    <row r="129" spans="2:12" s="1" customFormat="1" ht="15.2" customHeight="1">
      <c r="B129" s="28"/>
      <c r="C129" s="25" t="s">
        <v>20</v>
      </c>
      <c r="F129" s="23" t="str">
        <f>E15</f>
        <v xml:space="preserve"> </v>
      </c>
      <c r="I129" s="25" t="s">
        <v>24</v>
      </c>
      <c r="J129" s="26" t="str">
        <f>E21</f>
        <v xml:space="preserve"> </v>
      </c>
      <c r="L129" s="28"/>
    </row>
    <row r="130" spans="2:12" s="1" customFormat="1" ht="15.2" customHeight="1">
      <c r="B130" s="28"/>
      <c r="C130" s="25" t="s">
        <v>23</v>
      </c>
      <c r="F130" s="23" t="str">
        <f>IF(E18="","",E18)</f>
        <v xml:space="preserve"> </v>
      </c>
      <c r="I130" s="25" t="s">
        <v>25</v>
      </c>
      <c r="J130" s="26" t="str">
        <f>E24</f>
        <v xml:space="preserve"> </v>
      </c>
      <c r="L130" s="28"/>
    </row>
    <row r="131" spans="2:12" s="1" customFormat="1" ht="10.35" customHeight="1">
      <c r="B131" s="28"/>
      <c r="L131" s="28"/>
    </row>
    <row r="132" spans="2:20" s="10" customFormat="1" ht="29.25" customHeight="1">
      <c r="B132" s="109"/>
      <c r="C132" s="110" t="s">
        <v>153</v>
      </c>
      <c r="D132" s="111" t="s">
        <v>53</v>
      </c>
      <c r="E132" s="111" t="s">
        <v>49</v>
      </c>
      <c r="F132" s="111" t="s">
        <v>50</v>
      </c>
      <c r="G132" s="111" t="s">
        <v>154</v>
      </c>
      <c r="H132" s="111" t="s">
        <v>155</v>
      </c>
      <c r="I132" s="111" t="s">
        <v>156</v>
      </c>
      <c r="J132" s="111" t="s">
        <v>132</v>
      </c>
      <c r="K132" s="112" t="s">
        <v>157</v>
      </c>
      <c r="L132" s="109"/>
      <c r="M132" s="55" t="s">
        <v>1</v>
      </c>
      <c r="N132" s="56" t="s">
        <v>32</v>
      </c>
      <c r="O132" s="56" t="s">
        <v>158</v>
      </c>
      <c r="P132" s="56" t="s">
        <v>159</v>
      </c>
      <c r="Q132" s="56" t="s">
        <v>160</v>
      </c>
      <c r="R132" s="56" t="s">
        <v>161</v>
      </c>
      <c r="S132" s="56" t="s">
        <v>162</v>
      </c>
      <c r="T132" s="57" t="s">
        <v>163</v>
      </c>
    </row>
    <row r="133" spans="2:63" s="1" customFormat="1" ht="22.9" customHeight="1">
      <c r="B133" s="28"/>
      <c r="C133" s="60" t="s">
        <v>164</v>
      </c>
      <c r="J133" s="113">
        <f>BK133</f>
        <v>0</v>
      </c>
      <c r="L133" s="28"/>
      <c r="M133" s="58"/>
      <c r="N133" s="49"/>
      <c r="O133" s="49"/>
      <c r="P133" s="114">
        <f>P134+P264+P362+P364</f>
        <v>428.45303999999993</v>
      </c>
      <c r="Q133" s="49"/>
      <c r="R133" s="114">
        <f>R134+R264+R362+R364</f>
        <v>13.814283799999998</v>
      </c>
      <c r="S133" s="49"/>
      <c r="T133" s="115">
        <f>T134+T264+T362+T364</f>
        <v>8.155140099999999</v>
      </c>
      <c r="AT133" s="16" t="s">
        <v>67</v>
      </c>
      <c r="AU133" s="16" t="s">
        <v>134</v>
      </c>
      <c r="BK133" s="116">
        <f>BK134+BK264+BK362+BK364</f>
        <v>0</v>
      </c>
    </row>
    <row r="134" spans="2:63" s="11" customFormat="1" ht="25.9" customHeight="1">
      <c r="B134" s="117"/>
      <c r="D134" s="118" t="s">
        <v>67</v>
      </c>
      <c r="E134" s="119" t="s">
        <v>165</v>
      </c>
      <c r="F134" s="119" t="s">
        <v>166</v>
      </c>
      <c r="J134" s="120">
        <f>BK134</f>
        <v>0</v>
      </c>
      <c r="L134" s="117"/>
      <c r="M134" s="121"/>
      <c r="P134" s="122">
        <f>P135+P147+P166+P209+P256+P262</f>
        <v>326.92619999999994</v>
      </c>
      <c r="R134" s="122">
        <f>R135+R147+R166+R209+R256+R262</f>
        <v>12.90334903</v>
      </c>
      <c r="T134" s="123">
        <f>T135+T147+T166+T209+T256+T262</f>
        <v>8.126847999999999</v>
      </c>
      <c r="AR134" s="118" t="s">
        <v>76</v>
      </c>
      <c r="AT134" s="124" t="s">
        <v>67</v>
      </c>
      <c r="AU134" s="124" t="s">
        <v>68</v>
      </c>
      <c r="AY134" s="118" t="s">
        <v>167</v>
      </c>
      <c r="BK134" s="125">
        <f>BK135+BK147+BK166+BK209+BK256+BK262</f>
        <v>0</v>
      </c>
    </row>
    <row r="135" spans="2:63" s="11" customFormat="1" ht="22.9" customHeight="1">
      <c r="B135" s="117"/>
      <c r="D135" s="118" t="s">
        <v>67</v>
      </c>
      <c r="E135" s="126" t="s">
        <v>92</v>
      </c>
      <c r="F135" s="126" t="s">
        <v>168</v>
      </c>
      <c r="J135" s="127">
        <f>BK135</f>
        <v>0</v>
      </c>
      <c r="L135" s="117"/>
      <c r="M135" s="121"/>
      <c r="P135" s="122">
        <f>SUM(P136:P146)</f>
        <v>11.026941999999998</v>
      </c>
      <c r="R135" s="122">
        <f>SUM(R136:R146)</f>
        <v>5.1579785</v>
      </c>
      <c r="T135" s="123">
        <f>SUM(T136:T146)</f>
        <v>0</v>
      </c>
      <c r="AR135" s="118" t="s">
        <v>76</v>
      </c>
      <c r="AT135" s="124" t="s">
        <v>67</v>
      </c>
      <c r="AU135" s="124" t="s">
        <v>76</v>
      </c>
      <c r="AY135" s="118" t="s">
        <v>167</v>
      </c>
      <c r="BK135" s="125">
        <f>SUM(BK136:BK146)</f>
        <v>0</v>
      </c>
    </row>
    <row r="136" spans="2:65" s="1" customFormat="1" ht="24.2" customHeight="1">
      <c r="B136" s="128"/>
      <c r="C136" s="129" t="s">
        <v>76</v>
      </c>
      <c r="D136" s="129" t="s">
        <v>169</v>
      </c>
      <c r="E136" s="130" t="s">
        <v>170</v>
      </c>
      <c r="F136" s="131" t="s">
        <v>171</v>
      </c>
      <c r="G136" s="132" t="s">
        <v>128</v>
      </c>
      <c r="H136" s="133">
        <v>2.651</v>
      </c>
      <c r="I136" s="183"/>
      <c r="J136" s="134">
        <f>ROUND(I136*H136,2)</f>
        <v>0</v>
      </c>
      <c r="K136" s="131" t="s">
        <v>172</v>
      </c>
      <c r="L136" s="28"/>
      <c r="M136" s="135" t="s">
        <v>1</v>
      </c>
      <c r="N136" s="136" t="s">
        <v>33</v>
      </c>
      <c r="O136" s="137">
        <v>3.842</v>
      </c>
      <c r="P136" s="137">
        <f>O136*H136</f>
        <v>10.185141999999999</v>
      </c>
      <c r="Q136" s="137">
        <v>1.8775</v>
      </c>
      <c r="R136" s="137">
        <f>Q136*H136</f>
        <v>4.9772525</v>
      </c>
      <c r="S136" s="137">
        <v>0</v>
      </c>
      <c r="T136" s="138">
        <f>S136*H136</f>
        <v>0</v>
      </c>
      <c r="AR136" s="139" t="s">
        <v>173</v>
      </c>
      <c r="AT136" s="139" t="s">
        <v>169</v>
      </c>
      <c r="AU136" s="139" t="s">
        <v>78</v>
      </c>
      <c r="AY136" s="16" t="s">
        <v>167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6" t="s">
        <v>76</v>
      </c>
      <c r="BK136" s="140">
        <f>ROUND(I136*H136,2)</f>
        <v>0</v>
      </c>
      <c r="BL136" s="16" t="s">
        <v>173</v>
      </c>
      <c r="BM136" s="139" t="s">
        <v>174</v>
      </c>
    </row>
    <row r="137" spans="2:51" s="12" customFormat="1" ht="12">
      <c r="B137" s="141"/>
      <c r="D137" s="142" t="s">
        <v>175</v>
      </c>
      <c r="E137" s="143" t="s">
        <v>1</v>
      </c>
      <c r="F137" s="144" t="s">
        <v>126</v>
      </c>
      <c r="H137" s="145">
        <v>2.6514</v>
      </c>
      <c r="L137" s="141"/>
      <c r="M137" s="146"/>
      <c r="T137" s="147"/>
      <c r="AT137" s="143" t="s">
        <v>175</v>
      </c>
      <c r="AU137" s="143" t="s">
        <v>78</v>
      </c>
      <c r="AV137" s="12" t="s">
        <v>78</v>
      </c>
      <c r="AW137" s="12" t="s">
        <v>26</v>
      </c>
      <c r="AX137" s="12" t="s">
        <v>68</v>
      </c>
      <c r="AY137" s="143" t="s">
        <v>167</v>
      </c>
    </row>
    <row r="138" spans="2:51" s="13" customFormat="1" ht="12">
      <c r="B138" s="148"/>
      <c r="D138" s="142" t="s">
        <v>175</v>
      </c>
      <c r="E138" s="149" t="s">
        <v>1</v>
      </c>
      <c r="F138" s="150" t="s">
        <v>176</v>
      </c>
      <c r="H138" s="151">
        <v>2.6514</v>
      </c>
      <c r="L138" s="148"/>
      <c r="M138" s="152"/>
      <c r="T138" s="153"/>
      <c r="AT138" s="149" t="s">
        <v>175</v>
      </c>
      <c r="AU138" s="149" t="s">
        <v>78</v>
      </c>
      <c r="AV138" s="13" t="s">
        <v>173</v>
      </c>
      <c r="AW138" s="13" t="s">
        <v>26</v>
      </c>
      <c r="AX138" s="13" t="s">
        <v>76</v>
      </c>
      <c r="AY138" s="149" t="s">
        <v>167</v>
      </c>
    </row>
    <row r="139" spans="2:65" s="1" customFormat="1" ht="16.5" customHeight="1">
      <c r="B139" s="128"/>
      <c r="C139" s="129" t="s">
        <v>78</v>
      </c>
      <c r="D139" s="129" t="s">
        <v>169</v>
      </c>
      <c r="E139" s="130" t="s">
        <v>177</v>
      </c>
      <c r="F139" s="131" t="s">
        <v>178</v>
      </c>
      <c r="G139" s="132" t="s">
        <v>128</v>
      </c>
      <c r="H139" s="133">
        <v>0.06</v>
      </c>
      <c r="I139" s="183"/>
      <c r="J139" s="134">
        <f>ROUND(I139*H139,2)</f>
        <v>0</v>
      </c>
      <c r="K139" s="131" t="s">
        <v>172</v>
      </c>
      <c r="L139" s="28"/>
      <c r="M139" s="135" t="s">
        <v>1</v>
      </c>
      <c r="N139" s="136" t="s">
        <v>33</v>
      </c>
      <c r="O139" s="137">
        <v>6.77</v>
      </c>
      <c r="P139" s="137">
        <f>O139*H139</f>
        <v>0.40619999999999995</v>
      </c>
      <c r="Q139" s="137">
        <v>1.94302</v>
      </c>
      <c r="R139" s="137">
        <f>Q139*H139</f>
        <v>0.1165812</v>
      </c>
      <c r="S139" s="137">
        <v>0</v>
      </c>
      <c r="T139" s="138">
        <f>S139*H139</f>
        <v>0</v>
      </c>
      <c r="AR139" s="139" t="s">
        <v>173</v>
      </c>
      <c r="AT139" s="139" t="s">
        <v>169</v>
      </c>
      <c r="AU139" s="139" t="s">
        <v>78</v>
      </c>
      <c r="AY139" s="16" t="s">
        <v>167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6" t="s">
        <v>76</v>
      </c>
      <c r="BK139" s="140">
        <f>ROUND(I139*H139,2)</f>
        <v>0</v>
      </c>
      <c r="BL139" s="16" t="s">
        <v>173</v>
      </c>
      <c r="BM139" s="139" t="s">
        <v>179</v>
      </c>
    </row>
    <row r="140" spans="2:51" s="14" customFormat="1" ht="12">
      <c r="B140" s="154"/>
      <c r="D140" s="142" t="s">
        <v>175</v>
      </c>
      <c r="E140" s="155" t="s">
        <v>1</v>
      </c>
      <c r="F140" s="156" t="s">
        <v>180</v>
      </c>
      <c r="H140" s="155" t="s">
        <v>1</v>
      </c>
      <c r="L140" s="154"/>
      <c r="M140" s="157"/>
      <c r="T140" s="158"/>
      <c r="AT140" s="155" t="s">
        <v>175</v>
      </c>
      <c r="AU140" s="155" t="s">
        <v>78</v>
      </c>
      <c r="AV140" s="14" t="s">
        <v>76</v>
      </c>
      <c r="AW140" s="14" t="s">
        <v>26</v>
      </c>
      <c r="AX140" s="14" t="s">
        <v>68</v>
      </c>
      <c r="AY140" s="155" t="s">
        <v>167</v>
      </c>
    </row>
    <row r="141" spans="2:51" s="12" customFormat="1" ht="12">
      <c r="B141" s="141"/>
      <c r="D141" s="142" t="s">
        <v>175</v>
      </c>
      <c r="E141" s="143" t="s">
        <v>1</v>
      </c>
      <c r="F141" s="144" t="s">
        <v>181</v>
      </c>
      <c r="H141" s="145">
        <v>0.06</v>
      </c>
      <c r="L141" s="141"/>
      <c r="M141" s="146"/>
      <c r="T141" s="147"/>
      <c r="AT141" s="143" t="s">
        <v>175</v>
      </c>
      <c r="AU141" s="143" t="s">
        <v>78</v>
      </c>
      <c r="AV141" s="12" t="s">
        <v>78</v>
      </c>
      <c r="AW141" s="12" t="s">
        <v>26</v>
      </c>
      <c r="AX141" s="12" t="s">
        <v>68</v>
      </c>
      <c r="AY141" s="143" t="s">
        <v>167</v>
      </c>
    </row>
    <row r="142" spans="2:51" s="13" customFormat="1" ht="12">
      <c r="B142" s="148"/>
      <c r="D142" s="142" t="s">
        <v>175</v>
      </c>
      <c r="E142" s="149" t="s">
        <v>1</v>
      </c>
      <c r="F142" s="150" t="s">
        <v>176</v>
      </c>
      <c r="H142" s="151">
        <v>0.06</v>
      </c>
      <c r="L142" s="148"/>
      <c r="M142" s="152"/>
      <c r="T142" s="153"/>
      <c r="AT142" s="149" t="s">
        <v>175</v>
      </c>
      <c r="AU142" s="149" t="s">
        <v>78</v>
      </c>
      <c r="AV142" s="13" t="s">
        <v>173</v>
      </c>
      <c r="AW142" s="13" t="s">
        <v>26</v>
      </c>
      <c r="AX142" s="13" t="s">
        <v>76</v>
      </c>
      <c r="AY142" s="149" t="s">
        <v>167</v>
      </c>
    </row>
    <row r="143" spans="2:65" s="1" customFormat="1" ht="24.2" customHeight="1">
      <c r="B143" s="128"/>
      <c r="C143" s="129" t="s">
        <v>92</v>
      </c>
      <c r="D143" s="129" t="s">
        <v>169</v>
      </c>
      <c r="E143" s="130" t="s">
        <v>182</v>
      </c>
      <c r="F143" s="131" t="s">
        <v>183</v>
      </c>
      <c r="G143" s="132" t="s">
        <v>90</v>
      </c>
      <c r="H143" s="133">
        <v>0.36</v>
      </c>
      <c r="I143" s="183"/>
      <c r="J143" s="134">
        <f>ROUND(I143*H143,2)</f>
        <v>0</v>
      </c>
      <c r="K143" s="131" t="s">
        <v>172</v>
      </c>
      <c r="L143" s="28"/>
      <c r="M143" s="135" t="s">
        <v>1</v>
      </c>
      <c r="N143" s="136" t="s">
        <v>33</v>
      </c>
      <c r="O143" s="137">
        <v>1.21</v>
      </c>
      <c r="P143" s="137">
        <f>O143*H143</f>
        <v>0.4356</v>
      </c>
      <c r="Q143" s="137">
        <v>0.17818</v>
      </c>
      <c r="R143" s="137">
        <f>Q143*H143</f>
        <v>0.0641448</v>
      </c>
      <c r="S143" s="137">
        <v>0</v>
      </c>
      <c r="T143" s="138">
        <f>S143*H143</f>
        <v>0</v>
      </c>
      <c r="AR143" s="139" t="s">
        <v>173</v>
      </c>
      <c r="AT143" s="139" t="s">
        <v>169</v>
      </c>
      <c r="AU143" s="139" t="s">
        <v>78</v>
      </c>
      <c r="AY143" s="16" t="s">
        <v>167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6" t="s">
        <v>76</v>
      </c>
      <c r="BK143" s="140">
        <f>ROUND(I143*H143,2)</f>
        <v>0</v>
      </c>
      <c r="BL143" s="16" t="s">
        <v>173</v>
      </c>
      <c r="BM143" s="139" t="s">
        <v>184</v>
      </c>
    </row>
    <row r="144" spans="2:51" s="14" customFormat="1" ht="12">
      <c r="B144" s="154"/>
      <c r="D144" s="142" t="s">
        <v>175</v>
      </c>
      <c r="E144" s="155" t="s">
        <v>1</v>
      </c>
      <c r="F144" s="156" t="s">
        <v>180</v>
      </c>
      <c r="H144" s="155" t="s">
        <v>1</v>
      </c>
      <c r="L144" s="154"/>
      <c r="M144" s="157"/>
      <c r="T144" s="158"/>
      <c r="AT144" s="155" t="s">
        <v>175</v>
      </c>
      <c r="AU144" s="155" t="s">
        <v>78</v>
      </c>
      <c r="AV144" s="14" t="s">
        <v>76</v>
      </c>
      <c r="AW144" s="14" t="s">
        <v>26</v>
      </c>
      <c r="AX144" s="14" t="s">
        <v>68</v>
      </c>
      <c r="AY144" s="155" t="s">
        <v>167</v>
      </c>
    </row>
    <row r="145" spans="2:51" s="12" customFormat="1" ht="12">
      <c r="B145" s="141"/>
      <c r="D145" s="142" t="s">
        <v>175</v>
      </c>
      <c r="E145" s="143" t="s">
        <v>1</v>
      </c>
      <c r="F145" s="144" t="s">
        <v>185</v>
      </c>
      <c r="H145" s="145">
        <v>0.36</v>
      </c>
      <c r="L145" s="141"/>
      <c r="M145" s="146"/>
      <c r="T145" s="147"/>
      <c r="AT145" s="143" t="s">
        <v>175</v>
      </c>
      <c r="AU145" s="143" t="s">
        <v>78</v>
      </c>
      <c r="AV145" s="12" t="s">
        <v>78</v>
      </c>
      <c r="AW145" s="12" t="s">
        <v>26</v>
      </c>
      <c r="AX145" s="12" t="s">
        <v>68</v>
      </c>
      <c r="AY145" s="143" t="s">
        <v>167</v>
      </c>
    </row>
    <row r="146" spans="2:51" s="13" customFormat="1" ht="12">
      <c r="B146" s="148"/>
      <c r="D146" s="142" t="s">
        <v>175</v>
      </c>
      <c r="E146" s="149" t="s">
        <v>1</v>
      </c>
      <c r="F146" s="150" t="s">
        <v>176</v>
      </c>
      <c r="H146" s="151">
        <v>0.36</v>
      </c>
      <c r="L146" s="148"/>
      <c r="M146" s="152"/>
      <c r="T146" s="153"/>
      <c r="AT146" s="149" t="s">
        <v>175</v>
      </c>
      <c r="AU146" s="149" t="s">
        <v>78</v>
      </c>
      <c r="AV146" s="13" t="s">
        <v>173</v>
      </c>
      <c r="AW146" s="13" t="s">
        <v>26</v>
      </c>
      <c r="AX146" s="13" t="s">
        <v>76</v>
      </c>
      <c r="AY146" s="149" t="s">
        <v>167</v>
      </c>
    </row>
    <row r="147" spans="2:63" s="11" customFormat="1" ht="22.9" customHeight="1">
      <c r="B147" s="117"/>
      <c r="D147" s="118" t="s">
        <v>67</v>
      </c>
      <c r="E147" s="126" t="s">
        <v>173</v>
      </c>
      <c r="F147" s="126" t="s">
        <v>186</v>
      </c>
      <c r="J147" s="127">
        <f>BK147</f>
        <v>0</v>
      </c>
      <c r="L147" s="117"/>
      <c r="M147" s="121"/>
      <c r="P147" s="122">
        <f>SUM(P148:P165)</f>
        <v>2.040279</v>
      </c>
      <c r="R147" s="122">
        <f>SUM(R148:R165)</f>
        <v>0.30082778</v>
      </c>
      <c r="T147" s="123">
        <f>SUM(T148:T165)</f>
        <v>0</v>
      </c>
      <c r="AR147" s="118" t="s">
        <v>76</v>
      </c>
      <c r="AT147" s="124" t="s">
        <v>67</v>
      </c>
      <c r="AU147" s="124" t="s">
        <v>76</v>
      </c>
      <c r="AY147" s="118" t="s">
        <v>167</v>
      </c>
      <c r="BK147" s="125">
        <f>SUM(BK148:BK165)</f>
        <v>0</v>
      </c>
    </row>
    <row r="148" spans="2:65" s="1" customFormat="1" ht="33" customHeight="1">
      <c r="B148" s="128"/>
      <c r="C148" s="129" t="s">
        <v>173</v>
      </c>
      <c r="D148" s="129" t="s">
        <v>169</v>
      </c>
      <c r="E148" s="130" t="s">
        <v>187</v>
      </c>
      <c r="F148" s="131" t="s">
        <v>188</v>
      </c>
      <c r="G148" s="132" t="s">
        <v>189</v>
      </c>
      <c r="H148" s="133">
        <v>0.033</v>
      </c>
      <c r="I148" s="183"/>
      <c r="J148" s="134">
        <f>ROUND(I148*H148,2)</f>
        <v>0</v>
      </c>
      <c r="K148" s="131" t="s">
        <v>172</v>
      </c>
      <c r="L148" s="28"/>
      <c r="M148" s="135" t="s">
        <v>1</v>
      </c>
      <c r="N148" s="136" t="s">
        <v>33</v>
      </c>
      <c r="O148" s="137">
        <v>18.175</v>
      </c>
      <c r="P148" s="137">
        <f>O148*H148</f>
        <v>0.5997750000000001</v>
      </c>
      <c r="Q148" s="137">
        <v>0.01954</v>
      </c>
      <c r="R148" s="137">
        <f>Q148*H148</f>
        <v>0.0006448199999999999</v>
      </c>
      <c r="S148" s="137">
        <v>0</v>
      </c>
      <c r="T148" s="138">
        <f>S148*H148</f>
        <v>0</v>
      </c>
      <c r="AR148" s="139" t="s">
        <v>173</v>
      </c>
      <c r="AT148" s="139" t="s">
        <v>169</v>
      </c>
      <c r="AU148" s="139" t="s">
        <v>78</v>
      </c>
      <c r="AY148" s="16" t="s">
        <v>167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6" t="s">
        <v>76</v>
      </c>
      <c r="BK148" s="140">
        <f>ROUND(I148*H148,2)</f>
        <v>0</v>
      </c>
      <c r="BL148" s="16" t="s">
        <v>173</v>
      </c>
      <c r="BM148" s="139" t="s">
        <v>190</v>
      </c>
    </row>
    <row r="149" spans="2:51" s="14" customFormat="1" ht="12">
      <c r="B149" s="154"/>
      <c r="D149" s="142" t="s">
        <v>175</v>
      </c>
      <c r="E149" s="155" t="s">
        <v>1</v>
      </c>
      <c r="F149" s="156" t="s">
        <v>180</v>
      </c>
      <c r="H149" s="155" t="s">
        <v>1</v>
      </c>
      <c r="L149" s="154"/>
      <c r="M149" s="157"/>
      <c r="T149" s="158"/>
      <c r="AT149" s="155" t="s">
        <v>175</v>
      </c>
      <c r="AU149" s="155" t="s">
        <v>78</v>
      </c>
      <c r="AV149" s="14" t="s">
        <v>76</v>
      </c>
      <c r="AW149" s="14" t="s">
        <v>26</v>
      </c>
      <c r="AX149" s="14" t="s">
        <v>68</v>
      </c>
      <c r="AY149" s="155" t="s">
        <v>167</v>
      </c>
    </row>
    <row r="150" spans="2:51" s="12" customFormat="1" ht="12">
      <c r="B150" s="141"/>
      <c r="D150" s="142" t="s">
        <v>175</v>
      </c>
      <c r="E150" s="143" t="s">
        <v>1</v>
      </c>
      <c r="F150" s="144" t="s">
        <v>191</v>
      </c>
      <c r="H150" s="145">
        <v>0.0333</v>
      </c>
      <c r="L150" s="141"/>
      <c r="M150" s="146"/>
      <c r="T150" s="147"/>
      <c r="AT150" s="143" t="s">
        <v>175</v>
      </c>
      <c r="AU150" s="143" t="s">
        <v>78</v>
      </c>
      <c r="AV150" s="12" t="s">
        <v>78</v>
      </c>
      <c r="AW150" s="12" t="s">
        <v>26</v>
      </c>
      <c r="AX150" s="12" t="s">
        <v>68</v>
      </c>
      <c r="AY150" s="143" t="s">
        <v>167</v>
      </c>
    </row>
    <row r="151" spans="2:51" s="13" customFormat="1" ht="12">
      <c r="B151" s="148"/>
      <c r="D151" s="142" t="s">
        <v>175</v>
      </c>
      <c r="E151" s="149" t="s">
        <v>1</v>
      </c>
      <c r="F151" s="150" t="s">
        <v>176</v>
      </c>
      <c r="H151" s="151">
        <v>0.0333</v>
      </c>
      <c r="L151" s="148"/>
      <c r="M151" s="152"/>
      <c r="T151" s="153"/>
      <c r="AT151" s="149" t="s">
        <v>175</v>
      </c>
      <c r="AU151" s="149" t="s">
        <v>78</v>
      </c>
      <c r="AV151" s="13" t="s">
        <v>173</v>
      </c>
      <c r="AW151" s="13" t="s">
        <v>26</v>
      </c>
      <c r="AX151" s="13" t="s">
        <v>76</v>
      </c>
      <c r="AY151" s="149" t="s">
        <v>167</v>
      </c>
    </row>
    <row r="152" spans="2:65" s="1" customFormat="1" ht="24.2" customHeight="1">
      <c r="B152" s="128"/>
      <c r="C152" s="159" t="s">
        <v>192</v>
      </c>
      <c r="D152" s="159" t="s">
        <v>193</v>
      </c>
      <c r="E152" s="160" t="s">
        <v>194</v>
      </c>
      <c r="F152" s="161" t="s">
        <v>195</v>
      </c>
      <c r="G152" s="162" t="s">
        <v>189</v>
      </c>
      <c r="H152" s="163">
        <v>0.038</v>
      </c>
      <c r="I152" s="184"/>
      <c r="J152" s="164">
        <f>ROUND(I152*H152,2)</f>
        <v>0</v>
      </c>
      <c r="K152" s="161" t="s">
        <v>172</v>
      </c>
      <c r="L152" s="165"/>
      <c r="M152" s="166" t="s">
        <v>1</v>
      </c>
      <c r="N152" s="167" t="s">
        <v>33</v>
      </c>
      <c r="O152" s="137">
        <v>0</v>
      </c>
      <c r="P152" s="137">
        <f>O152*H152</f>
        <v>0</v>
      </c>
      <c r="Q152" s="137">
        <v>1</v>
      </c>
      <c r="R152" s="137">
        <f>Q152*H152</f>
        <v>0.038</v>
      </c>
      <c r="S152" s="137">
        <v>0</v>
      </c>
      <c r="T152" s="138">
        <f>S152*H152</f>
        <v>0</v>
      </c>
      <c r="AR152" s="139" t="s">
        <v>196</v>
      </c>
      <c r="AT152" s="139" t="s">
        <v>193</v>
      </c>
      <c r="AU152" s="139" t="s">
        <v>78</v>
      </c>
      <c r="AY152" s="16" t="s">
        <v>167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6" t="s">
        <v>76</v>
      </c>
      <c r="BK152" s="140">
        <f>ROUND(I152*H152,2)</f>
        <v>0</v>
      </c>
      <c r="BL152" s="16" t="s">
        <v>173</v>
      </c>
      <c r="BM152" s="139" t="s">
        <v>197</v>
      </c>
    </row>
    <row r="153" spans="2:51" s="12" customFormat="1" ht="12">
      <c r="B153" s="141"/>
      <c r="D153" s="142" t="s">
        <v>175</v>
      </c>
      <c r="F153" s="144" t="s">
        <v>198</v>
      </c>
      <c r="H153" s="145">
        <v>0.038</v>
      </c>
      <c r="L153" s="141"/>
      <c r="M153" s="146"/>
      <c r="T153" s="147"/>
      <c r="AT153" s="143" t="s">
        <v>175</v>
      </c>
      <c r="AU153" s="143" t="s">
        <v>78</v>
      </c>
      <c r="AV153" s="12" t="s">
        <v>78</v>
      </c>
      <c r="AW153" s="12" t="s">
        <v>3</v>
      </c>
      <c r="AX153" s="12" t="s">
        <v>76</v>
      </c>
      <c r="AY153" s="143" t="s">
        <v>167</v>
      </c>
    </row>
    <row r="154" spans="2:65" s="1" customFormat="1" ht="24.2" customHeight="1">
      <c r="B154" s="128"/>
      <c r="C154" s="129" t="s">
        <v>199</v>
      </c>
      <c r="D154" s="129" t="s">
        <v>169</v>
      </c>
      <c r="E154" s="130" t="s">
        <v>200</v>
      </c>
      <c r="F154" s="131" t="s">
        <v>201</v>
      </c>
      <c r="G154" s="132" t="s">
        <v>116</v>
      </c>
      <c r="H154" s="133">
        <v>2.34</v>
      </c>
      <c r="I154" s="183"/>
      <c r="J154" s="134">
        <f>ROUND(I154*H154,2)</f>
        <v>0</v>
      </c>
      <c r="K154" s="131" t="s">
        <v>172</v>
      </c>
      <c r="L154" s="28"/>
      <c r="M154" s="135" t="s">
        <v>1</v>
      </c>
      <c r="N154" s="136" t="s">
        <v>33</v>
      </c>
      <c r="O154" s="137">
        <v>0.379</v>
      </c>
      <c r="P154" s="137">
        <f>O154*H154</f>
        <v>0.88686</v>
      </c>
      <c r="Q154" s="137">
        <v>0.11046</v>
      </c>
      <c r="R154" s="137">
        <f>Q154*H154</f>
        <v>0.2584764</v>
      </c>
      <c r="S154" s="137">
        <v>0</v>
      </c>
      <c r="T154" s="138">
        <f>S154*H154</f>
        <v>0</v>
      </c>
      <c r="AR154" s="139" t="s">
        <v>173</v>
      </c>
      <c r="AT154" s="139" t="s">
        <v>169</v>
      </c>
      <c r="AU154" s="139" t="s">
        <v>78</v>
      </c>
      <c r="AY154" s="16" t="s">
        <v>167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6" t="s">
        <v>76</v>
      </c>
      <c r="BK154" s="140">
        <f>ROUND(I154*H154,2)</f>
        <v>0</v>
      </c>
      <c r="BL154" s="16" t="s">
        <v>173</v>
      </c>
      <c r="BM154" s="139" t="s">
        <v>202</v>
      </c>
    </row>
    <row r="155" spans="2:51" s="14" customFormat="1" ht="12">
      <c r="B155" s="154"/>
      <c r="D155" s="142" t="s">
        <v>175</v>
      </c>
      <c r="E155" s="155" t="s">
        <v>1</v>
      </c>
      <c r="F155" s="156" t="s">
        <v>203</v>
      </c>
      <c r="H155" s="155" t="s">
        <v>1</v>
      </c>
      <c r="L155" s="154"/>
      <c r="M155" s="157"/>
      <c r="T155" s="158"/>
      <c r="AT155" s="155" t="s">
        <v>175</v>
      </c>
      <c r="AU155" s="155" t="s">
        <v>78</v>
      </c>
      <c r="AV155" s="14" t="s">
        <v>76</v>
      </c>
      <c r="AW155" s="14" t="s">
        <v>26</v>
      </c>
      <c r="AX155" s="14" t="s">
        <v>68</v>
      </c>
      <c r="AY155" s="155" t="s">
        <v>167</v>
      </c>
    </row>
    <row r="156" spans="2:51" s="12" customFormat="1" ht="12">
      <c r="B156" s="141"/>
      <c r="D156" s="142" t="s">
        <v>175</v>
      </c>
      <c r="E156" s="143" t="s">
        <v>1</v>
      </c>
      <c r="F156" s="144" t="s">
        <v>204</v>
      </c>
      <c r="H156" s="145">
        <v>2.34</v>
      </c>
      <c r="L156" s="141"/>
      <c r="M156" s="146"/>
      <c r="T156" s="147"/>
      <c r="AT156" s="143" t="s">
        <v>175</v>
      </c>
      <c r="AU156" s="143" t="s">
        <v>78</v>
      </c>
      <c r="AV156" s="12" t="s">
        <v>78</v>
      </c>
      <c r="AW156" s="12" t="s">
        <v>26</v>
      </c>
      <c r="AX156" s="12" t="s">
        <v>68</v>
      </c>
      <c r="AY156" s="143" t="s">
        <v>167</v>
      </c>
    </row>
    <row r="157" spans="2:51" s="13" customFormat="1" ht="12">
      <c r="B157" s="148"/>
      <c r="D157" s="142" t="s">
        <v>175</v>
      </c>
      <c r="E157" s="149" t="s">
        <v>1</v>
      </c>
      <c r="F157" s="150" t="s">
        <v>176</v>
      </c>
      <c r="H157" s="151">
        <v>2.34</v>
      </c>
      <c r="L157" s="148"/>
      <c r="M157" s="152"/>
      <c r="T157" s="153"/>
      <c r="AT157" s="149" t="s">
        <v>175</v>
      </c>
      <c r="AU157" s="149" t="s">
        <v>78</v>
      </c>
      <c r="AV157" s="13" t="s">
        <v>173</v>
      </c>
      <c r="AW157" s="13" t="s">
        <v>26</v>
      </c>
      <c r="AX157" s="13" t="s">
        <v>76</v>
      </c>
      <c r="AY157" s="149" t="s">
        <v>167</v>
      </c>
    </row>
    <row r="158" spans="2:65" s="1" customFormat="1" ht="16.5" customHeight="1">
      <c r="B158" s="128"/>
      <c r="C158" s="129" t="s">
        <v>205</v>
      </c>
      <c r="D158" s="129" t="s">
        <v>169</v>
      </c>
      <c r="E158" s="130" t="s">
        <v>206</v>
      </c>
      <c r="F158" s="131" t="s">
        <v>207</v>
      </c>
      <c r="G158" s="132" t="s">
        <v>90</v>
      </c>
      <c r="H158" s="133">
        <v>0.468</v>
      </c>
      <c r="I158" s="183"/>
      <c r="J158" s="134">
        <f>ROUND(I158*H158,2)</f>
        <v>0</v>
      </c>
      <c r="K158" s="131" t="s">
        <v>172</v>
      </c>
      <c r="L158" s="28"/>
      <c r="M158" s="135" t="s">
        <v>1</v>
      </c>
      <c r="N158" s="136" t="s">
        <v>33</v>
      </c>
      <c r="O158" s="137">
        <v>0.923</v>
      </c>
      <c r="P158" s="137">
        <f>O158*H158</f>
        <v>0.43196400000000007</v>
      </c>
      <c r="Q158" s="137">
        <v>0.00792</v>
      </c>
      <c r="R158" s="137">
        <f>Q158*H158</f>
        <v>0.0037065600000000002</v>
      </c>
      <c r="S158" s="137">
        <v>0</v>
      </c>
      <c r="T158" s="138">
        <f>S158*H158</f>
        <v>0</v>
      </c>
      <c r="AR158" s="139" t="s">
        <v>173</v>
      </c>
      <c r="AT158" s="139" t="s">
        <v>169</v>
      </c>
      <c r="AU158" s="139" t="s">
        <v>78</v>
      </c>
      <c r="AY158" s="16" t="s">
        <v>167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6" t="s">
        <v>76</v>
      </c>
      <c r="BK158" s="140">
        <f>ROUND(I158*H158,2)</f>
        <v>0</v>
      </c>
      <c r="BL158" s="16" t="s">
        <v>173</v>
      </c>
      <c r="BM158" s="139" t="s">
        <v>208</v>
      </c>
    </row>
    <row r="159" spans="2:51" s="14" customFormat="1" ht="12">
      <c r="B159" s="154"/>
      <c r="D159" s="142" t="s">
        <v>175</v>
      </c>
      <c r="E159" s="155" t="s">
        <v>1</v>
      </c>
      <c r="F159" s="156" t="s">
        <v>203</v>
      </c>
      <c r="H159" s="155" t="s">
        <v>1</v>
      </c>
      <c r="L159" s="154"/>
      <c r="M159" s="157"/>
      <c r="T159" s="158"/>
      <c r="AT159" s="155" t="s">
        <v>175</v>
      </c>
      <c r="AU159" s="155" t="s">
        <v>78</v>
      </c>
      <c r="AV159" s="14" t="s">
        <v>76</v>
      </c>
      <c r="AW159" s="14" t="s">
        <v>26</v>
      </c>
      <c r="AX159" s="14" t="s">
        <v>68</v>
      </c>
      <c r="AY159" s="155" t="s">
        <v>167</v>
      </c>
    </row>
    <row r="160" spans="2:51" s="12" customFormat="1" ht="12">
      <c r="B160" s="141"/>
      <c r="D160" s="142" t="s">
        <v>175</v>
      </c>
      <c r="E160" s="143" t="s">
        <v>1</v>
      </c>
      <c r="F160" s="144" t="s">
        <v>209</v>
      </c>
      <c r="H160" s="145">
        <v>0.468</v>
      </c>
      <c r="L160" s="141"/>
      <c r="M160" s="146"/>
      <c r="T160" s="147"/>
      <c r="AT160" s="143" t="s">
        <v>175</v>
      </c>
      <c r="AU160" s="143" t="s">
        <v>78</v>
      </c>
      <c r="AV160" s="12" t="s">
        <v>78</v>
      </c>
      <c r="AW160" s="12" t="s">
        <v>26</v>
      </c>
      <c r="AX160" s="12" t="s">
        <v>68</v>
      </c>
      <c r="AY160" s="143" t="s">
        <v>167</v>
      </c>
    </row>
    <row r="161" spans="2:51" s="13" customFormat="1" ht="12">
      <c r="B161" s="148"/>
      <c r="D161" s="142" t="s">
        <v>175</v>
      </c>
      <c r="E161" s="149" t="s">
        <v>1</v>
      </c>
      <c r="F161" s="150" t="s">
        <v>176</v>
      </c>
      <c r="H161" s="151">
        <v>0.468</v>
      </c>
      <c r="L161" s="148"/>
      <c r="M161" s="152"/>
      <c r="T161" s="153"/>
      <c r="AT161" s="149" t="s">
        <v>175</v>
      </c>
      <c r="AU161" s="149" t="s">
        <v>78</v>
      </c>
      <c r="AV161" s="13" t="s">
        <v>173</v>
      </c>
      <c r="AW161" s="13" t="s">
        <v>26</v>
      </c>
      <c r="AX161" s="13" t="s">
        <v>76</v>
      </c>
      <c r="AY161" s="149" t="s">
        <v>167</v>
      </c>
    </row>
    <row r="162" spans="2:65" s="1" customFormat="1" ht="16.5" customHeight="1">
      <c r="B162" s="128"/>
      <c r="C162" s="129" t="s">
        <v>196</v>
      </c>
      <c r="D162" s="129" t="s">
        <v>169</v>
      </c>
      <c r="E162" s="130" t="s">
        <v>210</v>
      </c>
      <c r="F162" s="131" t="s">
        <v>211</v>
      </c>
      <c r="G162" s="132" t="s">
        <v>90</v>
      </c>
      <c r="H162" s="133">
        <v>0.468</v>
      </c>
      <c r="I162" s="183"/>
      <c r="J162" s="134">
        <f>ROUND(I162*H162,2)</f>
        <v>0</v>
      </c>
      <c r="K162" s="131" t="s">
        <v>172</v>
      </c>
      <c r="L162" s="28"/>
      <c r="M162" s="135" t="s">
        <v>1</v>
      </c>
      <c r="N162" s="136" t="s">
        <v>33</v>
      </c>
      <c r="O162" s="137">
        <v>0.26</v>
      </c>
      <c r="P162" s="137">
        <f>O162*H162</f>
        <v>0.12168000000000001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173</v>
      </c>
      <c r="AT162" s="139" t="s">
        <v>169</v>
      </c>
      <c r="AU162" s="139" t="s">
        <v>78</v>
      </c>
      <c r="AY162" s="16" t="s">
        <v>167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6" t="s">
        <v>76</v>
      </c>
      <c r="BK162" s="140">
        <f>ROUND(I162*H162,2)</f>
        <v>0</v>
      </c>
      <c r="BL162" s="16" t="s">
        <v>173</v>
      </c>
      <c r="BM162" s="139" t="s">
        <v>212</v>
      </c>
    </row>
    <row r="163" spans="2:51" s="14" customFormat="1" ht="12">
      <c r="B163" s="154"/>
      <c r="D163" s="142" t="s">
        <v>175</v>
      </c>
      <c r="E163" s="155" t="s">
        <v>1</v>
      </c>
      <c r="F163" s="156" t="s">
        <v>203</v>
      </c>
      <c r="H163" s="155" t="s">
        <v>1</v>
      </c>
      <c r="L163" s="154"/>
      <c r="M163" s="157"/>
      <c r="T163" s="158"/>
      <c r="AT163" s="155" t="s">
        <v>175</v>
      </c>
      <c r="AU163" s="155" t="s">
        <v>78</v>
      </c>
      <c r="AV163" s="14" t="s">
        <v>76</v>
      </c>
      <c r="AW163" s="14" t="s">
        <v>26</v>
      </c>
      <c r="AX163" s="14" t="s">
        <v>68</v>
      </c>
      <c r="AY163" s="155" t="s">
        <v>167</v>
      </c>
    </row>
    <row r="164" spans="2:51" s="12" customFormat="1" ht="12">
      <c r="B164" s="141"/>
      <c r="D164" s="142" t="s">
        <v>175</v>
      </c>
      <c r="E164" s="143" t="s">
        <v>1</v>
      </c>
      <c r="F164" s="144" t="s">
        <v>209</v>
      </c>
      <c r="H164" s="145">
        <v>0.468</v>
      </c>
      <c r="L164" s="141"/>
      <c r="M164" s="146"/>
      <c r="T164" s="147"/>
      <c r="AT164" s="143" t="s">
        <v>175</v>
      </c>
      <c r="AU164" s="143" t="s">
        <v>78</v>
      </c>
      <c r="AV164" s="12" t="s">
        <v>78</v>
      </c>
      <c r="AW164" s="12" t="s">
        <v>26</v>
      </c>
      <c r="AX164" s="12" t="s">
        <v>68</v>
      </c>
      <c r="AY164" s="143" t="s">
        <v>167</v>
      </c>
    </row>
    <row r="165" spans="2:51" s="13" customFormat="1" ht="12">
      <c r="B165" s="148"/>
      <c r="D165" s="142" t="s">
        <v>175</v>
      </c>
      <c r="E165" s="149" t="s">
        <v>1</v>
      </c>
      <c r="F165" s="150" t="s">
        <v>176</v>
      </c>
      <c r="H165" s="151">
        <v>0.468</v>
      </c>
      <c r="L165" s="148"/>
      <c r="M165" s="152"/>
      <c r="T165" s="153"/>
      <c r="AT165" s="149" t="s">
        <v>175</v>
      </c>
      <c r="AU165" s="149" t="s">
        <v>78</v>
      </c>
      <c r="AV165" s="13" t="s">
        <v>173</v>
      </c>
      <c r="AW165" s="13" t="s">
        <v>26</v>
      </c>
      <c r="AX165" s="13" t="s">
        <v>76</v>
      </c>
      <c r="AY165" s="149" t="s">
        <v>167</v>
      </c>
    </row>
    <row r="166" spans="2:63" s="11" customFormat="1" ht="22.9" customHeight="1">
      <c r="B166" s="117"/>
      <c r="D166" s="118" t="s">
        <v>67</v>
      </c>
      <c r="E166" s="126" t="s">
        <v>199</v>
      </c>
      <c r="F166" s="126" t="s">
        <v>213</v>
      </c>
      <c r="J166" s="127">
        <f>BK166</f>
        <v>0</v>
      </c>
      <c r="L166" s="117"/>
      <c r="M166" s="121"/>
      <c r="P166" s="122">
        <f>SUM(P167:P208)</f>
        <v>173.76733499999997</v>
      </c>
      <c r="R166" s="122">
        <f>SUM(R167:R208)</f>
        <v>7.43469225</v>
      </c>
      <c r="T166" s="123">
        <f>SUM(T167:T208)</f>
        <v>0</v>
      </c>
      <c r="AR166" s="118" t="s">
        <v>76</v>
      </c>
      <c r="AT166" s="124" t="s">
        <v>67</v>
      </c>
      <c r="AU166" s="124" t="s">
        <v>76</v>
      </c>
      <c r="AY166" s="118" t="s">
        <v>167</v>
      </c>
      <c r="BK166" s="125">
        <f>SUM(BK167:BK208)</f>
        <v>0</v>
      </c>
    </row>
    <row r="167" spans="2:65" s="1" customFormat="1" ht="37.9" customHeight="1">
      <c r="B167" s="128"/>
      <c r="C167" s="129" t="s">
        <v>214</v>
      </c>
      <c r="D167" s="129" t="s">
        <v>169</v>
      </c>
      <c r="E167" s="130" t="s">
        <v>215</v>
      </c>
      <c r="F167" s="131" t="s">
        <v>216</v>
      </c>
      <c r="G167" s="132" t="s">
        <v>90</v>
      </c>
      <c r="H167" s="133">
        <v>37.76</v>
      </c>
      <c r="I167" s="183"/>
      <c r="J167" s="134">
        <f>ROUND(I167*H167,2)</f>
        <v>0</v>
      </c>
      <c r="K167" s="131" t="s">
        <v>172</v>
      </c>
      <c r="L167" s="28"/>
      <c r="M167" s="135" t="s">
        <v>1</v>
      </c>
      <c r="N167" s="136" t="s">
        <v>33</v>
      </c>
      <c r="O167" s="137">
        <v>0.716</v>
      </c>
      <c r="P167" s="137">
        <f>O167*H167</f>
        <v>27.03616</v>
      </c>
      <c r="Q167" s="137">
        <v>0.021</v>
      </c>
      <c r="R167" s="137">
        <f>Q167*H167</f>
        <v>0.79296</v>
      </c>
      <c r="S167" s="137">
        <v>0</v>
      </c>
      <c r="T167" s="138">
        <f>S167*H167</f>
        <v>0</v>
      </c>
      <c r="AR167" s="139" t="s">
        <v>173</v>
      </c>
      <c r="AT167" s="139" t="s">
        <v>169</v>
      </c>
      <c r="AU167" s="139" t="s">
        <v>78</v>
      </c>
      <c r="AY167" s="16" t="s">
        <v>167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6" t="s">
        <v>76</v>
      </c>
      <c r="BK167" s="140">
        <f>ROUND(I167*H167,2)</f>
        <v>0</v>
      </c>
      <c r="BL167" s="16" t="s">
        <v>173</v>
      </c>
      <c r="BM167" s="139" t="s">
        <v>217</v>
      </c>
    </row>
    <row r="168" spans="2:51" s="14" customFormat="1" ht="12">
      <c r="B168" s="154"/>
      <c r="D168" s="142" t="s">
        <v>175</v>
      </c>
      <c r="E168" s="155" t="s">
        <v>1</v>
      </c>
      <c r="F168" s="156" t="s">
        <v>218</v>
      </c>
      <c r="H168" s="155" t="s">
        <v>1</v>
      </c>
      <c r="L168" s="154"/>
      <c r="M168" s="157"/>
      <c r="T168" s="158"/>
      <c r="AT168" s="155" t="s">
        <v>175</v>
      </c>
      <c r="AU168" s="155" t="s">
        <v>78</v>
      </c>
      <c r="AV168" s="14" t="s">
        <v>76</v>
      </c>
      <c r="AW168" s="14" t="s">
        <v>26</v>
      </c>
      <c r="AX168" s="14" t="s">
        <v>68</v>
      </c>
      <c r="AY168" s="155" t="s">
        <v>167</v>
      </c>
    </row>
    <row r="169" spans="2:51" s="12" customFormat="1" ht="12">
      <c r="B169" s="141"/>
      <c r="D169" s="142" t="s">
        <v>175</v>
      </c>
      <c r="E169" s="143" t="s">
        <v>1</v>
      </c>
      <c r="F169" s="144" t="s">
        <v>103</v>
      </c>
      <c r="H169" s="145">
        <v>37.76017525</v>
      </c>
      <c r="L169" s="141"/>
      <c r="M169" s="146"/>
      <c r="T169" s="147"/>
      <c r="AT169" s="143" t="s">
        <v>175</v>
      </c>
      <c r="AU169" s="143" t="s">
        <v>78</v>
      </c>
      <c r="AV169" s="12" t="s">
        <v>78</v>
      </c>
      <c r="AW169" s="12" t="s">
        <v>26</v>
      </c>
      <c r="AX169" s="12" t="s">
        <v>68</v>
      </c>
      <c r="AY169" s="143" t="s">
        <v>167</v>
      </c>
    </row>
    <row r="170" spans="2:51" s="13" customFormat="1" ht="12">
      <c r="B170" s="148"/>
      <c r="D170" s="142" t="s">
        <v>175</v>
      </c>
      <c r="E170" s="149" t="s">
        <v>1</v>
      </c>
      <c r="F170" s="150" t="s">
        <v>176</v>
      </c>
      <c r="H170" s="151">
        <v>37.76017525</v>
      </c>
      <c r="L170" s="148"/>
      <c r="M170" s="152"/>
      <c r="T170" s="153"/>
      <c r="AT170" s="149" t="s">
        <v>175</v>
      </c>
      <c r="AU170" s="149" t="s">
        <v>78</v>
      </c>
      <c r="AV170" s="13" t="s">
        <v>173</v>
      </c>
      <c r="AW170" s="13" t="s">
        <v>26</v>
      </c>
      <c r="AX170" s="13" t="s">
        <v>76</v>
      </c>
      <c r="AY170" s="149" t="s">
        <v>167</v>
      </c>
    </row>
    <row r="171" spans="2:65" s="1" customFormat="1" ht="24.2" customHeight="1">
      <c r="B171" s="128"/>
      <c r="C171" s="129" t="s">
        <v>219</v>
      </c>
      <c r="D171" s="129" t="s">
        <v>169</v>
      </c>
      <c r="E171" s="130" t="s">
        <v>220</v>
      </c>
      <c r="F171" s="131" t="s">
        <v>221</v>
      </c>
      <c r="G171" s="132" t="s">
        <v>90</v>
      </c>
      <c r="H171" s="133">
        <v>11.864</v>
      </c>
      <c r="I171" s="183"/>
      <c r="J171" s="134">
        <f>ROUND(I171*H171,2)</f>
        <v>0</v>
      </c>
      <c r="K171" s="131" t="s">
        <v>172</v>
      </c>
      <c r="L171" s="28"/>
      <c r="M171" s="135" t="s">
        <v>1</v>
      </c>
      <c r="N171" s="136" t="s">
        <v>33</v>
      </c>
      <c r="O171" s="137">
        <v>1.355</v>
      </c>
      <c r="P171" s="137">
        <f>O171*H171</f>
        <v>16.07572</v>
      </c>
      <c r="Q171" s="137">
        <v>0.03358</v>
      </c>
      <c r="R171" s="137">
        <f>Q171*H171</f>
        <v>0.39839312</v>
      </c>
      <c r="S171" s="137">
        <v>0</v>
      </c>
      <c r="T171" s="138">
        <f>S171*H171</f>
        <v>0</v>
      </c>
      <c r="AR171" s="139" t="s">
        <v>173</v>
      </c>
      <c r="AT171" s="139" t="s">
        <v>169</v>
      </c>
      <c r="AU171" s="139" t="s">
        <v>78</v>
      </c>
      <c r="AY171" s="16" t="s">
        <v>167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6" t="s">
        <v>76</v>
      </c>
      <c r="BK171" s="140">
        <f>ROUND(I171*H171,2)</f>
        <v>0</v>
      </c>
      <c r="BL171" s="16" t="s">
        <v>173</v>
      </c>
      <c r="BM171" s="139" t="s">
        <v>222</v>
      </c>
    </row>
    <row r="172" spans="2:51" s="12" customFormat="1" ht="12">
      <c r="B172" s="141"/>
      <c r="D172" s="142" t="s">
        <v>175</v>
      </c>
      <c r="E172" s="143" t="s">
        <v>1</v>
      </c>
      <c r="F172" s="144" t="s">
        <v>110</v>
      </c>
      <c r="H172" s="145">
        <v>11.864</v>
      </c>
      <c r="L172" s="141"/>
      <c r="M172" s="146"/>
      <c r="T172" s="147"/>
      <c r="AT172" s="143" t="s">
        <v>175</v>
      </c>
      <c r="AU172" s="143" t="s">
        <v>78</v>
      </c>
      <c r="AV172" s="12" t="s">
        <v>78</v>
      </c>
      <c r="AW172" s="12" t="s">
        <v>26</v>
      </c>
      <c r="AX172" s="12" t="s">
        <v>68</v>
      </c>
      <c r="AY172" s="143" t="s">
        <v>167</v>
      </c>
    </row>
    <row r="173" spans="2:51" s="13" customFormat="1" ht="12">
      <c r="B173" s="148"/>
      <c r="D173" s="142" t="s">
        <v>175</v>
      </c>
      <c r="E173" s="149" t="s">
        <v>1</v>
      </c>
      <c r="F173" s="150" t="s">
        <v>176</v>
      </c>
      <c r="H173" s="151">
        <v>11.864</v>
      </c>
      <c r="L173" s="148"/>
      <c r="M173" s="152"/>
      <c r="T173" s="153"/>
      <c r="AT173" s="149" t="s">
        <v>175</v>
      </c>
      <c r="AU173" s="149" t="s">
        <v>78</v>
      </c>
      <c r="AV173" s="13" t="s">
        <v>173</v>
      </c>
      <c r="AW173" s="13" t="s">
        <v>26</v>
      </c>
      <c r="AX173" s="13" t="s">
        <v>76</v>
      </c>
      <c r="AY173" s="149" t="s">
        <v>167</v>
      </c>
    </row>
    <row r="174" spans="2:65" s="1" customFormat="1" ht="24.2" customHeight="1">
      <c r="B174" s="128"/>
      <c r="C174" s="129" t="s">
        <v>223</v>
      </c>
      <c r="D174" s="129" t="s">
        <v>169</v>
      </c>
      <c r="E174" s="130" t="s">
        <v>224</v>
      </c>
      <c r="F174" s="131" t="s">
        <v>225</v>
      </c>
      <c r="G174" s="132" t="s">
        <v>90</v>
      </c>
      <c r="H174" s="133">
        <v>108.514</v>
      </c>
      <c r="I174" s="183"/>
      <c r="J174" s="134">
        <f>ROUND(I174*H174,2)</f>
        <v>0</v>
      </c>
      <c r="K174" s="131" t="s">
        <v>172</v>
      </c>
      <c r="L174" s="28"/>
      <c r="M174" s="135" t="s">
        <v>1</v>
      </c>
      <c r="N174" s="136" t="s">
        <v>33</v>
      </c>
      <c r="O174" s="137">
        <v>0.405</v>
      </c>
      <c r="P174" s="137">
        <f>O174*H174</f>
        <v>43.948170000000005</v>
      </c>
      <c r="Q174" s="137">
        <v>0.0262</v>
      </c>
      <c r="R174" s="137">
        <f>Q174*H174</f>
        <v>2.8430668</v>
      </c>
      <c r="S174" s="137">
        <v>0</v>
      </c>
      <c r="T174" s="138">
        <f>S174*H174</f>
        <v>0</v>
      </c>
      <c r="AR174" s="139" t="s">
        <v>173</v>
      </c>
      <c r="AT174" s="139" t="s">
        <v>169</v>
      </c>
      <c r="AU174" s="139" t="s">
        <v>78</v>
      </c>
      <c r="AY174" s="16" t="s">
        <v>167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6" t="s">
        <v>76</v>
      </c>
      <c r="BK174" s="140">
        <f>ROUND(I174*H174,2)</f>
        <v>0</v>
      </c>
      <c r="BL174" s="16" t="s">
        <v>173</v>
      </c>
      <c r="BM174" s="139" t="s">
        <v>226</v>
      </c>
    </row>
    <row r="175" spans="2:51" s="14" customFormat="1" ht="12">
      <c r="B175" s="154"/>
      <c r="D175" s="142" t="s">
        <v>175</v>
      </c>
      <c r="E175" s="155" t="s">
        <v>1</v>
      </c>
      <c r="F175" s="156" t="s">
        <v>227</v>
      </c>
      <c r="H175" s="155" t="s">
        <v>1</v>
      </c>
      <c r="L175" s="154"/>
      <c r="M175" s="157"/>
      <c r="T175" s="158"/>
      <c r="AT175" s="155" t="s">
        <v>175</v>
      </c>
      <c r="AU175" s="155" t="s">
        <v>78</v>
      </c>
      <c r="AV175" s="14" t="s">
        <v>76</v>
      </c>
      <c r="AW175" s="14" t="s">
        <v>26</v>
      </c>
      <c r="AX175" s="14" t="s">
        <v>68</v>
      </c>
      <c r="AY175" s="155" t="s">
        <v>167</v>
      </c>
    </row>
    <row r="176" spans="2:51" s="12" customFormat="1" ht="12">
      <c r="B176" s="141"/>
      <c r="D176" s="142" t="s">
        <v>175</v>
      </c>
      <c r="E176" s="143" t="s">
        <v>1</v>
      </c>
      <c r="F176" s="144" t="s">
        <v>97</v>
      </c>
      <c r="H176" s="145">
        <v>150.8538</v>
      </c>
      <c r="L176" s="141"/>
      <c r="M176" s="146"/>
      <c r="T176" s="147"/>
      <c r="AT176" s="143" t="s">
        <v>175</v>
      </c>
      <c r="AU176" s="143" t="s">
        <v>78</v>
      </c>
      <c r="AV176" s="12" t="s">
        <v>78</v>
      </c>
      <c r="AW176" s="12" t="s">
        <v>26</v>
      </c>
      <c r="AX176" s="12" t="s">
        <v>68</v>
      </c>
      <c r="AY176" s="143" t="s">
        <v>167</v>
      </c>
    </row>
    <row r="177" spans="2:51" s="14" customFormat="1" ht="12">
      <c r="B177" s="154"/>
      <c r="D177" s="142" t="s">
        <v>175</v>
      </c>
      <c r="E177" s="155" t="s">
        <v>1</v>
      </c>
      <c r="F177" s="156" t="s">
        <v>228</v>
      </c>
      <c r="H177" s="155" t="s">
        <v>1</v>
      </c>
      <c r="L177" s="154"/>
      <c r="M177" s="157"/>
      <c r="T177" s="158"/>
      <c r="AT177" s="155" t="s">
        <v>175</v>
      </c>
      <c r="AU177" s="155" t="s">
        <v>78</v>
      </c>
      <c r="AV177" s="14" t="s">
        <v>76</v>
      </c>
      <c r="AW177" s="14" t="s">
        <v>26</v>
      </c>
      <c r="AX177" s="14" t="s">
        <v>68</v>
      </c>
      <c r="AY177" s="155" t="s">
        <v>167</v>
      </c>
    </row>
    <row r="178" spans="2:51" s="12" customFormat="1" ht="12">
      <c r="B178" s="141"/>
      <c r="D178" s="142" t="s">
        <v>175</v>
      </c>
      <c r="E178" s="143" t="s">
        <v>1</v>
      </c>
      <c r="F178" s="144" t="s">
        <v>229</v>
      </c>
      <c r="H178" s="145">
        <v>-42.34</v>
      </c>
      <c r="L178" s="141"/>
      <c r="M178" s="146"/>
      <c r="T178" s="147"/>
      <c r="AT178" s="143" t="s">
        <v>175</v>
      </c>
      <c r="AU178" s="143" t="s">
        <v>78</v>
      </c>
      <c r="AV178" s="12" t="s">
        <v>78</v>
      </c>
      <c r="AW178" s="12" t="s">
        <v>26</v>
      </c>
      <c r="AX178" s="12" t="s">
        <v>68</v>
      </c>
      <c r="AY178" s="143" t="s">
        <v>167</v>
      </c>
    </row>
    <row r="179" spans="2:51" s="13" customFormat="1" ht="12">
      <c r="B179" s="148"/>
      <c r="D179" s="142" t="s">
        <v>175</v>
      </c>
      <c r="E179" s="149" t="s">
        <v>1</v>
      </c>
      <c r="F179" s="150" t="s">
        <v>176</v>
      </c>
      <c r="H179" s="151">
        <v>108.5138</v>
      </c>
      <c r="L179" s="148"/>
      <c r="M179" s="152"/>
      <c r="T179" s="153"/>
      <c r="AT179" s="149" t="s">
        <v>175</v>
      </c>
      <c r="AU179" s="149" t="s">
        <v>78</v>
      </c>
      <c r="AV179" s="13" t="s">
        <v>173</v>
      </c>
      <c r="AW179" s="13" t="s">
        <v>26</v>
      </c>
      <c r="AX179" s="13" t="s">
        <v>76</v>
      </c>
      <c r="AY179" s="149" t="s">
        <v>167</v>
      </c>
    </row>
    <row r="180" spans="2:65" s="1" customFormat="1" ht="21.75" customHeight="1">
      <c r="B180" s="128"/>
      <c r="C180" s="129" t="s">
        <v>230</v>
      </c>
      <c r="D180" s="129" t="s">
        <v>169</v>
      </c>
      <c r="E180" s="130" t="s">
        <v>231</v>
      </c>
      <c r="F180" s="131" t="s">
        <v>232</v>
      </c>
      <c r="G180" s="132" t="s">
        <v>90</v>
      </c>
      <c r="H180" s="133">
        <v>42.34</v>
      </c>
      <c r="I180" s="183"/>
      <c r="J180" s="134">
        <f>ROUND(I180*H180,2)</f>
        <v>0</v>
      </c>
      <c r="K180" s="131" t="s">
        <v>172</v>
      </c>
      <c r="L180" s="28"/>
      <c r="M180" s="135" t="s">
        <v>1</v>
      </c>
      <c r="N180" s="136" t="s">
        <v>33</v>
      </c>
      <c r="O180" s="137">
        <v>0.48</v>
      </c>
      <c r="P180" s="137">
        <f>O180*H180</f>
        <v>20.3232</v>
      </c>
      <c r="Q180" s="137">
        <v>0.0162</v>
      </c>
      <c r="R180" s="137">
        <f>Q180*H180</f>
        <v>0.6859080000000001</v>
      </c>
      <c r="S180" s="137">
        <v>0</v>
      </c>
      <c r="T180" s="138">
        <f>S180*H180</f>
        <v>0</v>
      </c>
      <c r="AR180" s="139" t="s">
        <v>173</v>
      </c>
      <c r="AT180" s="139" t="s">
        <v>169</v>
      </c>
      <c r="AU180" s="139" t="s">
        <v>78</v>
      </c>
      <c r="AY180" s="16" t="s">
        <v>167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6" t="s">
        <v>76</v>
      </c>
      <c r="BK180" s="140">
        <f>ROUND(I180*H180,2)</f>
        <v>0</v>
      </c>
      <c r="BL180" s="16" t="s">
        <v>173</v>
      </c>
      <c r="BM180" s="139" t="s">
        <v>233</v>
      </c>
    </row>
    <row r="181" spans="2:51" s="14" customFormat="1" ht="12">
      <c r="B181" s="154"/>
      <c r="D181" s="142" t="s">
        <v>175</v>
      </c>
      <c r="E181" s="155" t="s">
        <v>1</v>
      </c>
      <c r="F181" s="156" t="s">
        <v>234</v>
      </c>
      <c r="H181" s="155" t="s">
        <v>1</v>
      </c>
      <c r="L181" s="154"/>
      <c r="M181" s="157"/>
      <c r="T181" s="158"/>
      <c r="AT181" s="155" t="s">
        <v>175</v>
      </c>
      <c r="AU181" s="155" t="s">
        <v>78</v>
      </c>
      <c r="AV181" s="14" t="s">
        <v>76</v>
      </c>
      <c r="AW181" s="14" t="s">
        <v>26</v>
      </c>
      <c r="AX181" s="14" t="s">
        <v>68</v>
      </c>
      <c r="AY181" s="155" t="s">
        <v>167</v>
      </c>
    </row>
    <row r="182" spans="2:51" s="12" customFormat="1" ht="12">
      <c r="B182" s="141"/>
      <c r="D182" s="142" t="s">
        <v>175</v>
      </c>
      <c r="E182" s="143" t="s">
        <v>1</v>
      </c>
      <c r="F182" s="144" t="s">
        <v>100</v>
      </c>
      <c r="H182" s="145">
        <v>42.34</v>
      </c>
      <c r="L182" s="141"/>
      <c r="M182" s="146"/>
      <c r="T182" s="147"/>
      <c r="AT182" s="143" t="s">
        <v>175</v>
      </c>
      <c r="AU182" s="143" t="s">
        <v>78</v>
      </c>
      <c r="AV182" s="12" t="s">
        <v>78</v>
      </c>
      <c r="AW182" s="12" t="s">
        <v>26</v>
      </c>
      <c r="AX182" s="12" t="s">
        <v>68</v>
      </c>
      <c r="AY182" s="143" t="s">
        <v>167</v>
      </c>
    </row>
    <row r="183" spans="2:51" s="13" customFormat="1" ht="12">
      <c r="B183" s="148"/>
      <c r="D183" s="142" t="s">
        <v>175</v>
      </c>
      <c r="E183" s="149" t="s">
        <v>1</v>
      </c>
      <c r="F183" s="150" t="s">
        <v>176</v>
      </c>
      <c r="H183" s="151">
        <v>42.34</v>
      </c>
      <c r="L183" s="148"/>
      <c r="M183" s="152"/>
      <c r="T183" s="153"/>
      <c r="AT183" s="149" t="s">
        <v>175</v>
      </c>
      <c r="AU183" s="149" t="s">
        <v>78</v>
      </c>
      <c r="AV183" s="13" t="s">
        <v>173</v>
      </c>
      <c r="AW183" s="13" t="s">
        <v>26</v>
      </c>
      <c r="AX183" s="13" t="s">
        <v>76</v>
      </c>
      <c r="AY183" s="149" t="s">
        <v>167</v>
      </c>
    </row>
    <row r="184" spans="2:65" s="1" customFormat="1" ht="33" customHeight="1">
      <c r="B184" s="128"/>
      <c r="C184" s="129" t="s">
        <v>235</v>
      </c>
      <c r="D184" s="129" t="s">
        <v>169</v>
      </c>
      <c r="E184" s="130" t="s">
        <v>236</v>
      </c>
      <c r="F184" s="131" t="s">
        <v>237</v>
      </c>
      <c r="G184" s="132" t="s">
        <v>90</v>
      </c>
      <c r="H184" s="133">
        <v>42.34</v>
      </c>
      <c r="I184" s="183"/>
      <c r="J184" s="134">
        <f>ROUND(I184*H184,2)</f>
        <v>0</v>
      </c>
      <c r="K184" s="131" t="s">
        <v>172</v>
      </c>
      <c r="L184" s="28"/>
      <c r="M184" s="135" t="s">
        <v>1</v>
      </c>
      <c r="N184" s="136" t="s">
        <v>33</v>
      </c>
      <c r="O184" s="137">
        <v>0.09</v>
      </c>
      <c r="P184" s="137">
        <f>O184*H184</f>
        <v>3.8106</v>
      </c>
      <c r="Q184" s="137">
        <v>0.0054</v>
      </c>
      <c r="R184" s="137">
        <f>Q184*H184</f>
        <v>0.22863600000000003</v>
      </c>
      <c r="S184" s="137">
        <v>0</v>
      </c>
      <c r="T184" s="138">
        <f>S184*H184</f>
        <v>0</v>
      </c>
      <c r="AR184" s="139" t="s">
        <v>173</v>
      </c>
      <c r="AT184" s="139" t="s">
        <v>169</v>
      </c>
      <c r="AU184" s="139" t="s">
        <v>78</v>
      </c>
      <c r="AY184" s="16" t="s">
        <v>167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6" t="s">
        <v>76</v>
      </c>
      <c r="BK184" s="140">
        <f>ROUND(I184*H184,2)</f>
        <v>0</v>
      </c>
      <c r="BL184" s="16" t="s">
        <v>173</v>
      </c>
      <c r="BM184" s="139" t="s">
        <v>238</v>
      </c>
    </row>
    <row r="185" spans="2:51" s="14" customFormat="1" ht="12">
      <c r="B185" s="154"/>
      <c r="D185" s="142" t="s">
        <v>175</v>
      </c>
      <c r="E185" s="155" t="s">
        <v>1</v>
      </c>
      <c r="F185" s="156" t="s">
        <v>234</v>
      </c>
      <c r="H185" s="155" t="s">
        <v>1</v>
      </c>
      <c r="L185" s="154"/>
      <c r="M185" s="157"/>
      <c r="T185" s="158"/>
      <c r="AT185" s="155" t="s">
        <v>175</v>
      </c>
      <c r="AU185" s="155" t="s">
        <v>78</v>
      </c>
      <c r="AV185" s="14" t="s">
        <v>76</v>
      </c>
      <c r="AW185" s="14" t="s">
        <v>26</v>
      </c>
      <c r="AX185" s="14" t="s">
        <v>68</v>
      </c>
      <c r="AY185" s="155" t="s">
        <v>167</v>
      </c>
    </row>
    <row r="186" spans="2:51" s="12" customFormat="1" ht="12">
      <c r="B186" s="141"/>
      <c r="D186" s="142" t="s">
        <v>175</v>
      </c>
      <c r="E186" s="143" t="s">
        <v>1</v>
      </c>
      <c r="F186" s="144" t="s">
        <v>100</v>
      </c>
      <c r="H186" s="145">
        <v>42.34</v>
      </c>
      <c r="L186" s="141"/>
      <c r="M186" s="146"/>
      <c r="T186" s="147"/>
      <c r="AT186" s="143" t="s">
        <v>175</v>
      </c>
      <c r="AU186" s="143" t="s">
        <v>78</v>
      </c>
      <c r="AV186" s="12" t="s">
        <v>78</v>
      </c>
      <c r="AW186" s="12" t="s">
        <v>26</v>
      </c>
      <c r="AX186" s="12" t="s">
        <v>68</v>
      </c>
      <c r="AY186" s="143" t="s">
        <v>167</v>
      </c>
    </row>
    <row r="187" spans="2:51" s="13" customFormat="1" ht="12">
      <c r="B187" s="148"/>
      <c r="D187" s="142" t="s">
        <v>175</v>
      </c>
      <c r="E187" s="149" t="s">
        <v>1</v>
      </c>
      <c r="F187" s="150" t="s">
        <v>176</v>
      </c>
      <c r="H187" s="151">
        <v>42.34</v>
      </c>
      <c r="L187" s="148"/>
      <c r="M187" s="152"/>
      <c r="T187" s="153"/>
      <c r="AT187" s="149" t="s">
        <v>175</v>
      </c>
      <c r="AU187" s="149" t="s">
        <v>78</v>
      </c>
      <c r="AV187" s="13" t="s">
        <v>173</v>
      </c>
      <c r="AW187" s="13" t="s">
        <v>26</v>
      </c>
      <c r="AX187" s="13" t="s">
        <v>76</v>
      </c>
      <c r="AY187" s="149" t="s">
        <v>167</v>
      </c>
    </row>
    <row r="188" spans="2:65" s="1" customFormat="1" ht="24.2" customHeight="1">
      <c r="B188" s="128"/>
      <c r="C188" s="129" t="s">
        <v>239</v>
      </c>
      <c r="D188" s="129" t="s">
        <v>169</v>
      </c>
      <c r="E188" s="130" t="s">
        <v>240</v>
      </c>
      <c r="F188" s="131" t="s">
        <v>241</v>
      </c>
      <c r="G188" s="132" t="s">
        <v>90</v>
      </c>
      <c r="H188" s="133">
        <v>150.854</v>
      </c>
      <c r="I188" s="183"/>
      <c r="J188" s="134">
        <f>ROUND(I188*H188,2)</f>
        <v>0</v>
      </c>
      <c r="K188" s="131" t="s">
        <v>172</v>
      </c>
      <c r="L188" s="28"/>
      <c r="M188" s="135" t="s">
        <v>1</v>
      </c>
      <c r="N188" s="136" t="s">
        <v>33</v>
      </c>
      <c r="O188" s="137">
        <v>0.272</v>
      </c>
      <c r="P188" s="137">
        <f>O188*H188</f>
        <v>41.03228800000001</v>
      </c>
      <c r="Q188" s="137">
        <v>0.004</v>
      </c>
      <c r="R188" s="137">
        <f>Q188*H188</f>
        <v>0.6034160000000001</v>
      </c>
      <c r="S188" s="137">
        <v>0</v>
      </c>
      <c r="T188" s="138">
        <f>S188*H188</f>
        <v>0</v>
      </c>
      <c r="AR188" s="139" t="s">
        <v>173</v>
      </c>
      <c r="AT188" s="139" t="s">
        <v>169</v>
      </c>
      <c r="AU188" s="139" t="s">
        <v>78</v>
      </c>
      <c r="AY188" s="16" t="s">
        <v>167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6" t="s">
        <v>76</v>
      </c>
      <c r="BK188" s="140">
        <f>ROUND(I188*H188,2)</f>
        <v>0</v>
      </c>
      <c r="BL188" s="16" t="s">
        <v>173</v>
      </c>
      <c r="BM188" s="139" t="s">
        <v>242</v>
      </c>
    </row>
    <row r="189" spans="2:51" s="14" customFormat="1" ht="22.5">
      <c r="B189" s="154"/>
      <c r="D189" s="142" t="s">
        <v>175</v>
      </c>
      <c r="E189" s="155" t="s">
        <v>1</v>
      </c>
      <c r="F189" s="156" t="s">
        <v>243</v>
      </c>
      <c r="H189" s="155" t="s">
        <v>1</v>
      </c>
      <c r="L189" s="154"/>
      <c r="M189" s="157"/>
      <c r="T189" s="158"/>
      <c r="AT189" s="155" t="s">
        <v>175</v>
      </c>
      <c r="AU189" s="155" t="s">
        <v>78</v>
      </c>
      <c r="AV189" s="14" t="s">
        <v>76</v>
      </c>
      <c r="AW189" s="14" t="s">
        <v>26</v>
      </c>
      <c r="AX189" s="14" t="s">
        <v>68</v>
      </c>
      <c r="AY189" s="155" t="s">
        <v>167</v>
      </c>
    </row>
    <row r="190" spans="2:51" s="12" customFormat="1" ht="12">
      <c r="B190" s="141"/>
      <c r="D190" s="142" t="s">
        <v>175</v>
      </c>
      <c r="E190" s="143" t="s">
        <v>1</v>
      </c>
      <c r="F190" s="144" t="s">
        <v>97</v>
      </c>
      <c r="H190" s="145">
        <v>150.8538</v>
      </c>
      <c r="L190" s="141"/>
      <c r="M190" s="146"/>
      <c r="T190" s="147"/>
      <c r="AT190" s="143" t="s">
        <v>175</v>
      </c>
      <c r="AU190" s="143" t="s">
        <v>78</v>
      </c>
      <c r="AV190" s="12" t="s">
        <v>78</v>
      </c>
      <c r="AW190" s="12" t="s">
        <v>26</v>
      </c>
      <c r="AX190" s="12" t="s">
        <v>68</v>
      </c>
      <c r="AY190" s="143" t="s">
        <v>167</v>
      </c>
    </row>
    <row r="191" spans="2:51" s="13" customFormat="1" ht="12">
      <c r="B191" s="148"/>
      <c r="D191" s="142" t="s">
        <v>175</v>
      </c>
      <c r="E191" s="149" t="s">
        <v>1</v>
      </c>
      <c r="F191" s="150" t="s">
        <v>176</v>
      </c>
      <c r="H191" s="151">
        <v>150.8538</v>
      </c>
      <c r="L191" s="148"/>
      <c r="M191" s="152"/>
      <c r="T191" s="153"/>
      <c r="AT191" s="149" t="s">
        <v>175</v>
      </c>
      <c r="AU191" s="149" t="s">
        <v>78</v>
      </c>
      <c r="AV191" s="13" t="s">
        <v>173</v>
      </c>
      <c r="AW191" s="13" t="s">
        <v>26</v>
      </c>
      <c r="AX191" s="13" t="s">
        <v>76</v>
      </c>
      <c r="AY191" s="149" t="s">
        <v>167</v>
      </c>
    </row>
    <row r="192" spans="2:65" s="1" customFormat="1" ht="16.5" customHeight="1">
      <c r="B192" s="128"/>
      <c r="C192" s="129" t="s">
        <v>8</v>
      </c>
      <c r="D192" s="129" t="s">
        <v>169</v>
      </c>
      <c r="E192" s="130" t="s">
        <v>244</v>
      </c>
      <c r="F192" s="131" t="s">
        <v>245</v>
      </c>
      <c r="G192" s="132" t="s">
        <v>90</v>
      </c>
      <c r="H192" s="133">
        <v>32.835</v>
      </c>
      <c r="I192" s="183"/>
      <c r="J192" s="134">
        <f>ROUND(I192*H192,2)</f>
        <v>0</v>
      </c>
      <c r="K192" s="131" t="s">
        <v>172</v>
      </c>
      <c r="L192" s="28"/>
      <c r="M192" s="135" t="s">
        <v>1</v>
      </c>
      <c r="N192" s="136" t="s">
        <v>33</v>
      </c>
      <c r="O192" s="137">
        <v>0.04</v>
      </c>
      <c r="P192" s="137">
        <f>O192*H192</f>
        <v>1.3134000000000001</v>
      </c>
      <c r="Q192" s="137">
        <v>0</v>
      </c>
      <c r="R192" s="137">
        <f>Q192*H192</f>
        <v>0</v>
      </c>
      <c r="S192" s="137">
        <v>0</v>
      </c>
      <c r="T192" s="138">
        <f>S192*H192</f>
        <v>0</v>
      </c>
      <c r="AR192" s="139" t="s">
        <v>173</v>
      </c>
      <c r="AT192" s="139" t="s">
        <v>169</v>
      </c>
      <c r="AU192" s="139" t="s">
        <v>78</v>
      </c>
      <c r="AY192" s="16" t="s">
        <v>167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6" t="s">
        <v>76</v>
      </c>
      <c r="BK192" s="140">
        <f>ROUND(I192*H192,2)</f>
        <v>0</v>
      </c>
      <c r="BL192" s="16" t="s">
        <v>173</v>
      </c>
      <c r="BM192" s="139" t="s">
        <v>246</v>
      </c>
    </row>
    <row r="193" spans="2:51" s="12" customFormat="1" ht="12">
      <c r="B193" s="141"/>
      <c r="D193" s="142" t="s">
        <v>175</v>
      </c>
      <c r="E193" s="143" t="s">
        <v>1</v>
      </c>
      <c r="F193" s="144" t="s">
        <v>118</v>
      </c>
      <c r="H193" s="145">
        <v>32.834935</v>
      </c>
      <c r="L193" s="141"/>
      <c r="M193" s="146"/>
      <c r="T193" s="147"/>
      <c r="AT193" s="143" t="s">
        <v>175</v>
      </c>
      <c r="AU193" s="143" t="s">
        <v>78</v>
      </c>
      <c r="AV193" s="12" t="s">
        <v>78</v>
      </c>
      <c r="AW193" s="12" t="s">
        <v>26</v>
      </c>
      <c r="AX193" s="12" t="s">
        <v>68</v>
      </c>
      <c r="AY193" s="143" t="s">
        <v>167</v>
      </c>
    </row>
    <row r="194" spans="2:51" s="13" customFormat="1" ht="12">
      <c r="B194" s="148"/>
      <c r="D194" s="142" t="s">
        <v>175</v>
      </c>
      <c r="E194" s="149" t="s">
        <v>1</v>
      </c>
      <c r="F194" s="150" t="s">
        <v>176</v>
      </c>
      <c r="H194" s="151">
        <v>32.834935</v>
      </c>
      <c r="L194" s="148"/>
      <c r="M194" s="152"/>
      <c r="T194" s="153"/>
      <c r="AT194" s="149" t="s">
        <v>175</v>
      </c>
      <c r="AU194" s="149" t="s">
        <v>78</v>
      </c>
      <c r="AV194" s="13" t="s">
        <v>173</v>
      </c>
      <c r="AW194" s="13" t="s">
        <v>26</v>
      </c>
      <c r="AX194" s="13" t="s">
        <v>76</v>
      </c>
      <c r="AY194" s="149" t="s">
        <v>167</v>
      </c>
    </row>
    <row r="195" spans="2:65" s="1" customFormat="1" ht="24.2" customHeight="1">
      <c r="B195" s="128"/>
      <c r="C195" s="129" t="s">
        <v>247</v>
      </c>
      <c r="D195" s="129" t="s">
        <v>169</v>
      </c>
      <c r="E195" s="130" t="s">
        <v>248</v>
      </c>
      <c r="F195" s="131" t="s">
        <v>249</v>
      </c>
      <c r="G195" s="132" t="s">
        <v>90</v>
      </c>
      <c r="H195" s="133">
        <v>17.816</v>
      </c>
      <c r="I195" s="183"/>
      <c r="J195" s="134">
        <f>ROUND(I195*H195,2)</f>
        <v>0</v>
      </c>
      <c r="K195" s="131" t="s">
        <v>172</v>
      </c>
      <c r="L195" s="28"/>
      <c r="M195" s="135" t="s">
        <v>1</v>
      </c>
      <c r="N195" s="136" t="s">
        <v>33</v>
      </c>
      <c r="O195" s="137">
        <v>0.08</v>
      </c>
      <c r="P195" s="137">
        <f>O195*H195</f>
        <v>1.4252799999999999</v>
      </c>
      <c r="Q195" s="137">
        <v>0</v>
      </c>
      <c r="R195" s="137">
        <f>Q195*H195</f>
        <v>0</v>
      </c>
      <c r="S195" s="137">
        <v>0</v>
      </c>
      <c r="T195" s="138">
        <f>S195*H195</f>
        <v>0</v>
      </c>
      <c r="AR195" s="139" t="s">
        <v>173</v>
      </c>
      <c r="AT195" s="139" t="s">
        <v>169</v>
      </c>
      <c r="AU195" s="139" t="s">
        <v>78</v>
      </c>
      <c r="AY195" s="16" t="s">
        <v>167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6" t="s">
        <v>76</v>
      </c>
      <c r="BK195" s="140">
        <f>ROUND(I195*H195,2)</f>
        <v>0</v>
      </c>
      <c r="BL195" s="16" t="s">
        <v>173</v>
      </c>
      <c r="BM195" s="139" t="s">
        <v>250</v>
      </c>
    </row>
    <row r="196" spans="2:51" s="12" customFormat="1" ht="12">
      <c r="B196" s="141"/>
      <c r="D196" s="142" t="s">
        <v>175</v>
      </c>
      <c r="E196" s="143" t="s">
        <v>1</v>
      </c>
      <c r="F196" s="144" t="s">
        <v>93</v>
      </c>
      <c r="H196" s="145">
        <v>17.816</v>
      </c>
      <c r="L196" s="141"/>
      <c r="M196" s="146"/>
      <c r="T196" s="147"/>
      <c r="AT196" s="143" t="s">
        <v>175</v>
      </c>
      <c r="AU196" s="143" t="s">
        <v>78</v>
      </c>
      <c r="AV196" s="12" t="s">
        <v>78</v>
      </c>
      <c r="AW196" s="12" t="s">
        <v>26</v>
      </c>
      <c r="AX196" s="12" t="s">
        <v>68</v>
      </c>
      <c r="AY196" s="143" t="s">
        <v>167</v>
      </c>
    </row>
    <row r="197" spans="2:51" s="13" customFormat="1" ht="12">
      <c r="B197" s="148"/>
      <c r="D197" s="142" t="s">
        <v>175</v>
      </c>
      <c r="E197" s="149" t="s">
        <v>1</v>
      </c>
      <c r="F197" s="150" t="s">
        <v>176</v>
      </c>
      <c r="H197" s="151">
        <v>17.816</v>
      </c>
      <c r="L197" s="148"/>
      <c r="M197" s="152"/>
      <c r="T197" s="153"/>
      <c r="AT197" s="149" t="s">
        <v>175</v>
      </c>
      <c r="AU197" s="149" t="s">
        <v>78</v>
      </c>
      <c r="AV197" s="13" t="s">
        <v>173</v>
      </c>
      <c r="AW197" s="13" t="s">
        <v>26</v>
      </c>
      <c r="AX197" s="13" t="s">
        <v>76</v>
      </c>
      <c r="AY197" s="149" t="s">
        <v>167</v>
      </c>
    </row>
    <row r="198" spans="2:65" s="1" customFormat="1" ht="24.2" customHeight="1">
      <c r="B198" s="128"/>
      <c r="C198" s="129" t="s">
        <v>251</v>
      </c>
      <c r="D198" s="129" t="s">
        <v>169</v>
      </c>
      <c r="E198" s="130" t="s">
        <v>252</v>
      </c>
      <c r="F198" s="131" t="s">
        <v>253</v>
      </c>
      <c r="G198" s="132" t="s">
        <v>116</v>
      </c>
      <c r="H198" s="133">
        <v>31.62</v>
      </c>
      <c r="I198" s="183"/>
      <c r="J198" s="134">
        <f>ROUND(I198*H198,2)</f>
        <v>0</v>
      </c>
      <c r="K198" s="131" t="s">
        <v>172</v>
      </c>
      <c r="L198" s="28"/>
      <c r="M198" s="135" t="s">
        <v>1</v>
      </c>
      <c r="N198" s="136" t="s">
        <v>33</v>
      </c>
      <c r="O198" s="137">
        <v>0.37</v>
      </c>
      <c r="P198" s="137">
        <f>O198*H198</f>
        <v>11.6994</v>
      </c>
      <c r="Q198" s="137">
        <v>0.0015</v>
      </c>
      <c r="R198" s="137">
        <f>Q198*H198</f>
        <v>0.04743</v>
      </c>
      <c r="S198" s="137">
        <v>0</v>
      </c>
      <c r="T198" s="138">
        <f>S198*H198</f>
        <v>0</v>
      </c>
      <c r="AR198" s="139" t="s">
        <v>173</v>
      </c>
      <c r="AT198" s="139" t="s">
        <v>169</v>
      </c>
      <c r="AU198" s="139" t="s">
        <v>78</v>
      </c>
      <c r="AY198" s="16" t="s">
        <v>167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6" t="s">
        <v>76</v>
      </c>
      <c r="BK198" s="140">
        <f>ROUND(I198*H198,2)</f>
        <v>0</v>
      </c>
      <c r="BL198" s="16" t="s">
        <v>173</v>
      </c>
      <c r="BM198" s="139" t="s">
        <v>254</v>
      </c>
    </row>
    <row r="199" spans="2:51" s="12" customFormat="1" ht="12">
      <c r="B199" s="141"/>
      <c r="D199" s="142" t="s">
        <v>175</v>
      </c>
      <c r="E199" s="143" t="s">
        <v>1</v>
      </c>
      <c r="F199" s="144" t="s">
        <v>114</v>
      </c>
      <c r="H199" s="145">
        <v>31.62</v>
      </c>
      <c r="L199" s="141"/>
      <c r="M199" s="146"/>
      <c r="T199" s="147"/>
      <c r="AT199" s="143" t="s">
        <v>175</v>
      </c>
      <c r="AU199" s="143" t="s">
        <v>78</v>
      </c>
      <c r="AV199" s="12" t="s">
        <v>78</v>
      </c>
      <c r="AW199" s="12" t="s">
        <v>26</v>
      </c>
      <c r="AX199" s="12" t="s">
        <v>68</v>
      </c>
      <c r="AY199" s="143" t="s">
        <v>167</v>
      </c>
    </row>
    <row r="200" spans="2:51" s="13" customFormat="1" ht="12">
      <c r="B200" s="148"/>
      <c r="D200" s="142" t="s">
        <v>175</v>
      </c>
      <c r="E200" s="149" t="s">
        <v>1</v>
      </c>
      <c r="F200" s="150" t="s">
        <v>176</v>
      </c>
      <c r="H200" s="151">
        <v>31.62</v>
      </c>
      <c r="L200" s="148"/>
      <c r="M200" s="152"/>
      <c r="T200" s="153"/>
      <c r="AT200" s="149" t="s">
        <v>175</v>
      </c>
      <c r="AU200" s="149" t="s">
        <v>78</v>
      </c>
      <c r="AV200" s="13" t="s">
        <v>173</v>
      </c>
      <c r="AW200" s="13" t="s">
        <v>26</v>
      </c>
      <c r="AX200" s="13" t="s">
        <v>76</v>
      </c>
      <c r="AY200" s="149" t="s">
        <v>167</v>
      </c>
    </row>
    <row r="201" spans="2:65" s="1" customFormat="1" ht="33" customHeight="1">
      <c r="B201" s="128"/>
      <c r="C201" s="129" t="s">
        <v>255</v>
      </c>
      <c r="D201" s="129" t="s">
        <v>169</v>
      </c>
      <c r="E201" s="130" t="s">
        <v>256</v>
      </c>
      <c r="F201" s="131" t="s">
        <v>257</v>
      </c>
      <c r="G201" s="132" t="s">
        <v>128</v>
      </c>
      <c r="H201" s="133">
        <v>0.659</v>
      </c>
      <c r="I201" s="183"/>
      <c r="J201" s="134">
        <f>ROUND(I201*H201,2)</f>
        <v>0</v>
      </c>
      <c r="K201" s="131" t="s">
        <v>172</v>
      </c>
      <c r="L201" s="28"/>
      <c r="M201" s="135" t="s">
        <v>1</v>
      </c>
      <c r="N201" s="136" t="s">
        <v>33</v>
      </c>
      <c r="O201" s="137">
        <v>2.58</v>
      </c>
      <c r="P201" s="137">
        <f>O201*H201</f>
        <v>1.70022</v>
      </c>
      <c r="Q201" s="137">
        <v>2.50187</v>
      </c>
      <c r="R201" s="137">
        <f>Q201*H201</f>
        <v>1.6487323299999999</v>
      </c>
      <c r="S201" s="137">
        <v>0</v>
      </c>
      <c r="T201" s="138">
        <f>S201*H201</f>
        <v>0</v>
      </c>
      <c r="AR201" s="139" t="s">
        <v>173</v>
      </c>
      <c r="AT201" s="139" t="s">
        <v>169</v>
      </c>
      <c r="AU201" s="139" t="s">
        <v>78</v>
      </c>
      <c r="AY201" s="16" t="s">
        <v>167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6" t="s">
        <v>76</v>
      </c>
      <c r="BK201" s="140">
        <f>ROUND(I201*H201,2)</f>
        <v>0</v>
      </c>
      <c r="BL201" s="16" t="s">
        <v>173</v>
      </c>
      <c r="BM201" s="139" t="s">
        <v>258</v>
      </c>
    </row>
    <row r="202" spans="2:51" s="14" customFormat="1" ht="12">
      <c r="B202" s="154"/>
      <c r="D202" s="142" t="s">
        <v>175</v>
      </c>
      <c r="E202" s="155" t="s">
        <v>1</v>
      </c>
      <c r="F202" s="156" t="s">
        <v>259</v>
      </c>
      <c r="H202" s="155" t="s">
        <v>1</v>
      </c>
      <c r="L202" s="154"/>
      <c r="M202" s="157"/>
      <c r="T202" s="158"/>
      <c r="AT202" s="155" t="s">
        <v>175</v>
      </c>
      <c r="AU202" s="155" t="s">
        <v>78</v>
      </c>
      <c r="AV202" s="14" t="s">
        <v>76</v>
      </c>
      <c r="AW202" s="14" t="s">
        <v>26</v>
      </c>
      <c r="AX202" s="14" t="s">
        <v>68</v>
      </c>
      <c r="AY202" s="155" t="s">
        <v>167</v>
      </c>
    </row>
    <row r="203" spans="2:51" s="12" customFormat="1" ht="12">
      <c r="B203" s="141"/>
      <c r="D203" s="142" t="s">
        <v>175</v>
      </c>
      <c r="E203" s="143" t="s">
        <v>1</v>
      </c>
      <c r="F203" s="144" t="s">
        <v>260</v>
      </c>
      <c r="H203" s="145">
        <v>0.658935</v>
      </c>
      <c r="L203" s="141"/>
      <c r="M203" s="146"/>
      <c r="T203" s="147"/>
      <c r="AT203" s="143" t="s">
        <v>175</v>
      </c>
      <c r="AU203" s="143" t="s">
        <v>78</v>
      </c>
      <c r="AV203" s="12" t="s">
        <v>78</v>
      </c>
      <c r="AW203" s="12" t="s">
        <v>26</v>
      </c>
      <c r="AX203" s="12" t="s">
        <v>68</v>
      </c>
      <c r="AY203" s="143" t="s">
        <v>167</v>
      </c>
    </row>
    <row r="204" spans="2:51" s="13" customFormat="1" ht="12">
      <c r="B204" s="148"/>
      <c r="D204" s="142" t="s">
        <v>175</v>
      </c>
      <c r="E204" s="149" t="s">
        <v>1</v>
      </c>
      <c r="F204" s="150" t="s">
        <v>176</v>
      </c>
      <c r="H204" s="151">
        <v>0.658935</v>
      </c>
      <c r="L204" s="148"/>
      <c r="M204" s="152"/>
      <c r="T204" s="153"/>
      <c r="AT204" s="149" t="s">
        <v>175</v>
      </c>
      <c r="AU204" s="149" t="s">
        <v>78</v>
      </c>
      <c r="AV204" s="13" t="s">
        <v>173</v>
      </c>
      <c r="AW204" s="13" t="s">
        <v>26</v>
      </c>
      <c r="AX204" s="13" t="s">
        <v>76</v>
      </c>
      <c r="AY204" s="149" t="s">
        <v>167</v>
      </c>
    </row>
    <row r="205" spans="2:65" s="1" customFormat="1" ht="24.2" customHeight="1">
      <c r="B205" s="128"/>
      <c r="C205" s="129" t="s">
        <v>261</v>
      </c>
      <c r="D205" s="129" t="s">
        <v>169</v>
      </c>
      <c r="E205" s="130" t="s">
        <v>262</v>
      </c>
      <c r="F205" s="131" t="s">
        <v>263</v>
      </c>
      <c r="G205" s="132" t="s">
        <v>128</v>
      </c>
      <c r="H205" s="133">
        <v>0.659</v>
      </c>
      <c r="I205" s="183"/>
      <c r="J205" s="134">
        <f>ROUND(I205*H205,2)</f>
        <v>0</v>
      </c>
      <c r="K205" s="131" t="s">
        <v>172</v>
      </c>
      <c r="L205" s="28"/>
      <c r="M205" s="135" t="s">
        <v>1</v>
      </c>
      <c r="N205" s="136" t="s">
        <v>33</v>
      </c>
      <c r="O205" s="137">
        <v>0.675</v>
      </c>
      <c r="P205" s="137">
        <f>O205*H205</f>
        <v>0.444825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173</v>
      </c>
      <c r="AT205" s="139" t="s">
        <v>169</v>
      </c>
      <c r="AU205" s="139" t="s">
        <v>78</v>
      </c>
      <c r="AY205" s="16" t="s">
        <v>167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6" t="s">
        <v>76</v>
      </c>
      <c r="BK205" s="140">
        <f>ROUND(I205*H205,2)</f>
        <v>0</v>
      </c>
      <c r="BL205" s="16" t="s">
        <v>173</v>
      </c>
      <c r="BM205" s="139" t="s">
        <v>264</v>
      </c>
    </row>
    <row r="206" spans="2:65" s="1" customFormat="1" ht="24.2" customHeight="1">
      <c r="B206" s="128"/>
      <c r="C206" s="129" t="s">
        <v>265</v>
      </c>
      <c r="D206" s="129" t="s">
        <v>169</v>
      </c>
      <c r="E206" s="130" t="s">
        <v>266</v>
      </c>
      <c r="F206" s="131" t="s">
        <v>267</v>
      </c>
      <c r="G206" s="132" t="s">
        <v>128</v>
      </c>
      <c r="H206" s="133">
        <v>0.659</v>
      </c>
      <c r="I206" s="183"/>
      <c r="J206" s="134">
        <f>ROUND(I206*H206,2)</f>
        <v>0</v>
      </c>
      <c r="K206" s="131" t="s">
        <v>172</v>
      </c>
      <c r="L206" s="28"/>
      <c r="M206" s="135" t="s">
        <v>1</v>
      </c>
      <c r="N206" s="136" t="s">
        <v>33</v>
      </c>
      <c r="O206" s="137">
        <v>0.208</v>
      </c>
      <c r="P206" s="137">
        <f>O206*H206</f>
        <v>0.137072</v>
      </c>
      <c r="Q206" s="137">
        <v>0</v>
      </c>
      <c r="R206" s="137">
        <f>Q206*H206</f>
        <v>0</v>
      </c>
      <c r="S206" s="137">
        <v>0</v>
      </c>
      <c r="T206" s="138">
        <f>S206*H206</f>
        <v>0</v>
      </c>
      <c r="AR206" s="139" t="s">
        <v>173</v>
      </c>
      <c r="AT206" s="139" t="s">
        <v>169</v>
      </c>
      <c r="AU206" s="139" t="s">
        <v>78</v>
      </c>
      <c r="AY206" s="16" t="s">
        <v>167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6" t="s">
        <v>76</v>
      </c>
      <c r="BK206" s="140">
        <f>ROUND(I206*H206,2)</f>
        <v>0</v>
      </c>
      <c r="BL206" s="16" t="s">
        <v>173</v>
      </c>
      <c r="BM206" s="139" t="s">
        <v>268</v>
      </c>
    </row>
    <row r="207" spans="2:65" s="1" customFormat="1" ht="21.75" customHeight="1">
      <c r="B207" s="128"/>
      <c r="C207" s="129" t="s">
        <v>7</v>
      </c>
      <c r="D207" s="129" t="s">
        <v>169</v>
      </c>
      <c r="E207" s="130" t="s">
        <v>269</v>
      </c>
      <c r="F207" s="131" t="s">
        <v>270</v>
      </c>
      <c r="G207" s="132" t="s">
        <v>271</v>
      </c>
      <c r="H207" s="133">
        <v>3</v>
      </c>
      <c r="I207" s="183"/>
      <c r="J207" s="134">
        <f>ROUND(I207*H207,2)</f>
        <v>0</v>
      </c>
      <c r="K207" s="131" t="s">
        <v>172</v>
      </c>
      <c r="L207" s="28"/>
      <c r="M207" s="135" t="s">
        <v>1</v>
      </c>
      <c r="N207" s="136" t="s">
        <v>33</v>
      </c>
      <c r="O207" s="137">
        <v>1.607</v>
      </c>
      <c r="P207" s="137">
        <f>O207*H207</f>
        <v>4.821</v>
      </c>
      <c r="Q207" s="137">
        <v>0.04684</v>
      </c>
      <c r="R207" s="137">
        <f>Q207*H207</f>
        <v>0.14052</v>
      </c>
      <c r="S207" s="137">
        <v>0</v>
      </c>
      <c r="T207" s="138">
        <f>S207*H207</f>
        <v>0</v>
      </c>
      <c r="AR207" s="139" t="s">
        <v>173</v>
      </c>
      <c r="AT207" s="139" t="s">
        <v>169</v>
      </c>
      <c r="AU207" s="139" t="s">
        <v>78</v>
      </c>
      <c r="AY207" s="16" t="s">
        <v>167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6" t="s">
        <v>76</v>
      </c>
      <c r="BK207" s="140">
        <f>ROUND(I207*H207,2)</f>
        <v>0</v>
      </c>
      <c r="BL207" s="16" t="s">
        <v>173</v>
      </c>
      <c r="BM207" s="139" t="s">
        <v>272</v>
      </c>
    </row>
    <row r="208" spans="2:65" s="1" customFormat="1" ht="33" customHeight="1">
      <c r="B208" s="128"/>
      <c r="C208" s="159" t="s">
        <v>273</v>
      </c>
      <c r="D208" s="159" t="s">
        <v>193</v>
      </c>
      <c r="E208" s="160" t="s">
        <v>274</v>
      </c>
      <c r="F208" s="161" t="s">
        <v>275</v>
      </c>
      <c r="G208" s="162" t="s">
        <v>271</v>
      </c>
      <c r="H208" s="163">
        <v>3</v>
      </c>
      <c r="I208" s="184"/>
      <c r="J208" s="164">
        <f>ROUND(I208*H208,2)</f>
        <v>0</v>
      </c>
      <c r="K208" s="161" t="s">
        <v>172</v>
      </c>
      <c r="L208" s="165"/>
      <c r="M208" s="166" t="s">
        <v>1</v>
      </c>
      <c r="N208" s="167" t="s">
        <v>33</v>
      </c>
      <c r="O208" s="137">
        <v>0</v>
      </c>
      <c r="P208" s="137">
        <f>O208*H208</f>
        <v>0</v>
      </c>
      <c r="Q208" s="137">
        <v>0.01521</v>
      </c>
      <c r="R208" s="137">
        <f>Q208*H208</f>
        <v>0.04563</v>
      </c>
      <c r="S208" s="137">
        <v>0</v>
      </c>
      <c r="T208" s="138">
        <f>S208*H208</f>
        <v>0</v>
      </c>
      <c r="AR208" s="139" t="s">
        <v>196</v>
      </c>
      <c r="AT208" s="139" t="s">
        <v>193</v>
      </c>
      <c r="AU208" s="139" t="s">
        <v>78</v>
      </c>
      <c r="AY208" s="16" t="s">
        <v>167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6" t="s">
        <v>76</v>
      </c>
      <c r="BK208" s="140">
        <f>ROUND(I208*H208,2)</f>
        <v>0</v>
      </c>
      <c r="BL208" s="16" t="s">
        <v>173</v>
      </c>
      <c r="BM208" s="139" t="s">
        <v>276</v>
      </c>
    </row>
    <row r="209" spans="2:63" s="11" customFormat="1" ht="22.9" customHeight="1">
      <c r="B209" s="117"/>
      <c r="D209" s="118" t="s">
        <v>67</v>
      </c>
      <c r="E209" s="126" t="s">
        <v>214</v>
      </c>
      <c r="F209" s="126" t="s">
        <v>277</v>
      </c>
      <c r="J209" s="127">
        <f>BK209</f>
        <v>0</v>
      </c>
      <c r="L209" s="117"/>
      <c r="M209" s="121"/>
      <c r="P209" s="122">
        <f>SUM(P210:P255)</f>
        <v>66.719749</v>
      </c>
      <c r="R209" s="122">
        <f>SUM(R210:R255)</f>
        <v>0.009850499999999998</v>
      </c>
      <c r="T209" s="123">
        <f>SUM(T210:T255)</f>
        <v>8.126847999999999</v>
      </c>
      <c r="AR209" s="118" t="s">
        <v>76</v>
      </c>
      <c r="AT209" s="124" t="s">
        <v>67</v>
      </c>
      <c r="AU209" s="124" t="s">
        <v>76</v>
      </c>
      <c r="AY209" s="118" t="s">
        <v>167</v>
      </c>
      <c r="BK209" s="125">
        <f>SUM(BK210:BK255)</f>
        <v>0</v>
      </c>
    </row>
    <row r="210" spans="2:65" s="1" customFormat="1" ht="33" customHeight="1">
      <c r="B210" s="128"/>
      <c r="C210" s="129" t="s">
        <v>278</v>
      </c>
      <c r="D210" s="129" t="s">
        <v>169</v>
      </c>
      <c r="E210" s="130" t="s">
        <v>279</v>
      </c>
      <c r="F210" s="131" t="s">
        <v>280</v>
      </c>
      <c r="G210" s="132" t="s">
        <v>90</v>
      </c>
      <c r="H210" s="133">
        <v>65.67</v>
      </c>
      <c r="I210" s="183"/>
      <c r="J210" s="134">
        <f>ROUND(I210*H210,2)</f>
        <v>0</v>
      </c>
      <c r="K210" s="131" t="s">
        <v>172</v>
      </c>
      <c r="L210" s="28"/>
      <c r="M210" s="135" t="s">
        <v>1</v>
      </c>
      <c r="N210" s="136" t="s">
        <v>33</v>
      </c>
      <c r="O210" s="137">
        <v>0.105</v>
      </c>
      <c r="P210" s="137">
        <f>O210*H210</f>
        <v>6.89535</v>
      </c>
      <c r="Q210" s="137">
        <v>0.00013</v>
      </c>
      <c r="R210" s="137">
        <f>Q210*H210</f>
        <v>0.008537099999999999</v>
      </c>
      <c r="S210" s="137">
        <v>0</v>
      </c>
      <c r="T210" s="138">
        <f>S210*H210</f>
        <v>0</v>
      </c>
      <c r="AR210" s="139" t="s">
        <v>173</v>
      </c>
      <c r="AT210" s="139" t="s">
        <v>169</v>
      </c>
      <c r="AU210" s="139" t="s">
        <v>78</v>
      </c>
      <c r="AY210" s="16" t="s">
        <v>167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6" t="s">
        <v>76</v>
      </c>
      <c r="BK210" s="140">
        <f>ROUND(I210*H210,2)</f>
        <v>0</v>
      </c>
      <c r="BL210" s="16" t="s">
        <v>173</v>
      </c>
      <c r="BM210" s="139" t="s">
        <v>281</v>
      </c>
    </row>
    <row r="211" spans="2:51" s="14" customFormat="1" ht="12">
      <c r="B211" s="154"/>
      <c r="D211" s="142" t="s">
        <v>175</v>
      </c>
      <c r="E211" s="155" t="s">
        <v>1</v>
      </c>
      <c r="F211" s="156" t="s">
        <v>282</v>
      </c>
      <c r="H211" s="155" t="s">
        <v>1</v>
      </c>
      <c r="L211" s="154"/>
      <c r="M211" s="157"/>
      <c r="T211" s="158"/>
      <c r="AT211" s="155" t="s">
        <v>175</v>
      </c>
      <c r="AU211" s="155" t="s">
        <v>78</v>
      </c>
      <c r="AV211" s="14" t="s">
        <v>76</v>
      </c>
      <c r="AW211" s="14" t="s">
        <v>26</v>
      </c>
      <c r="AX211" s="14" t="s">
        <v>68</v>
      </c>
      <c r="AY211" s="155" t="s">
        <v>167</v>
      </c>
    </row>
    <row r="212" spans="2:51" s="12" customFormat="1" ht="12">
      <c r="B212" s="141"/>
      <c r="D212" s="142" t="s">
        <v>175</v>
      </c>
      <c r="E212" s="143" t="s">
        <v>1</v>
      </c>
      <c r="F212" s="144" t="s">
        <v>118</v>
      </c>
      <c r="H212" s="145">
        <v>32.834935</v>
      </c>
      <c r="L212" s="141"/>
      <c r="M212" s="146"/>
      <c r="T212" s="147"/>
      <c r="AT212" s="143" t="s">
        <v>175</v>
      </c>
      <c r="AU212" s="143" t="s">
        <v>78</v>
      </c>
      <c r="AV212" s="12" t="s">
        <v>78</v>
      </c>
      <c r="AW212" s="12" t="s">
        <v>26</v>
      </c>
      <c r="AX212" s="12" t="s">
        <v>68</v>
      </c>
      <c r="AY212" s="143" t="s">
        <v>167</v>
      </c>
    </row>
    <row r="213" spans="2:51" s="14" customFormat="1" ht="12">
      <c r="B213" s="154"/>
      <c r="D213" s="142" t="s">
        <v>175</v>
      </c>
      <c r="E213" s="155" t="s">
        <v>1</v>
      </c>
      <c r="F213" s="156" t="s">
        <v>283</v>
      </c>
      <c r="H213" s="155" t="s">
        <v>1</v>
      </c>
      <c r="L213" s="154"/>
      <c r="M213" s="157"/>
      <c r="T213" s="158"/>
      <c r="AT213" s="155" t="s">
        <v>175</v>
      </c>
      <c r="AU213" s="155" t="s">
        <v>78</v>
      </c>
      <c r="AV213" s="14" t="s">
        <v>76</v>
      </c>
      <c r="AW213" s="14" t="s">
        <v>26</v>
      </c>
      <c r="AX213" s="14" t="s">
        <v>68</v>
      </c>
      <c r="AY213" s="155" t="s">
        <v>167</v>
      </c>
    </row>
    <row r="214" spans="2:51" s="12" customFormat="1" ht="12">
      <c r="B214" s="141"/>
      <c r="D214" s="142" t="s">
        <v>175</v>
      </c>
      <c r="E214" s="143" t="s">
        <v>1</v>
      </c>
      <c r="F214" s="144" t="s">
        <v>118</v>
      </c>
      <c r="H214" s="145">
        <v>32.834935</v>
      </c>
      <c r="L214" s="141"/>
      <c r="M214" s="146"/>
      <c r="T214" s="147"/>
      <c r="AT214" s="143" t="s">
        <v>175</v>
      </c>
      <c r="AU214" s="143" t="s">
        <v>78</v>
      </c>
      <c r="AV214" s="12" t="s">
        <v>78</v>
      </c>
      <c r="AW214" s="12" t="s">
        <v>26</v>
      </c>
      <c r="AX214" s="12" t="s">
        <v>68</v>
      </c>
      <c r="AY214" s="143" t="s">
        <v>167</v>
      </c>
    </row>
    <row r="215" spans="2:51" s="13" customFormat="1" ht="12">
      <c r="B215" s="148"/>
      <c r="D215" s="142" t="s">
        <v>175</v>
      </c>
      <c r="E215" s="149" t="s">
        <v>1</v>
      </c>
      <c r="F215" s="150" t="s">
        <v>176</v>
      </c>
      <c r="H215" s="151">
        <v>65.66987</v>
      </c>
      <c r="L215" s="148"/>
      <c r="M215" s="152"/>
      <c r="T215" s="153"/>
      <c r="AT215" s="149" t="s">
        <v>175</v>
      </c>
      <c r="AU215" s="149" t="s">
        <v>78</v>
      </c>
      <c r="AV215" s="13" t="s">
        <v>173</v>
      </c>
      <c r="AW215" s="13" t="s">
        <v>26</v>
      </c>
      <c r="AX215" s="13" t="s">
        <v>76</v>
      </c>
      <c r="AY215" s="149" t="s">
        <v>167</v>
      </c>
    </row>
    <row r="216" spans="2:65" s="1" customFormat="1" ht="24.2" customHeight="1">
      <c r="B216" s="128"/>
      <c r="C216" s="129" t="s">
        <v>284</v>
      </c>
      <c r="D216" s="129" t="s">
        <v>169</v>
      </c>
      <c r="E216" s="130" t="s">
        <v>285</v>
      </c>
      <c r="F216" s="131" t="s">
        <v>286</v>
      </c>
      <c r="G216" s="132" t="s">
        <v>90</v>
      </c>
      <c r="H216" s="133">
        <v>32.835</v>
      </c>
      <c r="I216" s="183"/>
      <c r="J216" s="134">
        <f>ROUND(I216*H216,2)</f>
        <v>0</v>
      </c>
      <c r="K216" s="131" t="s">
        <v>172</v>
      </c>
      <c r="L216" s="28"/>
      <c r="M216" s="135" t="s">
        <v>1</v>
      </c>
      <c r="N216" s="136" t="s">
        <v>33</v>
      </c>
      <c r="O216" s="137">
        <v>0.308</v>
      </c>
      <c r="P216" s="137">
        <f>O216*H216</f>
        <v>10.11318</v>
      </c>
      <c r="Q216" s="137">
        <v>4E-05</v>
      </c>
      <c r="R216" s="137">
        <f>Q216*H216</f>
        <v>0.0013134000000000002</v>
      </c>
      <c r="S216" s="137">
        <v>0</v>
      </c>
      <c r="T216" s="138">
        <f>S216*H216</f>
        <v>0</v>
      </c>
      <c r="AR216" s="139" t="s">
        <v>173</v>
      </c>
      <c r="AT216" s="139" t="s">
        <v>169</v>
      </c>
      <c r="AU216" s="139" t="s">
        <v>78</v>
      </c>
      <c r="AY216" s="16" t="s">
        <v>167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6" t="s">
        <v>76</v>
      </c>
      <c r="BK216" s="140">
        <f>ROUND(I216*H216,2)</f>
        <v>0</v>
      </c>
      <c r="BL216" s="16" t="s">
        <v>173</v>
      </c>
      <c r="BM216" s="139" t="s">
        <v>287</v>
      </c>
    </row>
    <row r="217" spans="2:51" s="12" customFormat="1" ht="12">
      <c r="B217" s="141"/>
      <c r="D217" s="142" t="s">
        <v>175</v>
      </c>
      <c r="E217" s="143" t="s">
        <v>1</v>
      </c>
      <c r="F217" s="144" t="s">
        <v>118</v>
      </c>
      <c r="H217" s="145">
        <v>32.834935</v>
      </c>
      <c r="L217" s="141"/>
      <c r="M217" s="146"/>
      <c r="T217" s="147"/>
      <c r="AT217" s="143" t="s">
        <v>175</v>
      </c>
      <c r="AU217" s="143" t="s">
        <v>78</v>
      </c>
      <c r="AV217" s="12" t="s">
        <v>78</v>
      </c>
      <c r="AW217" s="12" t="s">
        <v>26</v>
      </c>
      <c r="AX217" s="12" t="s">
        <v>68</v>
      </c>
      <c r="AY217" s="143" t="s">
        <v>167</v>
      </c>
    </row>
    <row r="218" spans="2:51" s="13" customFormat="1" ht="12">
      <c r="B218" s="148"/>
      <c r="D218" s="142" t="s">
        <v>175</v>
      </c>
      <c r="E218" s="149" t="s">
        <v>1</v>
      </c>
      <c r="F218" s="150" t="s">
        <v>176</v>
      </c>
      <c r="H218" s="151">
        <v>32.834935</v>
      </c>
      <c r="L218" s="148"/>
      <c r="M218" s="152"/>
      <c r="T218" s="153"/>
      <c r="AT218" s="149" t="s">
        <v>175</v>
      </c>
      <c r="AU218" s="149" t="s">
        <v>78</v>
      </c>
      <c r="AV218" s="13" t="s">
        <v>173</v>
      </c>
      <c r="AW218" s="13" t="s">
        <v>26</v>
      </c>
      <c r="AX218" s="13" t="s">
        <v>76</v>
      </c>
      <c r="AY218" s="149" t="s">
        <v>167</v>
      </c>
    </row>
    <row r="219" spans="2:65" s="1" customFormat="1" ht="21.75" customHeight="1">
      <c r="B219" s="128"/>
      <c r="C219" s="129" t="s">
        <v>288</v>
      </c>
      <c r="D219" s="129" t="s">
        <v>169</v>
      </c>
      <c r="E219" s="130" t="s">
        <v>289</v>
      </c>
      <c r="F219" s="131" t="s">
        <v>290</v>
      </c>
      <c r="G219" s="132" t="s">
        <v>128</v>
      </c>
      <c r="H219" s="133">
        <v>0.5</v>
      </c>
      <c r="I219" s="183"/>
      <c r="J219" s="134">
        <f>ROUND(I219*H219,2)</f>
        <v>0</v>
      </c>
      <c r="K219" s="131" t="s">
        <v>172</v>
      </c>
      <c r="L219" s="28"/>
      <c r="M219" s="135" t="s">
        <v>1</v>
      </c>
      <c r="N219" s="136" t="s">
        <v>33</v>
      </c>
      <c r="O219" s="137">
        <v>3.118</v>
      </c>
      <c r="P219" s="137">
        <f>O219*H219</f>
        <v>1.559</v>
      </c>
      <c r="Q219" s="137">
        <v>0</v>
      </c>
      <c r="R219" s="137">
        <f>Q219*H219</f>
        <v>0</v>
      </c>
      <c r="S219" s="137">
        <v>1.8</v>
      </c>
      <c r="T219" s="138">
        <f>S219*H219</f>
        <v>0.9</v>
      </c>
      <c r="AR219" s="139" t="s">
        <v>173</v>
      </c>
      <c r="AT219" s="139" t="s">
        <v>169</v>
      </c>
      <c r="AU219" s="139" t="s">
        <v>78</v>
      </c>
      <c r="AY219" s="16" t="s">
        <v>167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6" t="s">
        <v>76</v>
      </c>
      <c r="BK219" s="140">
        <f>ROUND(I219*H219,2)</f>
        <v>0</v>
      </c>
      <c r="BL219" s="16" t="s">
        <v>173</v>
      </c>
      <c r="BM219" s="139" t="s">
        <v>291</v>
      </c>
    </row>
    <row r="220" spans="2:51" s="14" customFormat="1" ht="12">
      <c r="B220" s="154"/>
      <c r="D220" s="142" t="s">
        <v>175</v>
      </c>
      <c r="E220" s="155" t="s">
        <v>1</v>
      </c>
      <c r="F220" s="156" t="s">
        <v>292</v>
      </c>
      <c r="H220" s="155" t="s">
        <v>1</v>
      </c>
      <c r="L220" s="154"/>
      <c r="M220" s="157"/>
      <c r="T220" s="158"/>
      <c r="AT220" s="155" t="s">
        <v>175</v>
      </c>
      <c r="AU220" s="155" t="s">
        <v>78</v>
      </c>
      <c r="AV220" s="14" t="s">
        <v>76</v>
      </c>
      <c r="AW220" s="14" t="s">
        <v>26</v>
      </c>
      <c r="AX220" s="14" t="s">
        <v>68</v>
      </c>
      <c r="AY220" s="155" t="s">
        <v>167</v>
      </c>
    </row>
    <row r="221" spans="2:51" s="12" customFormat="1" ht="12">
      <c r="B221" s="141"/>
      <c r="D221" s="142" t="s">
        <v>175</v>
      </c>
      <c r="E221" s="143" t="s">
        <v>1</v>
      </c>
      <c r="F221" s="144" t="s">
        <v>293</v>
      </c>
      <c r="H221" s="145">
        <v>0.5</v>
      </c>
      <c r="L221" s="141"/>
      <c r="M221" s="146"/>
      <c r="T221" s="147"/>
      <c r="AT221" s="143" t="s">
        <v>175</v>
      </c>
      <c r="AU221" s="143" t="s">
        <v>78</v>
      </c>
      <c r="AV221" s="12" t="s">
        <v>78</v>
      </c>
      <c r="AW221" s="12" t="s">
        <v>26</v>
      </c>
      <c r="AX221" s="12" t="s">
        <v>68</v>
      </c>
      <c r="AY221" s="143" t="s">
        <v>167</v>
      </c>
    </row>
    <row r="222" spans="2:51" s="13" customFormat="1" ht="12">
      <c r="B222" s="148"/>
      <c r="D222" s="142" t="s">
        <v>175</v>
      </c>
      <c r="E222" s="149" t="s">
        <v>1</v>
      </c>
      <c r="F222" s="150" t="s">
        <v>176</v>
      </c>
      <c r="H222" s="151">
        <v>0.5</v>
      </c>
      <c r="L222" s="148"/>
      <c r="M222" s="152"/>
      <c r="T222" s="153"/>
      <c r="AT222" s="149" t="s">
        <v>175</v>
      </c>
      <c r="AU222" s="149" t="s">
        <v>78</v>
      </c>
      <c r="AV222" s="13" t="s">
        <v>173</v>
      </c>
      <c r="AW222" s="13" t="s">
        <v>26</v>
      </c>
      <c r="AX222" s="13" t="s">
        <v>76</v>
      </c>
      <c r="AY222" s="149" t="s">
        <v>167</v>
      </c>
    </row>
    <row r="223" spans="2:65" s="1" customFormat="1" ht="33" customHeight="1">
      <c r="B223" s="128"/>
      <c r="C223" s="129" t="s">
        <v>294</v>
      </c>
      <c r="D223" s="129" t="s">
        <v>169</v>
      </c>
      <c r="E223" s="130" t="s">
        <v>295</v>
      </c>
      <c r="F223" s="131" t="s">
        <v>296</v>
      </c>
      <c r="G223" s="132" t="s">
        <v>128</v>
      </c>
      <c r="H223" s="133">
        <v>0.659</v>
      </c>
      <c r="I223" s="183"/>
      <c r="J223" s="134">
        <f>ROUND(I223*H223,2)</f>
        <v>0</v>
      </c>
      <c r="K223" s="131" t="s">
        <v>172</v>
      </c>
      <c r="L223" s="28"/>
      <c r="M223" s="135" t="s">
        <v>1</v>
      </c>
      <c r="N223" s="136" t="s">
        <v>33</v>
      </c>
      <c r="O223" s="137">
        <v>10.773</v>
      </c>
      <c r="P223" s="137">
        <f>O223*H223</f>
        <v>7.099407</v>
      </c>
      <c r="Q223" s="137">
        <v>0</v>
      </c>
      <c r="R223" s="137">
        <f>Q223*H223</f>
        <v>0</v>
      </c>
      <c r="S223" s="137">
        <v>2.2</v>
      </c>
      <c r="T223" s="138">
        <f>S223*H223</f>
        <v>1.4498000000000002</v>
      </c>
      <c r="AR223" s="139" t="s">
        <v>173</v>
      </c>
      <c r="AT223" s="139" t="s">
        <v>169</v>
      </c>
      <c r="AU223" s="139" t="s">
        <v>78</v>
      </c>
      <c r="AY223" s="16" t="s">
        <v>167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6" t="s">
        <v>76</v>
      </c>
      <c r="BK223" s="140">
        <f>ROUND(I223*H223,2)</f>
        <v>0</v>
      </c>
      <c r="BL223" s="16" t="s">
        <v>173</v>
      </c>
      <c r="BM223" s="139" t="s">
        <v>297</v>
      </c>
    </row>
    <row r="224" spans="2:51" s="14" customFormat="1" ht="12">
      <c r="B224" s="154"/>
      <c r="D224" s="142" t="s">
        <v>175</v>
      </c>
      <c r="E224" s="155" t="s">
        <v>1</v>
      </c>
      <c r="F224" s="156" t="s">
        <v>259</v>
      </c>
      <c r="H224" s="155" t="s">
        <v>1</v>
      </c>
      <c r="L224" s="154"/>
      <c r="M224" s="157"/>
      <c r="T224" s="158"/>
      <c r="AT224" s="155" t="s">
        <v>175</v>
      </c>
      <c r="AU224" s="155" t="s">
        <v>78</v>
      </c>
      <c r="AV224" s="14" t="s">
        <v>76</v>
      </c>
      <c r="AW224" s="14" t="s">
        <v>26</v>
      </c>
      <c r="AX224" s="14" t="s">
        <v>68</v>
      </c>
      <c r="AY224" s="155" t="s">
        <v>167</v>
      </c>
    </row>
    <row r="225" spans="2:51" s="12" customFormat="1" ht="12">
      <c r="B225" s="141"/>
      <c r="D225" s="142" t="s">
        <v>175</v>
      </c>
      <c r="E225" s="143" t="s">
        <v>1</v>
      </c>
      <c r="F225" s="144" t="s">
        <v>260</v>
      </c>
      <c r="H225" s="145">
        <v>0.658935</v>
      </c>
      <c r="L225" s="141"/>
      <c r="M225" s="146"/>
      <c r="T225" s="147"/>
      <c r="AT225" s="143" t="s">
        <v>175</v>
      </c>
      <c r="AU225" s="143" t="s">
        <v>78</v>
      </c>
      <c r="AV225" s="12" t="s">
        <v>78</v>
      </c>
      <c r="AW225" s="12" t="s">
        <v>26</v>
      </c>
      <c r="AX225" s="12" t="s">
        <v>68</v>
      </c>
      <c r="AY225" s="143" t="s">
        <v>167</v>
      </c>
    </row>
    <row r="226" spans="2:51" s="13" customFormat="1" ht="12">
      <c r="B226" s="148"/>
      <c r="D226" s="142" t="s">
        <v>175</v>
      </c>
      <c r="E226" s="149" t="s">
        <v>1</v>
      </c>
      <c r="F226" s="150" t="s">
        <v>176</v>
      </c>
      <c r="H226" s="151">
        <v>0.658935</v>
      </c>
      <c r="L226" s="148"/>
      <c r="M226" s="152"/>
      <c r="T226" s="153"/>
      <c r="AT226" s="149" t="s">
        <v>175</v>
      </c>
      <c r="AU226" s="149" t="s">
        <v>78</v>
      </c>
      <c r="AV226" s="13" t="s">
        <v>173</v>
      </c>
      <c r="AW226" s="13" t="s">
        <v>26</v>
      </c>
      <c r="AX226" s="13" t="s">
        <v>76</v>
      </c>
      <c r="AY226" s="149" t="s">
        <v>167</v>
      </c>
    </row>
    <row r="227" spans="2:65" s="1" customFormat="1" ht="33" customHeight="1">
      <c r="B227" s="128"/>
      <c r="C227" s="129" t="s">
        <v>298</v>
      </c>
      <c r="D227" s="129" t="s">
        <v>169</v>
      </c>
      <c r="E227" s="130" t="s">
        <v>299</v>
      </c>
      <c r="F227" s="131" t="s">
        <v>300</v>
      </c>
      <c r="G227" s="132" t="s">
        <v>128</v>
      </c>
      <c r="H227" s="133">
        <v>0.879</v>
      </c>
      <c r="I227" s="183"/>
      <c r="J227" s="134">
        <f>ROUND(I227*H227,2)</f>
        <v>0</v>
      </c>
      <c r="K227" s="131" t="s">
        <v>1</v>
      </c>
      <c r="L227" s="28"/>
      <c r="M227" s="135" t="s">
        <v>1</v>
      </c>
      <c r="N227" s="136" t="s">
        <v>33</v>
      </c>
      <c r="O227" s="137">
        <v>0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173</v>
      </c>
      <c r="AT227" s="139" t="s">
        <v>169</v>
      </c>
      <c r="AU227" s="139" t="s">
        <v>78</v>
      </c>
      <c r="AY227" s="16" t="s">
        <v>167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6" t="s">
        <v>76</v>
      </c>
      <c r="BK227" s="140">
        <f>ROUND(I227*H227,2)</f>
        <v>0</v>
      </c>
      <c r="BL227" s="16" t="s">
        <v>173</v>
      </c>
      <c r="BM227" s="139" t="s">
        <v>301</v>
      </c>
    </row>
    <row r="228" spans="2:51" s="14" customFormat="1" ht="12">
      <c r="B228" s="154"/>
      <c r="D228" s="142" t="s">
        <v>175</v>
      </c>
      <c r="E228" s="155" t="s">
        <v>1</v>
      </c>
      <c r="F228" s="156" t="s">
        <v>259</v>
      </c>
      <c r="H228" s="155" t="s">
        <v>1</v>
      </c>
      <c r="L228" s="154"/>
      <c r="M228" s="157"/>
      <c r="T228" s="158"/>
      <c r="AT228" s="155" t="s">
        <v>175</v>
      </c>
      <c r="AU228" s="155" t="s">
        <v>78</v>
      </c>
      <c r="AV228" s="14" t="s">
        <v>76</v>
      </c>
      <c r="AW228" s="14" t="s">
        <v>26</v>
      </c>
      <c r="AX228" s="14" t="s">
        <v>68</v>
      </c>
      <c r="AY228" s="155" t="s">
        <v>167</v>
      </c>
    </row>
    <row r="229" spans="2:51" s="12" customFormat="1" ht="12">
      <c r="B229" s="141"/>
      <c r="D229" s="142" t="s">
        <v>175</v>
      </c>
      <c r="E229" s="143" t="s">
        <v>1</v>
      </c>
      <c r="F229" s="144" t="s">
        <v>302</v>
      </c>
      <c r="H229" s="145">
        <v>0.87858</v>
      </c>
      <c r="L229" s="141"/>
      <c r="M229" s="146"/>
      <c r="T229" s="147"/>
      <c r="AT229" s="143" t="s">
        <v>175</v>
      </c>
      <c r="AU229" s="143" t="s">
        <v>78</v>
      </c>
      <c r="AV229" s="12" t="s">
        <v>78</v>
      </c>
      <c r="AW229" s="12" t="s">
        <v>26</v>
      </c>
      <c r="AX229" s="12" t="s">
        <v>68</v>
      </c>
      <c r="AY229" s="143" t="s">
        <v>167</v>
      </c>
    </row>
    <row r="230" spans="2:51" s="13" customFormat="1" ht="12">
      <c r="B230" s="148"/>
      <c r="D230" s="142" t="s">
        <v>175</v>
      </c>
      <c r="E230" s="149" t="s">
        <v>1</v>
      </c>
      <c r="F230" s="150" t="s">
        <v>176</v>
      </c>
      <c r="H230" s="151">
        <v>0.87858</v>
      </c>
      <c r="L230" s="148"/>
      <c r="M230" s="152"/>
      <c r="T230" s="153"/>
      <c r="AT230" s="149" t="s">
        <v>175</v>
      </c>
      <c r="AU230" s="149" t="s">
        <v>78</v>
      </c>
      <c r="AV230" s="13" t="s">
        <v>173</v>
      </c>
      <c r="AW230" s="13" t="s">
        <v>26</v>
      </c>
      <c r="AX230" s="13" t="s">
        <v>76</v>
      </c>
      <c r="AY230" s="149" t="s">
        <v>167</v>
      </c>
    </row>
    <row r="231" spans="2:65" s="1" customFormat="1" ht="24.2" customHeight="1">
      <c r="B231" s="128"/>
      <c r="C231" s="129" t="s">
        <v>303</v>
      </c>
      <c r="D231" s="129" t="s">
        <v>169</v>
      </c>
      <c r="E231" s="130" t="s">
        <v>304</v>
      </c>
      <c r="F231" s="131" t="s">
        <v>305</v>
      </c>
      <c r="G231" s="132" t="s">
        <v>90</v>
      </c>
      <c r="H231" s="133">
        <v>7.2</v>
      </c>
      <c r="I231" s="183"/>
      <c r="J231" s="134">
        <f>ROUND(I231*H231,2)</f>
        <v>0</v>
      </c>
      <c r="K231" s="131" t="s">
        <v>172</v>
      </c>
      <c r="L231" s="28"/>
      <c r="M231" s="135" t="s">
        <v>1</v>
      </c>
      <c r="N231" s="136" t="s">
        <v>33</v>
      </c>
      <c r="O231" s="137">
        <v>0.425</v>
      </c>
      <c r="P231" s="137">
        <f>O231*H231</f>
        <v>3.06</v>
      </c>
      <c r="Q231" s="137">
        <v>0</v>
      </c>
      <c r="R231" s="137">
        <f>Q231*H231</f>
        <v>0</v>
      </c>
      <c r="S231" s="137">
        <v>0.055</v>
      </c>
      <c r="T231" s="138">
        <f>S231*H231</f>
        <v>0.396</v>
      </c>
      <c r="AR231" s="139" t="s">
        <v>173</v>
      </c>
      <c r="AT231" s="139" t="s">
        <v>169</v>
      </c>
      <c r="AU231" s="139" t="s">
        <v>78</v>
      </c>
      <c r="AY231" s="16" t="s">
        <v>167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6" t="s">
        <v>76</v>
      </c>
      <c r="BK231" s="140">
        <f>ROUND(I231*H231,2)</f>
        <v>0</v>
      </c>
      <c r="BL231" s="16" t="s">
        <v>173</v>
      </c>
      <c r="BM231" s="139" t="s">
        <v>306</v>
      </c>
    </row>
    <row r="232" spans="2:51" s="12" customFormat="1" ht="12">
      <c r="B232" s="141"/>
      <c r="D232" s="142" t="s">
        <v>175</v>
      </c>
      <c r="E232" s="143" t="s">
        <v>1</v>
      </c>
      <c r="F232" s="144" t="s">
        <v>106</v>
      </c>
      <c r="H232" s="145">
        <v>7.2</v>
      </c>
      <c r="L232" s="141"/>
      <c r="M232" s="146"/>
      <c r="T232" s="147"/>
      <c r="AT232" s="143" t="s">
        <v>175</v>
      </c>
      <c r="AU232" s="143" t="s">
        <v>78</v>
      </c>
      <c r="AV232" s="12" t="s">
        <v>78</v>
      </c>
      <c r="AW232" s="12" t="s">
        <v>26</v>
      </c>
      <c r="AX232" s="12" t="s">
        <v>68</v>
      </c>
      <c r="AY232" s="143" t="s">
        <v>167</v>
      </c>
    </row>
    <row r="233" spans="2:51" s="13" customFormat="1" ht="12">
      <c r="B233" s="148"/>
      <c r="D233" s="142" t="s">
        <v>175</v>
      </c>
      <c r="E233" s="149" t="s">
        <v>1</v>
      </c>
      <c r="F233" s="150" t="s">
        <v>176</v>
      </c>
      <c r="H233" s="151">
        <v>7.2</v>
      </c>
      <c r="L233" s="148"/>
      <c r="M233" s="152"/>
      <c r="T233" s="153"/>
      <c r="AT233" s="149" t="s">
        <v>175</v>
      </c>
      <c r="AU233" s="149" t="s">
        <v>78</v>
      </c>
      <c r="AV233" s="13" t="s">
        <v>173</v>
      </c>
      <c r="AW233" s="13" t="s">
        <v>26</v>
      </c>
      <c r="AX233" s="13" t="s">
        <v>76</v>
      </c>
      <c r="AY233" s="149" t="s">
        <v>167</v>
      </c>
    </row>
    <row r="234" spans="2:65" s="1" customFormat="1" ht="21.75" customHeight="1">
      <c r="B234" s="128"/>
      <c r="C234" s="129" t="s">
        <v>307</v>
      </c>
      <c r="D234" s="129" t="s">
        <v>169</v>
      </c>
      <c r="E234" s="130" t="s">
        <v>308</v>
      </c>
      <c r="F234" s="131" t="s">
        <v>309</v>
      </c>
      <c r="G234" s="132" t="s">
        <v>90</v>
      </c>
      <c r="H234" s="133">
        <v>4.728</v>
      </c>
      <c r="I234" s="183"/>
      <c r="J234" s="134">
        <f>ROUND(I234*H234,2)</f>
        <v>0</v>
      </c>
      <c r="K234" s="131" t="s">
        <v>172</v>
      </c>
      <c r="L234" s="28"/>
      <c r="M234" s="135" t="s">
        <v>1</v>
      </c>
      <c r="N234" s="136" t="s">
        <v>33</v>
      </c>
      <c r="O234" s="137">
        <v>0.939</v>
      </c>
      <c r="P234" s="137">
        <f>O234*H234</f>
        <v>4.439591999999999</v>
      </c>
      <c r="Q234" s="137">
        <v>0</v>
      </c>
      <c r="R234" s="137">
        <f>Q234*H234</f>
        <v>0</v>
      </c>
      <c r="S234" s="137">
        <v>0.076</v>
      </c>
      <c r="T234" s="138">
        <f>S234*H234</f>
        <v>0.359328</v>
      </c>
      <c r="AR234" s="139" t="s">
        <v>173</v>
      </c>
      <c r="AT234" s="139" t="s">
        <v>169</v>
      </c>
      <c r="AU234" s="139" t="s">
        <v>78</v>
      </c>
      <c r="AY234" s="16" t="s">
        <v>167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6" t="s">
        <v>76</v>
      </c>
      <c r="BK234" s="140">
        <f>ROUND(I234*H234,2)</f>
        <v>0</v>
      </c>
      <c r="BL234" s="16" t="s">
        <v>173</v>
      </c>
      <c r="BM234" s="139" t="s">
        <v>310</v>
      </c>
    </row>
    <row r="235" spans="2:51" s="12" customFormat="1" ht="12">
      <c r="B235" s="141"/>
      <c r="D235" s="142" t="s">
        <v>175</v>
      </c>
      <c r="E235" s="143" t="s">
        <v>1</v>
      </c>
      <c r="F235" s="144" t="s">
        <v>311</v>
      </c>
      <c r="H235" s="145">
        <v>4.728</v>
      </c>
      <c r="L235" s="141"/>
      <c r="M235" s="146"/>
      <c r="T235" s="147"/>
      <c r="AT235" s="143" t="s">
        <v>175</v>
      </c>
      <c r="AU235" s="143" t="s">
        <v>78</v>
      </c>
      <c r="AV235" s="12" t="s">
        <v>78</v>
      </c>
      <c r="AW235" s="12" t="s">
        <v>26</v>
      </c>
      <c r="AX235" s="12" t="s">
        <v>68</v>
      </c>
      <c r="AY235" s="143" t="s">
        <v>167</v>
      </c>
    </row>
    <row r="236" spans="2:51" s="13" customFormat="1" ht="12">
      <c r="B236" s="148"/>
      <c r="D236" s="142" t="s">
        <v>175</v>
      </c>
      <c r="E236" s="149" t="s">
        <v>1</v>
      </c>
      <c r="F236" s="150" t="s">
        <v>176</v>
      </c>
      <c r="H236" s="151">
        <v>4.728</v>
      </c>
      <c r="L236" s="148"/>
      <c r="M236" s="152"/>
      <c r="T236" s="153"/>
      <c r="AT236" s="149" t="s">
        <v>175</v>
      </c>
      <c r="AU236" s="149" t="s">
        <v>78</v>
      </c>
      <c r="AV236" s="13" t="s">
        <v>173</v>
      </c>
      <c r="AW236" s="13" t="s">
        <v>26</v>
      </c>
      <c r="AX236" s="13" t="s">
        <v>76</v>
      </c>
      <c r="AY236" s="149" t="s">
        <v>167</v>
      </c>
    </row>
    <row r="237" spans="2:65" s="1" customFormat="1" ht="24.2" customHeight="1">
      <c r="B237" s="128"/>
      <c r="C237" s="129" t="s">
        <v>312</v>
      </c>
      <c r="D237" s="129" t="s">
        <v>169</v>
      </c>
      <c r="E237" s="130" t="s">
        <v>313</v>
      </c>
      <c r="F237" s="131" t="s">
        <v>314</v>
      </c>
      <c r="G237" s="132" t="s">
        <v>116</v>
      </c>
      <c r="H237" s="133">
        <v>3</v>
      </c>
      <c r="I237" s="183"/>
      <c r="J237" s="134">
        <f>ROUND(I237*H237,2)</f>
        <v>0</v>
      </c>
      <c r="K237" s="131" t="s">
        <v>172</v>
      </c>
      <c r="L237" s="28"/>
      <c r="M237" s="135" t="s">
        <v>1</v>
      </c>
      <c r="N237" s="136" t="s">
        <v>33</v>
      </c>
      <c r="O237" s="137">
        <v>0.93</v>
      </c>
      <c r="P237" s="137">
        <f>O237*H237</f>
        <v>2.79</v>
      </c>
      <c r="Q237" s="137">
        <v>0</v>
      </c>
      <c r="R237" s="137">
        <f>Q237*H237</f>
        <v>0</v>
      </c>
      <c r="S237" s="137">
        <v>0.065</v>
      </c>
      <c r="T237" s="138">
        <f>S237*H237</f>
        <v>0.195</v>
      </c>
      <c r="AR237" s="139" t="s">
        <v>173</v>
      </c>
      <c r="AT237" s="139" t="s">
        <v>169</v>
      </c>
      <c r="AU237" s="139" t="s">
        <v>78</v>
      </c>
      <c r="AY237" s="16" t="s">
        <v>167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6" t="s">
        <v>76</v>
      </c>
      <c r="BK237" s="140">
        <f>ROUND(I237*H237,2)</f>
        <v>0</v>
      </c>
      <c r="BL237" s="16" t="s">
        <v>173</v>
      </c>
      <c r="BM237" s="139" t="s">
        <v>315</v>
      </c>
    </row>
    <row r="238" spans="2:51" s="14" customFormat="1" ht="12">
      <c r="B238" s="154"/>
      <c r="D238" s="142" t="s">
        <v>175</v>
      </c>
      <c r="E238" s="155" t="s">
        <v>1</v>
      </c>
      <c r="F238" s="156" t="s">
        <v>316</v>
      </c>
      <c r="H238" s="155" t="s">
        <v>1</v>
      </c>
      <c r="L238" s="154"/>
      <c r="M238" s="157"/>
      <c r="T238" s="158"/>
      <c r="AT238" s="155" t="s">
        <v>175</v>
      </c>
      <c r="AU238" s="155" t="s">
        <v>78</v>
      </c>
      <c r="AV238" s="14" t="s">
        <v>76</v>
      </c>
      <c r="AW238" s="14" t="s">
        <v>26</v>
      </c>
      <c r="AX238" s="14" t="s">
        <v>68</v>
      </c>
      <c r="AY238" s="155" t="s">
        <v>167</v>
      </c>
    </row>
    <row r="239" spans="2:51" s="12" customFormat="1" ht="12">
      <c r="B239" s="141"/>
      <c r="D239" s="142" t="s">
        <v>175</v>
      </c>
      <c r="E239" s="143" t="s">
        <v>1</v>
      </c>
      <c r="F239" s="144" t="s">
        <v>317</v>
      </c>
      <c r="H239" s="145">
        <v>3</v>
      </c>
      <c r="L239" s="141"/>
      <c r="M239" s="146"/>
      <c r="T239" s="147"/>
      <c r="AT239" s="143" t="s">
        <v>175</v>
      </c>
      <c r="AU239" s="143" t="s">
        <v>78</v>
      </c>
      <c r="AV239" s="12" t="s">
        <v>78</v>
      </c>
      <c r="AW239" s="12" t="s">
        <v>26</v>
      </c>
      <c r="AX239" s="12" t="s">
        <v>68</v>
      </c>
      <c r="AY239" s="143" t="s">
        <v>167</v>
      </c>
    </row>
    <row r="240" spans="2:51" s="13" customFormat="1" ht="12">
      <c r="B240" s="148"/>
      <c r="D240" s="142" t="s">
        <v>175</v>
      </c>
      <c r="E240" s="149" t="s">
        <v>1</v>
      </c>
      <c r="F240" s="150" t="s">
        <v>176</v>
      </c>
      <c r="H240" s="151">
        <v>3</v>
      </c>
      <c r="L240" s="148"/>
      <c r="M240" s="152"/>
      <c r="T240" s="153"/>
      <c r="AT240" s="149" t="s">
        <v>175</v>
      </c>
      <c r="AU240" s="149" t="s">
        <v>78</v>
      </c>
      <c r="AV240" s="13" t="s">
        <v>173</v>
      </c>
      <c r="AW240" s="13" t="s">
        <v>26</v>
      </c>
      <c r="AX240" s="13" t="s">
        <v>76</v>
      </c>
      <c r="AY240" s="149" t="s">
        <v>167</v>
      </c>
    </row>
    <row r="241" spans="2:65" s="1" customFormat="1" ht="37.9" customHeight="1">
      <c r="B241" s="128"/>
      <c r="C241" s="129" t="s">
        <v>318</v>
      </c>
      <c r="D241" s="129" t="s">
        <v>169</v>
      </c>
      <c r="E241" s="130" t="s">
        <v>319</v>
      </c>
      <c r="F241" s="131" t="s">
        <v>320</v>
      </c>
      <c r="G241" s="132" t="s">
        <v>90</v>
      </c>
      <c r="H241" s="133">
        <v>37.76</v>
      </c>
      <c r="I241" s="183"/>
      <c r="J241" s="134">
        <f>ROUND(I241*H241,2)</f>
        <v>0</v>
      </c>
      <c r="K241" s="131" t="s">
        <v>172</v>
      </c>
      <c r="L241" s="28"/>
      <c r="M241" s="135" t="s">
        <v>1</v>
      </c>
      <c r="N241" s="136" t="s">
        <v>33</v>
      </c>
      <c r="O241" s="137">
        <v>0.1</v>
      </c>
      <c r="P241" s="137">
        <f>O241*H241</f>
        <v>3.776</v>
      </c>
      <c r="Q241" s="137">
        <v>0</v>
      </c>
      <c r="R241" s="137">
        <f>Q241*H241</f>
        <v>0</v>
      </c>
      <c r="S241" s="137">
        <v>0.01</v>
      </c>
      <c r="T241" s="138">
        <f>S241*H241</f>
        <v>0.3776</v>
      </c>
      <c r="AR241" s="139" t="s">
        <v>173</v>
      </c>
      <c r="AT241" s="139" t="s">
        <v>169</v>
      </c>
      <c r="AU241" s="139" t="s">
        <v>78</v>
      </c>
      <c r="AY241" s="16" t="s">
        <v>167</v>
      </c>
      <c r="BE241" s="140">
        <f>IF(N241="základní",J241,0)</f>
        <v>0</v>
      </c>
      <c r="BF241" s="140">
        <f>IF(N241="snížená",J241,0)</f>
        <v>0</v>
      </c>
      <c r="BG241" s="140">
        <f>IF(N241="zákl. přenesená",J241,0)</f>
        <v>0</v>
      </c>
      <c r="BH241" s="140">
        <f>IF(N241="sníž. přenesená",J241,0)</f>
        <v>0</v>
      </c>
      <c r="BI241" s="140">
        <f>IF(N241="nulová",J241,0)</f>
        <v>0</v>
      </c>
      <c r="BJ241" s="16" t="s">
        <v>76</v>
      </c>
      <c r="BK241" s="140">
        <f>ROUND(I241*H241,2)</f>
        <v>0</v>
      </c>
      <c r="BL241" s="16" t="s">
        <v>173</v>
      </c>
      <c r="BM241" s="139" t="s">
        <v>321</v>
      </c>
    </row>
    <row r="242" spans="2:51" s="12" customFormat="1" ht="12">
      <c r="B242" s="141"/>
      <c r="D242" s="142" t="s">
        <v>175</v>
      </c>
      <c r="E242" s="143" t="s">
        <v>1</v>
      </c>
      <c r="F242" s="144" t="s">
        <v>103</v>
      </c>
      <c r="H242" s="145">
        <v>37.76017525</v>
      </c>
      <c r="L242" s="141"/>
      <c r="M242" s="146"/>
      <c r="T242" s="147"/>
      <c r="AT242" s="143" t="s">
        <v>175</v>
      </c>
      <c r="AU242" s="143" t="s">
        <v>78</v>
      </c>
      <c r="AV242" s="12" t="s">
        <v>78</v>
      </c>
      <c r="AW242" s="12" t="s">
        <v>26</v>
      </c>
      <c r="AX242" s="12" t="s">
        <v>68</v>
      </c>
      <c r="AY242" s="143" t="s">
        <v>167</v>
      </c>
    </row>
    <row r="243" spans="2:51" s="13" customFormat="1" ht="12">
      <c r="B243" s="148"/>
      <c r="D243" s="142" t="s">
        <v>175</v>
      </c>
      <c r="E243" s="149" t="s">
        <v>1</v>
      </c>
      <c r="F243" s="150" t="s">
        <v>176</v>
      </c>
      <c r="H243" s="151">
        <v>37.76017525</v>
      </c>
      <c r="L243" s="148"/>
      <c r="M243" s="152"/>
      <c r="T243" s="153"/>
      <c r="AT243" s="149" t="s">
        <v>175</v>
      </c>
      <c r="AU243" s="149" t="s">
        <v>78</v>
      </c>
      <c r="AV243" s="13" t="s">
        <v>173</v>
      </c>
      <c r="AW243" s="13" t="s">
        <v>26</v>
      </c>
      <c r="AX243" s="13" t="s">
        <v>76</v>
      </c>
      <c r="AY243" s="149" t="s">
        <v>167</v>
      </c>
    </row>
    <row r="244" spans="2:65" s="1" customFormat="1" ht="37.9" customHeight="1">
      <c r="B244" s="128"/>
      <c r="C244" s="129" t="s">
        <v>322</v>
      </c>
      <c r="D244" s="129" t="s">
        <v>169</v>
      </c>
      <c r="E244" s="130" t="s">
        <v>323</v>
      </c>
      <c r="F244" s="131" t="s">
        <v>324</v>
      </c>
      <c r="G244" s="132" t="s">
        <v>90</v>
      </c>
      <c r="H244" s="133">
        <v>108.514</v>
      </c>
      <c r="I244" s="183"/>
      <c r="J244" s="134">
        <f>ROUND(I244*H244,2)</f>
        <v>0</v>
      </c>
      <c r="K244" s="131" t="s">
        <v>172</v>
      </c>
      <c r="L244" s="28"/>
      <c r="M244" s="135" t="s">
        <v>1</v>
      </c>
      <c r="N244" s="136" t="s">
        <v>33</v>
      </c>
      <c r="O244" s="137">
        <v>0.13</v>
      </c>
      <c r="P244" s="137">
        <f>O244*H244</f>
        <v>14.10682</v>
      </c>
      <c r="Q244" s="137">
        <v>0</v>
      </c>
      <c r="R244" s="137">
        <f>Q244*H244</f>
        <v>0</v>
      </c>
      <c r="S244" s="137">
        <v>0.02</v>
      </c>
      <c r="T244" s="138">
        <f>S244*H244</f>
        <v>2.17028</v>
      </c>
      <c r="AR244" s="139" t="s">
        <v>173</v>
      </c>
      <c r="AT244" s="139" t="s">
        <v>169</v>
      </c>
      <c r="AU244" s="139" t="s">
        <v>78</v>
      </c>
      <c r="AY244" s="16" t="s">
        <v>167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6" t="s">
        <v>76</v>
      </c>
      <c r="BK244" s="140">
        <f>ROUND(I244*H244,2)</f>
        <v>0</v>
      </c>
      <c r="BL244" s="16" t="s">
        <v>173</v>
      </c>
      <c r="BM244" s="139" t="s">
        <v>325</v>
      </c>
    </row>
    <row r="245" spans="2:51" s="14" customFormat="1" ht="12">
      <c r="B245" s="154"/>
      <c r="D245" s="142" t="s">
        <v>175</v>
      </c>
      <c r="E245" s="155" t="s">
        <v>1</v>
      </c>
      <c r="F245" s="156" t="s">
        <v>227</v>
      </c>
      <c r="H245" s="155" t="s">
        <v>1</v>
      </c>
      <c r="L245" s="154"/>
      <c r="M245" s="157"/>
      <c r="T245" s="158"/>
      <c r="AT245" s="155" t="s">
        <v>175</v>
      </c>
      <c r="AU245" s="155" t="s">
        <v>78</v>
      </c>
      <c r="AV245" s="14" t="s">
        <v>76</v>
      </c>
      <c r="AW245" s="14" t="s">
        <v>26</v>
      </c>
      <c r="AX245" s="14" t="s">
        <v>68</v>
      </c>
      <c r="AY245" s="155" t="s">
        <v>167</v>
      </c>
    </row>
    <row r="246" spans="2:51" s="12" customFormat="1" ht="12">
      <c r="B246" s="141"/>
      <c r="D246" s="142" t="s">
        <v>175</v>
      </c>
      <c r="E246" s="143" t="s">
        <v>1</v>
      </c>
      <c r="F246" s="144" t="s">
        <v>97</v>
      </c>
      <c r="H246" s="145">
        <v>150.8538</v>
      </c>
      <c r="L246" s="141"/>
      <c r="M246" s="146"/>
      <c r="T246" s="147"/>
      <c r="AT246" s="143" t="s">
        <v>175</v>
      </c>
      <c r="AU246" s="143" t="s">
        <v>78</v>
      </c>
      <c r="AV246" s="12" t="s">
        <v>78</v>
      </c>
      <c r="AW246" s="12" t="s">
        <v>26</v>
      </c>
      <c r="AX246" s="12" t="s">
        <v>68</v>
      </c>
      <c r="AY246" s="143" t="s">
        <v>167</v>
      </c>
    </row>
    <row r="247" spans="2:51" s="14" customFormat="1" ht="12">
      <c r="B247" s="154"/>
      <c r="D247" s="142" t="s">
        <v>175</v>
      </c>
      <c r="E247" s="155" t="s">
        <v>1</v>
      </c>
      <c r="F247" s="156" t="s">
        <v>228</v>
      </c>
      <c r="H247" s="155" t="s">
        <v>1</v>
      </c>
      <c r="L247" s="154"/>
      <c r="M247" s="157"/>
      <c r="T247" s="158"/>
      <c r="AT247" s="155" t="s">
        <v>175</v>
      </c>
      <c r="AU247" s="155" t="s">
        <v>78</v>
      </c>
      <c r="AV247" s="14" t="s">
        <v>76</v>
      </c>
      <c r="AW247" s="14" t="s">
        <v>26</v>
      </c>
      <c r="AX247" s="14" t="s">
        <v>68</v>
      </c>
      <c r="AY247" s="155" t="s">
        <v>167</v>
      </c>
    </row>
    <row r="248" spans="2:51" s="12" customFormat="1" ht="12">
      <c r="B248" s="141"/>
      <c r="D248" s="142" t="s">
        <v>175</v>
      </c>
      <c r="E248" s="143" t="s">
        <v>1</v>
      </c>
      <c r="F248" s="144" t="s">
        <v>229</v>
      </c>
      <c r="H248" s="145">
        <v>-42.34</v>
      </c>
      <c r="L248" s="141"/>
      <c r="M248" s="146"/>
      <c r="T248" s="147"/>
      <c r="AT248" s="143" t="s">
        <v>175</v>
      </c>
      <c r="AU248" s="143" t="s">
        <v>78</v>
      </c>
      <c r="AV248" s="12" t="s">
        <v>78</v>
      </c>
      <c r="AW248" s="12" t="s">
        <v>26</v>
      </c>
      <c r="AX248" s="12" t="s">
        <v>68</v>
      </c>
      <c r="AY248" s="143" t="s">
        <v>167</v>
      </c>
    </row>
    <row r="249" spans="2:51" s="13" customFormat="1" ht="12">
      <c r="B249" s="148"/>
      <c r="D249" s="142" t="s">
        <v>175</v>
      </c>
      <c r="E249" s="149" t="s">
        <v>1</v>
      </c>
      <c r="F249" s="150" t="s">
        <v>176</v>
      </c>
      <c r="H249" s="151">
        <v>108.5138</v>
      </c>
      <c r="L249" s="148"/>
      <c r="M249" s="152"/>
      <c r="T249" s="153"/>
      <c r="AT249" s="149" t="s">
        <v>175</v>
      </c>
      <c r="AU249" s="149" t="s">
        <v>78</v>
      </c>
      <c r="AV249" s="13" t="s">
        <v>173</v>
      </c>
      <c r="AW249" s="13" t="s">
        <v>26</v>
      </c>
      <c r="AX249" s="13" t="s">
        <v>76</v>
      </c>
      <c r="AY249" s="149" t="s">
        <v>167</v>
      </c>
    </row>
    <row r="250" spans="2:65" s="1" customFormat="1" ht="37.9" customHeight="1">
      <c r="B250" s="128"/>
      <c r="C250" s="129" t="s">
        <v>326</v>
      </c>
      <c r="D250" s="129" t="s">
        <v>169</v>
      </c>
      <c r="E250" s="130" t="s">
        <v>327</v>
      </c>
      <c r="F250" s="131" t="s">
        <v>328</v>
      </c>
      <c r="G250" s="132" t="s">
        <v>90</v>
      </c>
      <c r="H250" s="133">
        <v>49.54</v>
      </c>
      <c r="I250" s="183"/>
      <c r="J250" s="134">
        <f>ROUND(I250*H250,2)</f>
        <v>0</v>
      </c>
      <c r="K250" s="131" t="s">
        <v>172</v>
      </c>
      <c r="L250" s="28"/>
      <c r="M250" s="135" t="s">
        <v>1</v>
      </c>
      <c r="N250" s="136" t="s">
        <v>33</v>
      </c>
      <c r="O250" s="137">
        <v>0.26</v>
      </c>
      <c r="P250" s="137">
        <f>O250*H250</f>
        <v>12.8804</v>
      </c>
      <c r="Q250" s="137">
        <v>0</v>
      </c>
      <c r="R250" s="137">
        <f>Q250*H250</f>
        <v>0</v>
      </c>
      <c r="S250" s="137">
        <v>0.046</v>
      </c>
      <c r="T250" s="138">
        <f>S250*H250</f>
        <v>2.2788399999999998</v>
      </c>
      <c r="AR250" s="139" t="s">
        <v>173</v>
      </c>
      <c r="AT250" s="139" t="s">
        <v>169</v>
      </c>
      <c r="AU250" s="139" t="s">
        <v>78</v>
      </c>
      <c r="AY250" s="16" t="s">
        <v>167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6" t="s">
        <v>76</v>
      </c>
      <c r="BK250" s="140">
        <f>ROUND(I250*H250,2)</f>
        <v>0</v>
      </c>
      <c r="BL250" s="16" t="s">
        <v>173</v>
      </c>
      <c r="BM250" s="139" t="s">
        <v>329</v>
      </c>
    </row>
    <row r="251" spans="2:51" s="14" customFormat="1" ht="12">
      <c r="B251" s="154"/>
      <c r="D251" s="142" t="s">
        <v>175</v>
      </c>
      <c r="E251" s="155" t="s">
        <v>1</v>
      </c>
      <c r="F251" s="156" t="s">
        <v>101</v>
      </c>
      <c r="H251" s="155" t="s">
        <v>1</v>
      </c>
      <c r="L251" s="154"/>
      <c r="M251" s="157"/>
      <c r="T251" s="158"/>
      <c r="AT251" s="155" t="s">
        <v>175</v>
      </c>
      <c r="AU251" s="155" t="s">
        <v>78</v>
      </c>
      <c r="AV251" s="14" t="s">
        <v>76</v>
      </c>
      <c r="AW251" s="14" t="s">
        <v>26</v>
      </c>
      <c r="AX251" s="14" t="s">
        <v>68</v>
      </c>
      <c r="AY251" s="155" t="s">
        <v>167</v>
      </c>
    </row>
    <row r="252" spans="2:51" s="12" customFormat="1" ht="12">
      <c r="B252" s="141"/>
      <c r="D252" s="142" t="s">
        <v>175</v>
      </c>
      <c r="E252" s="143" t="s">
        <v>1</v>
      </c>
      <c r="F252" s="144" t="s">
        <v>100</v>
      </c>
      <c r="H252" s="145">
        <v>42.34</v>
      </c>
      <c r="L252" s="141"/>
      <c r="M252" s="146"/>
      <c r="T252" s="147"/>
      <c r="AT252" s="143" t="s">
        <v>175</v>
      </c>
      <c r="AU252" s="143" t="s">
        <v>78</v>
      </c>
      <c r="AV252" s="12" t="s">
        <v>78</v>
      </c>
      <c r="AW252" s="12" t="s">
        <v>26</v>
      </c>
      <c r="AX252" s="12" t="s">
        <v>68</v>
      </c>
      <c r="AY252" s="143" t="s">
        <v>167</v>
      </c>
    </row>
    <row r="253" spans="2:51" s="14" customFormat="1" ht="12">
      <c r="B253" s="154"/>
      <c r="D253" s="142" t="s">
        <v>175</v>
      </c>
      <c r="E253" s="155" t="s">
        <v>1</v>
      </c>
      <c r="F253" s="156" t="s">
        <v>330</v>
      </c>
      <c r="H253" s="155" t="s">
        <v>1</v>
      </c>
      <c r="L253" s="154"/>
      <c r="M253" s="157"/>
      <c r="T253" s="158"/>
      <c r="AT253" s="155" t="s">
        <v>175</v>
      </c>
      <c r="AU253" s="155" t="s">
        <v>78</v>
      </c>
      <c r="AV253" s="14" t="s">
        <v>76</v>
      </c>
      <c r="AW253" s="14" t="s">
        <v>26</v>
      </c>
      <c r="AX253" s="14" t="s">
        <v>68</v>
      </c>
      <c r="AY253" s="155" t="s">
        <v>167</v>
      </c>
    </row>
    <row r="254" spans="2:51" s="12" customFormat="1" ht="12">
      <c r="B254" s="141"/>
      <c r="D254" s="142" t="s">
        <v>175</v>
      </c>
      <c r="E254" s="143" t="s">
        <v>1</v>
      </c>
      <c r="F254" s="144" t="s">
        <v>106</v>
      </c>
      <c r="H254" s="145">
        <v>7.2</v>
      </c>
      <c r="L254" s="141"/>
      <c r="M254" s="146"/>
      <c r="T254" s="147"/>
      <c r="AT254" s="143" t="s">
        <v>175</v>
      </c>
      <c r="AU254" s="143" t="s">
        <v>78</v>
      </c>
      <c r="AV254" s="12" t="s">
        <v>78</v>
      </c>
      <c r="AW254" s="12" t="s">
        <v>26</v>
      </c>
      <c r="AX254" s="12" t="s">
        <v>68</v>
      </c>
      <c r="AY254" s="143" t="s">
        <v>167</v>
      </c>
    </row>
    <row r="255" spans="2:51" s="13" customFormat="1" ht="12">
      <c r="B255" s="148"/>
      <c r="D255" s="142" t="s">
        <v>175</v>
      </c>
      <c r="E255" s="149" t="s">
        <v>1</v>
      </c>
      <c r="F255" s="150" t="s">
        <v>176</v>
      </c>
      <c r="H255" s="151">
        <v>49.54</v>
      </c>
      <c r="L255" s="148"/>
      <c r="M255" s="152"/>
      <c r="T255" s="153"/>
      <c r="AT255" s="149" t="s">
        <v>175</v>
      </c>
      <c r="AU255" s="149" t="s">
        <v>78</v>
      </c>
      <c r="AV255" s="13" t="s">
        <v>173</v>
      </c>
      <c r="AW255" s="13" t="s">
        <v>26</v>
      </c>
      <c r="AX255" s="13" t="s">
        <v>76</v>
      </c>
      <c r="AY255" s="149" t="s">
        <v>167</v>
      </c>
    </row>
    <row r="256" spans="2:63" s="11" customFormat="1" ht="22.9" customHeight="1">
      <c r="B256" s="117"/>
      <c r="D256" s="118" t="s">
        <v>67</v>
      </c>
      <c r="E256" s="126" t="s">
        <v>331</v>
      </c>
      <c r="F256" s="126" t="s">
        <v>332</v>
      </c>
      <c r="J256" s="127">
        <f>BK256</f>
        <v>0</v>
      </c>
      <c r="L256" s="117"/>
      <c r="M256" s="121"/>
      <c r="P256" s="122">
        <f>SUM(P257:P261)</f>
        <v>21.243775</v>
      </c>
      <c r="R256" s="122">
        <f>SUM(R257:R261)</f>
        <v>0</v>
      </c>
      <c r="T256" s="123">
        <f>SUM(T257:T261)</f>
        <v>0</v>
      </c>
      <c r="AR256" s="118" t="s">
        <v>76</v>
      </c>
      <c r="AT256" s="124" t="s">
        <v>67</v>
      </c>
      <c r="AU256" s="124" t="s">
        <v>76</v>
      </c>
      <c r="AY256" s="118" t="s">
        <v>167</v>
      </c>
      <c r="BK256" s="125">
        <f>SUM(BK257:BK261)</f>
        <v>0</v>
      </c>
    </row>
    <row r="257" spans="2:65" s="1" customFormat="1" ht="24.2" customHeight="1">
      <c r="B257" s="128"/>
      <c r="C257" s="129" t="s">
        <v>333</v>
      </c>
      <c r="D257" s="129" t="s">
        <v>169</v>
      </c>
      <c r="E257" s="130" t="s">
        <v>334</v>
      </c>
      <c r="F257" s="131" t="s">
        <v>335</v>
      </c>
      <c r="G257" s="132" t="s">
        <v>189</v>
      </c>
      <c r="H257" s="133">
        <v>8.155</v>
      </c>
      <c r="I257" s="183"/>
      <c r="J257" s="134">
        <f>ROUND(I257*H257,2)</f>
        <v>0</v>
      </c>
      <c r="K257" s="131" t="s">
        <v>172</v>
      </c>
      <c r="L257" s="28"/>
      <c r="M257" s="135" t="s">
        <v>1</v>
      </c>
      <c r="N257" s="136" t="s">
        <v>33</v>
      </c>
      <c r="O257" s="137">
        <v>2.42</v>
      </c>
      <c r="P257" s="137">
        <f>O257*H257</f>
        <v>19.7351</v>
      </c>
      <c r="Q257" s="137">
        <v>0</v>
      </c>
      <c r="R257" s="137">
        <f>Q257*H257</f>
        <v>0</v>
      </c>
      <c r="S257" s="137">
        <v>0</v>
      </c>
      <c r="T257" s="138">
        <f>S257*H257</f>
        <v>0</v>
      </c>
      <c r="AR257" s="139" t="s">
        <v>173</v>
      </c>
      <c r="AT257" s="139" t="s">
        <v>169</v>
      </c>
      <c r="AU257" s="139" t="s">
        <v>78</v>
      </c>
      <c r="AY257" s="16" t="s">
        <v>167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6" t="s">
        <v>76</v>
      </c>
      <c r="BK257" s="140">
        <f>ROUND(I257*H257,2)</f>
        <v>0</v>
      </c>
      <c r="BL257" s="16" t="s">
        <v>173</v>
      </c>
      <c r="BM257" s="139" t="s">
        <v>336</v>
      </c>
    </row>
    <row r="258" spans="2:65" s="1" customFormat="1" ht="24.2" customHeight="1">
      <c r="B258" s="128"/>
      <c r="C258" s="129" t="s">
        <v>337</v>
      </c>
      <c r="D258" s="129" t="s">
        <v>169</v>
      </c>
      <c r="E258" s="130" t="s">
        <v>338</v>
      </c>
      <c r="F258" s="131" t="s">
        <v>339</v>
      </c>
      <c r="G258" s="132" t="s">
        <v>189</v>
      </c>
      <c r="H258" s="133">
        <v>8.155</v>
      </c>
      <c r="I258" s="183"/>
      <c r="J258" s="134">
        <f>ROUND(I258*H258,2)</f>
        <v>0</v>
      </c>
      <c r="K258" s="131" t="s">
        <v>172</v>
      </c>
      <c r="L258" s="28"/>
      <c r="M258" s="135" t="s">
        <v>1</v>
      </c>
      <c r="N258" s="136" t="s">
        <v>33</v>
      </c>
      <c r="O258" s="137">
        <v>0.125</v>
      </c>
      <c r="P258" s="137">
        <f>O258*H258</f>
        <v>1.019375</v>
      </c>
      <c r="Q258" s="137">
        <v>0</v>
      </c>
      <c r="R258" s="137">
        <f>Q258*H258</f>
        <v>0</v>
      </c>
      <c r="S258" s="137">
        <v>0</v>
      </c>
      <c r="T258" s="138">
        <f>S258*H258</f>
        <v>0</v>
      </c>
      <c r="AR258" s="139" t="s">
        <v>173</v>
      </c>
      <c r="AT258" s="139" t="s">
        <v>169</v>
      </c>
      <c r="AU258" s="139" t="s">
        <v>78</v>
      </c>
      <c r="AY258" s="16" t="s">
        <v>167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6" t="s">
        <v>76</v>
      </c>
      <c r="BK258" s="140">
        <f>ROUND(I258*H258,2)</f>
        <v>0</v>
      </c>
      <c r="BL258" s="16" t="s">
        <v>173</v>
      </c>
      <c r="BM258" s="139" t="s">
        <v>340</v>
      </c>
    </row>
    <row r="259" spans="2:65" s="1" customFormat="1" ht="24.2" customHeight="1">
      <c r="B259" s="128"/>
      <c r="C259" s="129" t="s">
        <v>341</v>
      </c>
      <c r="D259" s="129" t="s">
        <v>169</v>
      </c>
      <c r="E259" s="130" t="s">
        <v>342</v>
      </c>
      <c r="F259" s="131" t="s">
        <v>343</v>
      </c>
      <c r="G259" s="132" t="s">
        <v>189</v>
      </c>
      <c r="H259" s="133">
        <v>81.55</v>
      </c>
      <c r="I259" s="183"/>
      <c r="J259" s="134">
        <f>ROUND(I259*H259,2)</f>
        <v>0</v>
      </c>
      <c r="K259" s="131" t="s">
        <v>172</v>
      </c>
      <c r="L259" s="28"/>
      <c r="M259" s="135" t="s">
        <v>1</v>
      </c>
      <c r="N259" s="136" t="s">
        <v>33</v>
      </c>
      <c r="O259" s="137">
        <v>0.006</v>
      </c>
      <c r="P259" s="137">
        <f>O259*H259</f>
        <v>0.4893</v>
      </c>
      <c r="Q259" s="137">
        <v>0</v>
      </c>
      <c r="R259" s="137">
        <f>Q259*H259</f>
        <v>0</v>
      </c>
      <c r="S259" s="137">
        <v>0</v>
      </c>
      <c r="T259" s="138">
        <f>S259*H259</f>
        <v>0</v>
      </c>
      <c r="AR259" s="139" t="s">
        <v>173</v>
      </c>
      <c r="AT259" s="139" t="s">
        <v>169</v>
      </c>
      <c r="AU259" s="139" t="s">
        <v>78</v>
      </c>
      <c r="AY259" s="16" t="s">
        <v>167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6" t="s">
        <v>76</v>
      </c>
      <c r="BK259" s="140">
        <f>ROUND(I259*H259,2)</f>
        <v>0</v>
      </c>
      <c r="BL259" s="16" t="s">
        <v>173</v>
      </c>
      <c r="BM259" s="139" t="s">
        <v>344</v>
      </c>
    </row>
    <row r="260" spans="2:51" s="12" customFormat="1" ht="12">
      <c r="B260" s="141"/>
      <c r="D260" s="142" t="s">
        <v>175</v>
      </c>
      <c r="F260" s="144" t="s">
        <v>345</v>
      </c>
      <c r="H260" s="145">
        <v>81.55</v>
      </c>
      <c r="L260" s="141"/>
      <c r="M260" s="146"/>
      <c r="T260" s="147"/>
      <c r="AT260" s="143" t="s">
        <v>175</v>
      </c>
      <c r="AU260" s="143" t="s">
        <v>78</v>
      </c>
      <c r="AV260" s="12" t="s">
        <v>78</v>
      </c>
      <c r="AW260" s="12" t="s">
        <v>3</v>
      </c>
      <c r="AX260" s="12" t="s">
        <v>76</v>
      </c>
      <c r="AY260" s="143" t="s">
        <v>167</v>
      </c>
    </row>
    <row r="261" spans="2:65" s="1" customFormat="1" ht="33" customHeight="1">
      <c r="B261" s="128"/>
      <c r="C261" s="129" t="s">
        <v>346</v>
      </c>
      <c r="D261" s="129" t="s">
        <v>169</v>
      </c>
      <c r="E261" s="130" t="s">
        <v>347</v>
      </c>
      <c r="F261" s="131" t="s">
        <v>348</v>
      </c>
      <c r="G261" s="132" t="s">
        <v>189</v>
      </c>
      <c r="H261" s="133">
        <v>8.155</v>
      </c>
      <c r="I261" s="183"/>
      <c r="J261" s="134">
        <f>ROUND(I261*H261,2)</f>
        <v>0</v>
      </c>
      <c r="K261" s="131" t="s">
        <v>172</v>
      </c>
      <c r="L261" s="28"/>
      <c r="M261" s="135" t="s">
        <v>1</v>
      </c>
      <c r="N261" s="136" t="s">
        <v>33</v>
      </c>
      <c r="O261" s="137">
        <v>0</v>
      </c>
      <c r="P261" s="137">
        <f>O261*H261</f>
        <v>0</v>
      </c>
      <c r="Q261" s="137">
        <v>0</v>
      </c>
      <c r="R261" s="137">
        <f>Q261*H261</f>
        <v>0</v>
      </c>
      <c r="S261" s="137">
        <v>0</v>
      </c>
      <c r="T261" s="138">
        <f>S261*H261</f>
        <v>0</v>
      </c>
      <c r="AR261" s="139" t="s">
        <v>173</v>
      </c>
      <c r="AT261" s="139" t="s">
        <v>169</v>
      </c>
      <c r="AU261" s="139" t="s">
        <v>78</v>
      </c>
      <c r="AY261" s="16" t="s">
        <v>167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6" t="s">
        <v>76</v>
      </c>
      <c r="BK261" s="140">
        <f>ROUND(I261*H261,2)</f>
        <v>0</v>
      </c>
      <c r="BL261" s="16" t="s">
        <v>173</v>
      </c>
      <c r="BM261" s="139" t="s">
        <v>349</v>
      </c>
    </row>
    <row r="262" spans="2:63" s="11" customFormat="1" ht="22.9" customHeight="1">
      <c r="B262" s="117"/>
      <c r="D262" s="118" t="s">
        <v>67</v>
      </c>
      <c r="E262" s="126" t="s">
        <v>350</v>
      </c>
      <c r="F262" s="126" t="s">
        <v>351</v>
      </c>
      <c r="J262" s="127">
        <f>BK262</f>
        <v>0</v>
      </c>
      <c r="L262" s="117"/>
      <c r="M262" s="121"/>
      <c r="P262" s="122">
        <f>P263</f>
        <v>52.12812</v>
      </c>
      <c r="R262" s="122">
        <f>R263</f>
        <v>0</v>
      </c>
      <c r="T262" s="123">
        <f>T263</f>
        <v>0</v>
      </c>
      <c r="AR262" s="118" t="s">
        <v>76</v>
      </c>
      <c r="AT262" s="124" t="s">
        <v>67</v>
      </c>
      <c r="AU262" s="124" t="s">
        <v>76</v>
      </c>
      <c r="AY262" s="118" t="s">
        <v>167</v>
      </c>
      <c r="BK262" s="125">
        <f>BK263</f>
        <v>0</v>
      </c>
    </row>
    <row r="263" spans="2:65" s="1" customFormat="1" ht="16.5" customHeight="1">
      <c r="B263" s="128"/>
      <c r="C263" s="129" t="s">
        <v>352</v>
      </c>
      <c r="D263" s="129" t="s">
        <v>169</v>
      </c>
      <c r="E263" s="130" t="s">
        <v>353</v>
      </c>
      <c r="F263" s="131" t="s">
        <v>354</v>
      </c>
      <c r="G263" s="132" t="s">
        <v>189</v>
      </c>
      <c r="H263" s="133">
        <v>12.903</v>
      </c>
      <c r="I263" s="183"/>
      <c r="J263" s="134">
        <f>ROUND(I263*H263,2)</f>
        <v>0</v>
      </c>
      <c r="K263" s="131" t="s">
        <v>172</v>
      </c>
      <c r="L263" s="28"/>
      <c r="M263" s="135" t="s">
        <v>1</v>
      </c>
      <c r="N263" s="136" t="s">
        <v>33</v>
      </c>
      <c r="O263" s="137">
        <v>4.04</v>
      </c>
      <c r="P263" s="137">
        <f>O263*H263</f>
        <v>52.12812</v>
      </c>
      <c r="Q263" s="137">
        <v>0</v>
      </c>
      <c r="R263" s="137">
        <f>Q263*H263</f>
        <v>0</v>
      </c>
      <c r="S263" s="137">
        <v>0</v>
      </c>
      <c r="T263" s="138">
        <f>S263*H263</f>
        <v>0</v>
      </c>
      <c r="AR263" s="139" t="s">
        <v>173</v>
      </c>
      <c r="AT263" s="139" t="s">
        <v>169</v>
      </c>
      <c r="AU263" s="139" t="s">
        <v>78</v>
      </c>
      <c r="AY263" s="16" t="s">
        <v>167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6" t="s">
        <v>76</v>
      </c>
      <c r="BK263" s="140">
        <f>ROUND(I263*H263,2)</f>
        <v>0</v>
      </c>
      <c r="BL263" s="16" t="s">
        <v>173</v>
      </c>
      <c r="BM263" s="139" t="s">
        <v>355</v>
      </c>
    </row>
    <row r="264" spans="2:63" s="11" customFormat="1" ht="25.9" customHeight="1">
      <c r="B264" s="117"/>
      <c r="D264" s="118" t="s">
        <v>67</v>
      </c>
      <c r="E264" s="119" t="s">
        <v>356</v>
      </c>
      <c r="F264" s="119" t="s">
        <v>357</v>
      </c>
      <c r="J264" s="120">
        <f>BK264</f>
        <v>0</v>
      </c>
      <c r="L264" s="117"/>
      <c r="M264" s="121"/>
      <c r="P264" s="122">
        <f>P265+P284+P310+P317+P349+P355</f>
        <v>85.52684</v>
      </c>
      <c r="R264" s="122">
        <f>R265+R284+R310+R317+R349+R355</f>
        <v>0.9109347699999999</v>
      </c>
      <c r="T264" s="123">
        <f>T265+T284+T310+T317+T349+T355</f>
        <v>0.028292099999999997</v>
      </c>
      <c r="AR264" s="118" t="s">
        <v>78</v>
      </c>
      <c r="AT264" s="124" t="s">
        <v>67</v>
      </c>
      <c r="AU264" s="124" t="s">
        <v>68</v>
      </c>
      <c r="AY264" s="118" t="s">
        <v>167</v>
      </c>
      <c r="BK264" s="125">
        <f>BK265+BK284+BK310+BK317+BK349+BK355</f>
        <v>0</v>
      </c>
    </row>
    <row r="265" spans="2:63" s="11" customFormat="1" ht="22.9" customHeight="1">
      <c r="B265" s="117"/>
      <c r="D265" s="118" t="s">
        <v>67</v>
      </c>
      <c r="E265" s="126" t="s">
        <v>358</v>
      </c>
      <c r="F265" s="126" t="s">
        <v>359</v>
      </c>
      <c r="J265" s="127">
        <f>BK265</f>
        <v>0</v>
      </c>
      <c r="L265" s="117"/>
      <c r="M265" s="121"/>
      <c r="P265" s="122">
        <f>SUM(P266:P283)</f>
        <v>9.8652</v>
      </c>
      <c r="R265" s="122">
        <f>SUM(R266:R283)</f>
        <v>0.09453744</v>
      </c>
      <c r="T265" s="123">
        <f>SUM(T266:T283)</f>
        <v>0</v>
      </c>
      <c r="AR265" s="118" t="s">
        <v>78</v>
      </c>
      <c r="AT265" s="124" t="s">
        <v>67</v>
      </c>
      <c r="AU265" s="124" t="s">
        <v>76</v>
      </c>
      <c r="AY265" s="118" t="s">
        <v>167</v>
      </c>
      <c r="BK265" s="125">
        <f>SUM(BK266:BK283)</f>
        <v>0</v>
      </c>
    </row>
    <row r="266" spans="2:65" s="1" customFormat="1" ht="24.2" customHeight="1">
      <c r="B266" s="128"/>
      <c r="C266" s="129" t="s">
        <v>360</v>
      </c>
      <c r="D266" s="129" t="s">
        <v>169</v>
      </c>
      <c r="E266" s="130" t="s">
        <v>361</v>
      </c>
      <c r="F266" s="131" t="s">
        <v>362</v>
      </c>
      <c r="G266" s="132" t="s">
        <v>271</v>
      </c>
      <c r="H266" s="133">
        <v>3</v>
      </c>
      <c r="I266" s="183"/>
      <c r="J266" s="134">
        <f aca="true" t="shared" si="0" ref="J266:J276">ROUND(I266*H266,2)</f>
        <v>0</v>
      </c>
      <c r="K266" s="131" t="s">
        <v>172</v>
      </c>
      <c r="L266" s="28"/>
      <c r="M266" s="135" t="s">
        <v>1</v>
      </c>
      <c r="N266" s="136" t="s">
        <v>33</v>
      </c>
      <c r="O266" s="137">
        <v>0.041</v>
      </c>
      <c r="P266" s="137">
        <f aca="true" t="shared" si="1" ref="P266:P276">O266*H266</f>
        <v>0.123</v>
      </c>
      <c r="Q266" s="137">
        <v>0</v>
      </c>
      <c r="R266" s="137">
        <f aca="true" t="shared" si="2" ref="R266:R276">Q266*H266</f>
        <v>0</v>
      </c>
      <c r="S266" s="137">
        <v>0</v>
      </c>
      <c r="T266" s="138">
        <f aca="true" t="shared" si="3" ref="T266:T276">S266*H266</f>
        <v>0</v>
      </c>
      <c r="AR266" s="139" t="s">
        <v>247</v>
      </c>
      <c r="AT266" s="139" t="s">
        <v>169</v>
      </c>
      <c r="AU266" s="139" t="s">
        <v>78</v>
      </c>
      <c r="AY266" s="16" t="s">
        <v>167</v>
      </c>
      <c r="BE266" s="140">
        <f aca="true" t="shared" si="4" ref="BE266:BE276">IF(N266="základní",J266,0)</f>
        <v>0</v>
      </c>
      <c r="BF266" s="140">
        <f aca="true" t="shared" si="5" ref="BF266:BF276">IF(N266="snížená",J266,0)</f>
        <v>0</v>
      </c>
      <c r="BG266" s="140">
        <f aca="true" t="shared" si="6" ref="BG266:BG276">IF(N266="zákl. přenesená",J266,0)</f>
        <v>0</v>
      </c>
      <c r="BH266" s="140">
        <f aca="true" t="shared" si="7" ref="BH266:BH276">IF(N266="sníž. přenesená",J266,0)</f>
        <v>0</v>
      </c>
      <c r="BI266" s="140">
        <f aca="true" t="shared" si="8" ref="BI266:BI276">IF(N266="nulová",J266,0)</f>
        <v>0</v>
      </c>
      <c r="BJ266" s="16" t="s">
        <v>76</v>
      </c>
      <c r="BK266" s="140">
        <f aca="true" t="shared" si="9" ref="BK266:BK276">ROUND(I266*H266,2)</f>
        <v>0</v>
      </c>
      <c r="BL266" s="16" t="s">
        <v>247</v>
      </c>
      <c r="BM266" s="139" t="s">
        <v>363</v>
      </c>
    </row>
    <row r="267" spans="2:65" s="1" customFormat="1" ht="24.2" customHeight="1">
      <c r="B267" s="128"/>
      <c r="C267" s="129" t="s">
        <v>364</v>
      </c>
      <c r="D267" s="129" t="s">
        <v>169</v>
      </c>
      <c r="E267" s="130" t="s">
        <v>365</v>
      </c>
      <c r="F267" s="131" t="s">
        <v>366</v>
      </c>
      <c r="G267" s="132" t="s">
        <v>271</v>
      </c>
      <c r="H267" s="133">
        <v>3</v>
      </c>
      <c r="I267" s="183"/>
      <c r="J267" s="134">
        <f t="shared" si="0"/>
        <v>0</v>
      </c>
      <c r="K267" s="131" t="s">
        <v>172</v>
      </c>
      <c r="L267" s="28"/>
      <c r="M267" s="135" t="s">
        <v>1</v>
      </c>
      <c r="N267" s="136" t="s">
        <v>33</v>
      </c>
      <c r="O267" s="137">
        <v>1.682</v>
      </c>
      <c r="P267" s="137">
        <f t="shared" si="1"/>
        <v>5.045999999999999</v>
      </c>
      <c r="Q267" s="137">
        <v>0</v>
      </c>
      <c r="R267" s="137">
        <f t="shared" si="2"/>
        <v>0</v>
      </c>
      <c r="S267" s="137">
        <v>0</v>
      </c>
      <c r="T267" s="138">
        <f t="shared" si="3"/>
        <v>0</v>
      </c>
      <c r="AR267" s="139" t="s">
        <v>247</v>
      </c>
      <c r="AT267" s="139" t="s">
        <v>169</v>
      </c>
      <c r="AU267" s="139" t="s">
        <v>78</v>
      </c>
      <c r="AY267" s="16" t="s">
        <v>167</v>
      </c>
      <c r="BE267" s="140">
        <f t="shared" si="4"/>
        <v>0</v>
      </c>
      <c r="BF267" s="140">
        <f t="shared" si="5"/>
        <v>0</v>
      </c>
      <c r="BG267" s="140">
        <f t="shared" si="6"/>
        <v>0</v>
      </c>
      <c r="BH267" s="140">
        <f t="shared" si="7"/>
        <v>0</v>
      </c>
      <c r="BI267" s="140">
        <f t="shared" si="8"/>
        <v>0</v>
      </c>
      <c r="BJ267" s="16" t="s">
        <v>76</v>
      </c>
      <c r="BK267" s="140">
        <f t="shared" si="9"/>
        <v>0</v>
      </c>
      <c r="BL267" s="16" t="s">
        <v>247</v>
      </c>
      <c r="BM267" s="139" t="s">
        <v>367</v>
      </c>
    </row>
    <row r="268" spans="2:65" s="1" customFormat="1" ht="24.2" customHeight="1">
      <c r="B268" s="128"/>
      <c r="C268" s="159" t="s">
        <v>368</v>
      </c>
      <c r="D268" s="159" t="s">
        <v>193</v>
      </c>
      <c r="E268" s="160" t="s">
        <v>369</v>
      </c>
      <c r="F268" s="161" t="s">
        <v>370</v>
      </c>
      <c r="G268" s="162" t="s">
        <v>271</v>
      </c>
      <c r="H268" s="163">
        <v>3</v>
      </c>
      <c r="I268" s="184"/>
      <c r="J268" s="164">
        <f t="shared" si="0"/>
        <v>0</v>
      </c>
      <c r="K268" s="161" t="s">
        <v>172</v>
      </c>
      <c r="L268" s="165"/>
      <c r="M268" s="166" t="s">
        <v>1</v>
      </c>
      <c r="N268" s="167" t="s">
        <v>33</v>
      </c>
      <c r="O268" s="137">
        <v>0</v>
      </c>
      <c r="P268" s="137">
        <f t="shared" si="1"/>
        <v>0</v>
      </c>
      <c r="Q268" s="137">
        <v>0.0195</v>
      </c>
      <c r="R268" s="137">
        <f t="shared" si="2"/>
        <v>0.058499999999999996</v>
      </c>
      <c r="S268" s="137">
        <v>0</v>
      </c>
      <c r="T268" s="138">
        <f t="shared" si="3"/>
        <v>0</v>
      </c>
      <c r="AR268" s="139" t="s">
        <v>322</v>
      </c>
      <c r="AT268" s="139" t="s">
        <v>193</v>
      </c>
      <c r="AU268" s="139" t="s">
        <v>78</v>
      </c>
      <c r="AY268" s="16" t="s">
        <v>167</v>
      </c>
      <c r="BE268" s="140">
        <f t="shared" si="4"/>
        <v>0</v>
      </c>
      <c r="BF268" s="140">
        <f t="shared" si="5"/>
        <v>0</v>
      </c>
      <c r="BG268" s="140">
        <f t="shared" si="6"/>
        <v>0</v>
      </c>
      <c r="BH268" s="140">
        <f t="shared" si="7"/>
        <v>0</v>
      </c>
      <c r="BI268" s="140">
        <f t="shared" si="8"/>
        <v>0</v>
      </c>
      <c r="BJ268" s="16" t="s">
        <v>76</v>
      </c>
      <c r="BK268" s="140">
        <f t="shared" si="9"/>
        <v>0</v>
      </c>
      <c r="BL268" s="16" t="s">
        <v>247</v>
      </c>
      <c r="BM268" s="139" t="s">
        <v>371</v>
      </c>
    </row>
    <row r="269" spans="2:65" s="1" customFormat="1" ht="16.5" customHeight="1">
      <c r="B269" s="128"/>
      <c r="C269" s="129" t="s">
        <v>372</v>
      </c>
      <c r="D269" s="129" t="s">
        <v>169</v>
      </c>
      <c r="E269" s="130" t="s">
        <v>373</v>
      </c>
      <c r="F269" s="131" t="s">
        <v>374</v>
      </c>
      <c r="G269" s="132" t="s">
        <v>271</v>
      </c>
      <c r="H269" s="133">
        <v>3</v>
      </c>
      <c r="I269" s="183"/>
      <c r="J269" s="134">
        <f t="shared" si="0"/>
        <v>0</v>
      </c>
      <c r="K269" s="131" t="s">
        <v>172</v>
      </c>
      <c r="L269" s="28"/>
      <c r="M269" s="135" t="s">
        <v>1</v>
      </c>
      <c r="N269" s="136" t="s">
        <v>33</v>
      </c>
      <c r="O269" s="137">
        <v>0.209</v>
      </c>
      <c r="P269" s="137">
        <f t="shared" si="1"/>
        <v>0.627</v>
      </c>
      <c r="Q269" s="137">
        <v>0</v>
      </c>
      <c r="R269" s="137">
        <f t="shared" si="2"/>
        <v>0</v>
      </c>
      <c r="S269" s="137">
        <v>0</v>
      </c>
      <c r="T269" s="138">
        <f t="shared" si="3"/>
        <v>0</v>
      </c>
      <c r="AR269" s="139" t="s">
        <v>247</v>
      </c>
      <c r="AT269" s="139" t="s">
        <v>169</v>
      </c>
      <c r="AU269" s="139" t="s">
        <v>78</v>
      </c>
      <c r="AY269" s="16" t="s">
        <v>167</v>
      </c>
      <c r="BE269" s="140">
        <f t="shared" si="4"/>
        <v>0</v>
      </c>
      <c r="BF269" s="140">
        <f t="shared" si="5"/>
        <v>0</v>
      </c>
      <c r="BG269" s="140">
        <f t="shared" si="6"/>
        <v>0</v>
      </c>
      <c r="BH269" s="140">
        <f t="shared" si="7"/>
        <v>0</v>
      </c>
      <c r="BI269" s="140">
        <f t="shared" si="8"/>
        <v>0</v>
      </c>
      <c r="BJ269" s="16" t="s">
        <v>76</v>
      </c>
      <c r="BK269" s="140">
        <f t="shared" si="9"/>
        <v>0</v>
      </c>
      <c r="BL269" s="16" t="s">
        <v>247</v>
      </c>
      <c r="BM269" s="139" t="s">
        <v>375</v>
      </c>
    </row>
    <row r="270" spans="2:65" s="1" customFormat="1" ht="16.5" customHeight="1">
      <c r="B270" s="128"/>
      <c r="C270" s="159" t="s">
        <v>376</v>
      </c>
      <c r="D270" s="159" t="s">
        <v>193</v>
      </c>
      <c r="E270" s="160" t="s">
        <v>377</v>
      </c>
      <c r="F270" s="161" t="s">
        <v>378</v>
      </c>
      <c r="G270" s="162" t="s">
        <v>271</v>
      </c>
      <c r="H270" s="163">
        <v>3</v>
      </c>
      <c r="I270" s="184"/>
      <c r="J270" s="164">
        <f t="shared" si="0"/>
        <v>0</v>
      </c>
      <c r="K270" s="161" t="s">
        <v>172</v>
      </c>
      <c r="L270" s="165"/>
      <c r="M270" s="166" t="s">
        <v>1</v>
      </c>
      <c r="N270" s="167" t="s">
        <v>33</v>
      </c>
      <c r="O270" s="137">
        <v>0</v>
      </c>
      <c r="P270" s="137">
        <f t="shared" si="1"/>
        <v>0</v>
      </c>
      <c r="Q270" s="137">
        <v>0.00015</v>
      </c>
      <c r="R270" s="137">
        <f t="shared" si="2"/>
        <v>0.00045</v>
      </c>
      <c r="S270" s="137">
        <v>0</v>
      </c>
      <c r="T270" s="138">
        <f t="shared" si="3"/>
        <v>0</v>
      </c>
      <c r="AR270" s="139" t="s">
        <v>322</v>
      </c>
      <c r="AT270" s="139" t="s">
        <v>193</v>
      </c>
      <c r="AU270" s="139" t="s">
        <v>78</v>
      </c>
      <c r="AY270" s="16" t="s">
        <v>167</v>
      </c>
      <c r="BE270" s="140">
        <f t="shared" si="4"/>
        <v>0</v>
      </c>
      <c r="BF270" s="140">
        <f t="shared" si="5"/>
        <v>0</v>
      </c>
      <c r="BG270" s="140">
        <f t="shared" si="6"/>
        <v>0</v>
      </c>
      <c r="BH270" s="140">
        <f t="shared" si="7"/>
        <v>0</v>
      </c>
      <c r="BI270" s="140">
        <f t="shared" si="8"/>
        <v>0</v>
      </c>
      <c r="BJ270" s="16" t="s">
        <v>76</v>
      </c>
      <c r="BK270" s="140">
        <f t="shared" si="9"/>
        <v>0</v>
      </c>
      <c r="BL270" s="16" t="s">
        <v>247</v>
      </c>
      <c r="BM270" s="139" t="s">
        <v>379</v>
      </c>
    </row>
    <row r="271" spans="2:65" s="1" customFormat="1" ht="21.75" customHeight="1">
      <c r="B271" s="128"/>
      <c r="C271" s="129" t="s">
        <v>380</v>
      </c>
      <c r="D271" s="129" t="s">
        <v>169</v>
      </c>
      <c r="E271" s="130" t="s">
        <v>381</v>
      </c>
      <c r="F271" s="131" t="s">
        <v>382</v>
      </c>
      <c r="G271" s="132" t="s">
        <v>271</v>
      </c>
      <c r="H271" s="133">
        <v>3</v>
      </c>
      <c r="I271" s="183"/>
      <c r="J271" s="134">
        <f t="shared" si="0"/>
        <v>0</v>
      </c>
      <c r="K271" s="131" t="s">
        <v>172</v>
      </c>
      <c r="L271" s="28"/>
      <c r="M271" s="135" t="s">
        <v>1</v>
      </c>
      <c r="N271" s="136" t="s">
        <v>33</v>
      </c>
      <c r="O271" s="137">
        <v>0.335</v>
      </c>
      <c r="P271" s="137">
        <f t="shared" si="1"/>
        <v>1.0050000000000001</v>
      </c>
      <c r="Q271" s="137">
        <v>0</v>
      </c>
      <c r="R271" s="137">
        <f t="shared" si="2"/>
        <v>0</v>
      </c>
      <c r="S271" s="137">
        <v>0</v>
      </c>
      <c r="T271" s="138">
        <f t="shared" si="3"/>
        <v>0</v>
      </c>
      <c r="AR271" s="139" t="s">
        <v>247</v>
      </c>
      <c r="AT271" s="139" t="s">
        <v>169</v>
      </c>
      <c r="AU271" s="139" t="s">
        <v>78</v>
      </c>
      <c r="AY271" s="16" t="s">
        <v>167</v>
      </c>
      <c r="BE271" s="140">
        <f t="shared" si="4"/>
        <v>0</v>
      </c>
      <c r="BF271" s="140">
        <f t="shared" si="5"/>
        <v>0</v>
      </c>
      <c r="BG271" s="140">
        <f t="shared" si="6"/>
        <v>0</v>
      </c>
      <c r="BH271" s="140">
        <f t="shared" si="7"/>
        <v>0</v>
      </c>
      <c r="BI271" s="140">
        <f t="shared" si="8"/>
        <v>0</v>
      </c>
      <c r="BJ271" s="16" t="s">
        <v>76</v>
      </c>
      <c r="BK271" s="140">
        <f t="shared" si="9"/>
        <v>0</v>
      </c>
      <c r="BL271" s="16" t="s">
        <v>247</v>
      </c>
      <c r="BM271" s="139" t="s">
        <v>383</v>
      </c>
    </row>
    <row r="272" spans="2:65" s="1" customFormat="1" ht="16.5" customHeight="1">
      <c r="B272" s="128"/>
      <c r="C272" s="159" t="s">
        <v>384</v>
      </c>
      <c r="D272" s="159" t="s">
        <v>193</v>
      </c>
      <c r="E272" s="160" t="s">
        <v>385</v>
      </c>
      <c r="F272" s="161" t="s">
        <v>386</v>
      </c>
      <c r="G272" s="162" t="s">
        <v>271</v>
      </c>
      <c r="H272" s="163">
        <v>3</v>
      </c>
      <c r="I272" s="184"/>
      <c r="J272" s="164">
        <f t="shared" si="0"/>
        <v>0</v>
      </c>
      <c r="K272" s="161" t="s">
        <v>172</v>
      </c>
      <c r="L272" s="165"/>
      <c r="M272" s="166" t="s">
        <v>1</v>
      </c>
      <c r="N272" s="167" t="s">
        <v>33</v>
      </c>
      <c r="O272" s="137">
        <v>0</v>
      </c>
      <c r="P272" s="137">
        <f t="shared" si="1"/>
        <v>0</v>
      </c>
      <c r="Q272" s="137">
        <v>0.0022</v>
      </c>
      <c r="R272" s="137">
        <f t="shared" si="2"/>
        <v>0.0066</v>
      </c>
      <c r="S272" s="137">
        <v>0</v>
      </c>
      <c r="T272" s="138">
        <f t="shared" si="3"/>
        <v>0</v>
      </c>
      <c r="AR272" s="139" t="s">
        <v>322</v>
      </c>
      <c r="AT272" s="139" t="s">
        <v>193</v>
      </c>
      <c r="AU272" s="139" t="s">
        <v>78</v>
      </c>
      <c r="AY272" s="16" t="s">
        <v>167</v>
      </c>
      <c r="BE272" s="140">
        <f t="shared" si="4"/>
        <v>0</v>
      </c>
      <c r="BF272" s="140">
        <f t="shared" si="5"/>
        <v>0</v>
      </c>
      <c r="BG272" s="140">
        <f t="shared" si="6"/>
        <v>0</v>
      </c>
      <c r="BH272" s="140">
        <f t="shared" si="7"/>
        <v>0</v>
      </c>
      <c r="BI272" s="140">
        <f t="shared" si="8"/>
        <v>0</v>
      </c>
      <c r="BJ272" s="16" t="s">
        <v>76</v>
      </c>
      <c r="BK272" s="140">
        <f t="shared" si="9"/>
        <v>0</v>
      </c>
      <c r="BL272" s="16" t="s">
        <v>247</v>
      </c>
      <c r="BM272" s="139" t="s">
        <v>387</v>
      </c>
    </row>
    <row r="273" spans="2:65" s="1" customFormat="1" ht="24.2" customHeight="1">
      <c r="B273" s="128"/>
      <c r="C273" s="129" t="s">
        <v>388</v>
      </c>
      <c r="D273" s="129" t="s">
        <v>169</v>
      </c>
      <c r="E273" s="130" t="s">
        <v>389</v>
      </c>
      <c r="F273" s="131" t="s">
        <v>390</v>
      </c>
      <c r="G273" s="132" t="s">
        <v>116</v>
      </c>
      <c r="H273" s="133">
        <v>2.1</v>
      </c>
      <c r="I273" s="183"/>
      <c r="J273" s="134">
        <f t="shared" si="0"/>
        <v>0</v>
      </c>
      <c r="K273" s="131" t="s">
        <v>172</v>
      </c>
      <c r="L273" s="28"/>
      <c r="M273" s="135" t="s">
        <v>1</v>
      </c>
      <c r="N273" s="136" t="s">
        <v>33</v>
      </c>
      <c r="O273" s="137">
        <v>0.521</v>
      </c>
      <c r="P273" s="137">
        <f t="shared" si="1"/>
        <v>1.0941</v>
      </c>
      <c r="Q273" s="137">
        <v>0</v>
      </c>
      <c r="R273" s="137">
        <f t="shared" si="2"/>
        <v>0</v>
      </c>
      <c r="S273" s="137">
        <v>0</v>
      </c>
      <c r="T273" s="138">
        <f t="shared" si="3"/>
        <v>0</v>
      </c>
      <c r="AR273" s="139" t="s">
        <v>247</v>
      </c>
      <c r="AT273" s="139" t="s">
        <v>169</v>
      </c>
      <c r="AU273" s="139" t="s">
        <v>78</v>
      </c>
      <c r="AY273" s="16" t="s">
        <v>167</v>
      </c>
      <c r="BE273" s="140">
        <f t="shared" si="4"/>
        <v>0</v>
      </c>
      <c r="BF273" s="140">
        <f t="shared" si="5"/>
        <v>0</v>
      </c>
      <c r="BG273" s="140">
        <f t="shared" si="6"/>
        <v>0</v>
      </c>
      <c r="BH273" s="140">
        <f t="shared" si="7"/>
        <v>0</v>
      </c>
      <c r="BI273" s="140">
        <f t="shared" si="8"/>
        <v>0</v>
      </c>
      <c r="BJ273" s="16" t="s">
        <v>76</v>
      </c>
      <c r="BK273" s="140">
        <f t="shared" si="9"/>
        <v>0</v>
      </c>
      <c r="BL273" s="16" t="s">
        <v>247</v>
      </c>
      <c r="BM273" s="139" t="s">
        <v>391</v>
      </c>
    </row>
    <row r="274" spans="2:65" s="1" customFormat="1" ht="24.2" customHeight="1">
      <c r="B274" s="128"/>
      <c r="C274" s="159" t="s">
        <v>392</v>
      </c>
      <c r="D274" s="159" t="s">
        <v>193</v>
      </c>
      <c r="E274" s="160" t="s">
        <v>393</v>
      </c>
      <c r="F274" s="161" t="s">
        <v>394</v>
      </c>
      <c r="G274" s="162" t="s">
        <v>116</v>
      </c>
      <c r="H274" s="163">
        <v>2.1</v>
      </c>
      <c r="I274" s="184"/>
      <c r="J274" s="164">
        <f t="shared" si="0"/>
        <v>0</v>
      </c>
      <c r="K274" s="161" t="s">
        <v>172</v>
      </c>
      <c r="L274" s="165"/>
      <c r="M274" s="166" t="s">
        <v>1</v>
      </c>
      <c r="N274" s="167" t="s">
        <v>33</v>
      </c>
      <c r="O274" s="137">
        <v>0</v>
      </c>
      <c r="P274" s="137">
        <f t="shared" si="1"/>
        <v>0</v>
      </c>
      <c r="Q274" s="137">
        <v>0.012</v>
      </c>
      <c r="R274" s="137">
        <f t="shared" si="2"/>
        <v>0.0252</v>
      </c>
      <c r="S274" s="137">
        <v>0</v>
      </c>
      <c r="T274" s="138">
        <f t="shared" si="3"/>
        <v>0</v>
      </c>
      <c r="AR274" s="139" t="s">
        <v>322</v>
      </c>
      <c r="AT274" s="139" t="s">
        <v>193</v>
      </c>
      <c r="AU274" s="139" t="s">
        <v>78</v>
      </c>
      <c r="AY274" s="16" t="s">
        <v>167</v>
      </c>
      <c r="BE274" s="140">
        <f t="shared" si="4"/>
        <v>0</v>
      </c>
      <c r="BF274" s="140">
        <f t="shared" si="5"/>
        <v>0</v>
      </c>
      <c r="BG274" s="140">
        <f t="shared" si="6"/>
        <v>0</v>
      </c>
      <c r="BH274" s="140">
        <f t="shared" si="7"/>
        <v>0</v>
      </c>
      <c r="BI274" s="140">
        <f t="shared" si="8"/>
        <v>0</v>
      </c>
      <c r="BJ274" s="16" t="s">
        <v>76</v>
      </c>
      <c r="BK274" s="140">
        <f t="shared" si="9"/>
        <v>0</v>
      </c>
      <c r="BL274" s="16" t="s">
        <v>247</v>
      </c>
      <c r="BM274" s="139" t="s">
        <v>395</v>
      </c>
    </row>
    <row r="275" spans="2:65" s="1" customFormat="1" ht="21.75" customHeight="1">
      <c r="B275" s="128"/>
      <c r="C275" s="159" t="s">
        <v>396</v>
      </c>
      <c r="D275" s="159" t="s">
        <v>193</v>
      </c>
      <c r="E275" s="160" t="s">
        <v>397</v>
      </c>
      <c r="F275" s="161" t="s">
        <v>398</v>
      </c>
      <c r="G275" s="162" t="s">
        <v>271</v>
      </c>
      <c r="H275" s="163">
        <v>2</v>
      </c>
      <c r="I275" s="184"/>
      <c r="J275" s="164">
        <f t="shared" si="0"/>
        <v>0</v>
      </c>
      <c r="K275" s="161" t="s">
        <v>172</v>
      </c>
      <c r="L275" s="165"/>
      <c r="M275" s="166" t="s">
        <v>1</v>
      </c>
      <c r="N275" s="167" t="s">
        <v>33</v>
      </c>
      <c r="O275" s="137">
        <v>0</v>
      </c>
      <c r="P275" s="137">
        <f t="shared" si="1"/>
        <v>0</v>
      </c>
      <c r="Q275" s="137">
        <v>6E-05</v>
      </c>
      <c r="R275" s="137">
        <f t="shared" si="2"/>
        <v>0.00012</v>
      </c>
      <c r="S275" s="137">
        <v>0</v>
      </c>
      <c r="T275" s="138">
        <f t="shared" si="3"/>
        <v>0</v>
      </c>
      <c r="AR275" s="139" t="s">
        <v>322</v>
      </c>
      <c r="AT275" s="139" t="s">
        <v>193</v>
      </c>
      <c r="AU275" s="139" t="s">
        <v>78</v>
      </c>
      <c r="AY275" s="16" t="s">
        <v>167</v>
      </c>
      <c r="BE275" s="140">
        <f t="shared" si="4"/>
        <v>0</v>
      </c>
      <c r="BF275" s="140">
        <f t="shared" si="5"/>
        <v>0</v>
      </c>
      <c r="BG275" s="140">
        <f t="shared" si="6"/>
        <v>0</v>
      </c>
      <c r="BH275" s="140">
        <f t="shared" si="7"/>
        <v>0</v>
      </c>
      <c r="BI275" s="140">
        <f t="shared" si="8"/>
        <v>0</v>
      </c>
      <c r="BJ275" s="16" t="s">
        <v>76</v>
      </c>
      <c r="BK275" s="140">
        <f t="shared" si="9"/>
        <v>0</v>
      </c>
      <c r="BL275" s="16" t="s">
        <v>247</v>
      </c>
      <c r="BM275" s="139" t="s">
        <v>399</v>
      </c>
    </row>
    <row r="276" spans="2:65" s="1" customFormat="1" ht="16.5" customHeight="1">
      <c r="B276" s="128"/>
      <c r="C276" s="129" t="s">
        <v>400</v>
      </c>
      <c r="D276" s="129" t="s">
        <v>169</v>
      </c>
      <c r="E276" s="130" t="s">
        <v>401</v>
      </c>
      <c r="F276" s="131" t="s">
        <v>402</v>
      </c>
      <c r="G276" s="132" t="s">
        <v>116</v>
      </c>
      <c r="H276" s="133">
        <v>4.2</v>
      </c>
      <c r="I276" s="183"/>
      <c r="J276" s="134">
        <f t="shared" si="0"/>
        <v>0</v>
      </c>
      <c r="K276" s="131" t="s">
        <v>172</v>
      </c>
      <c r="L276" s="28"/>
      <c r="M276" s="135" t="s">
        <v>1</v>
      </c>
      <c r="N276" s="136" t="s">
        <v>33</v>
      </c>
      <c r="O276" s="137">
        <v>0.055</v>
      </c>
      <c r="P276" s="137">
        <f t="shared" si="1"/>
        <v>0.231</v>
      </c>
      <c r="Q276" s="137">
        <v>3E-05</v>
      </c>
      <c r="R276" s="137">
        <f t="shared" si="2"/>
        <v>0.000126</v>
      </c>
      <c r="S276" s="137">
        <v>0</v>
      </c>
      <c r="T276" s="138">
        <f t="shared" si="3"/>
        <v>0</v>
      </c>
      <c r="AR276" s="139" t="s">
        <v>247</v>
      </c>
      <c r="AT276" s="139" t="s">
        <v>169</v>
      </c>
      <c r="AU276" s="139" t="s">
        <v>78</v>
      </c>
      <c r="AY276" s="16" t="s">
        <v>167</v>
      </c>
      <c r="BE276" s="140">
        <f t="shared" si="4"/>
        <v>0</v>
      </c>
      <c r="BF276" s="140">
        <f t="shared" si="5"/>
        <v>0</v>
      </c>
      <c r="BG276" s="140">
        <f t="shared" si="6"/>
        <v>0</v>
      </c>
      <c r="BH276" s="140">
        <f t="shared" si="7"/>
        <v>0</v>
      </c>
      <c r="BI276" s="140">
        <f t="shared" si="8"/>
        <v>0</v>
      </c>
      <c r="BJ276" s="16" t="s">
        <v>76</v>
      </c>
      <c r="BK276" s="140">
        <f t="shared" si="9"/>
        <v>0</v>
      </c>
      <c r="BL276" s="16" t="s">
        <v>247</v>
      </c>
      <c r="BM276" s="139" t="s">
        <v>403</v>
      </c>
    </row>
    <row r="277" spans="2:51" s="14" customFormat="1" ht="12">
      <c r="B277" s="154"/>
      <c r="D277" s="142" t="s">
        <v>175</v>
      </c>
      <c r="E277" s="155" t="s">
        <v>1</v>
      </c>
      <c r="F277" s="156" t="s">
        <v>404</v>
      </c>
      <c r="H277" s="155" t="s">
        <v>1</v>
      </c>
      <c r="L277" s="154"/>
      <c r="M277" s="157"/>
      <c r="T277" s="158"/>
      <c r="AT277" s="155" t="s">
        <v>175</v>
      </c>
      <c r="AU277" s="155" t="s">
        <v>78</v>
      </c>
      <c r="AV277" s="14" t="s">
        <v>76</v>
      </c>
      <c r="AW277" s="14" t="s">
        <v>26</v>
      </c>
      <c r="AX277" s="14" t="s">
        <v>68</v>
      </c>
      <c r="AY277" s="155" t="s">
        <v>167</v>
      </c>
    </row>
    <row r="278" spans="2:51" s="12" customFormat="1" ht="12">
      <c r="B278" s="141"/>
      <c r="D278" s="142" t="s">
        <v>175</v>
      </c>
      <c r="E278" s="143" t="s">
        <v>1</v>
      </c>
      <c r="F278" s="144" t="s">
        <v>405</v>
      </c>
      <c r="H278" s="145">
        <v>4.2</v>
      </c>
      <c r="L278" s="141"/>
      <c r="M278" s="146"/>
      <c r="T278" s="147"/>
      <c r="AT278" s="143" t="s">
        <v>175</v>
      </c>
      <c r="AU278" s="143" t="s">
        <v>78</v>
      </c>
      <c r="AV278" s="12" t="s">
        <v>78</v>
      </c>
      <c r="AW278" s="12" t="s">
        <v>26</v>
      </c>
      <c r="AX278" s="12" t="s">
        <v>68</v>
      </c>
      <c r="AY278" s="143" t="s">
        <v>167</v>
      </c>
    </row>
    <row r="279" spans="2:51" s="13" customFormat="1" ht="12">
      <c r="B279" s="148"/>
      <c r="D279" s="142" t="s">
        <v>175</v>
      </c>
      <c r="E279" s="149" t="s">
        <v>1</v>
      </c>
      <c r="F279" s="150" t="s">
        <v>176</v>
      </c>
      <c r="H279" s="151">
        <v>4.2</v>
      </c>
      <c r="L279" s="148"/>
      <c r="M279" s="152"/>
      <c r="T279" s="153"/>
      <c r="AT279" s="149" t="s">
        <v>175</v>
      </c>
      <c r="AU279" s="149" t="s">
        <v>78</v>
      </c>
      <c r="AV279" s="13" t="s">
        <v>173</v>
      </c>
      <c r="AW279" s="13" t="s">
        <v>26</v>
      </c>
      <c r="AX279" s="13" t="s">
        <v>76</v>
      </c>
      <c r="AY279" s="149" t="s">
        <v>167</v>
      </c>
    </row>
    <row r="280" spans="2:65" s="1" customFormat="1" ht="16.5" customHeight="1">
      <c r="B280" s="128"/>
      <c r="C280" s="129" t="s">
        <v>406</v>
      </c>
      <c r="D280" s="129" t="s">
        <v>169</v>
      </c>
      <c r="E280" s="130" t="s">
        <v>407</v>
      </c>
      <c r="F280" s="131" t="s">
        <v>408</v>
      </c>
      <c r="G280" s="132" t="s">
        <v>116</v>
      </c>
      <c r="H280" s="133">
        <v>31.62</v>
      </c>
      <c r="I280" s="183"/>
      <c r="J280" s="134">
        <f>ROUND(I280*H280,2)</f>
        <v>0</v>
      </c>
      <c r="K280" s="131" t="s">
        <v>172</v>
      </c>
      <c r="L280" s="28"/>
      <c r="M280" s="135" t="s">
        <v>1</v>
      </c>
      <c r="N280" s="136" t="s">
        <v>33</v>
      </c>
      <c r="O280" s="137">
        <v>0.055</v>
      </c>
      <c r="P280" s="137">
        <f>O280*H280</f>
        <v>1.7391</v>
      </c>
      <c r="Q280" s="137">
        <v>0.000112</v>
      </c>
      <c r="R280" s="137">
        <f>Q280*H280</f>
        <v>0.00354144</v>
      </c>
      <c r="S280" s="137">
        <v>0</v>
      </c>
      <c r="T280" s="138">
        <f>S280*H280</f>
        <v>0</v>
      </c>
      <c r="AR280" s="139" t="s">
        <v>247</v>
      </c>
      <c r="AT280" s="139" t="s">
        <v>169</v>
      </c>
      <c r="AU280" s="139" t="s">
        <v>78</v>
      </c>
      <c r="AY280" s="16" t="s">
        <v>167</v>
      </c>
      <c r="BE280" s="140">
        <f>IF(N280="základní",J280,0)</f>
        <v>0</v>
      </c>
      <c r="BF280" s="140">
        <f>IF(N280="snížená",J280,0)</f>
        <v>0</v>
      </c>
      <c r="BG280" s="140">
        <f>IF(N280="zákl. přenesená",J280,0)</f>
        <v>0</v>
      </c>
      <c r="BH280" s="140">
        <f>IF(N280="sníž. přenesená",J280,0)</f>
        <v>0</v>
      </c>
      <c r="BI280" s="140">
        <f>IF(N280="nulová",J280,0)</f>
        <v>0</v>
      </c>
      <c r="BJ280" s="16" t="s">
        <v>76</v>
      </c>
      <c r="BK280" s="140">
        <f>ROUND(I280*H280,2)</f>
        <v>0</v>
      </c>
      <c r="BL280" s="16" t="s">
        <v>247</v>
      </c>
      <c r="BM280" s="139" t="s">
        <v>409</v>
      </c>
    </row>
    <row r="281" spans="2:51" s="14" customFormat="1" ht="12">
      <c r="B281" s="154"/>
      <c r="D281" s="142" t="s">
        <v>175</v>
      </c>
      <c r="E281" s="155" t="s">
        <v>1</v>
      </c>
      <c r="F281" s="156" t="s">
        <v>410</v>
      </c>
      <c r="H281" s="155" t="s">
        <v>1</v>
      </c>
      <c r="L281" s="154"/>
      <c r="M281" s="157"/>
      <c r="T281" s="158"/>
      <c r="AT281" s="155" t="s">
        <v>175</v>
      </c>
      <c r="AU281" s="155" t="s">
        <v>78</v>
      </c>
      <c r="AV281" s="14" t="s">
        <v>76</v>
      </c>
      <c r="AW281" s="14" t="s">
        <v>26</v>
      </c>
      <c r="AX281" s="14" t="s">
        <v>68</v>
      </c>
      <c r="AY281" s="155" t="s">
        <v>167</v>
      </c>
    </row>
    <row r="282" spans="2:51" s="12" customFormat="1" ht="12">
      <c r="B282" s="141"/>
      <c r="D282" s="142" t="s">
        <v>175</v>
      </c>
      <c r="E282" s="143" t="s">
        <v>1</v>
      </c>
      <c r="F282" s="144" t="s">
        <v>114</v>
      </c>
      <c r="H282" s="145">
        <v>31.62</v>
      </c>
      <c r="L282" s="141"/>
      <c r="M282" s="146"/>
      <c r="T282" s="147"/>
      <c r="AT282" s="143" t="s">
        <v>175</v>
      </c>
      <c r="AU282" s="143" t="s">
        <v>78</v>
      </c>
      <c r="AV282" s="12" t="s">
        <v>78</v>
      </c>
      <c r="AW282" s="12" t="s">
        <v>26</v>
      </c>
      <c r="AX282" s="12" t="s">
        <v>68</v>
      </c>
      <c r="AY282" s="143" t="s">
        <v>167</v>
      </c>
    </row>
    <row r="283" spans="2:51" s="13" customFormat="1" ht="12">
      <c r="B283" s="148"/>
      <c r="D283" s="142" t="s">
        <v>175</v>
      </c>
      <c r="E283" s="149" t="s">
        <v>1</v>
      </c>
      <c r="F283" s="150" t="s">
        <v>176</v>
      </c>
      <c r="H283" s="151">
        <v>31.62</v>
      </c>
      <c r="L283" s="148"/>
      <c r="M283" s="152"/>
      <c r="T283" s="153"/>
      <c r="AT283" s="149" t="s">
        <v>175</v>
      </c>
      <c r="AU283" s="149" t="s">
        <v>78</v>
      </c>
      <c r="AV283" s="13" t="s">
        <v>173</v>
      </c>
      <c r="AW283" s="13" t="s">
        <v>26</v>
      </c>
      <c r="AX283" s="13" t="s">
        <v>76</v>
      </c>
      <c r="AY283" s="149" t="s">
        <v>167</v>
      </c>
    </row>
    <row r="284" spans="2:63" s="11" customFormat="1" ht="22.9" customHeight="1">
      <c r="B284" s="117"/>
      <c r="D284" s="118" t="s">
        <v>67</v>
      </c>
      <c r="E284" s="126" t="s">
        <v>411</v>
      </c>
      <c r="F284" s="126" t="s">
        <v>412</v>
      </c>
      <c r="J284" s="127">
        <f>BK284</f>
        <v>0</v>
      </c>
      <c r="L284" s="117"/>
      <c r="M284" s="121"/>
      <c r="P284" s="122">
        <f>SUM(P285:P309)</f>
        <v>30.023995</v>
      </c>
      <c r="R284" s="122">
        <f>SUM(R285:R309)</f>
        <v>0.68352466</v>
      </c>
      <c r="T284" s="123">
        <f>SUM(T285:T309)</f>
        <v>0</v>
      </c>
      <c r="AR284" s="118" t="s">
        <v>78</v>
      </c>
      <c r="AT284" s="124" t="s">
        <v>67</v>
      </c>
      <c r="AU284" s="124" t="s">
        <v>76</v>
      </c>
      <c r="AY284" s="118" t="s">
        <v>167</v>
      </c>
      <c r="BK284" s="125">
        <f>SUM(BK285:BK309)</f>
        <v>0</v>
      </c>
    </row>
    <row r="285" spans="2:65" s="1" customFormat="1" ht="24.2" customHeight="1">
      <c r="B285" s="128"/>
      <c r="C285" s="129" t="s">
        <v>413</v>
      </c>
      <c r="D285" s="129" t="s">
        <v>169</v>
      </c>
      <c r="E285" s="130" t="s">
        <v>414</v>
      </c>
      <c r="F285" s="131" t="s">
        <v>415</v>
      </c>
      <c r="G285" s="132" t="s">
        <v>90</v>
      </c>
      <c r="H285" s="133">
        <v>32.835</v>
      </c>
      <c r="I285" s="183"/>
      <c r="J285" s="134">
        <f>ROUND(I285*H285,2)</f>
        <v>0</v>
      </c>
      <c r="K285" s="131" t="s">
        <v>172</v>
      </c>
      <c r="L285" s="28"/>
      <c r="M285" s="135" t="s">
        <v>1</v>
      </c>
      <c r="N285" s="136" t="s">
        <v>33</v>
      </c>
      <c r="O285" s="137">
        <v>0.035</v>
      </c>
      <c r="P285" s="137">
        <f>O285*H285</f>
        <v>1.1492250000000002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247</v>
      </c>
      <c r="AT285" s="139" t="s">
        <v>169</v>
      </c>
      <c r="AU285" s="139" t="s">
        <v>78</v>
      </c>
      <c r="AY285" s="16" t="s">
        <v>167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6" t="s">
        <v>76</v>
      </c>
      <c r="BK285" s="140">
        <f>ROUND(I285*H285,2)</f>
        <v>0</v>
      </c>
      <c r="BL285" s="16" t="s">
        <v>247</v>
      </c>
      <c r="BM285" s="139" t="s">
        <v>416</v>
      </c>
    </row>
    <row r="286" spans="2:51" s="12" customFormat="1" ht="12">
      <c r="B286" s="141"/>
      <c r="D286" s="142" t="s">
        <v>175</v>
      </c>
      <c r="E286" s="143" t="s">
        <v>1</v>
      </c>
      <c r="F286" s="144" t="s">
        <v>118</v>
      </c>
      <c r="H286" s="145">
        <v>32.834935</v>
      </c>
      <c r="L286" s="141"/>
      <c r="M286" s="146"/>
      <c r="T286" s="147"/>
      <c r="AT286" s="143" t="s">
        <v>175</v>
      </c>
      <c r="AU286" s="143" t="s">
        <v>78</v>
      </c>
      <c r="AV286" s="12" t="s">
        <v>78</v>
      </c>
      <c r="AW286" s="12" t="s">
        <v>26</v>
      </c>
      <c r="AX286" s="12" t="s">
        <v>68</v>
      </c>
      <c r="AY286" s="143" t="s">
        <v>167</v>
      </c>
    </row>
    <row r="287" spans="2:51" s="13" customFormat="1" ht="12">
      <c r="B287" s="148"/>
      <c r="D287" s="142" t="s">
        <v>175</v>
      </c>
      <c r="E287" s="149" t="s">
        <v>1</v>
      </c>
      <c r="F287" s="150" t="s">
        <v>176</v>
      </c>
      <c r="H287" s="151">
        <v>32.834935</v>
      </c>
      <c r="L287" s="148"/>
      <c r="M287" s="152"/>
      <c r="T287" s="153"/>
      <c r="AT287" s="149" t="s">
        <v>175</v>
      </c>
      <c r="AU287" s="149" t="s">
        <v>78</v>
      </c>
      <c r="AV287" s="13" t="s">
        <v>173</v>
      </c>
      <c r="AW287" s="13" t="s">
        <v>26</v>
      </c>
      <c r="AX287" s="13" t="s">
        <v>76</v>
      </c>
      <c r="AY287" s="149" t="s">
        <v>167</v>
      </c>
    </row>
    <row r="288" spans="2:65" s="1" customFormat="1" ht="24.2" customHeight="1">
      <c r="B288" s="128"/>
      <c r="C288" s="129" t="s">
        <v>417</v>
      </c>
      <c r="D288" s="129" t="s">
        <v>169</v>
      </c>
      <c r="E288" s="130" t="s">
        <v>418</v>
      </c>
      <c r="F288" s="131" t="s">
        <v>419</v>
      </c>
      <c r="G288" s="132" t="s">
        <v>90</v>
      </c>
      <c r="H288" s="133">
        <v>3.283</v>
      </c>
      <c r="I288" s="183"/>
      <c r="J288" s="134">
        <f>ROUND(I288*H288,2)</f>
        <v>0</v>
      </c>
      <c r="K288" s="131" t="s">
        <v>172</v>
      </c>
      <c r="L288" s="28"/>
      <c r="M288" s="135" t="s">
        <v>1</v>
      </c>
      <c r="N288" s="136" t="s">
        <v>33</v>
      </c>
      <c r="O288" s="137">
        <v>0.36</v>
      </c>
      <c r="P288" s="137">
        <f>O288*H288</f>
        <v>1.1818799999999998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247</v>
      </c>
      <c r="AT288" s="139" t="s">
        <v>169</v>
      </c>
      <c r="AU288" s="139" t="s">
        <v>78</v>
      </c>
      <c r="AY288" s="16" t="s">
        <v>167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6" t="s">
        <v>76</v>
      </c>
      <c r="BK288" s="140">
        <f>ROUND(I288*H288,2)</f>
        <v>0</v>
      </c>
      <c r="BL288" s="16" t="s">
        <v>247</v>
      </c>
      <c r="BM288" s="139" t="s">
        <v>420</v>
      </c>
    </row>
    <row r="289" spans="2:51" s="12" customFormat="1" ht="12">
      <c r="B289" s="141"/>
      <c r="D289" s="142" t="s">
        <v>175</v>
      </c>
      <c r="E289" s="143" t="s">
        <v>1</v>
      </c>
      <c r="F289" s="144" t="s">
        <v>421</v>
      </c>
      <c r="H289" s="145">
        <v>3.2834935</v>
      </c>
      <c r="L289" s="141"/>
      <c r="M289" s="146"/>
      <c r="T289" s="147"/>
      <c r="AT289" s="143" t="s">
        <v>175</v>
      </c>
      <c r="AU289" s="143" t="s">
        <v>78</v>
      </c>
      <c r="AV289" s="12" t="s">
        <v>78</v>
      </c>
      <c r="AW289" s="12" t="s">
        <v>26</v>
      </c>
      <c r="AX289" s="12" t="s">
        <v>68</v>
      </c>
      <c r="AY289" s="143" t="s">
        <v>167</v>
      </c>
    </row>
    <row r="290" spans="2:51" s="13" customFormat="1" ht="12">
      <c r="B290" s="148"/>
      <c r="D290" s="142" t="s">
        <v>175</v>
      </c>
      <c r="E290" s="149" t="s">
        <v>1</v>
      </c>
      <c r="F290" s="150" t="s">
        <v>176</v>
      </c>
      <c r="H290" s="151">
        <v>3.2834935</v>
      </c>
      <c r="L290" s="148"/>
      <c r="M290" s="152"/>
      <c r="T290" s="153"/>
      <c r="AT290" s="149" t="s">
        <v>175</v>
      </c>
      <c r="AU290" s="149" t="s">
        <v>78</v>
      </c>
      <c r="AV290" s="13" t="s">
        <v>173</v>
      </c>
      <c r="AW290" s="13" t="s">
        <v>26</v>
      </c>
      <c r="AX290" s="13" t="s">
        <v>76</v>
      </c>
      <c r="AY290" s="149" t="s">
        <v>167</v>
      </c>
    </row>
    <row r="291" spans="2:65" s="1" customFormat="1" ht="16.5" customHeight="1">
      <c r="B291" s="128"/>
      <c r="C291" s="129" t="s">
        <v>422</v>
      </c>
      <c r="D291" s="129" t="s">
        <v>169</v>
      </c>
      <c r="E291" s="130" t="s">
        <v>423</v>
      </c>
      <c r="F291" s="131" t="s">
        <v>424</v>
      </c>
      <c r="G291" s="132" t="s">
        <v>90</v>
      </c>
      <c r="H291" s="133">
        <v>32.835</v>
      </c>
      <c r="I291" s="183"/>
      <c r="J291" s="134">
        <f>ROUND(I291*H291,2)</f>
        <v>0</v>
      </c>
      <c r="K291" s="131" t="s">
        <v>172</v>
      </c>
      <c r="L291" s="28"/>
      <c r="M291" s="135" t="s">
        <v>1</v>
      </c>
      <c r="N291" s="136" t="s">
        <v>33</v>
      </c>
      <c r="O291" s="137">
        <v>0.024</v>
      </c>
      <c r="P291" s="137">
        <f>O291*H291</f>
        <v>0.7880400000000001</v>
      </c>
      <c r="Q291" s="137">
        <v>0</v>
      </c>
      <c r="R291" s="137">
        <f>Q291*H291</f>
        <v>0</v>
      </c>
      <c r="S291" s="137">
        <v>0</v>
      </c>
      <c r="T291" s="138">
        <f>S291*H291</f>
        <v>0</v>
      </c>
      <c r="AR291" s="139" t="s">
        <v>247</v>
      </c>
      <c r="AT291" s="139" t="s">
        <v>169</v>
      </c>
      <c r="AU291" s="139" t="s">
        <v>78</v>
      </c>
      <c r="AY291" s="16" t="s">
        <v>167</v>
      </c>
      <c r="BE291" s="140">
        <f>IF(N291="základní",J291,0)</f>
        <v>0</v>
      </c>
      <c r="BF291" s="140">
        <f>IF(N291="snížená",J291,0)</f>
        <v>0</v>
      </c>
      <c r="BG291" s="140">
        <f>IF(N291="zákl. přenesená",J291,0)</f>
        <v>0</v>
      </c>
      <c r="BH291" s="140">
        <f>IF(N291="sníž. přenesená",J291,0)</f>
        <v>0</v>
      </c>
      <c r="BI291" s="140">
        <f>IF(N291="nulová",J291,0)</f>
        <v>0</v>
      </c>
      <c r="BJ291" s="16" t="s">
        <v>76</v>
      </c>
      <c r="BK291" s="140">
        <f>ROUND(I291*H291,2)</f>
        <v>0</v>
      </c>
      <c r="BL291" s="16" t="s">
        <v>247</v>
      </c>
      <c r="BM291" s="139" t="s">
        <v>425</v>
      </c>
    </row>
    <row r="292" spans="2:51" s="12" customFormat="1" ht="12">
      <c r="B292" s="141"/>
      <c r="D292" s="142" t="s">
        <v>175</v>
      </c>
      <c r="E292" s="143" t="s">
        <v>1</v>
      </c>
      <c r="F292" s="144" t="s">
        <v>118</v>
      </c>
      <c r="H292" s="145">
        <v>32.834935</v>
      </c>
      <c r="L292" s="141"/>
      <c r="M292" s="146"/>
      <c r="T292" s="147"/>
      <c r="AT292" s="143" t="s">
        <v>175</v>
      </c>
      <c r="AU292" s="143" t="s">
        <v>78</v>
      </c>
      <c r="AV292" s="12" t="s">
        <v>78</v>
      </c>
      <c r="AW292" s="12" t="s">
        <v>26</v>
      </c>
      <c r="AX292" s="12" t="s">
        <v>68</v>
      </c>
      <c r="AY292" s="143" t="s">
        <v>167</v>
      </c>
    </row>
    <row r="293" spans="2:51" s="13" customFormat="1" ht="12">
      <c r="B293" s="148"/>
      <c r="D293" s="142" t="s">
        <v>175</v>
      </c>
      <c r="E293" s="149" t="s">
        <v>1</v>
      </c>
      <c r="F293" s="150" t="s">
        <v>176</v>
      </c>
      <c r="H293" s="151">
        <v>32.834935</v>
      </c>
      <c r="L293" s="148"/>
      <c r="M293" s="152"/>
      <c r="T293" s="153"/>
      <c r="AT293" s="149" t="s">
        <v>175</v>
      </c>
      <c r="AU293" s="149" t="s">
        <v>78</v>
      </c>
      <c r="AV293" s="13" t="s">
        <v>173</v>
      </c>
      <c r="AW293" s="13" t="s">
        <v>26</v>
      </c>
      <c r="AX293" s="13" t="s">
        <v>76</v>
      </c>
      <c r="AY293" s="149" t="s">
        <v>167</v>
      </c>
    </row>
    <row r="294" spans="2:65" s="1" customFormat="1" ht="24.2" customHeight="1">
      <c r="B294" s="128"/>
      <c r="C294" s="129" t="s">
        <v>426</v>
      </c>
      <c r="D294" s="129" t="s">
        <v>169</v>
      </c>
      <c r="E294" s="130" t="s">
        <v>427</v>
      </c>
      <c r="F294" s="131" t="s">
        <v>428</v>
      </c>
      <c r="G294" s="132" t="s">
        <v>90</v>
      </c>
      <c r="H294" s="133">
        <v>32.835</v>
      </c>
      <c r="I294" s="183"/>
      <c r="J294" s="134">
        <f>ROUND(I294*H294,2)</f>
        <v>0</v>
      </c>
      <c r="K294" s="131" t="s">
        <v>172</v>
      </c>
      <c r="L294" s="28"/>
      <c r="M294" s="135" t="s">
        <v>1</v>
      </c>
      <c r="N294" s="136" t="s">
        <v>33</v>
      </c>
      <c r="O294" s="137">
        <v>0.058</v>
      </c>
      <c r="P294" s="137">
        <f>O294*H294</f>
        <v>1.90443</v>
      </c>
      <c r="Q294" s="137">
        <v>3E-05</v>
      </c>
      <c r="R294" s="137">
        <f>Q294*H294</f>
        <v>0.0009850500000000001</v>
      </c>
      <c r="S294" s="137">
        <v>0</v>
      </c>
      <c r="T294" s="138">
        <f>S294*H294</f>
        <v>0</v>
      </c>
      <c r="AR294" s="139" t="s">
        <v>247</v>
      </c>
      <c r="AT294" s="139" t="s">
        <v>169</v>
      </c>
      <c r="AU294" s="139" t="s">
        <v>78</v>
      </c>
      <c r="AY294" s="16" t="s">
        <v>167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6" t="s">
        <v>76</v>
      </c>
      <c r="BK294" s="140">
        <f>ROUND(I294*H294,2)</f>
        <v>0</v>
      </c>
      <c r="BL294" s="16" t="s">
        <v>247</v>
      </c>
      <c r="BM294" s="139" t="s">
        <v>429</v>
      </c>
    </row>
    <row r="295" spans="2:51" s="12" customFormat="1" ht="12">
      <c r="B295" s="141"/>
      <c r="D295" s="142" t="s">
        <v>175</v>
      </c>
      <c r="E295" s="143" t="s">
        <v>1</v>
      </c>
      <c r="F295" s="144" t="s">
        <v>118</v>
      </c>
      <c r="H295" s="145">
        <v>32.834935</v>
      </c>
      <c r="L295" s="141"/>
      <c r="M295" s="146"/>
      <c r="T295" s="147"/>
      <c r="AT295" s="143" t="s">
        <v>175</v>
      </c>
      <c r="AU295" s="143" t="s">
        <v>78</v>
      </c>
      <c r="AV295" s="12" t="s">
        <v>78</v>
      </c>
      <c r="AW295" s="12" t="s">
        <v>26</v>
      </c>
      <c r="AX295" s="12" t="s">
        <v>68</v>
      </c>
      <c r="AY295" s="143" t="s">
        <v>167</v>
      </c>
    </row>
    <row r="296" spans="2:51" s="13" customFormat="1" ht="12">
      <c r="B296" s="148"/>
      <c r="D296" s="142" t="s">
        <v>175</v>
      </c>
      <c r="E296" s="149" t="s">
        <v>1</v>
      </c>
      <c r="F296" s="150" t="s">
        <v>176</v>
      </c>
      <c r="H296" s="151">
        <v>32.834935</v>
      </c>
      <c r="L296" s="148"/>
      <c r="M296" s="152"/>
      <c r="T296" s="153"/>
      <c r="AT296" s="149" t="s">
        <v>175</v>
      </c>
      <c r="AU296" s="149" t="s">
        <v>78</v>
      </c>
      <c r="AV296" s="13" t="s">
        <v>173</v>
      </c>
      <c r="AW296" s="13" t="s">
        <v>26</v>
      </c>
      <c r="AX296" s="13" t="s">
        <v>76</v>
      </c>
      <c r="AY296" s="149" t="s">
        <v>167</v>
      </c>
    </row>
    <row r="297" spans="2:65" s="1" customFormat="1" ht="37.9" customHeight="1">
      <c r="B297" s="128"/>
      <c r="C297" s="129" t="s">
        <v>430</v>
      </c>
      <c r="D297" s="129" t="s">
        <v>169</v>
      </c>
      <c r="E297" s="130" t="s">
        <v>431</v>
      </c>
      <c r="F297" s="131" t="s">
        <v>432</v>
      </c>
      <c r="G297" s="132" t="s">
        <v>90</v>
      </c>
      <c r="H297" s="133">
        <v>32.835</v>
      </c>
      <c r="I297" s="183"/>
      <c r="J297" s="134">
        <f>ROUND(I297*H297,2)</f>
        <v>0</v>
      </c>
      <c r="K297" s="131" t="s">
        <v>172</v>
      </c>
      <c r="L297" s="28"/>
      <c r="M297" s="135" t="s">
        <v>1</v>
      </c>
      <c r="N297" s="136" t="s">
        <v>33</v>
      </c>
      <c r="O297" s="137">
        <v>0.35</v>
      </c>
      <c r="P297" s="137">
        <f>O297*H297</f>
        <v>11.49225</v>
      </c>
      <c r="Q297" s="137">
        <v>0.015</v>
      </c>
      <c r="R297" s="137">
        <f>Q297*H297</f>
        <v>0.492525</v>
      </c>
      <c r="S297" s="137">
        <v>0</v>
      </c>
      <c r="T297" s="138">
        <f>S297*H297</f>
        <v>0</v>
      </c>
      <c r="AR297" s="139" t="s">
        <v>247</v>
      </c>
      <c r="AT297" s="139" t="s">
        <v>169</v>
      </c>
      <c r="AU297" s="139" t="s">
        <v>78</v>
      </c>
      <c r="AY297" s="16" t="s">
        <v>167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6" t="s">
        <v>76</v>
      </c>
      <c r="BK297" s="140">
        <f>ROUND(I297*H297,2)</f>
        <v>0</v>
      </c>
      <c r="BL297" s="16" t="s">
        <v>247</v>
      </c>
      <c r="BM297" s="139" t="s">
        <v>433</v>
      </c>
    </row>
    <row r="298" spans="2:51" s="12" customFormat="1" ht="12">
      <c r="B298" s="141"/>
      <c r="D298" s="142" t="s">
        <v>175</v>
      </c>
      <c r="E298" s="143" t="s">
        <v>1</v>
      </c>
      <c r="F298" s="144" t="s">
        <v>118</v>
      </c>
      <c r="H298" s="145">
        <v>32.834935</v>
      </c>
      <c r="L298" s="141"/>
      <c r="M298" s="146"/>
      <c r="T298" s="147"/>
      <c r="AT298" s="143" t="s">
        <v>175</v>
      </c>
      <c r="AU298" s="143" t="s">
        <v>78</v>
      </c>
      <c r="AV298" s="12" t="s">
        <v>78</v>
      </c>
      <c r="AW298" s="12" t="s">
        <v>26</v>
      </c>
      <c r="AX298" s="12" t="s">
        <v>68</v>
      </c>
      <c r="AY298" s="143" t="s">
        <v>167</v>
      </c>
    </row>
    <row r="299" spans="2:51" s="13" customFormat="1" ht="12">
      <c r="B299" s="148"/>
      <c r="D299" s="142" t="s">
        <v>175</v>
      </c>
      <c r="E299" s="149" t="s">
        <v>1</v>
      </c>
      <c r="F299" s="150" t="s">
        <v>176</v>
      </c>
      <c r="H299" s="151">
        <v>32.834935</v>
      </c>
      <c r="L299" s="148"/>
      <c r="M299" s="152"/>
      <c r="T299" s="153"/>
      <c r="AT299" s="149" t="s">
        <v>175</v>
      </c>
      <c r="AU299" s="149" t="s">
        <v>78</v>
      </c>
      <c r="AV299" s="13" t="s">
        <v>173</v>
      </c>
      <c r="AW299" s="13" t="s">
        <v>26</v>
      </c>
      <c r="AX299" s="13" t="s">
        <v>76</v>
      </c>
      <c r="AY299" s="149" t="s">
        <v>167</v>
      </c>
    </row>
    <row r="300" spans="2:65" s="1" customFormat="1" ht="21.75" customHeight="1">
      <c r="B300" s="128"/>
      <c r="C300" s="129" t="s">
        <v>434</v>
      </c>
      <c r="D300" s="129" t="s">
        <v>169</v>
      </c>
      <c r="E300" s="130" t="s">
        <v>435</v>
      </c>
      <c r="F300" s="131" t="s">
        <v>436</v>
      </c>
      <c r="G300" s="132" t="s">
        <v>90</v>
      </c>
      <c r="H300" s="133">
        <v>32.835</v>
      </c>
      <c r="I300" s="183"/>
      <c r="J300" s="134">
        <f>ROUND(I300*H300,2)</f>
        <v>0</v>
      </c>
      <c r="K300" s="131" t="s">
        <v>172</v>
      </c>
      <c r="L300" s="28"/>
      <c r="M300" s="135" t="s">
        <v>1</v>
      </c>
      <c r="N300" s="136" t="s">
        <v>33</v>
      </c>
      <c r="O300" s="137">
        <v>0.178</v>
      </c>
      <c r="P300" s="137">
        <f>O300*H300</f>
        <v>5.8446299999999995</v>
      </c>
      <c r="Q300" s="137">
        <v>0.0007</v>
      </c>
      <c r="R300" s="137">
        <f>Q300*H300</f>
        <v>0.0229845</v>
      </c>
      <c r="S300" s="137">
        <v>0</v>
      </c>
      <c r="T300" s="138">
        <f>S300*H300</f>
        <v>0</v>
      </c>
      <c r="AR300" s="139" t="s">
        <v>247</v>
      </c>
      <c r="AT300" s="139" t="s">
        <v>169</v>
      </c>
      <c r="AU300" s="139" t="s">
        <v>78</v>
      </c>
      <c r="AY300" s="16" t="s">
        <v>167</v>
      </c>
      <c r="BE300" s="140">
        <f>IF(N300="základní",J300,0)</f>
        <v>0</v>
      </c>
      <c r="BF300" s="140">
        <f>IF(N300="snížená",J300,0)</f>
        <v>0</v>
      </c>
      <c r="BG300" s="140">
        <f>IF(N300="zákl. přenesená",J300,0)</f>
        <v>0</v>
      </c>
      <c r="BH300" s="140">
        <f>IF(N300="sníž. přenesená",J300,0)</f>
        <v>0</v>
      </c>
      <c r="BI300" s="140">
        <f>IF(N300="nulová",J300,0)</f>
        <v>0</v>
      </c>
      <c r="BJ300" s="16" t="s">
        <v>76</v>
      </c>
      <c r="BK300" s="140">
        <f>ROUND(I300*H300,2)</f>
        <v>0</v>
      </c>
      <c r="BL300" s="16" t="s">
        <v>247</v>
      </c>
      <c r="BM300" s="139" t="s">
        <v>437</v>
      </c>
    </row>
    <row r="301" spans="2:51" s="12" customFormat="1" ht="12">
      <c r="B301" s="141"/>
      <c r="D301" s="142" t="s">
        <v>175</v>
      </c>
      <c r="E301" s="143" t="s">
        <v>1</v>
      </c>
      <c r="F301" s="144" t="s">
        <v>118</v>
      </c>
      <c r="H301" s="145">
        <v>32.834935</v>
      </c>
      <c r="L301" s="141"/>
      <c r="M301" s="146"/>
      <c r="T301" s="147"/>
      <c r="AT301" s="143" t="s">
        <v>175</v>
      </c>
      <c r="AU301" s="143" t="s">
        <v>78</v>
      </c>
      <c r="AV301" s="12" t="s">
        <v>78</v>
      </c>
      <c r="AW301" s="12" t="s">
        <v>26</v>
      </c>
      <c r="AX301" s="12" t="s">
        <v>68</v>
      </c>
      <c r="AY301" s="143" t="s">
        <v>167</v>
      </c>
    </row>
    <row r="302" spans="2:51" s="13" customFormat="1" ht="12">
      <c r="B302" s="148"/>
      <c r="D302" s="142" t="s">
        <v>175</v>
      </c>
      <c r="E302" s="149" t="s">
        <v>1</v>
      </c>
      <c r="F302" s="150" t="s">
        <v>176</v>
      </c>
      <c r="H302" s="151">
        <v>32.834935</v>
      </c>
      <c r="L302" s="148"/>
      <c r="M302" s="152"/>
      <c r="T302" s="153"/>
      <c r="AT302" s="149" t="s">
        <v>175</v>
      </c>
      <c r="AU302" s="149" t="s">
        <v>78</v>
      </c>
      <c r="AV302" s="13" t="s">
        <v>173</v>
      </c>
      <c r="AW302" s="13" t="s">
        <v>26</v>
      </c>
      <c r="AX302" s="13" t="s">
        <v>76</v>
      </c>
      <c r="AY302" s="149" t="s">
        <v>167</v>
      </c>
    </row>
    <row r="303" spans="2:65" s="1" customFormat="1" ht="44.25" customHeight="1">
      <c r="B303" s="128"/>
      <c r="C303" s="159" t="s">
        <v>438</v>
      </c>
      <c r="D303" s="159" t="s">
        <v>193</v>
      </c>
      <c r="E303" s="160" t="s">
        <v>439</v>
      </c>
      <c r="F303" s="161" t="s">
        <v>440</v>
      </c>
      <c r="G303" s="162" t="s">
        <v>90</v>
      </c>
      <c r="H303" s="163">
        <v>36.118</v>
      </c>
      <c r="I303" s="184"/>
      <c r="J303" s="164">
        <f>ROUND(I303*H303,2)</f>
        <v>0</v>
      </c>
      <c r="K303" s="161" t="s">
        <v>172</v>
      </c>
      <c r="L303" s="165"/>
      <c r="M303" s="166" t="s">
        <v>1</v>
      </c>
      <c r="N303" s="167" t="s">
        <v>33</v>
      </c>
      <c r="O303" s="137">
        <v>0</v>
      </c>
      <c r="P303" s="137">
        <f>O303*H303</f>
        <v>0</v>
      </c>
      <c r="Q303" s="137">
        <v>0.00429</v>
      </c>
      <c r="R303" s="137">
        <f>Q303*H303</f>
        <v>0.15494622000000002</v>
      </c>
      <c r="S303" s="137">
        <v>0</v>
      </c>
      <c r="T303" s="138">
        <f>S303*H303</f>
        <v>0</v>
      </c>
      <c r="AR303" s="139" t="s">
        <v>322</v>
      </c>
      <c r="AT303" s="139" t="s">
        <v>193</v>
      </c>
      <c r="AU303" s="139" t="s">
        <v>78</v>
      </c>
      <c r="AY303" s="16" t="s">
        <v>167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6" t="s">
        <v>76</v>
      </c>
      <c r="BK303" s="140">
        <f>ROUND(I303*H303,2)</f>
        <v>0</v>
      </c>
      <c r="BL303" s="16" t="s">
        <v>247</v>
      </c>
      <c r="BM303" s="139" t="s">
        <v>441</v>
      </c>
    </row>
    <row r="304" spans="2:51" s="12" customFormat="1" ht="12">
      <c r="B304" s="141"/>
      <c r="D304" s="142" t="s">
        <v>175</v>
      </c>
      <c r="F304" s="144" t="s">
        <v>442</v>
      </c>
      <c r="H304" s="145">
        <v>36.118</v>
      </c>
      <c r="L304" s="141"/>
      <c r="M304" s="146"/>
      <c r="T304" s="147"/>
      <c r="AT304" s="143" t="s">
        <v>175</v>
      </c>
      <c r="AU304" s="143" t="s">
        <v>78</v>
      </c>
      <c r="AV304" s="12" t="s">
        <v>78</v>
      </c>
      <c r="AW304" s="12" t="s">
        <v>3</v>
      </c>
      <c r="AX304" s="12" t="s">
        <v>76</v>
      </c>
      <c r="AY304" s="143" t="s">
        <v>167</v>
      </c>
    </row>
    <row r="305" spans="2:65" s="1" customFormat="1" ht="16.5" customHeight="1">
      <c r="B305" s="128"/>
      <c r="C305" s="129" t="s">
        <v>443</v>
      </c>
      <c r="D305" s="129" t="s">
        <v>169</v>
      </c>
      <c r="E305" s="130" t="s">
        <v>444</v>
      </c>
      <c r="F305" s="131" t="s">
        <v>445</v>
      </c>
      <c r="G305" s="132" t="s">
        <v>116</v>
      </c>
      <c r="H305" s="133">
        <v>42.34</v>
      </c>
      <c r="I305" s="183"/>
      <c r="J305" s="134">
        <f>ROUND(I305*H305,2)</f>
        <v>0</v>
      </c>
      <c r="K305" s="131" t="s">
        <v>172</v>
      </c>
      <c r="L305" s="28"/>
      <c r="M305" s="135" t="s">
        <v>1</v>
      </c>
      <c r="N305" s="136" t="s">
        <v>33</v>
      </c>
      <c r="O305" s="137">
        <v>0.181</v>
      </c>
      <c r="P305" s="137">
        <f>O305*H305</f>
        <v>7.66354</v>
      </c>
      <c r="Q305" s="137">
        <v>1E-05</v>
      </c>
      <c r="R305" s="137">
        <f>Q305*H305</f>
        <v>0.00042340000000000005</v>
      </c>
      <c r="S305" s="137">
        <v>0</v>
      </c>
      <c r="T305" s="138">
        <f>S305*H305</f>
        <v>0</v>
      </c>
      <c r="AR305" s="139" t="s">
        <v>247</v>
      </c>
      <c r="AT305" s="139" t="s">
        <v>169</v>
      </c>
      <c r="AU305" s="139" t="s">
        <v>78</v>
      </c>
      <c r="AY305" s="16" t="s">
        <v>167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6" t="s">
        <v>76</v>
      </c>
      <c r="BK305" s="140">
        <f>ROUND(I305*H305,2)</f>
        <v>0</v>
      </c>
      <c r="BL305" s="16" t="s">
        <v>247</v>
      </c>
      <c r="BM305" s="139" t="s">
        <v>446</v>
      </c>
    </row>
    <row r="306" spans="2:51" s="12" customFormat="1" ht="12">
      <c r="B306" s="141"/>
      <c r="D306" s="142" t="s">
        <v>175</v>
      </c>
      <c r="E306" s="143" t="s">
        <v>1</v>
      </c>
      <c r="F306" s="144" t="s">
        <v>121</v>
      </c>
      <c r="H306" s="145">
        <v>42.34</v>
      </c>
      <c r="L306" s="141"/>
      <c r="M306" s="146"/>
      <c r="T306" s="147"/>
      <c r="AT306" s="143" t="s">
        <v>175</v>
      </c>
      <c r="AU306" s="143" t="s">
        <v>78</v>
      </c>
      <c r="AV306" s="12" t="s">
        <v>78</v>
      </c>
      <c r="AW306" s="12" t="s">
        <v>26</v>
      </c>
      <c r="AX306" s="12" t="s">
        <v>68</v>
      </c>
      <c r="AY306" s="143" t="s">
        <v>167</v>
      </c>
    </row>
    <row r="307" spans="2:51" s="13" customFormat="1" ht="12">
      <c r="B307" s="148"/>
      <c r="D307" s="142" t="s">
        <v>175</v>
      </c>
      <c r="E307" s="149" t="s">
        <v>1</v>
      </c>
      <c r="F307" s="150" t="s">
        <v>176</v>
      </c>
      <c r="H307" s="151">
        <v>42.34</v>
      </c>
      <c r="L307" s="148"/>
      <c r="M307" s="152"/>
      <c r="T307" s="153"/>
      <c r="AT307" s="149" t="s">
        <v>175</v>
      </c>
      <c r="AU307" s="149" t="s">
        <v>78</v>
      </c>
      <c r="AV307" s="13" t="s">
        <v>173</v>
      </c>
      <c r="AW307" s="13" t="s">
        <v>26</v>
      </c>
      <c r="AX307" s="13" t="s">
        <v>76</v>
      </c>
      <c r="AY307" s="149" t="s">
        <v>167</v>
      </c>
    </row>
    <row r="308" spans="2:65" s="1" customFormat="1" ht="16.5" customHeight="1">
      <c r="B308" s="128"/>
      <c r="C308" s="159" t="s">
        <v>447</v>
      </c>
      <c r="D308" s="159" t="s">
        <v>193</v>
      </c>
      <c r="E308" s="160" t="s">
        <v>448</v>
      </c>
      <c r="F308" s="161" t="s">
        <v>449</v>
      </c>
      <c r="G308" s="162" t="s">
        <v>116</v>
      </c>
      <c r="H308" s="163">
        <v>43.187</v>
      </c>
      <c r="I308" s="184"/>
      <c r="J308" s="164">
        <f>ROUND(I308*H308,2)</f>
        <v>0</v>
      </c>
      <c r="K308" s="161" t="s">
        <v>172</v>
      </c>
      <c r="L308" s="165"/>
      <c r="M308" s="166" t="s">
        <v>1</v>
      </c>
      <c r="N308" s="167" t="s">
        <v>33</v>
      </c>
      <c r="O308" s="137">
        <v>0</v>
      </c>
      <c r="P308" s="137">
        <f>O308*H308</f>
        <v>0</v>
      </c>
      <c r="Q308" s="137">
        <v>0.00027</v>
      </c>
      <c r="R308" s="137">
        <f>Q308*H308</f>
        <v>0.011660489999999999</v>
      </c>
      <c r="S308" s="137">
        <v>0</v>
      </c>
      <c r="T308" s="138">
        <f>S308*H308</f>
        <v>0</v>
      </c>
      <c r="AR308" s="139" t="s">
        <v>322</v>
      </c>
      <c r="AT308" s="139" t="s">
        <v>193</v>
      </c>
      <c r="AU308" s="139" t="s">
        <v>78</v>
      </c>
      <c r="AY308" s="16" t="s">
        <v>167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6" t="s">
        <v>76</v>
      </c>
      <c r="BK308" s="140">
        <f>ROUND(I308*H308,2)</f>
        <v>0</v>
      </c>
      <c r="BL308" s="16" t="s">
        <v>247</v>
      </c>
      <c r="BM308" s="139" t="s">
        <v>450</v>
      </c>
    </row>
    <row r="309" spans="2:51" s="12" customFormat="1" ht="12">
      <c r="B309" s="141"/>
      <c r="D309" s="142" t="s">
        <v>175</v>
      </c>
      <c r="F309" s="144" t="s">
        <v>451</v>
      </c>
      <c r="H309" s="145">
        <v>43.187</v>
      </c>
      <c r="L309" s="141"/>
      <c r="M309" s="146"/>
      <c r="T309" s="147"/>
      <c r="AT309" s="143" t="s">
        <v>175</v>
      </c>
      <c r="AU309" s="143" t="s">
        <v>78</v>
      </c>
      <c r="AV309" s="12" t="s">
        <v>78</v>
      </c>
      <c r="AW309" s="12" t="s">
        <v>3</v>
      </c>
      <c r="AX309" s="12" t="s">
        <v>76</v>
      </c>
      <c r="AY309" s="143" t="s">
        <v>167</v>
      </c>
    </row>
    <row r="310" spans="2:63" s="11" customFormat="1" ht="22.9" customHeight="1">
      <c r="B310" s="117"/>
      <c r="D310" s="118" t="s">
        <v>67</v>
      </c>
      <c r="E310" s="126" t="s">
        <v>452</v>
      </c>
      <c r="F310" s="126" t="s">
        <v>453</v>
      </c>
      <c r="J310" s="127">
        <f>BK310</f>
        <v>0</v>
      </c>
      <c r="L310" s="117"/>
      <c r="M310" s="121"/>
      <c r="P310" s="122">
        <f>SUM(P311:P316)</f>
        <v>1.7604</v>
      </c>
      <c r="R310" s="122">
        <f>SUM(R311:R316)</f>
        <v>0.001332</v>
      </c>
      <c r="T310" s="123">
        <f>SUM(T311:T316)</f>
        <v>0</v>
      </c>
      <c r="AR310" s="118" t="s">
        <v>78</v>
      </c>
      <c r="AT310" s="124" t="s">
        <v>67</v>
      </c>
      <c r="AU310" s="124" t="s">
        <v>76</v>
      </c>
      <c r="AY310" s="118" t="s">
        <v>167</v>
      </c>
      <c r="BK310" s="125">
        <f>SUM(BK311:BK316)</f>
        <v>0</v>
      </c>
    </row>
    <row r="311" spans="2:65" s="1" customFormat="1" ht="24.2" customHeight="1">
      <c r="B311" s="128"/>
      <c r="C311" s="129" t="s">
        <v>454</v>
      </c>
      <c r="D311" s="129" t="s">
        <v>169</v>
      </c>
      <c r="E311" s="130" t="s">
        <v>455</v>
      </c>
      <c r="F311" s="131" t="s">
        <v>456</v>
      </c>
      <c r="G311" s="132" t="s">
        <v>90</v>
      </c>
      <c r="H311" s="133">
        <v>3.6</v>
      </c>
      <c r="I311" s="183"/>
      <c r="J311" s="134">
        <f>ROUND(I311*H311,2)</f>
        <v>0</v>
      </c>
      <c r="K311" s="131" t="s">
        <v>172</v>
      </c>
      <c r="L311" s="28"/>
      <c r="M311" s="135" t="s">
        <v>1</v>
      </c>
      <c r="N311" s="136" t="s">
        <v>33</v>
      </c>
      <c r="O311" s="137">
        <v>0.133</v>
      </c>
      <c r="P311" s="137">
        <f>O311*H311</f>
        <v>0.47880000000000006</v>
      </c>
      <c r="Q311" s="137">
        <v>8E-05</v>
      </c>
      <c r="R311" s="137">
        <f>Q311*H311</f>
        <v>0.000288</v>
      </c>
      <c r="S311" s="137">
        <v>0</v>
      </c>
      <c r="T311" s="138">
        <f>S311*H311</f>
        <v>0</v>
      </c>
      <c r="AR311" s="139" t="s">
        <v>247</v>
      </c>
      <c r="AT311" s="139" t="s">
        <v>169</v>
      </c>
      <c r="AU311" s="139" t="s">
        <v>78</v>
      </c>
      <c r="AY311" s="16" t="s">
        <v>167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6" t="s">
        <v>76</v>
      </c>
      <c r="BK311" s="140">
        <f>ROUND(I311*H311,2)</f>
        <v>0</v>
      </c>
      <c r="BL311" s="16" t="s">
        <v>247</v>
      </c>
      <c r="BM311" s="139" t="s">
        <v>457</v>
      </c>
    </row>
    <row r="312" spans="2:51" s="14" customFormat="1" ht="12">
      <c r="B312" s="154"/>
      <c r="D312" s="142" t="s">
        <v>175</v>
      </c>
      <c r="E312" s="155" t="s">
        <v>1</v>
      </c>
      <c r="F312" s="156" t="s">
        <v>458</v>
      </c>
      <c r="H312" s="155" t="s">
        <v>1</v>
      </c>
      <c r="L312" s="154"/>
      <c r="M312" s="157"/>
      <c r="T312" s="158"/>
      <c r="AT312" s="155" t="s">
        <v>175</v>
      </c>
      <c r="AU312" s="155" t="s">
        <v>78</v>
      </c>
      <c r="AV312" s="14" t="s">
        <v>76</v>
      </c>
      <c r="AW312" s="14" t="s">
        <v>26</v>
      </c>
      <c r="AX312" s="14" t="s">
        <v>68</v>
      </c>
      <c r="AY312" s="155" t="s">
        <v>167</v>
      </c>
    </row>
    <row r="313" spans="2:51" s="12" customFormat="1" ht="12">
      <c r="B313" s="141"/>
      <c r="D313" s="142" t="s">
        <v>175</v>
      </c>
      <c r="E313" s="143" t="s">
        <v>1</v>
      </c>
      <c r="F313" s="144" t="s">
        <v>459</v>
      </c>
      <c r="H313" s="145">
        <v>3.5999999999999996</v>
      </c>
      <c r="L313" s="141"/>
      <c r="M313" s="146"/>
      <c r="T313" s="147"/>
      <c r="AT313" s="143" t="s">
        <v>175</v>
      </c>
      <c r="AU313" s="143" t="s">
        <v>78</v>
      </c>
      <c r="AV313" s="12" t="s">
        <v>78</v>
      </c>
      <c r="AW313" s="12" t="s">
        <v>26</v>
      </c>
      <c r="AX313" s="12" t="s">
        <v>68</v>
      </c>
      <c r="AY313" s="143" t="s">
        <v>167</v>
      </c>
    </row>
    <row r="314" spans="2:51" s="13" customFormat="1" ht="12">
      <c r="B314" s="148"/>
      <c r="D314" s="142" t="s">
        <v>175</v>
      </c>
      <c r="E314" s="149" t="s">
        <v>1</v>
      </c>
      <c r="F314" s="150" t="s">
        <v>176</v>
      </c>
      <c r="H314" s="151">
        <v>3.5999999999999996</v>
      </c>
      <c r="L314" s="148"/>
      <c r="M314" s="152"/>
      <c r="T314" s="153"/>
      <c r="AT314" s="149" t="s">
        <v>175</v>
      </c>
      <c r="AU314" s="149" t="s">
        <v>78</v>
      </c>
      <c r="AV314" s="13" t="s">
        <v>173</v>
      </c>
      <c r="AW314" s="13" t="s">
        <v>26</v>
      </c>
      <c r="AX314" s="13" t="s">
        <v>76</v>
      </c>
      <c r="AY314" s="149" t="s">
        <v>167</v>
      </c>
    </row>
    <row r="315" spans="2:65" s="1" customFormat="1" ht="24.2" customHeight="1">
      <c r="B315" s="128"/>
      <c r="C315" s="129" t="s">
        <v>460</v>
      </c>
      <c r="D315" s="129" t="s">
        <v>169</v>
      </c>
      <c r="E315" s="130" t="s">
        <v>461</v>
      </c>
      <c r="F315" s="131" t="s">
        <v>462</v>
      </c>
      <c r="G315" s="132" t="s">
        <v>90</v>
      </c>
      <c r="H315" s="133">
        <v>3.6</v>
      </c>
      <c r="I315" s="183"/>
      <c r="J315" s="134">
        <f>ROUND(I315*H315,2)</f>
        <v>0</v>
      </c>
      <c r="K315" s="131" t="s">
        <v>172</v>
      </c>
      <c r="L315" s="28"/>
      <c r="M315" s="135" t="s">
        <v>1</v>
      </c>
      <c r="N315" s="136" t="s">
        <v>33</v>
      </c>
      <c r="O315" s="137">
        <v>0.184</v>
      </c>
      <c r="P315" s="137">
        <f>O315*H315</f>
        <v>0.6624</v>
      </c>
      <c r="Q315" s="137">
        <v>0.00017</v>
      </c>
      <c r="R315" s="137">
        <f>Q315*H315</f>
        <v>0.000612</v>
      </c>
      <c r="S315" s="137">
        <v>0</v>
      </c>
      <c r="T315" s="138">
        <f>S315*H315</f>
        <v>0</v>
      </c>
      <c r="AR315" s="139" t="s">
        <v>247</v>
      </c>
      <c r="AT315" s="139" t="s">
        <v>169</v>
      </c>
      <c r="AU315" s="139" t="s">
        <v>78</v>
      </c>
      <c r="AY315" s="16" t="s">
        <v>167</v>
      </c>
      <c r="BE315" s="140">
        <f>IF(N315="základní",J315,0)</f>
        <v>0</v>
      </c>
      <c r="BF315" s="140">
        <f>IF(N315="snížená",J315,0)</f>
        <v>0</v>
      </c>
      <c r="BG315" s="140">
        <f>IF(N315="zákl. přenesená",J315,0)</f>
        <v>0</v>
      </c>
      <c r="BH315" s="140">
        <f>IF(N315="sníž. přenesená",J315,0)</f>
        <v>0</v>
      </c>
      <c r="BI315" s="140">
        <f>IF(N315="nulová",J315,0)</f>
        <v>0</v>
      </c>
      <c r="BJ315" s="16" t="s">
        <v>76</v>
      </c>
      <c r="BK315" s="140">
        <f>ROUND(I315*H315,2)</f>
        <v>0</v>
      </c>
      <c r="BL315" s="16" t="s">
        <v>247</v>
      </c>
      <c r="BM315" s="139" t="s">
        <v>463</v>
      </c>
    </row>
    <row r="316" spans="2:65" s="1" customFormat="1" ht="24.2" customHeight="1">
      <c r="B316" s="128"/>
      <c r="C316" s="129" t="s">
        <v>464</v>
      </c>
      <c r="D316" s="129" t="s">
        <v>169</v>
      </c>
      <c r="E316" s="130" t="s">
        <v>465</v>
      </c>
      <c r="F316" s="131" t="s">
        <v>466</v>
      </c>
      <c r="G316" s="132" t="s">
        <v>90</v>
      </c>
      <c r="H316" s="133">
        <v>3.6</v>
      </c>
      <c r="I316" s="183"/>
      <c r="J316" s="134">
        <f>ROUND(I316*H316,2)</f>
        <v>0</v>
      </c>
      <c r="K316" s="131" t="s">
        <v>172</v>
      </c>
      <c r="L316" s="28"/>
      <c r="M316" s="135" t="s">
        <v>1</v>
      </c>
      <c r="N316" s="136" t="s">
        <v>33</v>
      </c>
      <c r="O316" s="137">
        <v>0.172</v>
      </c>
      <c r="P316" s="137">
        <f>O316*H316</f>
        <v>0.6192</v>
      </c>
      <c r="Q316" s="137">
        <v>0.00012</v>
      </c>
      <c r="R316" s="137">
        <f>Q316*H316</f>
        <v>0.00043200000000000004</v>
      </c>
      <c r="S316" s="137">
        <v>0</v>
      </c>
      <c r="T316" s="138">
        <f>S316*H316</f>
        <v>0</v>
      </c>
      <c r="AR316" s="139" t="s">
        <v>247</v>
      </c>
      <c r="AT316" s="139" t="s">
        <v>169</v>
      </c>
      <c r="AU316" s="139" t="s">
        <v>78</v>
      </c>
      <c r="AY316" s="16" t="s">
        <v>167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6" t="s">
        <v>76</v>
      </c>
      <c r="BK316" s="140">
        <f>ROUND(I316*H316,2)</f>
        <v>0</v>
      </c>
      <c r="BL316" s="16" t="s">
        <v>247</v>
      </c>
      <c r="BM316" s="139" t="s">
        <v>467</v>
      </c>
    </row>
    <row r="317" spans="2:63" s="11" customFormat="1" ht="22.9" customHeight="1">
      <c r="B317" s="117"/>
      <c r="D317" s="118" t="s">
        <v>67</v>
      </c>
      <c r="E317" s="126" t="s">
        <v>468</v>
      </c>
      <c r="F317" s="126" t="s">
        <v>469</v>
      </c>
      <c r="J317" s="127">
        <f>BK317</f>
        <v>0</v>
      </c>
      <c r="L317" s="117"/>
      <c r="M317" s="121"/>
      <c r="P317" s="122">
        <f>SUM(P318:P348)</f>
        <v>41.822845</v>
      </c>
      <c r="R317" s="122">
        <f>SUM(R318:R348)</f>
        <v>0.12929586999999998</v>
      </c>
      <c r="T317" s="123">
        <f>SUM(T318:T348)</f>
        <v>0.028292099999999997</v>
      </c>
      <c r="AR317" s="118" t="s">
        <v>78</v>
      </c>
      <c r="AT317" s="124" t="s">
        <v>67</v>
      </c>
      <c r="AU317" s="124" t="s">
        <v>76</v>
      </c>
      <c r="AY317" s="118" t="s">
        <v>167</v>
      </c>
      <c r="BK317" s="125">
        <f>SUM(BK318:BK348)</f>
        <v>0</v>
      </c>
    </row>
    <row r="318" spans="2:65" s="1" customFormat="1" ht="24.2" customHeight="1">
      <c r="B318" s="128"/>
      <c r="C318" s="129" t="s">
        <v>470</v>
      </c>
      <c r="D318" s="129" t="s">
        <v>169</v>
      </c>
      <c r="E318" s="130" t="s">
        <v>471</v>
      </c>
      <c r="F318" s="131" t="s">
        <v>472</v>
      </c>
      <c r="G318" s="132" t="s">
        <v>90</v>
      </c>
      <c r="H318" s="133">
        <v>188.614</v>
      </c>
      <c r="I318" s="183"/>
      <c r="J318" s="134">
        <f>ROUND(I318*H318,2)</f>
        <v>0</v>
      </c>
      <c r="K318" s="131" t="s">
        <v>172</v>
      </c>
      <c r="L318" s="28"/>
      <c r="M318" s="135" t="s">
        <v>1</v>
      </c>
      <c r="N318" s="136" t="s">
        <v>33</v>
      </c>
      <c r="O318" s="137">
        <v>0.012</v>
      </c>
      <c r="P318" s="137">
        <f>O318*H318</f>
        <v>2.2633680000000003</v>
      </c>
      <c r="Q318" s="137">
        <v>0</v>
      </c>
      <c r="R318" s="137">
        <f>Q318*H318</f>
        <v>0</v>
      </c>
      <c r="S318" s="137">
        <v>0</v>
      </c>
      <c r="T318" s="138">
        <f>S318*H318</f>
        <v>0</v>
      </c>
      <c r="AR318" s="139" t="s">
        <v>247</v>
      </c>
      <c r="AT318" s="139" t="s">
        <v>169</v>
      </c>
      <c r="AU318" s="139" t="s">
        <v>78</v>
      </c>
      <c r="AY318" s="16" t="s">
        <v>167</v>
      </c>
      <c r="BE318" s="140">
        <f>IF(N318="základní",J318,0)</f>
        <v>0</v>
      </c>
      <c r="BF318" s="140">
        <f>IF(N318="snížená",J318,0)</f>
        <v>0</v>
      </c>
      <c r="BG318" s="140">
        <f>IF(N318="zákl. přenesená",J318,0)</f>
        <v>0</v>
      </c>
      <c r="BH318" s="140">
        <f>IF(N318="sníž. přenesená",J318,0)</f>
        <v>0</v>
      </c>
      <c r="BI318" s="140">
        <f>IF(N318="nulová",J318,0)</f>
        <v>0</v>
      </c>
      <c r="BJ318" s="16" t="s">
        <v>76</v>
      </c>
      <c r="BK318" s="140">
        <f>ROUND(I318*H318,2)</f>
        <v>0</v>
      </c>
      <c r="BL318" s="16" t="s">
        <v>247</v>
      </c>
      <c r="BM318" s="139" t="s">
        <v>473</v>
      </c>
    </row>
    <row r="319" spans="2:51" s="12" customFormat="1" ht="12">
      <c r="B319" s="141"/>
      <c r="D319" s="142" t="s">
        <v>175</v>
      </c>
      <c r="E319" s="143" t="s">
        <v>1</v>
      </c>
      <c r="F319" s="144" t="s">
        <v>88</v>
      </c>
      <c r="H319" s="145">
        <v>188.61397525</v>
      </c>
      <c r="L319" s="141"/>
      <c r="M319" s="146"/>
      <c r="T319" s="147"/>
      <c r="AT319" s="143" t="s">
        <v>175</v>
      </c>
      <c r="AU319" s="143" t="s">
        <v>78</v>
      </c>
      <c r="AV319" s="12" t="s">
        <v>78</v>
      </c>
      <c r="AW319" s="12" t="s">
        <v>26</v>
      </c>
      <c r="AX319" s="12" t="s">
        <v>68</v>
      </c>
      <c r="AY319" s="143" t="s">
        <v>167</v>
      </c>
    </row>
    <row r="320" spans="2:51" s="13" customFormat="1" ht="12">
      <c r="B320" s="148"/>
      <c r="D320" s="142" t="s">
        <v>175</v>
      </c>
      <c r="E320" s="149" t="s">
        <v>1</v>
      </c>
      <c r="F320" s="150" t="s">
        <v>176</v>
      </c>
      <c r="H320" s="151">
        <v>188.61397525</v>
      </c>
      <c r="L320" s="148"/>
      <c r="M320" s="152"/>
      <c r="T320" s="153"/>
      <c r="AT320" s="149" t="s">
        <v>175</v>
      </c>
      <c r="AU320" s="149" t="s">
        <v>78</v>
      </c>
      <c r="AV320" s="13" t="s">
        <v>173</v>
      </c>
      <c r="AW320" s="13" t="s">
        <v>26</v>
      </c>
      <c r="AX320" s="13" t="s">
        <v>76</v>
      </c>
      <c r="AY320" s="149" t="s">
        <v>167</v>
      </c>
    </row>
    <row r="321" spans="2:65" s="1" customFormat="1" ht="24.2" customHeight="1">
      <c r="B321" s="128"/>
      <c r="C321" s="129" t="s">
        <v>474</v>
      </c>
      <c r="D321" s="129" t="s">
        <v>169</v>
      </c>
      <c r="E321" s="130" t="s">
        <v>475</v>
      </c>
      <c r="F321" s="131" t="s">
        <v>476</v>
      </c>
      <c r="G321" s="132" t="s">
        <v>90</v>
      </c>
      <c r="H321" s="133">
        <v>188.614</v>
      </c>
      <c r="I321" s="183"/>
      <c r="J321" s="134">
        <f>ROUND(I321*H321,2)</f>
        <v>0</v>
      </c>
      <c r="K321" s="131" t="s">
        <v>172</v>
      </c>
      <c r="L321" s="28"/>
      <c r="M321" s="135" t="s">
        <v>1</v>
      </c>
      <c r="N321" s="136" t="s">
        <v>33</v>
      </c>
      <c r="O321" s="137">
        <v>0.035</v>
      </c>
      <c r="P321" s="137">
        <f>O321*H321</f>
        <v>6.601490000000001</v>
      </c>
      <c r="Q321" s="137">
        <v>0</v>
      </c>
      <c r="R321" s="137">
        <f>Q321*H321</f>
        <v>0</v>
      </c>
      <c r="S321" s="137">
        <v>0.00015</v>
      </c>
      <c r="T321" s="138">
        <f>S321*H321</f>
        <v>0.028292099999999997</v>
      </c>
      <c r="AR321" s="139" t="s">
        <v>247</v>
      </c>
      <c r="AT321" s="139" t="s">
        <v>169</v>
      </c>
      <c r="AU321" s="139" t="s">
        <v>78</v>
      </c>
      <c r="AY321" s="16" t="s">
        <v>167</v>
      </c>
      <c r="BE321" s="140">
        <f>IF(N321="základní",J321,0)</f>
        <v>0</v>
      </c>
      <c r="BF321" s="140">
        <f>IF(N321="snížená",J321,0)</f>
        <v>0</v>
      </c>
      <c r="BG321" s="140">
        <f>IF(N321="zákl. přenesená",J321,0)</f>
        <v>0</v>
      </c>
      <c r="BH321" s="140">
        <f>IF(N321="sníž. přenesená",J321,0)</f>
        <v>0</v>
      </c>
      <c r="BI321" s="140">
        <f>IF(N321="nulová",J321,0)</f>
        <v>0</v>
      </c>
      <c r="BJ321" s="16" t="s">
        <v>76</v>
      </c>
      <c r="BK321" s="140">
        <f>ROUND(I321*H321,2)</f>
        <v>0</v>
      </c>
      <c r="BL321" s="16" t="s">
        <v>247</v>
      </c>
      <c r="BM321" s="139" t="s">
        <v>477</v>
      </c>
    </row>
    <row r="322" spans="2:51" s="12" customFormat="1" ht="12">
      <c r="B322" s="141"/>
      <c r="D322" s="142" t="s">
        <v>175</v>
      </c>
      <c r="E322" s="143" t="s">
        <v>1</v>
      </c>
      <c r="F322" s="144" t="s">
        <v>88</v>
      </c>
      <c r="H322" s="145">
        <v>188.61397525</v>
      </c>
      <c r="L322" s="141"/>
      <c r="M322" s="146"/>
      <c r="T322" s="147"/>
      <c r="AT322" s="143" t="s">
        <v>175</v>
      </c>
      <c r="AU322" s="143" t="s">
        <v>78</v>
      </c>
      <c r="AV322" s="12" t="s">
        <v>78</v>
      </c>
      <c r="AW322" s="12" t="s">
        <v>26</v>
      </c>
      <c r="AX322" s="12" t="s">
        <v>68</v>
      </c>
      <c r="AY322" s="143" t="s">
        <v>167</v>
      </c>
    </row>
    <row r="323" spans="2:51" s="13" customFormat="1" ht="12">
      <c r="B323" s="148"/>
      <c r="D323" s="142" t="s">
        <v>175</v>
      </c>
      <c r="E323" s="149" t="s">
        <v>1</v>
      </c>
      <c r="F323" s="150" t="s">
        <v>176</v>
      </c>
      <c r="H323" s="151">
        <v>188.61397525</v>
      </c>
      <c r="L323" s="148"/>
      <c r="M323" s="152"/>
      <c r="T323" s="153"/>
      <c r="AT323" s="149" t="s">
        <v>175</v>
      </c>
      <c r="AU323" s="149" t="s">
        <v>78</v>
      </c>
      <c r="AV323" s="13" t="s">
        <v>173</v>
      </c>
      <c r="AW323" s="13" t="s">
        <v>26</v>
      </c>
      <c r="AX323" s="13" t="s">
        <v>76</v>
      </c>
      <c r="AY323" s="149" t="s">
        <v>167</v>
      </c>
    </row>
    <row r="324" spans="2:65" s="1" customFormat="1" ht="16.5" customHeight="1">
      <c r="B324" s="128"/>
      <c r="C324" s="129" t="s">
        <v>478</v>
      </c>
      <c r="D324" s="129" t="s">
        <v>169</v>
      </c>
      <c r="E324" s="130" t="s">
        <v>479</v>
      </c>
      <c r="F324" s="131" t="s">
        <v>480</v>
      </c>
      <c r="G324" s="132" t="s">
        <v>90</v>
      </c>
      <c r="H324" s="133">
        <v>32.835</v>
      </c>
      <c r="I324" s="183"/>
      <c r="J324" s="134">
        <f>ROUND(I324*H324,2)</f>
        <v>0</v>
      </c>
      <c r="K324" s="131" t="s">
        <v>172</v>
      </c>
      <c r="L324" s="28"/>
      <c r="M324" s="135" t="s">
        <v>1</v>
      </c>
      <c r="N324" s="136" t="s">
        <v>33</v>
      </c>
      <c r="O324" s="137">
        <v>0.012</v>
      </c>
      <c r="P324" s="137">
        <f>O324*H324</f>
        <v>0.39402000000000004</v>
      </c>
      <c r="Q324" s="137">
        <v>0</v>
      </c>
      <c r="R324" s="137">
        <f>Q324*H324</f>
        <v>0</v>
      </c>
      <c r="S324" s="137">
        <v>0</v>
      </c>
      <c r="T324" s="138">
        <f>S324*H324</f>
        <v>0</v>
      </c>
      <c r="AR324" s="139" t="s">
        <v>247</v>
      </c>
      <c r="AT324" s="139" t="s">
        <v>169</v>
      </c>
      <c r="AU324" s="139" t="s">
        <v>78</v>
      </c>
      <c r="AY324" s="16" t="s">
        <v>167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6" t="s">
        <v>76</v>
      </c>
      <c r="BK324" s="140">
        <f>ROUND(I324*H324,2)</f>
        <v>0</v>
      </c>
      <c r="BL324" s="16" t="s">
        <v>247</v>
      </c>
      <c r="BM324" s="139" t="s">
        <v>481</v>
      </c>
    </row>
    <row r="325" spans="2:51" s="12" customFormat="1" ht="12">
      <c r="B325" s="141"/>
      <c r="D325" s="142" t="s">
        <v>175</v>
      </c>
      <c r="E325" s="143" t="s">
        <v>1</v>
      </c>
      <c r="F325" s="144" t="s">
        <v>118</v>
      </c>
      <c r="H325" s="145">
        <v>32.834935</v>
      </c>
      <c r="L325" s="141"/>
      <c r="M325" s="146"/>
      <c r="T325" s="147"/>
      <c r="AT325" s="143" t="s">
        <v>175</v>
      </c>
      <c r="AU325" s="143" t="s">
        <v>78</v>
      </c>
      <c r="AV325" s="12" t="s">
        <v>78</v>
      </c>
      <c r="AW325" s="12" t="s">
        <v>26</v>
      </c>
      <c r="AX325" s="12" t="s">
        <v>68</v>
      </c>
      <c r="AY325" s="143" t="s">
        <v>167</v>
      </c>
    </row>
    <row r="326" spans="2:51" s="13" customFormat="1" ht="12">
      <c r="B326" s="148"/>
      <c r="D326" s="142" t="s">
        <v>175</v>
      </c>
      <c r="E326" s="149" t="s">
        <v>1</v>
      </c>
      <c r="F326" s="150" t="s">
        <v>176</v>
      </c>
      <c r="H326" s="151">
        <v>32.834935</v>
      </c>
      <c r="L326" s="148"/>
      <c r="M326" s="152"/>
      <c r="T326" s="153"/>
      <c r="AT326" s="149" t="s">
        <v>175</v>
      </c>
      <c r="AU326" s="149" t="s">
        <v>78</v>
      </c>
      <c r="AV326" s="13" t="s">
        <v>173</v>
      </c>
      <c r="AW326" s="13" t="s">
        <v>26</v>
      </c>
      <c r="AX326" s="13" t="s">
        <v>76</v>
      </c>
      <c r="AY326" s="149" t="s">
        <v>167</v>
      </c>
    </row>
    <row r="327" spans="2:65" s="1" customFormat="1" ht="16.5" customHeight="1">
      <c r="B327" s="128"/>
      <c r="C327" s="159" t="s">
        <v>482</v>
      </c>
      <c r="D327" s="159" t="s">
        <v>193</v>
      </c>
      <c r="E327" s="160" t="s">
        <v>483</v>
      </c>
      <c r="F327" s="161" t="s">
        <v>484</v>
      </c>
      <c r="G327" s="162" t="s">
        <v>90</v>
      </c>
      <c r="H327" s="163">
        <v>34.477</v>
      </c>
      <c r="I327" s="184"/>
      <c r="J327" s="164">
        <f>ROUND(I327*H327,2)</f>
        <v>0</v>
      </c>
      <c r="K327" s="161" t="s">
        <v>172</v>
      </c>
      <c r="L327" s="165"/>
      <c r="M327" s="166" t="s">
        <v>1</v>
      </c>
      <c r="N327" s="167" t="s">
        <v>33</v>
      </c>
      <c r="O327" s="137">
        <v>0</v>
      </c>
      <c r="P327" s="137">
        <f>O327*H327</f>
        <v>0</v>
      </c>
      <c r="Q327" s="137">
        <v>1E-05</v>
      </c>
      <c r="R327" s="137">
        <f>Q327*H327</f>
        <v>0.00034477</v>
      </c>
      <c r="S327" s="137">
        <v>0</v>
      </c>
      <c r="T327" s="138">
        <f>S327*H327</f>
        <v>0</v>
      </c>
      <c r="AR327" s="139" t="s">
        <v>322</v>
      </c>
      <c r="AT327" s="139" t="s">
        <v>193</v>
      </c>
      <c r="AU327" s="139" t="s">
        <v>78</v>
      </c>
      <c r="AY327" s="16" t="s">
        <v>167</v>
      </c>
      <c r="BE327" s="140">
        <f>IF(N327="základní",J327,0)</f>
        <v>0</v>
      </c>
      <c r="BF327" s="140">
        <f>IF(N327="snížená",J327,0)</f>
        <v>0</v>
      </c>
      <c r="BG327" s="140">
        <f>IF(N327="zákl. přenesená",J327,0)</f>
        <v>0</v>
      </c>
      <c r="BH327" s="140">
        <f>IF(N327="sníž. přenesená",J327,0)</f>
        <v>0</v>
      </c>
      <c r="BI327" s="140">
        <f>IF(N327="nulová",J327,0)</f>
        <v>0</v>
      </c>
      <c r="BJ327" s="16" t="s">
        <v>76</v>
      </c>
      <c r="BK327" s="140">
        <f>ROUND(I327*H327,2)</f>
        <v>0</v>
      </c>
      <c r="BL327" s="16" t="s">
        <v>247</v>
      </c>
      <c r="BM327" s="139" t="s">
        <v>485</v>
      </c>
    </row>
    <row r="328" spans="2:51" s="12" customFormat="1" ht="12">
      <c r="B328" s="141"/>
      <c r="D328" s="142" t="s">
        <v>175</v>
      </c>
      <c r="F328" s="144" t="s">
        <v>486</v>
      </c>
      <c r="H328" s="145">
        <v>34.477</v>
      </c>
      <c r="L328" s="141"/>
      <c r="M328" s="146"/>
      <c r="T328" s="147"/>
      <c r="AT328" s="143" t="s">
        <v>175</v>
      </c>
      <c r="AU328" s="143" t="s">
        <v>78</v>
      </c>
      <c r="AV328" s="12" t="s">
        <v>78</v>
      </c>
      <c r="AW328" s="12" t="s">
        <v>3</v>
      </c>
      <c r="AX328" s="12" t="s">
        <v>76</v>
      </c>
      <c r="AY328" s="143" t="s">
        <v>167</v>
      </c>
    </row>
    <row r="329" spans="2:65" s="1" customFormat="1" ht="21.75" customHeight="1">
      <c r="B329" s="128"/>
      <c r="C329" s="129" t="s">
        <v>487</v>
      </c>
      <c r="D329" s="129" t="s">
        <v>169</v>
      </c>
      <c r="E329" s="130" t="s">
        <v>488</v>
      </c>
      <c r="F329" s="131" t="s">
        <v>489</v>
      </c>
      <c r="G329" s="132" t="s">
        <v>90</v>
      </c>
      <c r="H329" s="133">
        <v>17.816</v>
      </c>
      <c r="I329" s="183"/>
      <c r="J329" s="134">
        <f>ROUND(I329*H329,2)</f>
        <v>0</v>
      </c>
      <c r="K329" s="131" t="s">
        <v>172</v>
      </c>
      <c r="L329" s="28"/>
      <c r="M329" s="135" t="s">
        <v>1</v>
      </c>
      <c r="N329" s="136" t="s">
        <v>33</v>
      </c>
      <c r="O329" s="137">
        <v>0.016</v>
      </c>
      <c r="P329" s="137">
        <f>O329*H329</f>
        <v>0.285056</v>
      </c>
      <c r="Q329" s="137">
        <v>0</v>
      </c>
      <c r="R329" s="137">
        <f>Q329*H329</f>
        <v>0</v>
      </c>
      <c r="S329" s="137">
        <v>0</v>
      </c>
      <c r="T329" s="138">
        <f>S329*H329</f>
        <v>0</v>
      </c>
      <c r="AR329" s="139" t="s">
        <v>247</v>
      </c>
      <c r="AT329" s="139" t="s">
        <v>169</v>
      </c>
      <c r="AU329" s="139" t="s">
        <v>78</v>
      </c>
      <c r="AY329" s="16" t="s">
        <v>167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6" t="s">
        <v>76</v>
      </c>
      <c r="BK329" s="140">
        <f>ROUND(I329*H329,2)</f>
        <v>0</v>
      </c>
      <c r="BL329" s="16" t="s">
        <v>247</v>
      </c>
      <c r="BM329" s="139" t="s">
        <v>490</v>
      </c>
    </row>
    <row r="330" spans="2:51" s="12" customFormat="1" ht="12">
      <c r="B330" s="141"/>
      <c r="D330" s="142" t="s">
        <v>175</v>
      </c>
      <c r="E330" s="143" t="s">
        <v>1</v>
      </c>
      <c r="F330" s="144" t="s">
        <v>93</v>
      </c>
      <c r="H330" s="145">
        <v>17.816</v>
      </c>
      <c r="L330" s="141"/>
      <c r="M330" s="146"/>
      <c r="T330" s="147"/>
      <c r="AT330" s="143" t="s">
        <v>175</v>
      </c>
      <c r="AU330" s="143" t="s">
        <v>78</v>
      </c>
      <c r="AV330" s="12" t="s">
        <v>78</v>
      </c>
      <c r="AW330" s="12" t="s">
        <v>26</v>
      </c>
      <c r="AX330" s="12" t="s">
        <v>68</v>
      </c>
      <c r="AY330" s="143" t="s">
        <v>167</v>
      </c>
    </row>
    <row r="331" spans="2:51" s="13" customFormat="1" ht="12">
      <c r="B331" s="148"/>
      <c r="D331" s="142" t="s">
        <v>175</v>
      </c>
      <c r="E331" s="149" t="s">
        <v>1</v>
      </c>
      <c r="F331" s="150" t="s">
        <v>176</v>
      </c>
      <c r="H331" s="151">
        <v>17.816</v>
      </c>
      <c r="L331" s="148"/>
      <c r="M331" s="152"/>
      <c r="T331" s="153"/>
      <c r="AT331" s="149" t="s">
        <v>175</v>
      </c>
      <c r="AU331" s="149" t="s">
        <v>78</v>
      </c>
      <c r="AV331" s="13" t="s">
        <v>173</v>
      </c>
      <c r="AW331" s="13" t="s">
        <v>26</v>
      </c>
      <c r="AX331" s="13" t="s">
        <v>76</v>
      </c>
      <c r="AY331" s="149" t="s">
        <v>167</v>
      </c>
    </row>
    <row r="332" spans="2:65" s="1" customFormat="1" ht="16.5" customHeight="1">
      <c r="B332" s="128"/>
      <c r="C332" s="159" t="s">
        <v>491</v>
      </c>
      <c r="D332" s="159" t="s">
        <v>193</v>
      </c>
      <c r="E332" s="160" t="s">
        <v>483</v>
      </c>
      <c r="F332" s="161" t="s">
        <v>484</v>
      </c>
      <c r="G332" s="162" t="s">
        <v>90</v>
      </c>
      <c r="H332" s="163">
        <v>18.707</v>
      </c>
      <c r="I332" s="184"/>
      <c r="J332" s="164">
        <f>ROUND(I332*H332,2)</f>
        <v>0</v>
      </c>
      <c r="K332" s="161" t="s">
        <v>172</v>
      </c>
      <c r="L332" s="165"/>
      <c r="M332" s="166" t="s">
        <v>1</v>
      </c>
      <c r="N332" s="167" t="s">
        <v>33</v>
      </c>
      <c r="O332" s="137">
        <v>0</v>
      </c>
      <c r="P332" s="137">
        <f>O332*H332</f>
        <v>0</v>
      </c>
      <c r="Q332" s="137">
        <v>1E-05</v>
      </c>
      <c r="R332" s="137">
        <f>Q332*H332</f>
        <v>0.00018707</v>
      </c>
      <c r="S332" s="137">
        <v>0</v>
      </c>
      <c r="T332" s="138">
        <f>S332*H332</f>
        <v>0</v>
      </c>
      <c r="AR332" s="139" t="s">
        <v>322</v>
      </c>
      <c r="AT332" s="139" t="s">
        <v>193</v>
      </c>
      <c r="AU332" s="139" t="s">
        <v>78</v>
      </c>
      <c r="AY332" s="16" t="s">
        <v>167</v>
      </c>
      <c r="BE332" s="140">
        <f>IF(N332="základní",J332,0)</f>
        <v>0</v>
      </c>
      <c r="BF332" s="140">
        <f>IF(N332="snížená",J332,0)</f>
        <v>0</v>
      </c>
      <c r="BG332" s="140">
        <f>IF(N332="zákl. přenesená",J332,0)</f>
        <v>0</v>
      </c>
      <c r="BH332" s="140">
        <f>IF(N332="sníž. přenesená",J332,0)</f>
        <v>0</v>
      </c>
      <c r="BI332" s="140">
        <f>IF(N332="nulová",J332,0)</f>
        <v>0</v>
      </c>
      <c r="BJ332" s="16" t="s">
        <v>76</v>
      </c>
      <c r="BK332" s="140">
        <f>ROUND(I332*H332,2)</f>
        <v>0</v>
      </c>
      <c r="BL332" s="16" t="s">
        <v>247</v>
      </c>
      <c r="BM332" s="139" t="s">
        <v>492</v>
      </c>
    </row>
    <row r="333" spans="2:51" s="12" customFormat="1" ht="12">
      <c r="B333" s="141"/>
      <c r="D333" s="142" t="s">
        <v>175</v>
      </c>
      <c r="F333" s="144" t="s">
        <v>493</v>
      </c>
      <c r="H333" s="145">
        <v>18.707</v>
      </c>
      <c r="L333" s="141"/>
      <c r="M333" s="146"/>
      <c r="T333" s="147"/>
      <c r="AT333" s="143" t="s">
        <v>175</v>
      </c>
      <c r="AU333" s="143" t="s">
        <v>78</v>
      </c>
      <c r="AV333" s="12" t="s">
        <v>78</v>
      </c>
      <c r="AW333" s="12" t="s">
        <v>3</v>
      </c>
      <c r="AX333" s="12" t="s">
        <v>76</v>
      </c>
      <c r="AY333" s="143" t="s">
        <v>167</v>
      </c>
    </row>
    <row r="334" spans="2:65" s="1" customFormat="1" ht="21.75" customHeight="1">
      <c r="B334" s="128"/>
      <c r="C334" s="129" t="s">
        <v>494</v>
      </c>
      <c r="D334" s="129" t="s">
        <v>169</v>
      </c>
      <c r="E334" s="130" t="s">
        <v>495</v>
      </c>
      <c r="F334" s="131" t="s">
        <v>496</v>
      </c>
      <c r="G334" s="132" t="s">
        <v>90</v>
      </c>
      <c r="H334" s="133">
        <v>188.614</v>
      </c>
      <c r="I334" s="183"/>
      <c r="J334" s="134">
        <f>ROUND(I334*H334,2)</f>
        <v>0</v>
      </c>
      <c r="K334" s="131" t="s">
        <v>172</v>
      </c>
      <c r="L334" s="28"/>
      <c r="M334" s="135" t="s">
        <v>1</v>
      </c>
      <c r="N334" s="136" t="s">
        <v>33</v>
      </c>
      <c r="O334" s="137">
        <v>0.031</v>
      </c>
      <c r="P334" s="137">
        <f>O334*H334</f>
        <v>5.847034</v>
      </c>
      <c r="Q334" s="137">
        <v>0.00021</v>
      </c>
      <c r="R334" s="137">
        <f>Q334*H334</f>
        <v>0.03960894</v>
      </c>
      <c r="S334" s="137">
        <v>0</v>
      </c>
      <c r="T334" s="138">
        <f>S334*H334</f>
        <v>0</v>
      </c>
      <c r="AR334" s="139" t="s">
        <v>247</v>
      </c>
      <c r="AT334" s="139" t="s">
        <v>169</v>
      </c>
      <c r="AU334" s="139" t="s">
        <v>78</v>
      </c>
      <c r="AY334" s="16" t="s">
        <v>167</v>
      </c>
      <c r="BE334" s="140">
        <f>IF(N334="základní",J334,0)</f>
        <v>0</v>
      </c>
      <c r="BF334" s="140">
        <f>IF(N334="snížená",J334,0)</f>
        <v>0</v>
      </c>
      <c r="BG334" s="140">
        <f>IF(N334="zákl. přenesená",J334,0)</f>
        <v>0</v>
      </c>
      <c r="BH334" s="140">
        <f>IF(N334="sníž. přenesená",J334,0)</f>
        <v>0</v>
      </c>
      <c r="BI334" s="140">
        <f>IF(N334="nulová",J334,0)</f>
        <v>0</v>
      </c>
      <c r="BJ334" s="16" t="s">
        <v>76</v>
      </c>
      <c r="BK334" s="140">
        <f>ROUND(I334*H334,2)</f>
        <v>0</v>
      </c>
      <c r="BL334" s="16" t="s">
        <v>247</v>
      </c>
      <c r="BM334" s="139" t="s">
        <v>497</v>
      </c>
    </row>
    <row r="335" spans="2:51" s="12" customFormat="1" ht="12">
      <c r="B335" s="141"/>
      <c r="D335" s="142" t="s">
        <v>175</v>
      </c>
      <c r="E335" s="143" t="s">
        <v>1</v>
      </c>
      <c r="F335" s="144" t="s">
        <v>88</v>
      </c>
      <c r="H335" s="145">
        <v>188.61397525</v>
      </c>
      <c r="L335" s="141"/>
      <c r="M335" s="146"/>
      <c r="T335" s="147"/>
      <c r="AT335" s="143" t="s">
        <v>175</v>
      </c>
      <c r="AU335" s="143" t="s">
        <v>78</v>
      </c>
      <c r="AV335" s="12" t="s">
        <v>78</v>
      </c>
      <c r="AW335" s="12" t="s">
        <v>26</v>
      </c>
      <c r="AX335" s="12" t="s">
        <v>68</v>
      </c>
      <c r="AY335" s="143" t="s">
        <v>167</v>
      </c>
    </row>
    <row r="336" spans="2:51" s="13" customFormat="1" ht="12">
      <c r="B336" s="148"/>
      <c r="D336" s="142" t="s">
        <v>175</v>
      </c>
      <c r="E336" s="149" t="s">
        <v>1</v>
      </c>
      <c r="F336" s="150" t="s">
        <v>176</v>
      </c>
      <c r="H336" s="151">
        <v>188.61397525</v>
      </c>
      <c r="L336" s="148"/>
      <c r="M336" s="152"/>
      <c r="T336" s="153"/>
      <c r="AT336" s="149" t="s">
        <v>175</v>
      </c>
      <c r="AU336" s="149" t="s">
        <v>78</v>
      </c>
      <c r="AV336" s="13" t="s">
        <v>173</v>
      </c>
      <c r="AW336" s="13" t="s">
        <v>26</v>
      </c>
      <c r="AX336" s="13" t="s">
        <v>76</v>
      </c>
      <c r="AY336" s="149" t="s">
        <v>167</v>
      </c>
    </row>
    <row r="337" spans="2:65" s="1" customFormat="1" ht="24.2" customHeight="1">
      <c r="B337" s="128"/>
      <c r="C337" s="129" t="s">
        <v>498</v>
      </c>
      <c r="D337" s="129" t="s">
        <v>169</v>
      </c>
      <c r="E337" s="130" t="s">
        <v>499</v>
      </c>
      <c r="F337" s="131" t="s">
        <v>500</v>
      </c>
      <c r="G337" s="132" t="s">
        <v>90</v>
      </c>
      <c r="H337" s="133">
        <v>188.614</v>
      </c>
      <c r="I337" s="183"/>
      <c r="J337" s="134">
        <f>ROUND(I337*H337,2)</f>
        <v>0</v>
      </c>
      <c r="K337" s="131" t="s">
        <v>172</v>
      </c>
      <c r="L337" s="28"/>
      <c r="M337" s="135" t="s">
        <v>1</v>
      </c>
      <c r="N337" s="136" t="s">
        <v>33</v>
      </c>
      <c r="O337" s="137">
        <v>0.033</v>
      </c>
      <c r="P337" s="137">
        <f>O337*H337</f>
        <v>6.224262</v>
      </c>
      <c r="Q337" s="137">
        <v>0.00021</v>
      </c>
      <c r="R337" s="137">
        <f>Q337*H337</f>
        <v>0.03960894</v>
      </c>
      <c r="S337" s="137">
        <v>0</v>
      </c>
      <c r="T337" s="138">
        <f>S337*H337</f>
        <v>0</v>
      </c>
      <c r="AR337" s="139" t="s">
        <v>247</v>
      </c>
      <c r="AT337" s="139" t="s">
        <v>169</v>
      </c>
      <c r="AU337" s="139" t="s">
        <v>78</v>
      </c>
      <c r="AY337" s="16" t="s">
        <v>167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6" t="s">
        <v>76</v>
      </c>
      <c r="BK337" s="140">
        <f>ROUND(I337*H337,2)</f>
        <v>0</v>
      </c>
      <c r="BL337" s="16" t="s">
        <v>247</v>
      </c>
      <c r="BM337" s="139" t="s">
        <v>501</v>
      </c>
    </row>
    <row r="338" spans="2:51" s="12" customFormat="1" ht="12">
      <c r="B338" s="141"/>
      <c r="D338" s="142" t="s">
        <v>175</v>
      </c>
      <c r="E338" s="143" t="s">
        <v>1</v>
      </c>
      <c r="F338" s="144" t="s">
        <v>88</v>
      </c>
      <c r="H338" s="145">
        <v>188.61397525</v>
      </c>
      <c r="L338" s="141"/>
      <c r="M338" s="146"/>
      <c r="T338" s="147"/>
      <c r="AT338" s="143" t="s">
        <v>175</v>
      </c>
      <c r="AU338" s="143" t="s">
        <v>78</v>
      </c>
      <c r="AV338" s="12" t="s">
        <v>78</v>
      </c>
      <c r="AW338" s="12" t="s">
        <v>26</v>
      </c>
      <c r="AX338" s="12" t="s">
        <v>68</v>
      </c>
      <c r="AY338" s="143" t="s">
        <v>167</v>
      </c>
    </row>
    <row r="339" spans="2:51" s="13" customFormat="1" ht="12">
      <c r="B339" s="148"/>
      <c r="D339" s="142" t="s">
        <v>175</v>
      </c>
      <c r="E339" s="149" t="s">
        <v>1</v>
      </c>
      <c r="F339" s="150" t="s">
        <v>176</v>
      </c>
      <c r="H339" s="151">
        <v>188.61397525</v>
      </c>
      <c r="L339" s="148"/>
      <c r="M339" s="152"/>
      <c r="T339" s="153"/>
      <c r="AT339" s="149" t="s">
        <v>175</v>
      </c>
      <c r="AU339" s="149" t="s">
        <v>78</v>
      </c>
      <c r="AV339" s="13" t="s">
        <v>173</v>
      </c>
      <c r="AW339" s="13" t="s">
        <v>26</v>
      </c>
      <c r="AX339" s="13" t="s">
        <v>76</v>
      </c>
      <c r="AY339" s="149" t="s">
        <v>167</v>
      </c>
    </row>
    <row r="340" spans="2:65" s="1" customFormat="1" ht="33" customHeight="1">
      <c r="B340" s="128"/>
      <c r="C340" s="129" t="s">
        <v>502</v>
      </c>
      <c r="D340" s="129" t="s">
        <v>169</v>
      </c>
      <c r="E340" s="130" t="s">
        <v>503</v>
      </c>
      <c r="F340" s="131" t="s">
        <v>504</v>
      </c>
      <c r="G340" s="132" t="s">
        <v>90</v>
      </c>
      <c r="H340" s="133">
        <v>17.816</v>
      </c>
      <c r="I340" s="183"/>
      <c r="J340" s="134">
        <f>ROUND(I340*H340,2)</f>
        <v>0</v>
      </c>
      <c r="K340" s="131" t="s">
        <v>172</v>
      </c>
      <c r="L340" s="28"/>
      <c r="M340" s="135" t="s">
        <v>1</v>
      </c>
      <c r="N340" s="136" t="s">
        <v>33</v>
      </c>
      <c r="O340" s="137">
        <v>0.024</v>
      </c>
      <c r="P340" s="137">
        <f>O340*H340</f>
        <v>0.42758399999999996</v>
      </c>
      <c r="Q340" s="137">
        <v>1E-05</v>
      </c>
      <c r="R340" s="137">
        <f>Q340*H340</f>
        <v>0.00017816000000000002</v>
      </c>
      <c r="S340" s="137">
        <v>0</v>
      </c>
      <c r="T340" s="138">
        <f>S340*H340</f>
        <v>0</v>
      </c>
      <c r="AR340" s="139" t="s">
        <v>247</v>
      </c>
      <c r="AT340" s="139" t="s">
        <v>169</v>
      </c>
      <c r="AU340" s="139" t="s">
        <v>78</v>
      </c>
      <c r="AY340" s="16" t="s">
        <v>167</v>
      </c>
      <c r="BE340" s="140">
        <f>IF(N340="základní",J340,0)</f>
        <v>0</v>
      </c>
      <c r="BF340" s="140">
        <f>IF(N340="snížená",J340,0)</f>
        <v>0</v>
      </c>
      <c r="BG340" s="140">
        <f>IF(N340="zákl. přenesená",J340,0)</f>
        <v>0</v>
      </c>
      <c r="BH340" s="140">
        <f>IF(N340="sníž. přenesená",J340,0)</f>
        <v>0</v>
      </c>
      <c r="BI340" s="140">
        <f>IF(N340="nulová",J340,0)</f>
        <v>0</v>
      </c>
      <c r="BJ340" s="16" t="s">
        <v>76</v>
      </c>
      <c r="BK340" s="140">
        <f>ROUND(I340*H340,2)</f>
        <v>0</v>
      </c>
      <c r="BL340" s="16" t="s">
        <v>247</v>
      </c>
      <c r="BM340" s="139" t="s">
        <v>505</v>
      </c>
    </row>
    <row r="341" spans="2:51" s="12" customFormat="1" ht="12">
      <c r="B341" s="141"/>
      <c r="D341" s="142" t="s">
        <v>175</v>
      </c>
      <c r="E341" s="143" t="s">
        <v>1</v>
      </c>
      <c r="F341" s="144" t="s">
        <v>93</v>
      </c>
      <c r="H341" s="145">
        <v>17.816</v>
      </c>
      <c r="L341" s="141"/>
      <c r="M341" s="146"/>
      <c r="T341" s="147"/>
      <c r="AT341" s="143" t="s">
        <v>175</v>
      </c>
      <c r="AU341" s="143" t="s">
        <v>78</v>
      </c>
      <c r="AV341" s="12" t="s">
        <v>78</v>
      </c>
      <c r="AW341" s="12" t="s">
        <v>26</v>
      </c>
      <c r="AX341" s="12" t="s">
        <v>68</v>
      </c>
      <c r="AY341" s="143" t="s">
        <v>167</v>
      </c>
    </row>
    <row r="342" spans="2:51" s="13" customFormat="1" ht="12">
      <c r="B342" s="148"/>
      <c r="D342" s="142" t="s">
        <v>175</v>
      </c>
      <c r="E342" s="149" t="s">
        <v>1</v>
      </c>
      <c r="F342" s="150" t="s">
        <v>176</v>
      </c>
      <c r="H342" s="151">
        <v>17.816</v>
      </c>
      <c r="L342" s="148"/>
      <c r="M342" s="152"/>
      <c r="T342" s="153"/>
      <c r="AT342" s="149" t="s">
        <v>175</v>
      </c>
      <c r="AU342" s="149" t="s">
        <v>78</v>
      </c>
      <c r="AV342" s="13" t="s">
        <v>173</v>
      </c>
      <c r="AW342" s="13" t="s">
        <v>26</v>
      </c>
      <c r="AX342" s="13" t="s">
        <v>76</v>
      </c>
      <c r="AY342" s="149" t="s">
        <v>167</v>
      </c>
    </row>
    <row r="343" spans="2:65" s="1" customFormat="1" ht="24.2" customHeight="1">
      <c r="B343" s="128"/>
      <c r="C343" s="129" t="s">
        <v>506</v>
      </c>
      <c r="D343" s="129" t="s">
        <v>169</v>
      </c>
      <c r="E343" s="130" t="s">
        <v>507</v>
      </c>
      <c r="F343" s="131" t="s">
        <v>508</v>
      </c>
      <c r="G343" s="132" t="s">
        <v>90</v>
      </c>
      <c r="H343" s="133">
        <v>32.835</v>
      </c>
      <c r="I343" s="183"/>
      <c r="J343" s="134">
        <f>ROUND(I343*H343,2)</f>
        <v>0</v>
      </c>
      <c r="K343" s="131" t="s">
        <v>172</v>
      </c>
      <c r="L343" s="28"/>
      <c r="M343" s="135" t="s">
        <v>1</v>
      </c>
      <c r="N343" s="136" t="s">
        <v>33</v>
      </c>
      <c r="O343" s="137">
        <v>0.005</v>
      </c>
      <c r="P343" s="137">
        <f>O343*H343</f>
        <v>0.16417500000000002</v>
      </c>
      <c r="Q343" s="137">
        <v>1E-05</v>
      </c>
      <c r="R343" s="137">
        <f>Q343*H343</f>
        <v>0.00032835000000000004</v>
      </c>
      <c r="S343" s="137">
        <v>0</v>
      </c>
      <c r="T343" s="138">
        <f>S343*H343</f>
        <v>0</v>
      </c>
      <c r="AR343" s="139" t="s">
        <v>247</v>
      </c>
      <c r="AT343" s="139" t="s">
        <v>169</v>
      </c>
      <c r="AU343" s="139" t="s">
        <v>78</v>
      </c>
      <c r="AY343" s="16" t="s">
        <v>167</v>
      </c>
      <c r="BE343" s="140">
        <f>IF(N343="základní",J343,0)</f>
        <v>0</v>
      </c>
      <c r="BF343" s="140">
        <f>IF(N343="snížená",J343,0)</f>
        <v>0</v>
      </c>
      <c r="BG343" s="140">
        <f>IF(N343="zákl. přenesená",J343,0)</f>
        <v>0</v>
      </c>
      <c r="BH343" s="140">
        <f>IF(N343="sníž. přenesená",J343,0)</f>
        <v>0</v>
      </c>
      <c r="BI343" s="140">
        <f>IF(N343="nulová",J343,0)</f>
        <v>0</v>
      </c>
      <c r="BJ343" s="16" t="s">
        <v>76</v>
      </c>
      <c r="BK343" s="140">
        <f>ROUND(I343*H343,2)</f>
        <v>0</v>
      </c>
      <c r="BL343" s="16" t="s">
        <v>247</v>
      </c>
      <c r="BM343" s="139" t="s">
        <v>509</v>
      </c>
    </row>
    <row r="344" spans="2:51" s="12" customFormat="1" ht="12">
      <c r="B344" s="141"/>
      <c r="D344" s="142" t="s">
        <v>175</v>
      </c>
      <c r="E344" s="143" t="s">
        <v>1</v>
      </c>
      <c r="F344" s="144" t="s">
        <v>118</v>
      </c>
      <c r="H344" s="145">
        <v>32.834935</v>
      </c>
      <c r="L344" s="141"/>
      <c r="M344" s="146"/>
      <c r="T344" s="147"/>
      <c r="AT344" s="143" t="s">
        <v>175</v>
      </c>
      <c r="AU344" s="143" t="s">
        <v>78</v>
      </c>
      <c r="AV344" s="12" t="s">
        <v>78</v>
      </c>
      <c r="AW344" s="12" t="s">
        <v>26</v>
      </c>
      <c r="AX344" s="12" t="s">
        <v>68</v>
      </c>
      <c r="AY344" s="143" t="s">
        <v>167</v>
      </c>
    </row>
    <row r="345" spans="2:51" s="13" customFormat="1" ht="12">
      <c r="B345" s="148"/>
      <c r="D345" s="142" t="s">
        <v>175</v>
      </c>
      <c r="E345" s="149" t="s">
        <v>1</v>
      </c>
      <c r="F345" s="150" t="s">
        <v>176</v>
      </c>
      <c r="H345" s="151">
        <v>32.834935</v>
      </c>
      <c r="L345" s="148"/>
      <c r="M345" s="152"/>
      <c r="T345" s="153"/>
      <c r="AT345" s="149" t="s">
        <v>175</v>
      </c>
      <c r="AU345" s="149" t="s">
        <v>78</v>
      </c>
      <c r="AV345" s="13" t="s">
        <v>173</v>
      </c>
      <c r="AW345" s="13" t="s">
        <v>26</v>
      </c>
      <c r="AX345" s="13" t="s">
        <v>76</v>
      </c>
      <c r="AY345" s="149" t="s">
        <v>167</v>
      </c>
    </row>
    <row r="346" spans="2:65" s="1" customFormat="1" ht="33" customHeight="1">
      <c r="B346" s="128"/>
      <c r="C346" s="129" t="s">
        <v>510</v>
      </c>
      <c r="D346" s="129" t="s">
        <v>169</v>
      </c>
      <c r="E346" s="130" t="s">
        <v>511</v>
      </c>
      <c r="F346" s="131" t="s">
        <v>512</v>
      </c>
      <c r="G346" s="132" t="s">
        <v>90</v>
      </c>
      <c r="H346" s="133">
        <v>188.614</v>
      </c>
      <c r="I346" s="183"/>
      <c r="J346" s="134">
        <f>ROUND(I346*H346,2)</f>
        <v>0</v>
      </c>
      <c r="K346" s="131" t="s">
        <v>172</v>
      </c>
      <c r="L346" s="28"/>
      <c r="M346" s="135" t="s">
        <v>1</v>
      </c>
      <c r="N346" s="136" t="s">
        <v>33</v>
      </c>
      <c r="O346" s="137">
        <v>0.104</v>
      </c>
      <c r="P346" s="137">
        <f>O346*H346</f>
        <v>19.615856</v>
      </c>
      <c r="Q346" s="137">
        <v>0.00026</v>
      </c>
      <c r="R346" s="137">
        <f>Q346*H346</f>
        <v>0.049039639999999995</v>
      </c>
      <c r="S346" s="137">
        <v>0</v>
      </c>
      <c r="T346" s="138">
        <f>S346*H346</f>
        <v>0</v>
      </c>
      <c r="AR346" s="139" t="s">
        <v>247</v>
      </c>
      <c r="AT346" s="139" t="s">
        <v>169</v>
      </c>
      <c r="AU346" s="139" t="s">
        <v>78</v>
      </c>
      <c r="AY346" s="16" t="s">
        <v>167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6" t="s">
        <v>76</v>
      </c>
      <c r="BK346" s="140">
        <f>ROUND(I346*H346,2)</f>
        <v>0</v>
      </c>
      <c r="BL346" s="16" t="s">
        <v>247</v>
      </c>
      <c r="BM346" s="139" t="s">
        <v>513</v>
      </c>
    </row>
    <row r="347" spans="2:51" s="12" customFormat="1" ht="12">
      <c r="B347" s="141"/>
      <c r="D347" s="142" t="s">
        <v>175</v>
      </c>
      <c r="E347" s="143" t="s">
        <v>1</v>
      </c>
      <c r="F347" s="144" t="s">
        <v>88</v>
      </c>
      <c r="H347" s="145">
        <v>188.61397525</v>
      </c>
      <c r="L347" s="141"/>
      <c r="M347" s="146"/>
      <c r="T347" s="147"/>
      <c r="AT347" s="143" t="s">
        <v>175</v>
      </c>
      <c r="AU347" s="143" t="s">
        <v>78</v>
      </c>
      <c r="AV347" s="12" t="s">
        <v>78</v>
      </c>
      <c r="AW347" s="12" t="s">
        <v>26</v>
      </c>
      <c r="AX347" s="12" t="s">
        <v>68</v>
      </c>
      <c r="AY347" s="143" t="s">
        <v>167</v>
      </c>
    </row>
    <row r="348" spans="2:51" s="13" customFormat="1" ht="12">
      <c r="B348" s="148"/>
      <c r="D348" s="142" t="s">
        <v>175</v>
      </c>
      <c r="E348" s="149" t="s">
        <v>1</v>
      </c>
      <c r="F348" s="150" t="s">
        <v>176</v>
      </c>
      <c r="H348" s="151">
        <v>188.61397525</v>
      </c>
      <c r="L348" s="148"/>
      <c r="M348" s="152"/>
      <c r="T348" s="153"/>
      <c r="AT348" s="149" t="s">
        <v>175</v>
      </c>
      <c r="AU348" s="149" t="s">
        <v>78</v>
      </c>
      <c r="AV348" s="13" t="s">
        <v>173</v>
      </c>
      <c r="AW348" s="13" t="s">
        <v>26</v>
      </c>
      <c r="AX348" s="13" t="s">
        <v>76</v>
      </c>
      <c r="AY348" s="149" t="s">
        <v>167</v>
      </c>
    </row>
    <row r="349" spans="2:63" s="11" customFormat="1" ht="22.9" customHeight="1">
      <c r="B349" s="117"/>
      <c r="D349" s="118" t="s">
        <v>67</v>
      </c>
      <c r="E349" s="126" t="s">
        <v>514</v>
      </c>
      <c r="F349" s="126" t="s">
        <v>515</v>
      </c>
      <c r="J349" s="127">
        <f>BK349</f>
        <v>0</v>
      </c>
      <c r="L349" s="117"/>
      <c r="M349" s="121"/>
      <c r="P349" s="122">
        <f>SUM(P350:P354)</f>
        <v>0.7824</v>
      </c>
      <c r="R349" s="122">
        <f>SUM(R350:R354)</f>
        <v>0.00208</v>
      </c>
      <c r="T349" s="123">
        <f>SUM(T350:T354)</f>
        <v>0</v>
      </c>
      <c r="AR349" s="118" t="s">
        <v>78</v>
      </c>
      <c r="AT349" s="124" t="s">
        <v>67</v>
      </c>
      <c r="AU349" s="124" t="s">
        <v>76</v>
      </c>
      <c r="AY349" s="118" t="s">
        <v>167</v>
      </c>
      <c r="BK349" s="125">
        <f>SUM(BK350:BK354)</f>
        <v>0</v>
      </c>
    </row>
    <row r="350" spans="2:65" s="1" customFormat="1" ht="24.2" customHeight="1">
      <c r="B350" s="128"/>
      <c r="C350" s="129" t="s">
        <v>516</v>
      </c>
      <c r="D350" s="129" t="s">
        <v>169</v>
      </c>
      <c r="E350" s="130" t="s">
        <v>517</v>
      </c>
      <c r="F350" s="131" t="s">
        <v>518</v>
      </c>
      <c r="G350" s="132" t="s">
        <v>90</v>
      </c>
      <c r="H350" s="133">
        <v>1.6</v>
      </c>
      <c r="I350" s="183"/>
      <c r="J350" s="134">
        <f>ROUND(I350*H350,2)</f>
        <v>0</v>
      </c>
      <c r="K350" s="131" t="s">
        <v>172</v>
      </c>
      <c r="L350" s="28"/>
      <c r="M350" s="135" t="s">
        <v>1</v>
      </c>
      <c r="N350" s="136" t="s">
        <v>33</v>
      </c>
      <c r="O350" s="137">
        <v>0.489</v>
      </c>
      <c r="P350" s="137">
        <f>O350*H350</f>
        <v>0.7824</v>
      </c>
      <c r="Q350" s="137">
        <v>0</v>
      </c>
      <c r="R350" s="137">
        <f>Q350*H350</f>
        <v>0</v>
      </c>
      <c r="S350" s="137">
        <v>0</v>
      </c>
      <c r="T350" s="138">
        <f>S350*H350</f>
        <v>0</v>
      </c>
      <c r="AR350" s="139" t="s">
        <v>247</v>
      </c>
      <c r="AT350" s="139" t="s">
        <v>169</v>
      </c>
      <c r="AU350" s="139" t="s">
        <v>78</v>
      </c>
      <c r="AY350" s="16" t="s">
        <v>167</v>
      </c>
      <c r="BE350" s="140">
        <f>IF(N350="základní",J350,0)</f>
        <v>0</v>
      </c>
      <c r="BF350" s="140">
        <f>IF(N350="snížená",J350,0)</f>
        <v>0</v>
      </c>
      <c r="BG350" s="140">
        <f>IF(N350="zákl. přenesená",J350,0)</f>
        <v>0</v>
      </c>
      <c r="BH350" s="140">
        <f>IF(N350="sníž. přenesená",J350,0)</f>
        <v>0</v>
      </c>
      <c r="BI350" s="140">
        <f>IF(N350="nulová",J350,0)</f>
        <v>0</v>
      </c>
      <c r="BJ350" s="16" t="s">
        <v>76</v>
      </c>
      <c r="BK350" s="140">
        <f>ROUND(I350*H350,2)</f>
        <v>0</v>
      </c>
      <c r="BL350" s="16" t="s">
        <v>247</v>
      </c>
      <c r="BM350" s="139" t="s">
        <v>519</v>
      </c>
    </row>
    <row r="351" spans="2:51" s="14" customFormat="1" ht="12">
      <c r="B351" s="154"/>
      <c r="D351" s="142" t="s">
        <v>175</v>
      </c>
      <c r="E351" s="155" t="s">
        <v>1</v>
      </c>
      <c r="F351" s="156" t="s">
        <v>520</v>
      </c>
      <c r="H351" s="155" t="s">
        <v>1</v>
      </c>
      <c r="L351" s="154"/>
      <c r="M351" s="157"/>
      <c r="T351" s="158"/>
      <c r="AT351" s="155" t="s">
        <v>175</v>
      </c>
      <c r="AU351" s="155" t="s">
        <v>78</v>
      </c>
      <c r="AV351" s="14" t="s">
        <v>76</v>
      </c>
      <c r="AW351" s="14" t="s">
        <v>26</v>
      </c>
      <c r="AX351" s="14" t="s">
        <v>68</v>
      </c>
      <c r="AY351" s="155" t="s">
        <v>167</v>
      </c>
    </row>
    <row r="352" spans="2:51" s="12" customFormat="1" ht="12">
      <c r="B352" s="141"/>
      <c r="D352" s="142" t="s">
        <v>175</v>
      </c>
      <c r="E352" s="143" t="s">
        <v>1</v>
      </c>
      <c r="F352" s="144" t="s">
        <v>521</v>
      </c>
      <c r="H352" s="145">
        <v>1.6</v>
      </c>
      <c r="L352" s="141"/>
      <c r="M352" s="146"/>
      <c r="T352" s="147"/>
      <c r="AT352" s="143" t="s">
        <v>175</v>
      </c>
      <c r="AU352" s="143" t="s">
        <v>78</v>
      </c>
      <c r="AV352" s="12" t="s">
        <v>78</v>
      </c>
      <c r="AW352" s="12" t="s">
        <v>26</v>
      </c>
      <c r="AX352" s="12" t="s">
        <v>68</v>
      </c>
      <c r="AY352" s="143" t="s">
        <v>167</v>
      </c>
    </row>
    <row r="353" spans="2:51" s="13" customFormat="1" ht="12">
      <c r="B353" s="148"/>
      <c r="D353" s="142" t="s">
        <v>175</v>
      </c>
      <c r="E353" s="149" t="s">
        <v>1</v>
      </c>
      <c r="F353" s="150" t="s">
        <v>176</v>
      </c>
      <c r="H353" s="151">
        <v>1.6</v>
      </c>
      <c r="L353" s="148"/>
      <c r="M353" s="152"/>
      <c r="T353" s="153"/>
      <c r="AT353" s="149" t="s">
        <v>175</v>
      </c>
      <c r="AU353" s="149" t="s">
        <v>78</v>
      </c>
      <c r="AV353" s="13" t="s">
        <v>173</v>
      </c>
      <c r="AW353" s="13" t="s">
        <v>26</v>
      </c>
      <c r="AX353" s="13" t="s">
        <v>76</v>
      </c>
      <c r="AY353" s="149" t="s">
        <v>167</v>
      </c>
    </row>
    <row r="354" spans="2:65" s="1" customFormat="1" ht="16.5" customHeight="1">
      <c r="B354" s="128"/>
      <c r="C354" s="159" t="s">
        <v>522</v>
      </c>
      <c r="D354" s="159" t="s">
        <v>193</v>
      </c>
      <c r="E354" s="160" t="s">
        <v>523</v>
      </c>
      <c r="F354" s="161" t="s">
        <v>524</v>
      </c>
      <c r="G354" s="162" t="s">
        <v>90</v>
      </c>
      <c r="H354" s="163">
        <v>1.6</v>
      </c>
      <c r="I354" s="184"/>
      <c r="J354" s="164">
        <f>ROUND(I354*H354,2)</f>
        <v>0</v>
      </c>
      <c r="K354" s="161" t="s">
        <v>172</v>
      </c>
      <c r="L354" s="165"/>
      <c r="M354" s="166" t="s">
        <v>1</v>
      </c>
      <c r="N354" s="167" t="s">
        <v>33</v>
      </c>
      <c r="O354" s="137">
        <v>0</v>
      </c>
      <c r="P354" s="137">
        <f>O354*H354</f>
        <v>0</v>
      </c>
      <c r="Q354" s="137">
        <v>0.0013</v>
      </c>
      <c r="R354" s="137">
        <f>Q354*H354</f>
        <v>0.00208</v>
      </c>
      <c r="S354" s="137">
        <v>0</v>
      </c>
      <c r="T354" s="138">
        <f>S354*H354</f>
        <v>0</v>
      </c>
      <c r="AR354" s="139" t="s">
        <v>322</v>
      </c>
      <c r="AT354" s="139" t="s">
        <v>193</v>
      </c>
      <c r="AU354" s="139" t="s">
        <v>78</v>
      </c>
      <c r="AY354" s="16" t="s">
        <v>167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6" t="s">
        <v>76</v>
      </c>
      <c r="BK354" s="140">
        <f>ROUND(I354*H354,2)</f>
        <v>0</v>
      </c>
      <c r="BL354" s="16" t="s">
        <v>247</v>
      </c>
      <c r="BM354" s="139" t="s">
        <v>525</v>
      </c>
    </row>
    <row r="355" spans="2:63" s="11" customFormat="1" ht="22.9" customHeight="1">
      <c r="B355" s="117"/>
      <c r="D355" s="118" t="s">
        <v>67</v>
      </c>
      <c r="E355" s="126" t="s">
        <v>526</v>
      </c>
      <c r="F355" s="126" t="s">
        <v>527</v>
      </c>
      <c r="J355" s="127">
        <f>BK355</f>
        <v>0</v>
      </c>
      <c r="L355" s="117"/>
      <c r="M355" s="121"/>
      <c r="P355" s="122">
        <f>SUM(P356:P361)</f>
        <v>1.2720000000000002</v>
      </c>
      <c r="R355" s="122">
        <f>SUM(R356:R361)</f>
        <v>0.0001648</v>
      </c>
      <c r="T355" s="123">
        <f>SUM(T356:T361)</f>
        <v>0</v>
      </c>
      <c r="AR355" s="118" t="s">
        <v>78</v>
      </c>
      <c r="AT355" s="124" t="s">
        <v>67</v>
      </c>
      <c r="AU355" s="124" t="s">
        <v>76</v>
      </c>
      <c r="AY355" s="118" t="s">
        <v>167</v>
      </c>
      <c r="BK355" s="125">
        <f>SUM(BK356:BK361)</f>
        <v>0</v>
      </c>
    </row>
    <row r="356" spans="2:65" s="1" customFormat="1" ht="16.5" customHeight="1">
      <c r="B356" s="128"/>
      <c r="C356" s="129" t="s">
        <v>528</v>
      </c>
      <c r="D356" s="129" t="s">
        <v>169</v>
      </c>
      <c r="E356" s="130" t="s">
        <v>529</v>
      </c>
      <c r="F356" s="131" t="s">
        <v>530</v>
      </c>
      <c r="G356" s="132" t="s">
        <v>90</v>
      </c>
      <c r="H356" s="133">
        <v>1.6</v>
      </c>
      <c r="I356" s="183"/>
      <c r="J356" s="134">
        <f>ROUND(I356*H356,2)</f>
        <v>0</v>
      </c>
      <c r="K356" s="131" t="s">
        <v>172</v>
      </c>
      <c r="L356" s="28"/>
      <c r="M356" s="135" t="s">
        <v>1</v>
      </c>
      <c r="N356" s="136" t="s">
        <v>33</v>
      </c>
      <c r="O356" s="137">
        <v>0.795</v>
      </c>
      <c r="P356" s="137">
        <f>O356*H356</f>
        <v>1.2720000000000002</v>
      </c>
      <c r="Q356" s="137">
        <v>0</v>
      </c>
      <c r="R356" s="137">
        <f>Q356*H356</f>
        <v>0</v>
      </c>
      <c r="S356" s="137">
        <v>0</v>
      </c>
      <c r="T356" s="138">
        <f>S356*H356</f>
        <v>0</v>
      </c>
      <c r="AR356" s="139" t="s">
        <v>247</v>
      </c>
      <c r="AT356" s="139" t="s">
        <v>169</v>
      </c>
      <c r="AU356" s="139" t="s">
        <v>78</v>
      </c>
      <c r="AY356" s="16" t="s">
        <v>167</v>
      </c>
      <c r="BE356" s="140">
        <f>IF(N356="základní",J356,0)</f>
        <v>0</v>
      </c>
      <c r="BF356" s="140">
        <f>IF(N356="snížená",J356,0)</f>
        <v>0</v>
      </c>
      <c r="BG356" s="140">
        <f>IF(N356="zákl. přenesená",J356,0)</f>
        <v>0</v>
      </c>
      <c r="BH356" s="140">
        <f>IF(N356="sníž. přenesená",J356,0)</f>
        <v>0</v>
      </c>
      <c r="BI356" s="140">
        <f>IF(N356="nulová",J356,0)</f>
        <v>0</v>
      </c>
      <c r="BJ356" s="16" t="s">
        <v>76</v>
      </c>
      <c r="BK356" s="140">
        <f>ROUND(I356*H356,2)</f>
        <v>0</v>
      </c>
      <c r="BL356" s="16" t="s">
        <v>247</v>
      </c>
      <c r="BM356" s="139" t="s">
        <v>531</v>
      </c>
    </row>
    <row r="357" spans="2:51" s="14" customFormat="1" ht="12">
      <c r="B357" s="154"/>
      <c r="D357" s="142" t="s">
        <v>175</v>
      </c>
      <c r="E357" s="155" t="s">
        <v>1</v>
      </c>
      <c r="F357" s="156" t="s">
        <v>520</v>
      </c>
      <c r="H357" s="155" t="s">
        <v>1</v>
      </c>
      <c r="L357" s="154"/>
      <c r="M357" s="157"/>
      <c r="T357" s="158"/>
      <c r="AT357" s="155" t="s">
        <v>175</v>
      </c>
      <c r="AU357" s="155" t="s">
        <v>78</v>
      </c>
      <c r="AV357" s="14" t="s">
        <v>76</v>
      </c>
      <c r="AW357" s="14" t="s">
        <v>26</v>
      </c>
      <c r="AX357" s="14" t="s">
        <v>68</v>
      </c>
      <c r="AY357" s="155" t="s">
        <v>167</v>
      </c>
    </row>
    <row r="358" spans="2:51" s="12" customFormat="1" ht="12">
      <c r="B358" s="141"/>
      <c r="D358" s="142" t="s">
        <v>175</v>
      </c>
      <c r="E358" s="143" t="s">
        <v>1</v>
      </c>
      <c r="F358" s="144" t="s">
        <v>521</v>
      </c>
      <c r="H358" s="145">
        <v>1.6</v>
      </c>
      <c r="L358" s="141"/>
      <c r="M358" s="146"/>
      <c r="T358" s="147"/>
      <c r="AT358" s="143" t="s">
        <v>175</v>
      </c>
      <c r="AU358" s="143" t="s">
        <v>78</v>
      </c>
      <c r="AV358" s="12" t="s">
        <v>78</v>
      </c>
      <c r="AW358" s="12" t="s">
        <v>26</v>
      </c>
      <c r="AX358" s="12" t="s">
        <v>68</v>
      </c>
      <c r="AY358" s="143" t="s">
        <v>167</v>
      </c>
    </row>
    <row r="359" spans="2:51" s="13" customFormat="1" ht="12">
      <c r="B359" s="148"/>
      <c r="D359" s="142" t="s">
        <v>175</v>
      </c>
      <c r="E359" s="149" t="s">
        <v>1</v>
      </c>
      <c r="F359" s="150" t="s">
        <v>176</v>
      </c>
      <c r="H359" s="151">
        <v>1.6</v>
      </c>
      <c r="L359" s="148"/>
      <c r="M359" s="152"/>
      <c r="T359" s="153"/>
      <c r="AT359" s="149" t="s">
        <v>175</v>
      </c>
      <c r="AU359" s="149" t="s">
        <v>78</v>
      </c>
      <c r="AV359" s="13" t="s">
        <v>173</v>
      </c>
      <c r="AW359" s="13" t="s">
        <v>26</v>
      </c>
      <c r="AX359" s="13" t="s">
        <v>76</v>
      </c>
      <c r="AY359" s="149" t="s">
        <v>167</v>
      </c>
    </row>
    <row r="360" spans="2:65" s="1" customFormat="1" ht="16.5" customHeight="1">
      <c r="B360" s="128"/>
      <c r="C360" s="159" t="s">
        <v>532</v>
      </c>
      <c r="D360" s="159" t="s">
        <v>193</v>
      </c>
      <c r="E360" s="160" t="s">
        <v>533</v>
      </c>
      <c r="F360" s="161" t="s">
        <v>534</v>
      </c>
      <c r="G360" s="162" t="s">
        <v>90</v>
      </c>
      <c r="H360" s="163">
        <v>1.648</v>
      </c>
      <c r="I360" s="184"/>
      <c r="J360" s="164">
        <f>ROUND(I360*H360,2)</f>
        <v>0</v>
      </c>
      <c r="K360" s="161" t="s">
        <v>172</v>
      </c>
      <c r="L360" s="165"/>
      <c r="M360" s="166" t="s">
        <v>1</v>
      </c>
      <c r="N360" s="167" t="s">
        <v>33</v>
      </c>
      <c r="O360" s="137">
        <v>0</v>
      </c>
      <c r="P360" s="137">
        <f>O360*H360</f>
        <v>0</v>
      </c>
      <c r="Q360" s="137">
        <v>0.0001</v>
      </c>
      <c r="R360" s="137">
        <f>Q360*H360</f>
        <v>0.0001648</v>
      </c>
      <c r="S360" s="137">
        <v>0</v>
      </c>
      <c r="T360" s="138">
        <f>S360*H360</f>
        <v>0</v>
      </c>
      <c r="AR360" s="139" t="s">
        <v>322</v>
      </c>
      <c r="AT360" s="139" t="s">
        <v>193</v>
      </c>
      <c r="AU360" s="139" t="s">
        <v>78</v>
      </c>
      <c r="AY360" s="16" t="s">
        <v>167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6" t="s">
        <v>76</v>
      </c>
      <c r="BK360" s="140">
        <f>ROUND(I360*H360,2)</f>
        <v>0</v>
      </c>
      <c r="BL360" s="16" t="s">
        <v>247</v>
      </c>
      <c r="BM360" s="139" t="s">
        <v>535</v>
      </c>
    </row>
    <row r="361" spans="2:51" s="12" customFormat="1" ht="12">
      <c r="B361" s="141"/>
      <c r="D361" s="142" t="s">
        <v>175</v>
      </c>
      <c r="F361" s="144" t="s">
        <v>536</v>
      </c>
      <c r="H361" s="145">
        <v>1.648</v>
      </c>
      <c r="L361" s="141"/>
      <c r="M361" s="146"/>
      <c r="T361" s="147"/>
      <c r="AT361" s="143" t="s">
        <v>175</v>
      </c>
      <c r="AU361" s="143" t="s">
        <v>78</v>
      </c>
      <c r="AV361" s="12" t="s">
        <v>78</v>
      </c>
      <c r="AW361" s="12" t="s">
        <v>3</v>
      </c>
      <c r="AX361" s="12" t="s">
        <v>76</v>
      </c>
      <c r="AY361" s="143" t="s">
        <v>167</v>
      </c>
    </row>
    <row r="362" spans="2:63" s="11" customFormat="1" ht="25.9" customHeight="1">
      <c r="B362" s="117"/>
      <c r="D362" s="118" t="s">
        <v>67</v>
      </c>
      <c r="E362" s="119" t="s">
        <v>537</v>
      </c>
      <c r="F362" s="119" t="s">
        <v>538</v>
      </c>
      <c r="J362" s="120">
        <f>BK362</f>
        <v>0</v>
      </c>
      <c r="L362" s="117"/>
      <c r="M362" s="121"/>
      <c r="P362" s="122">
        <f>P363</f>
        <v>16</v>
      </c>
      <c r="R362" s="122">
        <f>R363</f>
        <v>0</v>
      </c>
      <c r="T362" s="123">
        <f>T363</f>
        <v>0</v>
      </c>
      <c r="AR362" s="118" t="s">
        <v>173</v>
      </c>
      <c r="AT362" s="124" t="s">
        <v>67</v>
      </c>
      <c r="AU362" s="124" t="s">
        <v>68</v>
      </c>
      <c r="AY362" s="118" t="s">
        <v>167</v>
      </c>
      <c r="BK362" s="125">
        <f>BK363</f>
        <v>0</v>
      </c>
    </row>
    <row r="363" spans="2:65" s="1" customFormat="1" ht="16.5" customHeight="1">
      <c r="B363" s="128"/>
      <c r="C363" s="129" t="s">
        <v>539</v>
      </c>
      <c r="D363" s="129" t="s">
        <v>169</v>
      </c>
      <c r="E363" s="130" t="s">
        <v>540</v>
      </c>
      <c r="F363" s="131" t="s">
        <v>541</v>
      </c>
      <c r="G363" s="132" t="s">
        <v>542</v>
      </c>
      <c r="H363" s="133">
        <v>16</v>
      </c>
      <c r="I363" s="183"/>
      <c r="J363" s="134">
        <f>ROUND(I363*H363,2)</f>
        <v>0</v>
      </c>
      <c r="K363" s="131" t="s">
        <v>172</v>
      </c>
      <c r="L363" s="28"/>
      <c r="M363" s="135" t="s">
        <v>1</v>
      </c>
      <c r="N363" s="136" t="s">
        <v>33</v>
      </c>
      <c r="O363" s="137">
        <v>1</v>
      </c>
      <c r="P363" s="137">
        <f>O363*H363</f>
        <v>16</v>
      </c>
      <c r="Q363" s="137">
        <v>0</v>
      </c>
      <c r="R363" s="137">
        <f>Q363*H363</f>
        <v>0</v>
      </c>
      <c r="S363" s="137">
        <v>0</v>
      </c>
      <c r="T363" s="138">
        <f>S363*H363</f>
        <v>0</v>
      </c>
      <c r="AR363" s="139" t="s">
        <v>543</v>
      </c>
      <c r="AT363" s="139" t="s">
        <v>169</v>
      </c>
      <c r="AU363" s="139" t="s">
        <v>76</v>
      </c>
      <c r="AY363" s="16" t="s">
        <v>167</v>
      </c>
      <c r="BE363" s="140">
        <f>IF(N363="základní",J363,0)</f>
        <v>0</v>
      </c>
      <c r="BF363" s="140">
        <f>IF(N363="snížená",J363,0)</f>
        <v>0</v>
      </c>
      <c r="BG363" s="140">
        <f>IF(N363="zákl. přenesená",J363,0)</f>
        <v>0</v>
      </c>
      <c r="BH363" s="140">
        <f>IF(N363="sníž. přenesená",J363,0)</f>
        <v>0</v>
      </c>
      <c r="BI363" s="140">
        <f>IF(N363="nulová",J363,0)</f>
        <v>0</v>
      </c>
      <c r="BJ363" s="16" t="s">
        <v>76</v>
      </c>
      <c r="BK363" s="140">
        <f>ROUND(I363*H363,2)</f>
        <v>0</v>
      </c>
      <c r="BL363" s="16" t="s">
        <v>543</v>
      </c>
      <c r="BM363" s="139" t="s">
        <v>544</v>
      </c>
    </row>
    <row r="364" spans="2:63" s="11" customFormat="1" ht="25.9" customHeight="1">
      <c r="B364" s="117"/>
      <c r="D364" s="118" t="s">
        <v>67</v>
      </c>
      <c r="E364" s="119" t="s">
        <v>545</v>
      </c>
      <c r="F364" s="119" t="s">
        <v>546</v>
      </c>
      <c r="J364" s="120">
        <f>BK364</f>
        <v>0</v>
      </c>
      <c r="L364" s="117"/>
      <c r="M364" s="121"/>
      <c r="P364" s="122">
        <f>P365</f>
        <v>0</v>
      </c>
      <c r="R364" s="122">
        <f>R365</f>
        <v>0</v>
      </c>
      <c r="T364" s="123">
        <f>T365</f>
        <v>0</v>
      </c>
      <c r="AR364" s="118" t="s">
        <v>192</v>
      </c>
      <c r="AT364" s="124" t="s">
        <v>67</v>
      </c>
      <c r="AU364" s="124" t="s">
        <v>68</v>
      </c>
      <c r="AY364" s="118" t="s">
        <v>167</v>
      </c>
      <c r="BK364" s="125">
        <f>BK365</f>
        <v>0</v>
      </c>
    </row>
    <row r="365" spans="2:63" s="11" customFormat="1" ht="22.9" customHeight="1">
      <c r="B365" s="117"/>
      <c r="D365" s="118" t="s">
        <v>67</v>
      </c>
      <c r="E365" s="126" t="s">
        <v>547</v>
      </c>
      <c r="F365" s="126" t="s">
        <v>548</v>
      </c>
      <c r="J365" s="127">
        <f>BK365</f>
        <v>0</v>
      </c>
      <c r="L365" s="117"/>
      <c r="M365" s="121"/>
      <c r="P365" s="122">
        <f>P366</f>
        <v>0</v>
      </c>
      <c r="R365" s="122">
        <f>R366</f>
        <v>0</v>
      </c>
      <c r="T365" s="123">
        <f>T366</f>
        <v>0</v>
      </c>
      <c r="AR365" s="118" t="s">
        <v>192</v>
      </c>
      <c r="AT365" s="124" t="s">
        <v>67</v>
      </c>
      <c r="AU365" s="124" t="s">
        <v>76</v>
      </c>
      <c r="AY365" s="118" t="s">
        <v>167</v>
      </c>
      <c r="BK365" s="125">
        <f>BK366</f>
        <v>0</v>
      </c>
    </row>
    <row r="366" spans="2:65" s="1" customFormat="1" ht="16.5" customHeight="1">
      <c r="B366" s="128"/>
      <c r="C366" s="129" t="s">
        <v>549</v>
      </c>
      <c r="D366" s="129" t="s">
        <v>169</v>
      </c>
      <c r="E366" s="130" t="s">
        <v>550</v>
      </c>
      <c r="F366" s="131" t="s">
        <v>548</v>
      </c>
      <c r="G366" s="132" t="s">
        <v>551</v>
      </c>
      <c r="H366" s="185"/>
      <c r="I366" s="134">
        <v>2</v>
      </c>
      <c r="J366" s="134">
        <f>ROUND(I366*H366,2)</f>
        <v>0</v>
      </c>
      <c r="K366" s="131" t="s">
        <v>552</v>
      </c>
      <c r="L366" s="28"/>
      <c r="M366" s="168" t="s">
        <v>1</v>
      </c>
      <c r="N366" s="169" t="s">
        <v>33</v>
      </c>
      <c r="O366" s="170">
        <v>0</v>
      </c>
      <c r="P366" s="170">
        <f>O366*H366</f>
        <v>0</v>
      </c>
      <c r="Q366" s="170">
        <v>0</v>
      </c>
      <c r="R366" s="170">
        <f>Q366*H366</f>
        <v>0</v>
      </c>
      <c r="S366" s="170">
        <v>0</v>
      </c>
      <c r="T366" s="171">
        <f>S366*H366</f>
        <v>0</v>
      </c>
      <c r="AR366" s="139" t="s">
        <v>553</v>
      </c>
      <c r="AT366" s="139" t="s">
        <v>169</v>
      </c>
      <c r="AU366" s="139" t="s">
        <v>78</v>
      </c>
      <c r="AY366" s="16" t="s">
        <v>167</v>
      </c>
      <c r="BE366" s="140">
        <f>IF(N366="základní",J366,0)</f>
        <v>0</v>
      </c>
      <c r="BF366" s="140">
        <f>IF(N366="snížená",J366,0)</f>
        <v>0</v>
      </c>
      <c r="BG366" s="140">
        <f>IF(N366="zákl. přenesená",J366,0)</f>
        <v>0</v>
      </c>
      <c r="BH366" s="140">
        <f>IF(N366="sníž. přenesená",J366,0)</f>
        <v>0</v>
      </c>
      <c r="BI366" s="140">
        <f>IF(N366="nulová",J366,0)</f>
        <v>0</v>
      </c>
      <c r="BJ366" s="16" t="s">
        <v>76</v>
      </c>
      <c r="BK366" s="140">
        <f>ROUND(I366*H366,2)</f>
        <v>0</v>
      </c>
      <c r="BL366" s="16" t="s">
        <v>553</v>
      </c>
      <c r="BM366" s="139" t="s">
        <v>554</v>
      </c>
    </row>
    <row r="367" spans="2:12" s="1" customFormat="1" ht="6.95" customHeight="1">
      <c r="B367" s="40"/>
      <c r="C367" s="41"/>
      <c r="D367" s="41"/>
      <c r="E367" s="41"/>
      <c r="F367" s="41"/>
      <c r="G367" s="41"/>
      <c r="H367" s="41"/>
      <c r="I367" s="41"/>
      <c r="J367" s="41"/>
      <c r="K367" s="41"/>
      <c r="L367" s="28"/>
    </row>
    <row r="369" spans="6:10" ht="12.75">
      <c r="F369" s="187" t="s">
        <v>928</v>
      </c>
      <c r="G369" s="186"/>
      <c r="H369" s="186"/>
      <c r="I369" s="186"/>
      <c r="J369" s="186"/>
    </row>
  </sheetData>
  <autoFilter ref="C132:K366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94"/>
  <sheetViews>
    <sheetView showGridLines="0" zoomScale="145" zoomScaleNormal="145" workbookViewId="0" topLeftCell="A154">
      <selection activeCell="J122" sqref="J12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81</v>
      </c>
      <c r="AZ2" s="84" t="s">
        <v>555</v>
      </c>
      <c r="BA2" s="84" t="s">
        <v>556</v>
      </c>
      <c r="BB2" s="84" t="s">
        <v>557</v>
      </c>
      <c r="BC2" s="84" t="s">
        <v>76</v>
      </c>
      <c r="BD2" s="84" t="s">
        <v>92</v>
      </c>
    </row>
    <row r="3" spans="2:5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  <c r="AZ3" s="84" t="s">
        <v>558</v>
      </c>
      <c r="BA3" s="84" t="s">
        <v>559</v>
      </c>
      <c r="BB3" s="84" t="s">
        <v>557</v>
      </c>
      <c r="BC3" s="84" t="s">
        <v>76</v>
      </c>
      <c r="BD3" s="84" t="s">
        <v>92</v>
      </c>
    </row>
    <row r="4" spans="2:56" ht="24.95" customHeight="1" hidden="1">
      <c r="B4" s="19"/>
      <c r="D4" s="20" t="s">
        <v>96</v>
      </c>
      <c r="L4" s="19"/>
      <c r="M4" s="85" t="s">
        <v>10</v>
      </c>
      <c r="AT4" s="16" t="s">
        <v>3</v>
      </c>
      <c r="AZ4" s="84" t="s">
        <v>560</v>
      </c>
      <c r="BA4" s="84" t="s">
        <v>561</v>
      </c>
      <c r="BB4" s="84" t="s">
        <v>116</v>
      </c>
      <c r="BC4" s="84" t="s">
        <v>422</v>
      </c>
      <c r="BD4" s="84" t="s">
        <v>92</v>
      </c>
    </row>
    <row r="5" spans="2:56" ht="6.95" customHeight="1" hidden="1">
      <c r="B5" s="19"/>
      <c r="L5" s="19"/>
      <c r="AZ5" s="84" t="s">
        <v>562</v>
      </c>
      <c r="BA5" s="84" t="s">
        <v>563</v>
      </c>
      <c r="BB5" s="84" t="s">
        <v>116</v>
      </c>
      <c r="BC5" s="84" t="s">
        <v>564</v>
      </c>
      <c r="BD5" s="84" t="s">
        <v>92</v>
      </c>
    </row>
    <row r="6" spans="2:56" ht="12" customHeight="1" hidden="1">
      <c r="B6" s="19"/>
      <c r="D6" s="25" t="s">
        <v>14</v>
      </c>
      <c r="L6" s="19"/>
      <c r="AZ6" s="84" t="s">
        <v>565</v>
      </c>
      <c r="BA6" s="84" t="s">
        <v>566</v>
      </c>
      <c r="BB6" s="84" t="s">
        <v>116</v>
      </c>
      <c r="BC6" s="84" t="s">
        <v>567</v>
      </c>
      <c r="BD6" s="84" t="s">
        <v>92</v>
      </c>
    </row>
    <row r="7" spans="2:56" ht="16.5" customHeight="1" hidden="1">
      <c r="B7" s="19"/>
      <c r="E7" s="224" t="str">
        <f>'Rekapitulace stavby'!K6</f>
        <v>Úpravy objektu městské policie Chabařovice</v>
      </c>
      <c r="F7" s="225"/>
      <c r="G7" s="225"/>
      <c r="H7" s="225"/>
      <c r="L7" s="19"/>
      <c r="AZ7" s="84" t="s">
        <v>568</v>
      </c>
      <c r="BA7" s="84" t="s">
        <v>569</v>
      </c>
      <c r="BB7" s="84" t="s">
        <v>116</v>
      </c>
      <c r="BC7" s="84" t="s">
        <v>570</v>
      </c>
      <c r="BD7" s="84" t="s">
        <v>92</v>
      </c>
    </row>
    <row r="8" spans="2:56" s="1" customFormat="1" ht="12" customHeight="1" hidden="1">
      <c r="B8" s="28"/>
      <c r="D8" s="25" t="s">
        <v>109</v>
      </c>
      <c r="L8" s="28"/>
      <c r="AZ8" s="84" t="s">
        <v>571</v>
      </c>
      <c r="BA8" s="84" t="s">
        <v>572</v>
      </c>
      <c r="BB8" s="84" t="s">
        <v>116</v>
      </c>
      <c r="BC8" s="84" t="s">
        <v>573</v>
      </c>
      <c r="BD8" s="84" t="s">
        <v>92</v>
      </c>
    </row>
    <row r="9" spans="2:56" s="1" customFormat="1" ht="16.5" customHeight="1" hidden="1">
      <c r="B9" s="28"/>
      <c r="E9" s="214" t="s">
        <v>574</v>
      </c>
      <c r="F9" s="223"/>
      <c r="G9" s="223"/>
      <c r="H9" s="223"/>
      <c r="L9" s="28"/>
      <c r="AZ9" s="84" t="s">
        <v>575</v>
      </c>
      <c r="BA9" s="84" t="s">
        <v>576</v>
      </c>
      <c r="BB9" s="84" t="s">
        <v>557</v>
      </c>
      <c r="BC9" s="84" t="s">
        <v>92</v>
      </c>
      <c r="BD9" s="84" t="s">
        <v>92</v>
      </c>
    </row>
    <row r="10" spans="2:56" s="1" customFormat="1" ht="12" hidden="1">
      <c r="B10" s="28"/>
      <c r="L10" s="28"/>
      <c r="AZ10" s="84" t="s">
        <v>577</v>
      </c>
      <c r="BA10" s="84" t="s">
        <v>578</v>
      </c>
      <c r="BB10" s="84" t="s">
        <v>557</v>
      </c>
      <c r="BC10" s="84" t="s">
        <v>173</v>
      </c>
      <c r="BD10" s="84" t="s">
        <v>92</v>
      </c>
    </row>
    <row r="11" spans="2:56" s="1" customFormat="1" ht="12" customHeight="1" hidden="1">
      <c r="B11" s="28"/>
      <c r="D11" s="25" t="s">
        <v>15</v>
      </c>
      <c r="F11" s="23" t="s">
        <v>1</v>
      </c>
      <c r="I11" s="25" t="s">
        <v>16</v>
      </c>
      <c r="J11" s="23" t="s">
        <v>1</v>
      </c>
      <c r="L11" s="28"/>
      <c r="AZ11" s="84" t="s">
        <v>579</v>
      </c>
      <c r="BA11" s="84" t="s">
        <v>580</v>
      </c>
      <c r="BB11" s="84" t="s">
        <v>557</v>
      </c>
      <c r="BC11" s="84" t="s">
        <v>92</v>
      </c>
      <c r="BD11" s="84" t="s">
        <v>92</v>
      </c>
    </row>
    <row r="12" spans="2:56" s="1" customFormat="1" ht="12" customHeight="1" hidden="1">
      <c r="B12" s="28"/>
      <c r="D12" s="25" t="s">
        <v>17</v>
      </c>
      <c r="F12" s="23" t="s">
        <v>18</v>
      </c>
      <c r="I12" s="25" t="s">
        <v>19</v>
      </c>
      <c r="J12" s="48">
        <f>'Rekapitulace stavby'!AN8</f>
        <v>0</v>
      </c>
      <c r="L12" s="28"/>
      <c r="AZ12" s="84" t="s">
        <v>581</v>
      </c>
      <c r="BA12" s="84" t="s">
        <v>582</v>
      </c>
      <c r="BB12" s="84" t="s">
        <v>116</v>
      </c>
      <c r="BC12" s="84" t="s">
        <v>583</v>
      </c>
      <c r="BD12" s="84" t="s">
        <v>92</v>
      </c>
    </row>
    <row r="13" spans="2:56" s="1" customFormat="1" ht="10.9" customHeight="1" hidden="1">
      <c r="B13" s="28"/>
      <c r="L13" s="28"/>
      <c r="AZ13" s="84" t="s">
        <v>584</v>
      </c>
      <c r="BA13" s="84" t="s">
        <v>585</v>
      </c>
      <c r="BB13" s="84" t="s">
        <v>557</v>
      </c>
      <c r="BC13" s="84" t="s">
        <v>173</v>
      </c>
      <c r="BD13" s="84" t="s">
        <v>92</v>
      </c>
    </row>
    <row r="14" spans="2:56" s="1" customFormat="1" ht="12" customHeight="1" hidden="1">
      <c r="B14" s="28"/>
      <c r="D14" s="25" t="s">
        <v>20</v>
      </c>
      <c r="I14" s="25" t="s">
        <v>21</v>
      </c>
      <c r="J14" s="23" t="str">
        <f>IF('Rekapitulace stavby'!AN10="","",'Rekapitulace stavby'!AN10)</f>
        <v/>
      </c>
      <c r="L14" s="28"/>
      <c r="AZ14" s="84" t="s">
        <v>586</v>
      </c>
      <c r="BA14" s="84" t="s">
        <v>587</v>
      </c>
      <c r="BB14" s="84" t="s">
        <v>557</v>
      </c>
      <c r="BC14" s="84" t="s">
        <v>92</v>
      </c>
      <c r="BD14" s="84" t="s">
        <v>92</v>
      </c>
    </row>
    <row r="15" spans="2:56" s="1" customFormat="1" ht="18" customHeight="1" hidden="1">
      <c r="B15" s="28"/>
      <c r="E15" s="23" t="str">
        <f>IF('Rekapitulace stavby'!E11="","",'Rekapitulace stavby'!E11)</f>
        <v xml:space="preserve"> </v>
      </c>
      <c r="I15" s="25" t="s">
        <v>22</v>
      </c>
      <c r="J15" s="23" t="str">
        <f>IF('Rekapitulace stavby'!AN11="","",'Rekapitulace stavby'!AN11)</f>
        <v/>
      </c>
      <c r="L15" s="28"/>
      <c r="AZ15" s="84" t="s">
        <v>588</v>
      </c>
      <c r="BA15" s="84" t="s">
        <v>589</v>
      </c>
      <c r="BB15" s="84" t="s">
        <v>557</v>
      </c>
      <c r="BC15" s="84" t="s">
        <v>205</v>
      </c>
      <c r="BD15" s="84" t="s">
        <v>92</v>
      </c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5" t="s">
        <v>23</v>
      </c>
      <c r="I17" s="25" t="s">
        <v>21</v>
      </c>
      <c r="J17" s="23" t="str">
        <f>'Rekapitulace stavby'!AN13</f>
        <v/>
      </c>
      <c r="L17" s="28"/>
    </row>
    <row r="18" spans="2:12" s="1" customFormat="1" ht="18" customHeight="1" hidden="1">
      <c r="B18" s="28"/>
      <c r="E18" s="198" t="str">
        <f>'Rekapitulace stavby'!E14</f>
        <v xml:space="preserve"> </v>
      </c>
      <c r="F18" s="198"/>
      <c r="G18" s="198"/>
      <c r="H18" s="198"/>
      <c r="I18" s="25" t="s">
        <v>22</v>
      </c>
      <c r="J18" s="23" t="str">
        <f>'Rekapitulace stavby'!AN14</f>
        <v/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5" t="s">
        <v>24</v>
      </c>
      <c r="I20" s="25" t="s">
        <v>21</v>
      </c>
      <c r="J20" s="23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3" t="str">
        <f>IF('Rekapitulace stavby'!E17="","",'Rekapitulace stavby'!E17)</f>
        <v xml:space="preserve"> </v>
      </c>
      <c r="I21" s="25" t="s">
        <v>22</v>
      </c>
      <c r="J21" s="23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5" t="s">
        <v>25</v>
      </c>
      <c r="I23" s="25" t="s">
        <v>21</v>
      </c>
      <c r="J23" s="23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3" t="str">
        <f>IF('Rekapitulace stavby'!E20="","",'Rekapitulace stavby'!E20)</f>
        <v xml:space="preserve"> </v>
      </c>
      <c r="I24" s="25" t="s">
        <v>22</v>
      </c>
      <c r="J24" s="23" t="str">
        <f>IF('Rekapitulace stavby'!AN20="","",'Rekapitulace stavby'!AN20)</f>
        <v/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5" t="s">
        <v>27</v>
      </c>
      <c r="L26" s="28"/>
    </row>
    <row r="27" spans="2:12" s="7" customFormat="1" ht="16.5" customHeight="1" hidden="1">
      <c r="B27" s="86"/>
      <c r="E27" s="200" t="s">
        <v>1</v>
      </c>
      <c r="F27" s="200"/>
      <c r="G27" s="200"/>
      <c r="H27" s="200"/>
      <c r="L27" s="86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7" t="s">
        <v>28</v>
      </c>
      <c r="J30" s="62">
        <f>ROUND(J128,2)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30</v>
      </c>
      <c r="I32" s="31" t="s">
        <v>29</v>
      </c>
      <c r="J32" s="31" t="s">
        <v>31</v>
      </c>
      <c r="L32" s="28"/>
    </row>
    <row r="33" spans="2:12" s="1" customFormat="1" ht="14.45" customHeight="1" hidden="1">
      <c r="B33" s="28"/>
      <c r="D33" s="51" t="s">
        <v>32</v>
      </c>
      <c r="E33" s="25" t="s">
        <v>33</v>
      </c>
      <c r="F33" s="88">
        <f>ROUND((SUM(BE128:BE291)),2)</f>
        <v>0</v>
      </c>
      <c r="I33" s="89">
        <v>0.21</v>
      </c>
      <c r="J33" s="88">
        <f>ROUND(((SUM(BE128:BE291))*I33),2)</f>
        <v>0</v>
      </c>
      <c r="L33" s="28"/>
    </row>
    <row r="34" spans="2:12" s="1" customFormat="1" ht="14.45" customHeight="1" hidden="1">
      <c r="B34" s="28"/>
      <c r="E34" s="25" t="s">
        <v>34</v>
      </c>
      <c r="F34" s="88">
        <f>ROUND((SUM(BF128:BF291)),2)</f>
        <v>0</v>
      </c>
      <c r="I34" s="89">
        <v>0.15</v>
      </c>
      <c r="J34" s="88">
        <f>ROUND(((SUM(BF128:BF291))*I34),2)</f>
        <v>0</v>
      </c>
      <c r="L34" s="28"/>
    </row>
    <row r="35" spans="2:12" s="1" customFormat="1" ht="14.45" customHeight="1" hidden="1">
      <c r="B35" s="28"/>
      <c r="E35" s="25" t="s">
        <v>35</v>
      </c>
      <c r="F35" s="88">
        <f>ROUND((SUM(BG128:BG291)),2)</f>
        <v>0</v>
      </c>
      <c r="I35" s="89">
        <v>0.21</v>
      </c>
      <c r="J35" s="88">
        <f>0</f>
        <v>0</v>
      </c>
      <c r="L35" s="28"/>
    </row>
    <row r="36" spans="2:12" s="1" customFormat="1" ht="14.45" customHeight="1" hidden="1">
      <c r="B36" s="28"/>
      <c r="E36" s="25" t="s">
        <v>36</v>
      </c>
      <c r="F36" s="88">
        <f>ROUND((SUM(BH128:BH291)),2)</f>
        <v>0</v>
      </c>
      <c r="I36" s="89">
        <v>0.15</v>
      </c>
      <c r="J36" s="88">
        <f>0</f>
        <v>0</v>
      </c>
      <c r="L36" s="28"/>
    </row>
    <row r="37" spans="2:12" s="1" customFormat="1" ht="14.45" customHeight="1" hidden="1">
      <c r="B37" s="28"/>
      <c r="E37" s="25" t="s">
        <v>37</v>
      </c>
      <c r="F37" s="88">
        <f>ROUND((SUM(BI128:BI291)),2)</f>
        <v>0</v>
      </c>
      <c r="I37" s="89">
        <v>0</v>
      </c>
      <c r="J37" s="88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90"/>
      <c r="D39" s="91" t="s">
        <v>38</v>
      </c>
      <c r="E39" s="53"/>
      <c r="F39" s="53"/>
      <c r="G39" s="92" t="s">
        <v>39</v>
      </c>
      <c r="H39" s="93" t="s">
        <v>40</v>
      </c>
      <c r="I39" s="53"/>
      <c r="J39" s="94">
        <f>SUM(J30:J37)</f>
        <v>0</v>
      </c>
      <c r="K39" s="95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28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.75" hidden="1">
      <c r="B61" s="28"/>
      <c r="D61" s="39" t="s">
        <v>43</v>
      </c>
      <c r="E61" s="30"/>
      <c r="F61" s="96" t="s">
        <v>44</v>
      </c>
      <c r="G61" s="39" t="s">
        <v>43</v>
      </c>
      <c r="H61" s="30"/>
      <c r="I61" s="30"/>
      <c r="J61" s="97" t="s">
        <v>44</v>
      </c>
      <c r="K61" s="30"/>
      <c r="L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.75" hidden="1">
      <c r="B65" s="28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.75" hidden="1">
      <c r="B76" s="28"/>
      <c r="D76" s="39" t="s">
        <v>43</v>
      </c>
      <c r="E76" s="30"/>
      <c r="F76" s="96" t="s">
        <v>44</v>
      </c>
      <c r="G76" s="39" t="s">
        <v>43</v>
      </c>
      <c r="H76" s="30"/>
      <c r="I76" s="30"/>
      <c r="J76" s="97" t="s">
        <v>44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2" hidden="1"/>
    <row r="79" ht="12" hidden="1"/>
    <row r="80" ht="12" hidden="1"/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130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24" t="str">
        <f>E7</f>
        <v>Úpravy objektu městské policie Chabařovice</v>
      </c>
      <c r="F85" s="225"/>
      <c r="G85" s="225"/>
      <c r="H85" s="225"/>
      <c r="L85" s="28"/>
    </row>
    <row r="86" spans="2:12" s="1" customFormat="1" ht="12" customHeight="1">
      <c r="B86" s="28"/>
      <c r="C86" s="25" t="s">
        <v>109</v>
      </c>
      <c r="L86" s="28"/>
    </row>
    <row r="87" spans="2:12" s="1" customFormat="1" ht="16.5" customHeight="1">
      <c r="B87" s="28"/>
      <c r="E87" s="214" t="str">
        <f>E9</f>
        <v>SO_02 - Elektroinstalace</v>
      </c>
      <c r="F87" s="223"/>
      <c r="G87" s="223"/>
      <c r="H87" s="22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17</v>
      </c>
      <c r="F89" s="23" t="str">
        <f>F12</f>
        <v xml:space="preserve"> </v>
      </c>
      <c r="I89" s="25" t="s">
        <v>19</v>
      </c>
      <c r="J89" s="48"/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20</v>
      </c>
      <c r="F91" s="23" t="str">
        <f>E15</f>
        <v xml:space="preserve"> </v>
      </c>
      <c r="I91" s="25" t="s">
        <v>24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23</v>
      </c>
      <c r="F92" s="23" t="str">
        <f>IF(E18="","",E18)</f>
        <v xml:space="preserve"> </v>
      </c>
      <c r="I92" s="25" t="s">
        <v>25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8" t="s">
        <v>131</v>
      </c>
      <c r="D94" s="90"/>
      <c r="E94" s="90"/>
      <c r="F94" s="90"/>
      <c r="G94" s="90"/>
      <c r="H94" s="90"/>
      <c r="I94" s="90"/>
      <c r="J94" s="99" t="s">
        <v>132</v>
      </c>
      <c r="K94" s="90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100" t="s">
        <v>133</v>
      </c>
      <c r="J96" s="62">
        <f>J128</f>
        <v>0</v>
      </c>
      <c r="L96" s="28"/>
      <c r="AU96" s="16" t="s">
        <v>134</v>
      </c>
    </row>
    <row r="97" spans="2:12" s="8" customFormat="1" ht="24.95" customHeight="1">
      <c r="B97" s="101"/>
      <c r="D97" s="102" t="s">
        <v>135</v>
      </c>
      <c r="E97" s="103"/>
      <c r="F97" s="103"/>
      <c r="G97" s="103"/>
      <c r="H97" s="103"/>
      <c r="I97" s="103"/>
      <c r="J97" s="104">
        <f>J129</f>
        <v>0</v>
      </c>
      <c r="L97" s="101"/>
    </row>
    <row r="98" spans="2:12" s="9" customFormat="1" ht="19.9" customHeight="1">
      <c r="B98" s="105"/>
      <c r="D98" s="106" t="s">
        <v>138</v>
      </c>
      <c r="E98" s="107"/>
      <c r="F98" s="107"/>
      <c r="G98" s="107"/>
      <c r="H98" s="107"/>
      <c r="I98" s="107"/>
      <c r="J98" s="108">
        <f>J130</f>
        <v>0</v>
      </c>
      <c r="L98" s="105"/>
    </row>
    <row r="99" spans="2:12" s="9" customFormat="1" ht="19.9" customHeight="1">
      <c r="B99" s="105"/>
      <c r="D99" s="106" t="s">
        <v>139</v>
      </c>
      <c r="E99" s="107"/>
      <c r="F99" s="107"/>
      <c r="G99" s="107"/>
      <c r="H99" s="107"/>
      <c r="I99" s="107"/>
      <c r="J99" s="108">
        <f>J152</f>
        <v>0</v>
      </c>
      <c r="L99" s="105"/>
    </row>
    <row r="100" spans="2:12" s="9" customFormat="1" ht="19.9" customHeight="1">
      <c r="B100" s="105"/>
      <c r="D100" s="106" t="s">
        <v>140</v>
      </c>
      <c r="E100" s="107"/>
      <c r="F100" s="107"/>
      <c r="G100" s="107"/>
      <c r="H100" s="107"/>
      <c r="I100" s="107"/>
      <c r="J100" s="108">
        <f>J176</f>
        <v>0</v>
      </c>
      <c r="L100" s="105"/>
    </row>
    <row r="101" spans="2:12" s="9" customFormat="1" ht="19.9" customHeight="1">
      <c r="B101" s="105"/>
      <c r="D101" s="106" t="s">
        <v>141</v>
      </c>
      <c r="E101" s="107"/>
      <c r="F101" s="107"/>
      <c r="G101" s="107"/>
      <c r="H101" s="107"/>
      <c r="I101" s="107"/>
      <c r="J101" s="108">
        <f>J183</f>
        <v>0</v>
      </c>
      <c r="L101" s="105"/>
    </row>
    <row r="102" spans="2:12" s="8" customFormat="1" ht="24.95" customHeight="1">
      <c r="B102" s="101"/>
      <c r="D102" s="102" t="s">
        <v>142</v>
      </c>
      <c r="E102" s="103"/>
      <c r="F102" s="103"/>
      <c r="G102" s="103"/>
      <c r="H102" s="103"/>
      <c r="I102" s="103"/>
      <c r="J102" s="104">
        <f>J185</f>
        <v>0</v>
      </c>
      <c r="L102" s="101"/>
    </row>
    <row r="103" spans="2:12" s="9" customFormat="1" ht="19.9" customHeight="1">
      <c r="B103" s="105"/>
      <c r="D103" s="106" t="s">
        <v>590</v>
      </c>
      <c r="E103" s="107"/>
      <c r="F103" s="107"/>
      <c r="G103" s="107"/>
      <c r="H103" s="107"/>
      <c r="I103" s="107"/>
      <c r="J103" s="108">
        <f>J186</f>
        <v>0</v>
      </c>
      <c r="L103" s="105"/>
    </row>
    <row r="104" spans="2:12" s="9" customFormat="1" ht="19.9" customHeight="1">
      <c r="B104" s="105"/>
      <c r="D104" s="106" t="s">
        <v>591</v>
      </c>
      <c r="E104" s="107"/>
      <c r="F104" s="107"/>
      <c r="G104" s="107"/>
      <c r="H104" s="107"/>
      <c r="I104" s="107"/>
      <c r="J104" s="108">
        <f>J263</f>
        <v>0</v>
      </c>
      <c r="L104" s="105"/>
    </row>
    <row r="105" spans="2:12" s="9" customFormat="1" ht="19.9" customHeight="1">
      <c r="B105" s="105"/>
      <c r="D105" s="106" t="s">
        <v>592</v>
      </c>
      <c r="E105" s="107"/>
      <c r="F105" s="107"/>
      <c r="G105" s="107"/>
      <c r="H105" s="107"/>
      <c r="I105" s="107"/>
      <c r="J105" s="108">
        <f>J280</f>
        <v>0</v>
      </c>
      <c r="L105" s="105"/>
    </row>
    <row r="106" spans="2:12" s="8" customFormat="1" ht="24.95" customHeight="1">
      <c r="B106" s="101"/>
      <c r="D106" s="102" t="s">
        <v>149</v>
      </c>
      <c r="E106" s="103"/>
      <c r="F106" s="103"/>
      <c r="G106" s="103"/>
      <c r="H106" s="103"/>
      <c r="I106" s="103"/>
      <c r="J106" s="104">
        <f>J286</f>
        <v>0</v>
      </c>
      <c r="L106" s="101"/>
    </row>
    <row r="107" spans="2:12" s="8" customFormat="1" ht="24.95" customHeight="1">
      <c r="B107" s="101"/>
      <c r="D107" s="102" t="s">
        <v>150</v>
      </c>
      <c r="E107" s="103"/>
      <c r="F107" s="103"/>
      <c r="G107" s="103"/>
      <c r="H107" s="103"/>
      <c r="I107" s="103"/>
      <c r="J107" s="104">
        <f>J289</f>
        <v>0</v>
      </c>
      <c r="L107" s="101"/>
    </row>
    <row r="108" spans="2:12" s="9" customFormat="1" ht="19.9" customHeight="1">
      <c r="B108" s="105"/>
      <c r="D108" s="106" t="s">
        <v>151</v>
      </c>
      <c r="E108" s="107"/>
      <c r="F108" s="107"/>
      <c r="G108" s="107"/>
      <c r="H108" s="107"/>
      <c r="I108" s="107"/>
      <c r="J108" s="108">
        <f>J290</f>
        <v>0</v>
      </c>
      <c r="L108" s="105"/>
    </row>
    <row r="109" spans="2:12" s="1" customFormat="1" ht="21.75" customHeight="1">
      <c r="B109" s="28"/>
      <c r="L109" s="28"/>
    </row>
    <row r="110" spans="2:12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8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8"/>
    </row>
    <row r="115" spans="2:12" s="1" customFormat="1" ht="24.95" customHeight="1">
      <c r="B115" s="28"/>
      <c r="C115" s="20" t="s">
        <v>152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5" t="s">
        <v>14</v>
      </c>
      <c r="L117" s="28"/>
    </row>
    <row r="118" spans="2:12" s="1" customFormat="1" ht="16.5" customHeight="1">
      <c r="B118" s="28"/>
      <c r="E118" s="224" t="str">
        <f>E7</f>
        <v>Úpravy objektu městské policie Chabařovice</v>
      </c>
      <c r="F118" s="225"/>
      <c r="G118" s="225"/>
      <c r="H118" s="225"/>
      <c r="L118" s="28"/>
    </row>
    <row r="119" spans="2:12" s="1" customFormat="1" ht="12" customHeight="1">
      <c r="B119" s="28"/>
      <c r="C119" s="25" t="s">
        <v>109</v>
      </c>
      <c r="L119" s="28"/>
    </row>
    <row r="120" spans="2:12" s="1" customFormat="1" ht="16.5" customHeight="1">
      <c r="B120" s="28"/>
      <c r="E120" s="214" t="str">
        <f>E9</f>
        <v>SO_02 - Elektroinstalace</v>
      </c>
      <c r="F120" s="223"/>
      <c r="G120" s="223"/>
      <c r="H120" s="223"/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5" t="s">
        <v>17</v>
      </c>
      <c r="F122" s="23" t="str">
        <f>F12</f>
        <v xml:space="preserve"> </v>
      </c>
      <c r="I122" s="25" t="s">
        <v>19</v>
      </c>
      <c r="J122" s="48"/>
      <c r="L122" s="28"/>
    </row>
    <row r="123" spans="2:12" s="1" customFormat="1" ht="6.95" customHeight="1">
      <c r="B123" s="28"/>
      <c r="L123" s="28"/>
    </row>
    <row r="124" spans="2:12" s="1" customFormat="1" ht="15.2" customHeight="1">
      <c r="B124" s="28"/>
      <c r="C124" s="25" t="s">
        <v>20</v>
      </c>
      <c r="F124" s="23" t="str">
        <f>E15</f>
        <v xml:space="preserve"> </v>
      </c>
      <c r="I124" s="25" t="s">
        <v>24</v>
      </c>
      <c r="J124" s="26" t="str">
        <f>E21</f>
        <v xml:space="preserve"> </v>
      </c>
      <c r="L124" s="28"/>
    </row>
    <row r="125" spans="2:12" s="1" customFormat="1" ht="15.2" customHeight="1">
      <c r="B125" s="28"/>
      <c r="C125" s="25" t="s">
        <v>23</v>
      </c>
      <c r="F125" s="23" t="str">
        <f>IF(E18="","",E18)</f>
        <v xml:space="preserve"> </v>
      </c>
      <c r="I125" s="25" t="s">
        <v>25</v>
      </c>
      <c r="J125" s="26" t="str">
        <f>E24</f>
        <v xml:space="preserve"> 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09"/>
      <c r="C127" s="110" t="s">
        <v>153</v>
      </c>
      <c r="D127" s="111" t="s">
        <v>53</v>
      </c>
      <c r="E127" s="111" t="s">
        <v>49</v>
      </c>
      <c r="F127" s="111" t="s">
        <v>50</v>
      </c>
      <c r="G127" s="111" t="s">
        <v>154</v>
      </c>
      <c r="H127" s="111" t="s">
        <v>155</v>
      </c>
      <c r="I127" s="111" t="s">
        <v>156</v>
      </c>
      <c r="J127" s="111" t="s">
        <v>132</v>
      </c>
      <c r="K127" s="112" t="s">
        <v>157</v>
      </c>
      <c r="L127" s="109"/>
      <c r="M127" s="55" t="s">
        <v>1</v>
      </c>
      <c r="N127" s="56" t="s">
        <v>32</v>
      </c>
      <c r="O127" s="56" t="s">
        <v>158</v>
      </c>
      <c r="P127" s="56" t="s">
        <v>159</v>
      </c>
      <c r="Q127" s="56" t="s">
        <v>160</v>
      </c>
      <c r="R127" s="56" t="s">
        <v>161</v>
      </c>
      <c r="S127" s="56" t="s">
        <v>162</v>
      </c>
      <c r="T127" s="57" t="s">
        <v>163</v>
      </c>
    </row>
    <row r="128" spans="2:63" s="1" customFormat="1" ht="22.9" customHeight="1">
      <c r="B128" s="28"/>
      <c r="C128" s="60" t="s">
        <v>164</v>
      </c>
      <c r="J128" s="113">
        <f>BK128</f>
        <v>0</v>
      </c>
      <c r="L128" s="28"/>
      <c r="M128" s="58"/>
      <c r="N128" s="49"/>
      <c r="O128" s="49"/>
      <c r="P128" s="114">
        <f>P129+P185+P286+P289</f>
        <v>237.994436</v>
      </c>
      <c r="Q128" s="49"/>
      <c r="R128" s="114">
        <f>R129+R185+R286+R289</f>
        <v>0.8184558200000001</v>
      </c>
      <c r="S128" s="49"/>
      <c r="T128" s="115">
        <f>T129+T185+T286+T289</f>
        <v>0.28393599999999997</v>
      </c>
      <c r="AT128" s="16" t="s">
        <v>67</v>
      </c>
      <c r="AU128" s="16" t="s">
        <v>134</v>
      </c>
      <c r="BK128" s="116">
        <f>BK129+BK185+BK286+BK289</f>
        <v>0</v>
      </c>
    </row>
    <row r="129" spans="2:63" s="11" customFormat="1" ht="25.9" customHeight="1">
      <c r="B129" s="117"/>
      <c r="D129" s="118" t="s">
        <v>67</v>
      </c>
      <c r="E129" s="119" t="s">
        <v>165</v>
      </c>
      <c r="F129" s="119" t="s">
        <v>166</v>
      </c>
      <c r="J129" s="120">
        <f>BK129</f>
        <v>0</v>
      </c>
      <c r="L129" s="117"/>
      <c r="M129" s="121"/>
      <c r="P129" s="122">
        <f>P130+P152+P176+P183</f>
        <v>163.637776</v>
      </c>
      <c r="R129" s="122">
        <f>R130+R152+R176+R183</f>
        <v>0.7975505</v>
      </c>
      <c r="T129" s="123">
        <f>T130+T152+T176+T183</f>
        <v>0.279848</v>
      </c>
      <c r="AR129" s="118" t="s">
        <v>76</v>
      </c>
      <c r="AT129" s="124" t="s">
        <v>67</v>
      </c>
      <c r="AU129" s="124" t="s">
        <v>68</v>
      </c>
      <c r="AY129" s="118" t="s">
        <v>167</v>
      </c>
      <c r="BK129" s="125">
        <f>BK130+BK152+BK176+BK183</f>
        <v>0</v>
      </c>
    </row>
    <row r="130" spans="2:63" s="11" customFormat="1" ht="22.9" customHeight="1">
      <c r="B130" s="117"/>
      <c r="D130" s="118" t="s">
        <v>67</v>
      </c>
      <c r="E130" s="126" t="s">
        <v>199</v>
      </c>
      <c r="F130" s="126" t="s">
        <v>213</v>
      </c>
      <c r="J130" s="127">
        <f>BK130</f>
        <v>0</v>
      </c>
      <c r="L130" s="117"/>
      <c r="M130" s="121"/>
      <c r="P130" s="122">
        <f>SUM(P131:P151)</f>
        <v>125.34635200000001</v>
      </c>
      <c r="R130" s="122">
        <f>SUM(R131:R151)</f>
        <v>0.7888334</v>
      </c>
      <c r="T130" s="123">
        <f>SUM(T131:T151)</f>
        <v>0</v>
      </c>
      <c r="AR130" s="118" t="s">
        <v>76</v>
      </c>
      <c r="AT130" s="124" t="s">
        <v>67</v>
      </c>
      <c r="AU130" s="124" t="s">
        <v>76</v>
      </c>
      <c r="AY130" s="118" t="s">
        <v>167</v>
      </c>
      <c r="BK130" s="125">
        <f>SUM(BK131:BK151)</f>
        <v>0</v>
      </c>
    </row>
    <row r="131" spans="2:65" s="1" customFormat="1" ht="24.2" customHeight="1">
      <c r="B131" s="128"/>
      <c r="C131" s="129" t="s">
        <v>76</v>
      </c>
      <c r="D131" s="129" t="s">
        <v>169</v>
      </c>
      <c r="E131" s="130" t="s">
        <v>593</v>
      </c>
      <c r="F131" s="131" t="s">
        <v>594</v>
      </c>
      <c r="G131" s="132" t="s">
        <v>90</v>
      </c>
      <c r="H131" s="133">
        <v>1.34</v>
      </c>
      <c r="I131" s="183"/>
      <c r="J131" s="134">
        <f>ROUND(I131*H131,2)</f>
        <v>0</v>
      </c>
      <c r="K131" s="131" t="s">
        <v>552</v>
      </c>
      <c r="L131" s="28"/>
      <c r="M131" s="135" t="s">
        <v>1</v>
      </c>
      <c r="N131" s="136" t="s">
        <v>33</v>
      </c>
      <c r="O131" s="137">
        <v>71.01</v>
      </c>
      <c r="P131" s="137">
        <f>O131*H131</f>
        <v>95.15340000000002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173</v>
      </c>
      <c r="AT131" s="139" t="s">
        <v>169</v>
      </c>
      <c r="AU131" s="139" t="s">
        <v>78</v>
      </c>
      <c r="AY131" s="16" t="s">
        <v>167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6" t="s">
        <v>76</v>
      </c>
      <c r="BK131" s="140">
        <f>ROUND(I131*H131,2)</f>
        <v>0</v>
      </c>
      <c r="BL131" s="16" t="s">
        <v>173</v>
      </c>
      <c r="BM131" s="139" t="s">
        <v>595</v>
      </c>
    </row>
    <row r="132" spans="2:51" s="12" customFormat="1" ht="12">
      <c r="B132" s="141"/>
      <c r="D132" s="142" t="s">
        <v>175</v>
      </c>
      <c r="E132" s="143" t="s">
        <v>1</v>
      </c>
      <c r="F132" s="144" t="s">
        <v>596</v>
      </c>
      <c r="H132" s="145">
        <v>1.3401</v>
      </c>
      <c r="L132" s="141"/>
      <c r="M132" s="146"/>
      <c r="T132" s="147"/>
      <c r="AT132" s="143" t="s">
        <v>175</v>
      </c>
      <c r="AU132" s="143" t="s">
        <v>78</v>
      </c>
      <c r="AV132" s="12" t="s">
        <v>78</v>
      </c>
      <c r="AW132" s="12" t="s">
        <v>26</v>
      </c>
      <c r="AX132" s="12" t="s">
        <v>68</v>
      </c>
      <c r="AY132" s="143" t="s">
        <v>167</v>
      </c>
    </row>
    <row r="133" spans="2:51" s="13" customFormat="1" ht="12">
      <c r="B133" s="148"/>
      <c r="D133" s="142" t="s">
        <v>175</v>
      </c>
      <c r="E133" s="149" t="s">
        <v>1</v>
      </c>
      <c r="F133" s="150" t="s">
        <v>176</v>
      </c>
      <c r="H133" s="151">
        <v>1.3401</v>
      </c>
      <c r="L133" s="148"/>
      <c r="M133" s="152"/>
      <c r="T133" s="153"/>
      <c r="AT133" s="149" t="s">
        <v>175</v>
      </c>
      <c r="AU133" s="149" t="s">
        <v>78</v>
      </c>
      <c r="AV133" s="13" t="s">
        <v>173</v>
      </c>
      <c r="AW133" s="13" t="s">
        <v>26</v>
      </c>
      <c r="AX133" s="13" t="s">
        <v>76</v>
      </c>
      <c r="AY133" s="149" t="s">
        <v>167</v>
      </c>
    </row>
    <row r="134" spans="2:65" s="1" customFormat="1" ht="24.2" customHeight="1">
      <c r="B134" s="128"/>
      <c r="C134" s="129" t="s">
        <v>78</v>
      </c>
      <c r="D134" s="129" t="s">
        <v>169</v>
      </c>
      <c r="E134" s="130" t="s">
        <v>597</v>
      </c>
      <c r="F134" s="131" t="s">
        <v>598</v>
      </c>
      <c r="G134" s="132" t="s">
        <v>271</v>
      </c>
      <c r="H134" s="133">
        <v>4</v>
      </c>
      <c r="I134" s="183"/>
      <c r="J134" s="134">
        <f>ROUND(I134*H134,2)</f>
        <v>0</v>
      </c>
      <c r="K134" s="131" t="s">
        <v>172</v>
      </c>
      <c r="L134" s="28"/>
      <c r="M134" s="135" t="s">
        <v>1</v>
      </c>
      <c r="N134" s="136" t="s">
        <v>33</v>
      </c>
      <c r="O134" s="137">
        <v>0.27</v>
      </c>
      <c r="P134" s="137">
        <f>O134*H134</f>
        <v>1.08</v>
      </c>
      <c r="Q134" s="137">
        <v>0.0035</v>
      </c>
      <c r="R134" s="137">
        <f>Q134*H134</f>
        <v>0.014</v>
      </c>
      <c r="S134" s="137">
        <v>0</v>
      </c>
      <c r="T134" s="138">
        <f>S134*H134</f>
        <v>0</v>
      </c>
      <c r="AR134" s="139" t="s">
        <v>173</v>
      </c>
      <c r="AT134" s="139" t="s">
        <v>169</v>
      </c>
      <c r="AU134" s="139" t="s">
        <v>78</v>
      </c>
      <c r="AY134" s="16" t="s">
        <v>167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6" t="s">
        <v>76</v>
      </c>
      <c r="BK134" s="140">
        <f>ROUND(I134*H134,2)</f>
        <v>0</v>
      </c>
      <c r="BL134" s="16" t="s">
        <v>173</v>
      </c>
      <c r="BM134" s="139" t="s">
        <v>599</v>
      </c>
    </row>
    <row r="135" spans="2:51" s="12" customFormat="1" ht="12">
      <c r="B135" s="141"/>
      <c r="D135" s="142" t="s">
        <v>175</v>
      </c>
      <c r="E135" s="143" t="s">
        <v>1</v>
      </c>
      <c r="F135" s="144" t="s">
        <v>577</v>
      </c>
      <c r="H135" s="145">
        <v>4</v>
      </c>
      <c r="L135" s="141"/>
      <c r="M135" s="146"/>
      <c r="T135" s="147"/>
      <c r="AT135" s="143" t="s">
        <v>175</v>
      </c>
      <c r="AU135" s="143" t="s">
        <v>78</v>
      </c>
      <c r="AV135" s="12" t="s">
        <v>78</v>
      </c>
      <c r="AW135" s="12" t="s">
        <v>26</v>
      </c>
      <c r="AX135" s="12" t="s">
        <v>68</v>
      </c>
      <c r="AY135" s="143" t="s">
        <v>167</v>
      </c>
    </row>
    <row r="136" spans="2:51" s="13" customFormat="1" ht="12">
      <c r="B136" s="148"/>
      <c r="D136" s="142" t="s">
        <v>175</v>
      </c>
      <c r="E136" s="149" t="s">
        <v>1</v>
      </c>
      <c r="F136" s="150" t="s">
        <v>176</v>
      </c>
      <c r="H136" s="151">
        <v>4</v>
      </c>
      <c r="L136" s="148"/>
      <c r="M136" s="152"/>
      <c r="T136" s="153"/>
      <c r="AT136" s="149" t="s">
        <v>175</v>
      </c>
      <c r="AU136" s="149" t="s">
        <v>78</v>
      </c>
      <c r="AV136" s="13" t="s">
        <v>173</v>
      </c>
      <c r="AW136" s="13" t="s">
        <v>26</v>
      </c>
      <c r="AX136" s="13" t="s">
        <v>76</v>
      </c>
      <c r="AY136" s="149" t="s">
        <v>167</v>
      </c>
    </row>
    <row r="137" spans="2:65" s="1" customFormat="1" ht="24.2" customHeight="1">
      <c r="B137" s="128"/>
      <c r="C137" s="129" t="s">
        <v>92</v>
      </c>
      <c r="D137" s="129" t="s">
        <v>169</v>
      </c>
      <c r="E137" s="130" t="s">
        <v>600</v>
      </c>
      <c r="F137" s="131" t="s">
        <v>601</v>
      </c>
      <c r="G137" s="132" t="s">
        <v>90</v>
      </c>
      <c r="H137" s="133">
        <v>13.137</v>
      </c>
      <c r="I137" s="183"/>
      <c r="J137" s="134">
        <f>ROUND(I137*H137,2)</f>
        <v>0</v>
      </c>
      <c r="K137" s="131" t="s">
        <v>552</v>
      </c>
      <c r="L137" s="28"/>
      <c r="M137" s="135" t="s">
        <v>1</v>
      </c>
      <c r="N137" s="136" t="s">
        <v>33</v>
      </c>
      <c r="O137" s="137">
        <v>1.496</v>
      </c>
      <c r="P137" s="137">
        <f>O137*H137</f>
        <v>19.652952</v>
      </c>
      <c r="Q137" s="137">
        <v>0.0382</v>
      </c>
      <c r="R137" s="137">
        <f>Q137*H137</f>
        <v>0.5018334</v>
      </c>
      <c r="S137" s="137">
        <v>0</v>
      </c>
      <c r="T137" s="138">
        <f>S137*H137</f>
        <v>0</v>
      </c>
      <c r="AR137" s="139" t="s">
        <v>173</v>
      </c>
      <c r="AT137" s="139" t="s">
        <v>169</v>
      </c>
      <c r="AU137" s="139" t="s">
        <v>78</v>
      </c>
      <c r="AY137" s="16" t="s">
        <v>167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6" t="s">
        <v>76</v>
      </c>
      <c r="BK137" s="140">
        <f>ROUND(I137*H137,2)</f>
        <v>0</v>
      </c>
      <c r="BL137" s="16" t="s">
        <v>173</v>
      </c>
      <c r="BM137" s="139" t="s">
        <v>602</v>
      </c>
    </row>
    <row r="138" spans="2:51" s="12" customFormat="1" ht="12">
      <c r="B138" s="141"/>
      <c r="D138" s="142" t="s">
        <v>175</v>
      </c>
      <c r="E138" s="143" t="s">
        <v>1</v>
      </c>
      <c r="F138" s="144" t="s">
        <v>603</v>
      </c>
      <c r="H138" s="145">
        <v>7.95</v>
      </c>
      <c r="L138" s="141"/>
      <c r="M138" s="146"/>
      <c r="T138" s="147"/>
      <c r="AT138" s="143" t="s">
        <v>175</v>
      </c>
      <c r="AU138" s="143" t="s">
        <v>78</v>
      </c>
      <c r="AV138" s="12" t="s">
        <v>78</v>
      </c>
      <c r="AW138" s="12" t="s">
        <v>26</v>
      </c>
      <c r="AX138" s="12" t="s">
        <v>68</v>
      </c>
      <c r="AY138" s="143" t="s">
        <v>167</v>
      </c>
    </row>
    <row r="139" spans="2:51" s="12" customFormat="1" ht="12">
      <c r="B139" s="141"/>
      <c r="D139" s="142" t="s">
        <v>175</v>
      </c>
      <c r="E139" s="143" t="s">
        <v>1</v>
      </c>
      <c r="F139" s="144" t="s">
        <v>604</v>
      </c>
      <c r="H139" s="145">
        <v>5.187</v>
      </c>
      <c r="L139" s="141"/>
      <c r="M139" s="146"/>
      <c r="T139" s="147"/>
      <c r="AT139" s="143" t="s">
        <v>175</v>
      </c>
      <c r="AU139" s="143" t="s">
        <v>78</v>
      </c>
      <c r="AV139" s="12" t="s">
        <v>78</v>
      </c>
      <c r="AW139" s="12" t="s">
        <v>26</v>
      </c>
      <c r="AX139" s="12" t="s">
        <v>68</v>
      </c>
      <c r="AY139" s="143" t="s">
        <v>167</v>
      </c>
    </row>
    <row r="140" spans="2:51" s="13" customFormat="1" ht="12">
      <c r="B140" s="148"/>
      <c r="D140" s="142" t="s">
        <v>175</v>
      </c>
      <c r="E140" s="149" t="s">
        <v>1</v>
      </c>
      <c r="F140" s="150" t="s">
        <v>176</v>
      </c>
      <c r="H140" s="151">
        <v>13.137</v>
      </c>
      <c r="L140" s="148"/>
      <c r="M140" s="152"/>
      <c r="T140" s="153"/>
      <c r="AT140" s="149" t="s">
        <v>175</v>
      </c>
      <c r="AU140" s="149" t="s">
        <v>78</v>
      </c>
      <c r="AV140" s="13" t="s">
        <v>173</v>
      </c>
      <c r="AW140" s="13" t="s">
        <v>26</v>
      </c>
      <c r="AX140" s="13" t="s">
        <v>76</v>
      </c>
      <c r="AY140" s="149" t="s">
        <v>167</v>
      </c>
    </row>
    <row r="141" spans="2:65" s="1" customFormat="1" ht="24.2" customHeight="1">
      <c r="B141" s="128"/>
      <c r="C141" s="129" t="s">
        <v>173</v>
      </c>
      <c r="D141" s="129" t="s">
        <v>169</v>
      </c>
      <c r="E141" s="130" t="s">
        <v>605</v>
      </c>
      <c r="F141" s="131" t="s">
        <v>606</v>
      </c>
      <c r="G141" s="132" t="s">
        <v>271</v>
      </c>
      <c r="H141" s="133">
        <v>33</v>
      </c>
      <c r="I141" s="183"/>
      <c r="J141" s="134">
        <f>ROUND(I141*H141,2)</f>
        <v>0</v>
      </c>
      <c r="K141" s="131" t="s">
        <v>172</v>
      </c>
      <c r="L141" s="28"/>
      <c r="M141" s="135" t="s">
        <v>1</v>
      </c>
      <c r="N141" s="136" t="s">
        <v>33</v>
      </c>
      <c r="O141" s="137">
        <v>0.213</v>
      </c>
      <c r="P141" s="137">
        <f>O141*H141</f>
        <v>7.029</v>
      </c>
      <c r="Q141" s="137">
        <v>0.0035</v>
      </c>
      <c r="R141" s="137">
        <f>Q141*H141</f>
        <v>0.1155</v>
      </c>
      <c r="S141" s="137">
        <v>0</v>
      </c>
      <c r="T141" s="138">
        <f>S141*H141</f>
        <v>0</v>
      </c>
      <c r="AR141" s="139" t="s">
        <v>173</v>
      </c>
      <c r="AT141" s="139" t="s">
        <v>169</v>
      </c>
      <c r="AU141" s="139" t="s">
        <v>78</v>
      </c>
      <c r="AY141" s="16" t="s">
        <v>167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6" t="s">
        <v>76</v>
      </c>
      <c r="BK141" s="140">
        <f>ROUND(I141*H141,2)</f>
        <v>0</v>
      </c>
      <c r="BL141" s="16" t="s">
        <v>173</v>
      </c>
      <c r="BM141" s="139" t="s">
        <v>607</v>
      </c>
    </row>
    <row r="142" spans="2:51" s="12" customFormat="1" ht="12">
      <c r="B142" s="141"/>
      <c r="D142" s="142" t="s">
        <v>175</v>
      </c>
      <c r="E142" s="143" t="s">
        <v>1</v>
      </c>
      <c r="F142" s="144" t="s">
        <v>588</v>
      </c>
      <c r="H142" s="145">
        <v>7</v>
      </c>
      <c r="L142" s="141"/>
      <c r="M142" s="146"/>
      <c r="T142" s="147"/>
      <c r="AT142" s="143" t="s">
        <v>175</v>
      </c>
      <c r="AU142" s="143" t="s">
        <v>78</v>
      </c>
      <c r="AV142" s="12" t="s">
        <v>78</v>
      </c>
      <c r="AW142" s="12" t="s">
        <v>26</v>
      </c>
      <c r="AX142" s="12" t="s">
        <v>68</v>
      </c>
      <c r="AY142" s="143" t="s">
        <v>167</v>
      </c>
    </row>
    <row r="143" spans="2:51" s="12" customFormat="1" ht="12">
      <c r="B143" s="141"/>
      <c r="D143" s="142" t="s">
        <v>175</v>
      </c>
      <c r="E143" s="143" t="s">
        <v>1</v>
      </c>
      <c r="F143" s="144" t="s">
        <v>579</v>
      </c>
      <c r="H143" s="145">
        <v>3</v>
      </c>
      <c r="L143" s="141"/>
      <c r="M143" s="146"/>
      <c r="T143" s="147"/>
      <c r="AT143" s="143" t="s">
        <v>175</v>
      </c>
      <c r="AU143" s="143" t="s">
        <v>78</v>
      </c>
      <c r="AV143" s="12" t="s">
        <v>78</v>
      </c>
      <c r="AW143" s="12" t="s">
        <v>26</v>
      </c>
      <c r="AX143" s="12" t="s">
        <v>68</v>
      </c>
      <c r="AY143" s="143" t="s">
        <v>167</v>
      </c>
    </row>
    <row r="144" spans="2:51" s="12" customFormat="1" ht="12">
      <c r="B144" s="141"/>
      <c r="D144" s="142" t="s">
        <v>175</v>
      </c>
      <c r="E144" s="143" t="s">
        <v>1</v>
      </c>
      <c r="F144" s="144" t="s">
        <v>608</v>
      </c>
      <c r="H144" s="145">
        <v>8</v>
      </c>
      <c r="L144" s="141"/>
      <c r="M144" s="146"/>
      <c r="T144" s="147"/>
      <c r="AT144" s="143" t="s">
        <v>175</v>
      </c>
      <c r="AU144" s="143" t="s">
        <v>78</v>
      </c>
      <c r="AV144" s="12" t="s">
        <v>78</v>
      </c>
      <c r="AW144" s="12" t="s">
        <v>26</v>
      </c>
      <c r="AX144" s="12" t="s">
        <v>68</v>
      </c>
      <c r="AY144" s="143" t="s">
        <v>167</v>
      </c>
    </row>
    <row r="145" spans="2:51" s="12" customFormat="1" ht="12">
      <c r="B145" s="141"/>
      <c r="D145" s="142" t="s">
        <v>175</v>
      </c>
      <c r="E145" s="143" t="s">
        <v>1</v>
      </c>
      <c r="F145" s="144" t="s">
        <v>609</v>
      </c>
      <c r="H145" s="145">
        <v>12</v>
      </c>
      <c r="L145" s="141"/>
      <c r="M145" s="146"/>
      <c r="T145" s="147"/>
      <c r="AT145" s="143" t="s">
        <v>175</v>
      </c>
      <c r="AU145" s="143" t="s">
        <v>78</v>
      </c>
      <c r="AV145" s="12" t="s">
        <v>78</v>
      </c>
      <c r="AW145" s="12" t="s">
        <v>26</v>
      </c>
      <c r="AX145" s="12" t="s">
        <v>68</v>
      </c>
      <c r="AY145" s="143" t="s">
        <v>167</v>
      </c>
    </row>
    <row r="146" spans="2:51" s="12" customFormat="1" ht="12">
      <c r="B146" s="141"/>
      <c r="D146" s="142" t="s">
        <v>175</v>
      </c>
      <c r="E146" s="143" t="s">
        <v>1</v>
      </c>
      <c r="F146" s="144" t="s">
        <v>575</v>
      </c>
      <c r="H146" s="145">
        <v>3</v>
      </c>
      <c r="L146" s="141"/>
      <c r="M146" s="146"/>
      <c r="T146" s="147"/>
      <c r="AT146" s="143" t="s">
        <v>175</v>
      </c>
      <c r="AU146" s="143" t="s">
        <v>78</v>
      </c>
      <c r="AV146" s="12" t="s">
        <v>78</v>
      </c>
      <c r="AW146" s="12" t="s">
        <v>26</v>
      </c>
      <c r="AX146" s="12" t="s">
        <v>68</v>
      </c>
      <c r="AY146" s="143" t="s">
        <v>167</v>
      </c>
    </row>
    <row r="147" spans="2:51" s="13" customFormat="1" ht="12">
      <c r="B147" s="148"/>
      <c r="D147" s="142" t="s">
        <v>175</v>
      </c>
      <c r="E147" s="149" t="s">
        <v>1</v>
      </c>
      <c r="F147" s="150" t="s">
        <v>176</v>
      </c>
      <c r="H147" s="151">
        <v>33</v>
      </c>
      <c r="L147" s="148"/>
      <c r="M147" s="152"/>
      <c r="T147" s="153"/>
      <c r="AT147" s="149" t="s">
        <v>175</v>
      </c>
      <c r="AU147" s="149" t="s">
        <v>78</v>
      </c>
      <c r="AV147" s="13" t="s">
        <v>173</v>
      </c>
      <c r="AW147" s="13" t="s">
        <v>26</v>
      </c>
      <c r="AX147" s="13" t="s">
        <v>76</v>
      </c>
      <c r="AY147" s="149" t="s">
        <v>167</v>
      </c>
    </row>
    <row r="148" spans="2:65" s="1" customFormat="1" ht="24.2" customHeight="1">
      <c r="B148" s="128"/>
      <c r="C148" s="129" t="s">
        <v>192</v>
      </c>
      <c r="D148" s="129" t="s">
        <v>169</v>
      </c>
      <c r="E148" s="130" t="s">
        <v>610</v>
      </c>
      <c r="F148" s="131" t="s">
        <v>611</v>
      </c>
      <c r="G148" s="132" t="s">
        <v>271</v>
      </c>
      <c r="H148" s="133">
        <v>1</v>
      </c>
      <c r="I148" s="183"/>
      <c r="J148" s="134">
        <f>ROUND(I148*H148,2)</f>
        <v>0</v>
      </c>
      <c r="K148" s="131" t="s">
        <v>172</v>
      </c>
      <c r="L148" s="28"/>
      <c r="M148" s="135" t="s">
        <v>1</v>
      </c>
      <c r="N148" s="136" t="s">
        <v>33</v>
      </c>
      <c r="O148" s="137">
        <v>2.431</v>
      </c>
      <c r="P148" s="137">
        <f>O148*H148</f>
        <v>2.431</v>
      </c>
      <c r="Q148" s="137">
        <v>0.1575</v>
      </c>
      <c r="R148" s="137">
        <f>Q148*H148</f>
        <v>0.1575</v>
      </c>
      <c r="S148" s="137">
        <v>0</v>
      </c>
      <c r="T148" s="138">
        <f>S148*H148</f>
        <v>0</v>
      </c>
      <c r="AR148" s="139" t="s">
        <v>173</v>
      </c>
      <c r="AT148" s="139" t="s">
        <v>169</v>
      </c>
      <c r="AU148" s="139" t="s">
        <v>78</v>
      </c>
      <c r="AY148" s="16" t="s">
        <v>167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6" t="s">
        <v>76</v>
      </c>
      <c r="BK148" s="140">
        <f>ROUND(I148*H148,2)</f>
        <v>0</v>
      </c>
      <c r="BL148" s="16" t="s">
        <v>173</v>
      </c>
      <c r="BM148" s="139" t="s">
        <v>612</v>
      </c>
    </row>
    <row r="149" spans="2:51" s="14" customFormat="1" ht="12">
      <c r="B149" s="154"/>
      <c r="D149" s="142" t="s">
        <v>175</v>
      </c>
      <c r="E149" s="155" t="s">
        <v>1</v>
      </c>
      <c r="F149" s="156" t="s">
        <v>613</v>
      </c>
      <c r="H149" s="155" t="s">
        <v>1</v>
      </c>
      <c r="L149" s="154"/>
      <c r="M149" s="157"/>
      <c r="T149" s="158"/>
      <c r="AT149" s="155" t="s">
        <v>175</v>
      </c>
      <c r="AU149" s="155" t="s">
        <v>78</v>
      </c>
      <c r="AV149" s="14" t="s">
        <v>76</v>
      </c>
      <c r="AW149" s="14" t="s">
        <v>26</v>
      </c>
      <c r="AX149" s="14" t="s">
        <v>68</v>
      </c>
      <c r="AY149" s="155" t="s">
        <v>167</v>
      </c>
    </row>
    <row r="150" spans="2:51" s="12" customFormat="1" ht="12">
      <c r="B150" s="141"/>
      <c r="D150" s="142" t="s">
        <v>175</v>
      </c>
      <c r="E150" s="143" t="s">
        <v>1</v>
      </c>
      <c r="F150" s="144" t="s">
        <v>76</v>
      </c>
      <c r="H150" s="145">
        <v>1</v>
      </c>
      <c r="L150" s="141"/>
      <c r="M150" s="146"/>
      <c r="T150" s="147"/>
      <c r="AT150" s="143" t="s">
        <v>175</v>
      </c>
      <c r="AU150" s="143" t="s">
        <v>78</v>
      </c>
      <c r="AV150" s="12" t="s">
        <v>78</v>
      </c>
      <c r="AW150" s="12" t="s">
        <v>26</v>
      </c>
      <c r="AX150" s="12" t="s">
        <v>68</v>
      </c>
      <c r="AY150" s="143" t="s">
        <v>167</v>
      </c>
    </row>
    <row r="151" spans="2:51" s="13" customFormat="1" ht="12">
      <c r="B151" s="148"/>
      <c r="D151" s="142" t="s">
        <v>175</v>
      </c>
      <c r="E151" s="149" t="s">
        <v>1</v>
      </c>
      <c r="F151" s="150" t="s">
        <v>176</v>
      </c>
      <c r="H151" s="151">
        <v>1</v>
      </c>
      <c r="L151" s="148"/>
      <c r="M151" s="152"/>
      <c r="T151" s="153"/>
      <c r="AT151" s="149" t="s">
        <v>175</v>
      </c>
      <c r="AU151" s="149" t="s">
        <v>78</v>
      </c>
      <c r="AV151" s="13" t="s">
        <v>173</v>
      </c>
      <c r="AW151" s="13" t="s">
        <v>26</v>
      </c>
      <c r="AX151" s="13" t="s">
        <v>76</v>
      </c>
      <c r="AY151" s="149" t="s">
        <v>167</v>
      </c>
    </row>
    <row r="152" spans="2:63" s="11" customFormat="1" ht="22.9" customHeight="1">
      <c r="B152" s="117"/>
      <c r="D152" s="118" t="s">
        <v>67</v>
      </c>
      <c r="E152" s="126" t="s">
        <v>214</v>
      </c>
      <c r="F152" s="126" t="s">
        <v>277</v>
      </c>
      <c r="J152" s="127">
        <f>BK152</f>
        <v>0</v>
      </c>
      <c r="L152" s="117"/>
      <c r="M152" s="121"/>
      <c r="P152" s="122">
        <f>SUM(P153:P175)</f>
        <v>34.327684</v>
      </c>
      <c r="R152" s="122">
        <f>SUM(R153:R175)</f>
        <v>0.008717099999999998</v>
      </c>
      <c r="T152" s="123">
        <f>SUM(T153:T175)</f>
        <v>0.279848</v>
      </c>
      <c r="AR152" s="118" t="s">
        <v>76</v>
      </c>
      <c r="AT152" s="124" t="s">
        <v>67</v>
      </c>
      <c r="AU152" s="124" t="s">
        <v>76</v>
      </c>
      <c r="AY152" s="118" t="s">
        <v>167</v>
      </c>
      <c r="BK152" s="125">
        <f>SUM(BK153:BK175)</f>
        <v>0</v>
      </c>
    </row>
    <row r="153" spans="2:65" s="1" customFormat="1" ht="33" customHeight="1">
      <c r="B153" s="128"/>
      <c r="C153" s="129" t="s">
        <v>199</v>
      </c>
      <c r="D153" s="129" t="s">
        <v>169</v>
      </c>
      <c r="E153" s="130" t="s">
        <v>279</v>
      </c>
      <c r="F153" s="131" t="s">
        <v>280</v>
      </c>
      <c r="G153" s="132" t="s">
        <v>90</v>
      </c>
      <c r="H153" s="133">
        <v>65.67</v>
      </c>
      <c r="I153" s="183"/>
      <c r="J153" s="134">
        <f>ROUND(I153*H153,2)</f>
        <v>0</v>
      </c>
      <c r="K153" s="131" t="s">
        <v>552</v>
      </c>
      <c r="L153" s="28"/>
      <c r="M153" s="135" t="s">
        <v>1</v>
      </c>
      <c r="N153" s="136" t="s">
        <v>33</v>
      </c>
      <c r="O153" s="137">
        <v>0.105</v>
      </c>
      <c r="P153" s="137">
        <f>O153*H153</f>
        <v>6.89535</v>
      </c>
      <c r="Q153" s="137">
        <v>0.00013</v>
      </c>
      <c r="R153" s="137">
        <f>Q153*H153</f>
        <v>0.008537099999999999</v>
      </c>
      <c r="S153" s="137">
        <v>0</v>
      </c>
      <c r="T153" s="138">
        <f>S153*H153</f>
        <v>0</v>
      </c>
      <c r="AR153" s="139" t="s">
        <v>173</v>
      </c>
      <c r="AT153" s="139" t="s">
        <v>169</v>
      </c>
      <c r="AU153" s="139" t="s">
        <v>78</v>
      </c>
      <c r="AY153" s="16" t="s">
        <v>167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6" t="s">
        <v>76</v>
      </c>
      <c r="BK153" s="140">
        <f>ROUND(I153*H153,2)</f>
        <v>0</v>
      </c>
      <c r="BL153" s="16" t="s">
        <v>173</v>
      </c>
      <c r="BM153" s="139" t="s">
        <v>614</v>
      </c>
    </row>
    <row r="154" spans="2:65" s="1" customFormat="1" ht="24.2" customHeight="1">
      <c r="B154" s="128"/>
      <c r="C154" s="129" t="s">
        <v>205</v>
      </c>
      <c r="D154" s="129" t="s">
        <v>169</v>
      </c>
      <c r="E154" s="130" t="s">
        <v>615</v>
      </c>
      <c r="F154" s="131" t="s">
        <v>616</v>
      </c>
      <c r="G154" s="132" t="s">
        <v>271</v>
      </c>
      <c r="H154" s="133">
        <v>1</v>
      </c>
      <c r="I154" s="183"/>
      <c r="J154" s="134">
        <f>ROUND(I154*H154,2)</f>
        <v>0</v>
      </c>
      <c r="K154" s="131" t="s">
        <v>172</v>
      </c>
      <c r="L154" s="28"/>
      <c r="M154" s="135" t="s">
        <v>1</v>
      </c>
      <c r="N154" s="136" t="s">
        <v>33</v>
      </c>
      <c r="O154" s="137">
        <v>0.803</v>
      </c>
      <c r="P154" s="137">
        <f>O154*H154</f>
        <v>0.803</v>
      </c>
      <c r="Q154" s="137">
        <v>0</v>
      </c>
      <c r="R154" s="137">
        <f>Q154*H154</f>
        <v>0</v>
      </c>
      <c r="S154" s="137">
        <v>0.049</v>
      </c>
      <c r="T154" s="138">
        <f>S154*H154</f>
        <v>0.049</v>
      </c>
      <c r="AR154" s="139" t="s">
        <v>173</v>
      </c>
      <c r="AT154" s="139" t="s">
        <v>169</v>
      </c>
      <c r="AU154" s="139" t="s">
        <v>78</v>
      </c>
      <c r="AY154" s="16" t="s">
        <v>167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6" t="s">
        <v>76</v>
      </c>
      <c r="BK154" s="140">
        <f>ROUND(I154*H154,2)</f>
        <v>0</v>
      </c>
      <c r="BL154" s="16" t="s">
        <v>173</v>
      </c>
      <c r="BM154" s="139" t="s">
        <v>617</v>
      </c>
    </row>
    <row r="155" spans="2:51" s="14" customFormat="1" ht="12">
      <c r="B155" s="154"/>
      <c r="D155" s="142" t="s">
        <v>175</v>
      </c>
      <c r="E155" s="155" t="s">
        <v>1</v>
      </c>
      <c r="F155" s="156" t="s">
        <v>613</v>
      </c>
      <c r="H155" s="155" t="s">
        <v>1</v>
      </c>
      <c r="L155" s="154"/>
      <c r="M155" s="157"/>
      <c r="T155" s="158"/>
      <c r="AT155" s="155" t="s">
        <v>175</v>
      </c>
      <c r="AU155" s="155" t="s">
        <v>78</v>
      </c>
      <c r="AV155" s="14" t="s">
        <v>76</v>
      </c>
      <c r="AW155" s="14" t="s">
        <v>26</v>
      </c>
      <c r="AX155" s="14" t="s">
        <v>68</v>
      </c>
      <c r="AY155" s="155" t="s">
        <v>167</v>
      </c>
    </row>
    <row r="156" spans="2:51" s="12" customFormat="1" ht="12">
      <c r="B156" s="141"/>
      <c r="D156" s="142" t="s">
        <v>175</v>
      </c>
      <c r="E156" s="143" t="s">
        <v>1</v>
      </c>
      <c r="F156" s="144" t="s">
        <v>76</v>
      </c>
      <c r="H156" s="145">
        <v>1</v>
      </c>
      <c r="L156" s="141"/>
      <c r="M156" s="146"/>
      <c r="T156" s="147"/>
      <c r="AT156" s="143" t="s">
        <v>175</v>
      </c>
      <c r="AU156" s="143" t="s">
        <v>78</v>
      </c>
      <c r="AV156" s="12" t="s">
        <v>78</v>
      </c>
      <c r="AW156" s="12" t="s">
        <v>26</v>
      </c>
      <c r="AX156" s="12" t="s">
        <v>68</v>
      </c>
      <c r="AY156" s="143" t="s">
        <v>167</v>
      </c>
    </row>
    <row r="157" spans="2:51" s="13" customFormat="1" ht="12">
      <c r="B157" s="148"/>
      <c r="D157" s="142" t="s">
        <v>175</v>
      </c>
      <c r="E157" s="149" t="s">
        <v>1</v>
      </c>
      <c r="F157" s="150" t="s">
        <v>176</v>
      </c>
      <c r="H157" s="151">
        <v>1</v>
      </c>
      <c r="L157" s="148"/>
      <c r="M157" s="152"/>
      <c r="T157" s="153"/>
      <c r="AT157" s="149" t="s">
        <v>175</v>
      </c>
      <c r="AU157" s="149" t="s">
        <v>78</v>
      </c>
      <c r="AV157" s="13" t="s">
        <v>173</v>
      </c>
      <c r="AW157" s="13" t="s">
        <v>26</v>
      </c>
      <c r="AX157" s="13" t="s">
        <v>76</v>
      </c>
      <c r="AY157" s="149" t="s">
        <v>167</v>
      </c>
    </row>
    <row r="158" spans="2:65" s="1" customFormat="1" ht="24.2" customHeight="1">
      <c r="B158" s="128"/>
      <c r="C158" s="129" t="s">
        <v>196</v>
      </c>
      <c r="D158" s="129" t="s">
        <v>169</v>
      </c>
      <c r="E158" s="130" t="s">
        <v>618</v>
      </c>
      <c r="F158" s="131" t="s">
        <v>619</v>
      </c>
      <c r="G158" s="132" t="s">
        <v>116</v>
      </c>
      <c r="H158" s="133">
        <v>53</v>
      </c>
      <c r="I158" s="183"/>
      <c r="J158" s="134">
        <f>ROUND(I158*H158,2)</f>
        <v>0</v>
      </c>
      <c r="K158" s="131" t="s">
        <v>552</v>
      </c>
      <c r="L158" s="28"/>
      <c r="M158" s="135" t="s">
        <v>1</v>
      </c>
      <c r="N158" s="136" t="s">
        <v>33</v>
      </c>
      <c r="O158" s="137">
        <v>0.205</v>
      </c>
      <c r="P158" s="137">
        <f>O158*H158</f>
        <v>10.865</v>
      </c>
      <c r="Q158" s="137">
        <v>0</v>
      </c>
      <c r="R158" s="137">
        <f>Q158*H158</f>
        <v>0</v>
      </c>
      <c r="S158" s="137">
        <v>0.002</v>
      </c>
      <c r="T158" s="138">
        <f>S158*H158</f>
        <v>0.106</v>
      </c>
      <c r="AR158" s="139" t="s">
        <v>173</v>
      </c>
      <c r="AT158" s="139" t="s">
        <v>169</v>
      </c>
      <c r="AU158" s="139" t="s">
        <v>78</v>
      </c>
      <c r="AY158" s="16" t="s">
        <v>167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6" t="s">
        <v>76</v>
      </c>
      <c r="BK158" s="140">
        <f>ROUND(I158*H158,2)</f>
        <v>0</v>
      </c>
      <c r="BL158" s="16" t="s">
        <v>173</v>
      </c>
      <c r="BM158" s="139" t="s">
        <v>620</v>
      </c>
    </row>
    <row r="159" spans="2:51" s="12" customFormat="1" ht="12">
      <c r="B159" s="141"/>
      <c r="D159" s="142" t="s">
        <v>175</v>
      </c>
      <c r="E159" s="143" t="s">
        <v>1</v>
      </c>
      <c r="F159" s="144" t="s">
        <v>560</v>
      </c>
      <c r="H159" s="145">
        <v>53</v>
      </c>
      <c r="L159" s="141"/>
      <c r="M159" s="146"/>
      <c r="T159" s="147"/>
      <c r="AT159" s="143" t="s">
        <v>175</v>
      </c>
      <c r="AU159" s="143" t="s">
        <v>78</v>
      </c>
      <c r="AV159" s="12" t="s">
        <v>78</v>
      </c>
      <c r="AW159" s="12" t="s">
        <v>26</v>
      </c>
      <c r="AX159" s="12" t="s">
        <v>68</v>
      </c>
      <c r="AY159" s="143" t="s">
        <v>167</v>
      </c>
    </row>
    <row r="160" spans="2:51" s="13" customFormat="1" ht="12">
      <c r="B160" s="148"/>
      <c r="D160" s="142" t="s">
        <v>175</v>
      </c>
      <c r="E160" s="149" t="s">
        <v>1</v>
      </c>
      <c r="F160" s="150" t="s">
        <v>176</v>
      </c>
      <c r="H160" s="151">
        <v>53</v>
      </c>
      <c r="L160" s="148"/>
      <c r="M160" s="152"/>
      <c r="T160" s="153"/>
      <c r="AT160" s="149" t="s">
        <v>175</v>
      </c>
      <c r="AU160" s="149" t="s">
        <v>78</v>
      </c>
      <c r="AV160" s="13" t="s">
        <v>173</v>
      </c>
      <c r="AW160" s="13" t="s">
        <v>26</v>
      </c>
      <c r="AX160" s="13" t="s">
        <v>76</v>
      </c>
      <c r="AY160" s="149" t="s">
        <v>167</v>
      </c>
    </row>
    <row r="161" spans="2:65" s="1" customFormat="1" ht="24.2" customHeight="1">
      <c r="B161" s="128"/>
      <c r="C161" s="129" t="s">
        <v>214</v>
      </c>
      <c r="D161" s="129" t="s">
        <v>169</v>
      </c>
      <c r="E161" s="130" t="s">
        <v>621</v>
      </c>
      <c r="F161" s="131" t="s">
        <v>622</v>
      </c>
      <c r="G161" s="132" t="s">
        <v>116</v>
      </c>
      <c r="H161" s="133">
        <v>34.58</v>
      </c>
      <c r="I161" s="183"/>
      <c r="J161" s="134">
        <f>ROUND(I161*H161,2)</f>
        <v>0</v>
      </c>
      <c r="K161" s="131" t="s">
        <v>172</v>
      </c>
      <c r="L161" s="28"/>
      <c r="M161" s="135" t="s">
        <v>1</v>
      </c>
      <c r="N161" s="136" t="s">
        <v>33</v>
      </c>
      <c r="O161" s="137">
        <v>0.24</v>
      </c>
      <c r="P161" s="137">
        <f>O161*H161</f>
        <v>8.299199999999999</v>
      </c>
      <c r="Q161" s="137">
        <v>0</v>
      </c>
      <c r="R161" s="137">
        <f>Q161*H161</f>
        <v>0</v>
      </c>
      <c r="S161" s="137">
        <v>0.002</v>
      </c>
      <c r="T161" s="138">
        <f>S161*H161</f>
        <v>0.06916</v>
      </c>
      <c r="AR161" s="139" t="s">
        <v>173</v>
      </c>
      <c r="AT161" s="139" t="s">
        <v>169</v>
      </c>
      <c r="AU161" s="139" t="s">
        <v>78</v>
      </c>
      <c r="AY161" s="16" t="s">
        <v>167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6" t="s">
        <v>76</v>
      </c>
      <c r="BK161" s="140">
        <f>ROUND(I161*H161,2)</f>
        <v>0</v>
      </c>
      <c r="BL161" s="16" t="s">
        <v>173</v>
      </c>
      <c r="BM161" s="139" t="s">
        <v>623</v>
      </c>
    </row>
    <row r="162" spans="2:51" s="12" customFormat="1" ht="12">
      <c r="B162" s="141"/>
      <c r="D162" s="142" t="s">
        <v>175</v>
      </c>
      <c r="E162" s="143" t="s">
        <v>1</v>
      </c>
      <c r="F162" s="144" t="s">
        <v>562</v>
      </c>
      <c r="H162" s="145">
        <v>34.58</v>
      </c>
      <c r="L162" s="141"/>
      <c r="M162" s="146"/>
      <c r="T162" s="147"/>
      <c r="AT162" s="143" t="s">
        <v>175</v>
      </c>
      <c r="AU162" s="143" t="s">
        <v>78</v>
      </c>
      <c r="AV162" s="12" t="s">
        <v>78</v>
      </c>
      <c r="AW162" s="12" t="s">
        <v>26</v>
      </c>
      <c r="AX162" s="12" t="s">
        <v>68</v>
      </c>
      <c r="AY162" s="143" t="s">
        <v>167</v>
      </c>
    </row>
    <row r="163" spans="2:51" s="13" customFormat="1" ht="12">
      <c r="B163" s="148"/>
      <c r="D163" s="142" t="s">
        <v>175</v>
      </c>
      <c r="E163" s="149" t="s">
        <v>1</v>
      </c>
      <c r="F163" s="150" t="s">
        <v>176</v>
      </c>
      <c r="H163" s="151">
        <v>34.58</v>
      </c>
      <c r="L163" s="148"/>
      <c r="M163" s="152"/>
      <c r="T163" s="153"/>
      <c r="AT163" s="149" t="s">
        <v>175</v>
      </c>
      <c r="AU163" s="149" t="s">
        <v>78</v>
      </c>
      <c r="AV163" s="13" t="s">
        <v>173</v>
      </c>
      <c r="AW163" s="13" t="s">
        <v>26</v>
      </c>
      <c r="AX163" s="13" t="s">
        <v>76</v>
      </c>
      <c r="AY163" s="149" t="s">
        <v>167</v>
      </c>
    </row>
    <row r="164" spans="2:65" s="1" customFormat="1" ht="24.2" customHeight="1">
      <c r="B164" s="128"/>
      <c r="C164" s="129" t="s">
        <v>219</v>
      </c>
      <c r="D164" s="129" t="s">
        <v>169</v>
      </c>
      <c r="E164" s="130" t="s">
        <v>624</v>
      </c>
      <c r="F164" s="131" t="s">
        <v>625</v>
      </c>
      <c r="G164" s="132" t="s">
        <v>116</v>
      </c>
      <c r="H164" s="133">
        <v>8.934</v>
      </c>
      <c r="I164" s="183"/>
      <c r="J164" s="134">
        <f>ROUND(I164*H164,2)</f>
        <v>0</v>
      </c>
      <c r="K164" s="131" t="s">
        <v>172</v>
      </c>
      <c r="L164" s="28"/>
      <c r="M164" s="135" t="s">
        <v>1</v>
      </c>
      <c r="N164" s="136" t="s">
        <v>33</v>
      </c>
      <c r="O164" s="137">
        <v>0.301</v>
      </c>
      <c r="P164" s="137">
        <f>O164*H164</f>
        <v>2.6891339999999997</v>
      </c>
      <c r="Q164" s="137">
        <v>0</v>
      </c>
      <c r="R164" s="137">
        <f>Q164*H164</f>
        <v>0</v>
      </c>
      <c r="S164" s="137">
        <v>0.002</v>
      </c>
      <c r="T164" s="138">
        <f>S164*H164</f>
        <v>0.017868</v>
      </c>
      <c r="AR164" s="139" t="s">
        <v>173</v>
      </c>
      <c r="AT164" s="139" t="s">
        <v>169</v>
      </c>
      <c r="AU164" s="139" t="s">
        <v>78</v>
      </c>
      <c r="AY164" s="16" t="s">
        <v>167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6" t="s">
        <v>76</v>
      </c>
      <c r="BK164" s="140">
        <f>ROUND(I164*H164,2)</f>
        <v>0</v>
      </c>
      <c r="BL164" s="16" t="s">
        <v>173</v>
      </c>
      <c r="BM164" s="139" t="s">
        <v>626</v>
      </c>
    </row>
    <row r="165" spans="2:51" s="12" customFormat="1" ht="12">
      <c r="B165" s="141"/>
      <c r="D165" s="142" t="s">
        <v>175</v>
      </c>
      <c r="E165" s="143" t="s">
        <v>1</v>
      </c>
      <c r="F165" s="144" t="s">
        <v>565</v>
      </c>
      <c r="H165" s="145">
        <v>8.934</v>
      </c>
      <c r="L165" s="141"/>
      <c r="M165" s="146"/>
      <c r="T165" s="147"/>
      <c r="AT165" s="143" t="s">
        <v>175</v>
      </c>
      <c r="AU165" s="143" t="s">
        <v>78</v>
      </c>
      <c r="AV165" s="12" t="s">
        <v>78</v>
      </c>
      <c r="AW165" s="12" t="s">
        <v>26</v>
      </c>
      <c r="AX165" s="12" t="s">
        <v>68</v>
      </c>
      <c r="AY165" s="143" t="s">
        <v>167</v>
      </c>
    </row>
    <row r="166" spans="2:51" s="13" customFormat="1" ht="12">
      <c r="B166" s="148"/>
      <c r="D166" s="142" t="s">
        <v>175</v>
      </c>
      <c r="E166" s="149" t="s">
        <v>1</v>
      </c>
      <c r="F166" s="150" t="s">
        <v>176</v>
      </c>
      <c r="H166" s="151">
        <v>8.934</v>
      </c>
      <c r="L166" s="148"/>
      <c r="M166" s="152"/>
      <c r="T166" s="153"/>
      <c r="AT166" s="149" t="s">
        <v>175</v>
      </c>
      <c r="AU166" s="149" t="s">
        <v>78</v>
      </c>
      <c r="AV166" s="13" t="s">
        <v>173</v>
      </c>
      <c r="AW166" s="13" t="s">
        <v>26</v>
      </c>
      <c r="AX166" s="13" t="s">
        <v>76</v>
      </c>
      <c r="AY166" s="149" t="s">
        <v>167</v>
      </c>
    </row>
    <row r="167" spans="2:65" s="1" customFormat="1" ht="24.2" customHeight="1">
      <c r="B167" s="128"/>
      <c r="C167" s="129" t="s">
        <v>223</v>
      </c>
      <c r="D167" s="129" t="s">
        <v>169</v>
      </c>
      <c r="E167" s="130" t="s">
        <v>627</v>
      </c>
      <c r="F167" s="131" t="s">
        <v>628</v>
      </c>
      <c r="G167" s="132" t="s">
        <v>116</v>
      </c>
      <c r="H167" s="133">
        <v>2</v>
      </c>
      <c r="I167" s="183"/>
      <c r="J167" s="134">
        <f>ROUND(I167*H167,2)</f>
        <v>0</v>
      </c>
      <c r="K167" s="131" t="s">
        <v>552</v>
      </c>
      <c r="L167" s="28"/>
      <c r="M167" s="135" t="s">
        <v>1</v>
      </c>
      <c r="N167" s="136" t="s">
        <v>33</v>
      </c>
      <c r="O167" s="137">
        <v>0.76</v>
      </c>
      <c r="P167" s="137">
        <f>O167*H167</f>
        <v>1.52</v>
      </c>
      <c r="Q167" s="137">
        <v>9E-05</v>
      </c>
      <c r="R167" s="137">
        <f>Q167*H167</f>
        <v>0.00018</v>
      </c>
      <c r="S167" s="137">
        <v>0.003</v>
      </c>
      <c r="T167" s="138">
        <f>S167*H167</f>
        <v>0.006</v>
      </c>
      <c r="AR167" s="139" t="s">
        <v>173</v>
      </c>
      <c r="AT167" s="139" t="s">
        <v>169</v>
      </c>
      <c r="AU167" s="139" t="s">
        <v>78</v>
      </c>
      <c r="AY167" s="16" t="s">
        <v>167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6" t="s">
        <v>76</v>
      </c>
      <c r="BK167" s="140">
        <f>ROUND(I167*H167,2)</f>
        <v>0</v>
      </c>
      <c r="BL167" s="16" t="s">
        <v>173</v>
      </c>
      <c r="BM167" s="139" t="s">
        <v>629</v>
      </c>
    </row>
    <row r="168" spans="2:65" s="1" customFormat="1" ht="24.2" customHeight="1">
      <c r="B168" s="128"/>
      <c r="C168" s="129" t="s">
        <v>230</v>
      </c>
      <c r="D168" s="129" t="s">
        <v>169</v>
      </c>
      <c r="E168" s="130" t="s">
        <v>630</v>
      </c>
      <c r="F168" s="131" t="s">
        <v>631</v>
      </c>
      <c r="G168" s="132" t="s">
        <v>271</v>
      </c>
      <c r="H168" s="133">
        <v>37</v>
      </c>
      <c r="I168" s="183"/>
      <c r="J168" s="134">
        <f>ROUND(I168*H168,2)</f>
        <v>0</v>
      </c>
      <c r="K168" s="131" t="s">
        <v>552</v>
      </c>
      <c r="L168" s="28"/>
      <c r="M168" s="135" t="s">
        <v>1</v>
      </c>
      <c r="N168" s="136" t="s">
        <v>33</v>
      </c>
      <c r="O168" s="137">
        <v>0.088</v>
      </c>
      <c r="P168" s="137">
        <f>O168*H168</f>
        <v>3.256</v>
      </c>
      <c r="Q168" s="137">
        <v>0</v>
      </c>
      <c r="R168" s="137">
        <f>Q168*H168</f>
        <v>0</v>
      </c>
      <c r="S168" s="137">
        <v>0.00086</v>
      </c>
      <c r="T168" s="138">
        <f>S168*H168</f>
        <v>0.03182</v>
      </c>
      <c r="AR168" s="139" t="s">
        <v>173</v>
      </c>
      <c r="AT168" s="139" t="s">
        <v>169</v>
      </c>
      <c r="AU168" s="139" t="s">
        <v>78</v>
      </c>
      <c r="AY168" s="16" t="s">
        <v>167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6" t="s">
        <v>76</v>
      </c>
      <c r="BK168" s="140">
        <f>ROUND(I168*H168,2)</f>
        <v>0</v>
      </c>
      <c r="BL168" s="16" t="s">
        <v>173</v>
      </c>
      <c r="BM168" s="139" t="s">
        <v>632</v>
      </c>
    </row>
    <row r="169" spans="2:51" s="12" customFormat="1" ht="12">
      <c r="B169" s="141"/>
      <c r="D169" s="142" t="s">
        <v>175</v>
      </c>
      <c r="E169" s="143" t="s">
        <v>1</v>
      </c>
      <c r="F169" s="144" t="s">
        <v>579</v>
      </c>
      <c r="H169" s="145">
        <v>3</v>
      </c>
      <c r="L169" s="141"/>
      <c r="M169" s="146"/>
      <c r="T169" s="147"/>
      <c r="AT169" s="143" t="s">
        <v>175</v>
      </c>
      <c r="AU169" s="143" t="s">
        <v>78</v>
      </c>
      <c r="AV169" s="12" t="s">
        <v>78</v>
      </c>
      <c r="AW169" s="12" t="s">
        <v>26</v>
      </c>
      <c r="AX169" s="12" t="s">
        <v>68</v>
      </c>
      <c r="AY169" s="143" t="s">
        <v>167</v>
      </c>
    </row>
    <row r="170" spans="2:51" s="12" customFormat="1" ht="12">
      <c r="B170" s="141"/>
      <c r="D170" s="142" t="s">
        <v>175</v>
      </c>
      <c r="E170" s="143" t="s">
        <v>1</v>
      </c>
      <c r="F170" s="144" t="s">
        <v>588</v>
      </c>
      <c r="H170" s="145">
        <v>7</v>
      </c>
      <c r="L170" s="141"/>
      <c r="M170" s="146"/>
      <c r="T170" s="147"/>
      <c r="AT170" s="143" t="s">
        <v>175</v>
      </c>
      <c r="AU170" s="143" t="s">
        <v>78</v>
      </c>
      <c r="AV170" s="12" t="s">
        <v>78</v>
      </c>
      <c r="AW170" s="12" t="s">
        <v>26</v>
      </c>
      <c r="AX170" s="12" t="s">
        <v>68</v>
      </c>
      <c r="AY170" s="143" t="s">
        <v>167</v>
      </c>
    </row>
    <row r="171" spans="2:51" s="12" customFormat="1" ht="12">
      <c r="B171" s="141"/>
      <c r="D171" s="142" t="s">
        <v>175</v>
      </c>
      <c r="E171" s="143" t="s">
        <v>1</v>
      </c>
      <c r="F171" s="144" t="s">
        <v>608</v>
      </c>
      <c r="H171" s="145">
        <v>8</v>
      </c>
      <c r="L171" s="141"/>
      <c r="M171" s="146"/>
      <c r="T171" s="147"/>
      <c r="AT171" s="143" t="s">
        <v>175</v>
      </c>
      <c r="AU171" s="143" t="s">
        <v>78</v>
      </c>
      <c r="AV171" s="12" t="s">
        <v>78</v>
      </c>
      <c r="AW171" s="12" t="s">
        <v>26</v>
      </c>
      <c r="AX171" s="12" t="s">
        <v>68</v>
      </c>
      <c r="AY171" s="143" t="s">
        <v>167</v>
      </c>
    </row>
    <row r="172" spans="2:51" s="12" customFormat="1" ht="12">
      <c r="B172" s="141"/>
      <c r="D172" s="142" t="s">
        <v>175</v>
      </c>
      <c r="E172" s="143" t="s">
        <v>1</v>
      </c>
      <c r="F172" s="144" t="s">
        <v>609</v>
      </c>
      <c r="H172" s="145">
        <v>12</v>
      </c>
      <c r="L172" s="141"/>
      <c r="M172" s="146"/>
      <c r="T172" s="147"/>
      <c r="AT172" s="143" t="s">
        <v>175</v>
      </c>
      <c r="AU172" s="143" t="s">
        <v>78</v>
      </c>
      <c r="AV172" s="12" t="s">
        <v>78</v>
      </c>
      <c r="AW172" s="12" t="s">
        <v>26</v>
      </c>
      <c r="AX172" s="12" t="s">
        <v>68</v>
      </c>
      <c r="AY172" s="143" t="s">
        <v>167</v>
      </c>
    </row>
    <row r="173" spans="2:51" s="12" customFormat="1" ht="12">
      <c r="B173" s="141"/>
      <c r="D173" s="142" t="s">
        <v>175</v>
      </c>
      <c r="E173" s="143" t="s">
        <v>1</v>
      </c>
      <c r="F173" s="144" t="s">
        <v>575</v>
      </c>
      <c r="H173" s="145">
        <v>3</v>
      </c>
      <c r="L173" s="141"/>
      <c r="M173" s="146"/>
      <c r="T173" s="147"/>
      <c r="AT173" s="143" t="s">
        <v>175</v>
      </c>
      <c r="AU173" s="143" t="s">
        <v>78</v>
      </c>
      <c r="AV173" s="12" t="s">
        <v>78</v>
      </c>
      <c r="AW173" s="12" t="s">
        <v>26</v>
      </c>
      <c r="AX173" s="12" t="s">
        <v>68</v>
      </c>
      <c r="AY173" s="143" t="s">
        <v>167</v>
      </c>
    </row>
    <row r="174" spans="2:51" s="12" customFormat="1" ht="12">
      <c r="B174" s="141"/>
      <c r="D174" s="142" t="s">
        <v>175</v>
      </c>
      <c r="E174" s="143" t="s">
        <v>1</v>
      </c>
      <c r="F174" s="144" t="s">
        <v>577</v>
      </c>
      <c r="H174" s="145">
        <v>4</v>
      </c>
      <c r="L174" s="141"/>
      <c r="M174" s="146"/>
      <c r="T174" s="147"/>
      <c r="AT174" s="143" t="s">
        <v>175</v>
      </c>
      <c r="AU174" s="143" t="s">
        <v>78</v>
      </c>
      <c r="AV174" s="12" t="s">
        <v>78</v>
      </c>
      <c r="AW174" s="12" t="s">
        <v>26</v>
      </c>
      <c r="AX174" s="12" t="s">
        <v>68</v>
      </c>
      <c r="AY174" s="143" t="s">
        <v>167</v>
      </c>
    </row>
    <row r="175" spans="2:51" s="13" customFormat="1" ht="12">
      <c r="B175" s="148"/>
      <c r="D175" s="142" t="s">
        <v>175</v>
      </c>
      <c r="E175" s="149" t="s">
        <v>1</v>
      </c>
      <c r="F175" s="150" t="s">
        <v>176</v>
      </c>
      <c r="H175" s="151">
        <v>37</v>
      </c>
      <c r="L175" s="148"/>
      <c r="M175" s="152"/>
      <c r="T175" s="153"/>
      <c r="AT175" s="149" t="s">
        <v>175</v>
      </c>
      <c r="AU175" s="149" t="s">
        <v>78</v>
      </c>
      <c r="AV175" s="13" t="s">
        <v>173</v>
      </c>
      <c r="AW175" s="13" t="s">
        <v>26</v>
      </c>
      <c r="AX175" s="13" t="s">
        <v>76</v>
      </c>
      <c r="AY175" s="149" t="s">
        <v>167</v>
      </c>
    </row>
    <row r="176" spans="2:63" s="11" customFormat="1" ht="22.9" customHeight="1">
      <c r="B176" s="117"/>
      <c r="D176" s="118" t="s">
        <v>67</v>
      </c>
      <c r="E176" s="126" t="s">
        <v>331</v>
      </c>
      <c r="F176" s="126" t="s">
        <v>332</v>
      </c>
      <c r="J176" s="127">
        <f>BK176</f>
        <v>0</v>
      </c>
      <c r="L176" s="117"/>
      <c r="M176" s="121"/>
      <c r="P176" s="122">
        <f>SUM(P177:P182)</f>
        <v>0.7398199999999999</v>
      </c>
      <c r="R176" s="122">
        <f>SUM(R177:R182)</f>
        <v>0</v>
      </c>
      <c r="T176" s="123">
        <f>SUM(T177:T182)</f>
        <v>0</v>
      </c>
      <c r="AR176" s="118" t="s">
        <v>76</v>
      </c>
      <c r="AT176" s="124" t="s">
        <v>67</v>
      </c>
      <c r="AU176" s="124" t="s">
        <v>76</v>
      </c>
      <c r="AY176" s="118" t="s">
        <v>167</v>
      </c>
      <c r="BK176" s="125">
        <f>SUM(BK177:BK182)</f>
        <v>0</v>
      </c>
    </row>
    <row r="177" spans="2:65" s="1" customFormat="1" ht="24.2" customHeight="1">
      <c r="B177" s="128"/>
      <c r="C177" s="129" t="s">
        <v>235</v>
      </c>
      <c r="D177" s="129" t="s">
        <v>169</v>
      </c>
      <c r="E177" s="130" t="s">
        <v>334</v>
      </c>
      <c r="F177" s="131" t="s">
        <v>335</v>
      </c>
      <c r="G177" s="132" t="s">
        <v>189</v>
      </c>
      <c r="H177" s="133">
        <v>0.284</v>
      </c>
      <c r="I177" s="183"/>
      <c r="J177" s="134">
        <f>ROUND(I177*H177,2)</f>
        <v>0</v>
      </c>
      <c r="K177" s="131" t="s">
        <v>172</v>
      </c>
      <c r="L177" s="28"/>
      <c r="M177" s="135" t="s">
        <v>1</v>
      </c>
      <c r="N177" s="136" t="s">
        <v>33</v>
      </c>
      <c r="O177" s="137">
        <v>2.42</v>
      </c>
      <c r="P177" s="137">
        <f>O177*H177</f>
        <v>0.6872799999999999</v>
      </c>
      <c r="Q177" s="137">
        <v>0</v>
      </c>
      <c r="R177" s="137">
        <f>Q177*H177</f>
        <v>0</v>
      </c>
      <c r="S177" s="137">
        <v>0</v>
      </c>
      <c r="T177" s="138">
        <f>S177*H177</f>
        <v>0</v>
      </c>
      <c r="AR177" s="139" t="s">
        <v>173</v>
      </c>
      <c r="AT177" s="139" t="s">
        <v>169</v>
      </c>
      <c r="AU177" s="139" t="s">
        <v>78</v>
      </c>
      <c r="AY177" s="16" t="s">
        <v>167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6" t="s">
        <v>76</v>
      </c>
      <c r="BK177" s="140">
        <f>ROUND(I177*H177,2)</f>
        <v>0</v>
      </c>
      <c r="BL177" s="16" t="s">
        <v>173</v>
      </c>
      <c r="BM177" s="139" t="s">
        <v>633</v>
      </c>
    </row>
    <row r="178" spans="2:65" s="1" customFormat="1" ht="24.2" customHeight="1">
      <c r="B178" s="128"/>
      <c r="C178" s="129" t="s">
        <v>239</v>
      </c>
      <c r="D178" s="129" t="s">
        <v>169</v>
      </c>
      <c r="E178" s="130" t="s">
        <v>338</v>
      </c>
      <c r="F178" s="131" t="s">
        <v>339</v>
      </c>
      <c r="G178" s="132" t="s">
        <v>189</v>
      </c>
      <c r="H178" s="133">
        <v>0.284</v>
      </c>
      <c r="I178" s="183"/>
      <c r="J178" s="134">
        <f>ROUND(I178*H178,2)</f>
        <v>0</v>
      </c>
      <c r="K178" s="131" t="s">
        <v>552</v>
      </c>
      <c r="L178" s="28"/>
      <c r="M178" s="135" t="s">
        <v>1</v>
      </c>
      <c r="N178" s="136" t="s">
        <v>33</v>
      </c>
      <c r="O178" s="137">
        <v>0.125</v>
      </c>
      <c r="P178" s="137">
        <f>O178*H178</f>
        <v>0.0355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173</v>
      </c>
      <c r="AT178" s="139" t="s">
        <v>169</v>
      </c>
      <c r="AU178" s="139" t="s">
        <v>78</v>
      </c>
      <c r="AY178" s="16" t="s">
        <v>167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6" t="s">
        <v>76</v>
      </c>
      <c r="BK178" s="140">
        <f>ROUND(I178*H178,2)</f>
        <v>0</v>
      </c>
      <c r="BL178" s="16" t="s">
        <v>173</v>
      </c>
      <c r="BM178" s="139" t="s">
        <v>634</v>
      </c>
    </row>
    <row r="179" spans="2:65" s="1" customFormat="1" ht="24.2" customHeight="1">
      <c r="B179" s="128"/>
      <c r="C179" s="129" t="s">
        <v>8</v>
      </c>
      <c r="D179" s="129" t="s">
        <v>169</v>
      </c>
      <c r="E179" s="130" t="s">
        <v>342</v>
      </c>
      <c r="F179" s="131" t="s">
        <v>343</v>
      </c>
      <c r="G179" s="132" t="s">
        <v>189</v>
      </c>
      <c r="H179" s="133">
        <v>2.84</v>
      </c>
      <c r="I179" s="183"/>
      <c r="J179" s="134">
        <f>ROUND(I179*H179,2)</f>
        <v>0</v>
      </c>
      <c r="K179" s="131" t="s">
        <v>552</v>
      </c>
      <c r="L179" s="28"/>
      <c r="M179" s="135" t="s">
        <v>1</v>
      </c>
      <c r="N179" s="136" t="s">
        <v>33</v>
      </c>
      <c r="O179" s="137">
        <v>0.006</v>
      </c>
      <c r="P179" s="137">
        <f>O179*H179</f>
        <v>0.01704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173</v>
      </c>
      <c r="AT179" s="139" t="s">
        <v>169</v>
      </c>
      <c r="AU179" s="139" t="s">
        <v>78</v>
      </c>
      <c r="AY179" s="16" t="s">
        <v>167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6" t="s">
        <v>76</v>
      </c>
      <c r="BK179" s="140">
        <f>ROUND(I179*H179,2)</f>
        <v>0</v>
      </c>
      <c r="BL179" s="16" t="s">
        <v>173</v>
      </c>
      <c r="BM179" s="139" t="s">
        <v>635</v>
      </c>
    </row>
    <row r="180" spans="2:51" s="12" customFormat="1" ht="12">
      <c r="B180" s="141"/>
      <c r="D180" s="142" t="s">
        <v>175</v>
      </c>
      <c r="F180" s="144" t="s">
        <v>636</v>
      </c>
      <c r="H180" s="145">
        <v>2.84</v>
      </c>
      <c r="L180" s="141"/>
      <c r="M180" s="146"/>
      <c r="T180" s="147"/>
      <c r="AT180" s="143" t="s">
        <v>175</v>
      </c>
      <c r="AU180" s="143" t="s">
        <v>78</v>
      </c>
      <c r="AV180" s="12" t="s">
        <v>78</v>
      </c>
      <c r="AW180" s="12" t="s">
        <v>3</v>
      </c>
      <c r="AX180" s="12" t="s">
        <v>76</v>
      </c>
      <c r="AY180" s="143" t="s">
        <v>167</v>
      </c>
    </row>
    <row r="181" spans="2:65" s="1" customFormat="1" ht="33" customHeight="1">
      <c r="B181" s="128"/>
      <c r="C181" s="129" t="s">
        <v>247</v>
      </c>
      <c r="D181" s="129" t="s">
        <v>169</v>
      </c>
      <c r="E181" s="130" t="s">
        <v>347</v>
      </c>
      <c r="F181" s="131" t="s">
        <v>348</v>
      </c>
      <c r="G181" s="132" t="s">
        <v>189</v>
      </c>
      <c r="H181" s="133">
        <v>0.028</v>
      </c>
      <c r="I181" s="183"/>
      <c r="J181" s="134">
        <f>ROUND(I181*H181,2)</f>
        <v>0</v>
      </c>
      <c r="K181" s="131" t="s">
        <v>552</v>
      </c>
      <c r="L181" s="28"/>
      <c r="M181" s="135" t="s">
        <v>1</v>
      </c>
      <c r="N181" s="136" t="s">
        <v>33</v>
      </c>
      <c r="O181" s="137">
        <v>0</v>
      </c>
      <c r="P181" s="137">
        <f>O181*H181</f>
        <v>0</v>
      </c>
      <c r="Q181" s="137">
        <v>0</v>
      </c>
      <c r="R181" s="137">
        <f>Q181*H181</f>
        <v>0</v>
      </c>
      <c r="S181" s="137">
        <v>0</v>
      </c>
      <c r="T181" s="138">
        <f>S181*H181</f>
        <v>0</v>
      </c>
      <c r="AR181" s="139" t="s">
        <v>173</v>
      </c>
      <c r="AT181" s="139" t="s">
        <v>169</v>
      </c>
      <c r="AU181" s="139" t="s">
        <v>78</v>
      </c>
      <c r="AY181" s="16" t="s">
        <v>167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6" t="s">
        <v>76</v>
      </c>
      <c r="BK181" s="140">
        <f>ROUND(I181*H181,2)</f>
        <v>0</v>
      </c>
      <c r="BL181" s="16" t="s">
        <v>173</v>
      </c>
      <c r="BM181" s="139" t="s">
        <v>637</v>
      </c>
    </row>
    <row r="182" spans="2:51" s="12" customFormat="1" ht="12">
      <c r="B182" s="141"/>
      <c r="D182" s="142" t="s">
        <v>175</v>
      </c>
      <c r="F182" s="144" t="s">
        <v>638</v>
      </c>
      <c r="H182" s="145">
        <v>0.028</v>
      </c>
      <c r="L182" s="141"/>
      <c r="M182" s="146"/>
      <c r="T182" s="147"/>
      <c r="AT182" s="143" t="s">
        <v>175</v>
      </c>
      <c r="AU182" s="143" t="s">
        <v>78</v>
      </c>
      <c r="AV182" s="12" t="s">
        <v>78</v>
      </c>
      <c r="AW182" s="12" t="s">
        <v>3</v>
      </c>
      <c r="AX182" s="12" t="s">
        <v>76</v>
      </c>
      <c r="AY182" s="143" t="s">
        <v>167</v>
      </c>
    </row>
    <row r="183" spans="2:63" s="11" customFormat="1" ht="22.9" customHeight="1">
      <c r="B183" s="117"/>
      <c r="D183" s="118" t="s">
        <v>67</v>
      </c>
      <c r="E183" s="126" t="s">
        <v>350</v>
      </c>
      <c r="F183" s="126" t="s">
        <v>351</v>
      </c>
      <c r="J183" s="127">
        <f>BK183</f>
        <v>0</v>
      </c>
      <c r="L183" s="117"/>
      <c r="M183" s="121"/>
      <c r="P183" s="122">
        <f>P184</f>
        <v>3.22392</v>
      </c>
      <c r="R183" s="122">
        <f>R184</f>
        <v>0</v>
      </c>
      <c r="T183" s="123">
        <f>T184</f>
        <v>0</v>
      </c>
      <c r="AR183" s="118" t="s">
        <v>76</v>
      </c>
      <c r="AT183" s="124" t="s">
        <v>67</v>
      </c>
      <c r="AU183" s="124" t="s">
        <v>76</v>
      </c>
      <c r="AY183" s="118" t="s">
        <v>167</v>
      </c>
      <c r="BK183" s="125">
        <f>BK184</f>
        <v>0</v>
      </c>
    </row>
    <row r="184" spans="2:65" s="1" customFormat="1" ht="16.5" customHeight="1">
      <c r="B184" s="128"/>
      <c r="C184" s="129" t="s">
        <v>251</v>
      </c>
      <c r="D184" s="129" t="s">
        <v>169</v>
      </c>
      <c r="E184" s="130" t="s">
        <v>353</v>
      </c>
      <c r="F184" s="131" t="s">
        <v>354</v>
      </c>
      <c r="G184" s="132" t="s">
        <v>189</v>
      </c>
      <c r="H184" s="133">
        <v>0.798</v>
      </c>
      <c r="I184" s="183"/>
      <c r="J184" s="134">
        <f>ROUND(I184*H184,2)</f>
        <v>0</v>
      </c>
      <c r="K184" s="131" t="s">
        <v>172</v>
      </c>
      <c r="L184" s="28"/>
      <c r="M184" s="135" t="s">
        <v>1</v>
      </c>
      <c r="N184" s="136" t="s">
        <v>33</v>
      </c>
      <c r="O184" s="137">
        <v>4.04</v>
      </c>
      <c r="P184" s="137">
        <f>O184*H184</f>
        <v>3.22392</v>
      </c>
      <c r="Q184" s="137">
        <v>0</v>
      </c>
      <c r="R184" s="137">
        <f>Q184*H184</f>
        <v>0</v>
      </c>
      <c r="S184" s="137">
        <v>0</v>
      </c>
      <c r="T184" s="138">
        <f>S184*H184</f>
        <v>0</v>
      </c>
      <c r="AR184" s="139" t="s">
        <v>173</v>
      </c>
      <c r="AT184" s="139" t="s">
        <v>169</v>
      </c>
      <c r="AU184" s="139" t="s">
        <v>78</v>
      </c>
      <c r="AY184" s="16" t="s">
        <v>167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6" t="s">
        <v>76</v>
      </c>
      <c r="BK184" s="140">
        <f>ROUND(I184*H184,2)</f>
        <v>0</v>
      </c>
      <c r="BL184" s="16" t="s">
        <v>173</v>
      </c>
      <c r="BM184" s="139" t="s">
        <v>639</v>
      </c>
    </row>
    <row r="185" spans="2:63" s="11" customFormat="1" ht="25.9" customHeight="1">
      <c r="B185" s="117"/>
      <c r="D185" s="118" t="s">
        <v>67</v>
      </c>
      <c r="E185" s="119" t="s">
        <v>356</v>
      </c>
      <c r="F185" s="119" t="s">
        <v>357</v>
      </c>
      <c r="J185" s="120">
        <f>BK185</f>
        <v>0</v>
      </c>
      <c r="L185" s="117"/>
      <c r="M185" s="121"/>
      <c r="P185" s="122">
        <f>P186+P263+P280</f>
        <v>50.35666</v>
      </c>
      <c r="R185" s="122">
        <f>R186+R263+R280</f>
        <v>0.020905319999999998</v>
      </c>
      <c r="T185" s="123">
        <f>T186+T263+T280</f>
        <v>0.004088</v>
      </c>
      <c r="AR185" s="118" t="s">
        <v>78</v>
      </c>
      <c r="AT185" s="124" t="s">
        <v>67</v>
      </c>
      <c r="AU185" s="124" t="s">
        <v>68</v>
      </c>
      <c r="AY185" s="118" t="s">
        <v>167</v>
      </c>
      <c r="BK185" s="125">
        <f>BK186+BK263+BK280</f>
        <v>0</v>
      </c>
    </row>
    <row r="186" spans="2:63" s="11" customFormat="1" ht="22.9" customHeight="1">
      <c r="B186" s="117"/>
      <c r="D186" s="118" t="s">
        <v>67</v>
      </c>
      <c r="E186" s="126" t="s">
        <v>640</v>
      </c>
      <c r="F186" s="126" t="s">
        <v>641</v>
      </c>
      <c r="J186" s="127">
        <f>BK186</f>
        <v>0</v>
      </c>
      <c r="L186" s="117"/>
      <c r="M186" s="121"/>
      <c r="P186" s="122">
        <f>SUM(P187:P262)</f>
        <v>47.44166</v>
      </c>
      <c r="R186" s="122">
        <f>SUM(R187:R262)</f>
        <v>0.020905319999999998</v>
      </c>
      <c r="T186" s="123">
        <f>SUM(T187:T262)</f>
        <v>0</v>
      </c>
      <c r="AR186" s="118" t="s">
        <v>78</v>
      </c>
      <c r="AT186" s="124" t="s">
        <v>67</v>
      </c>
      <c r="AU186" s="124" t="s">
        <v>76</v>
      </c>
      <c r="AY186" s="118" t="s">
        <v>167</v>
      </c>
      <c r="BK186" s="125">
        <f>SUM(BK187:BK262)</f>
        <v>0</v>
      </c>
    </row>
    <row r="187" spans="2:65" s="1" customFormat="1" ht="16.5" customHeight="1">
      <c r="B187" s="128"/>
      <c r="C187" s="129" t="s">
        <v>255</v>
      </c>
      <c r="D187" s="129" t="s">
        <v>169</v>
      </c>
      <c r="E187" s="130" t="s">
        <v>642</v>
      </c>
      <c r="F187" s="131" t="s">
        <v>643</v>
      </c>
      <c r="G187" s="132" t="s">
        <v>271</v>
      </c>
      <c r="H187" s="133">
        <v>14</v>
      </c>
      <c r="I187" s="183"/>
      <c r="J187" s="134">
        <f>ROUND(I187*H187,2)</f>
        <v>0</v>
      </c>
      <c r="K187" s="131" t="s">
        <v>552</v>
      </c>
      <c r="L187" s="28"/>
      <c r="M187" s="135" t="s">
        <v>1</v>
      </c>
      <c r="N187" s="136" t="s">
        <v>33</v>
      </c>
      <c r="O187" s="137">
        <v>0.2</v>
      </c>
      <c r="P187" s="137">
        <f>O187*H187</f>
        <v>2.8000000000000003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247</v>
      </c>
      <c r="AT187" s="139" t="s">
        <v>169</v>
      </c>
      <c r="AU187" s="139" t="s">
        <v>78</v>
      </c>
      <c r="AY187" s="16" t="s">
        <v>167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6" t="s">
        <v>76</v>
      </c>
      <c r="BK187" s="140">
        <f>ROUND(I187*H187,2)</f>
        <v>0</v>
      </c>
      <c r="BL187" s="16" t="s">
        <v>247</v>
      </c>
      <c r="BM187" s="139" t="s">
        <v>644</v>
      </c>
    </row>
    <row r="188" spans="2:51" s="14" customFormat="1" ht="12">
      <c r="B188" s="154"/>
      <c r="D188" s="142" t="s">
        <v>175</v>
      </c>
      <c r="E188" s="155" t="s">
        <v>1</v>
      </c>
      <c r="F188" s="156" t="s">
        <v>645</v>
      </c>
      <c r="H188" s="155" t="s">
        <v>1</v>
      </c>
      <c r="L188" s="154"/>
      <c r="M188" s="157"/>
      <c r="T188" s="158"/>
      <c r="AT188" s="155" t="s">
        <v>175</v>
      </c>
      <c r="AU188" s="155" t="s">
        <v>78</v>
      </c>
      <c r="AV188" s="14" t="s">
        <v>76</v>
      </c>
      <c r="AW188" s="14" t="s">
        <v>26</v>
      </c>
      <c r="AX188" s="14" t="s">
        <v>68</v>
      </c>
      <c r="AY188" s="155" t="s">
        <v>167</v>
      </c>
    </row>
    <row r="189" spans="2:51" s="12" customFormat="1" ht="12">
      <c r="B189" s="141"/>
      <c r="D189" s="142" t="s">
        <v>175</v>
      </c>
      <c r="E189" s="143" t="s">
        <v>1</v>
      </c>
      <c r="F189" s="144" t="s">
        <v>588</v>
      </c>
      <c r="H189" s="145">
        <v>7</v>
      </c>
      <c r="L189" s="141"/>
      <c r="M189" s="146"/>
      <c r="T189" s="147"/>
      <c r="AT189" s="143" t="s">
        <v>175</v>
      </c>
      <c r="AU189" s="143" t="s">
        <v>78</v>
      </c>
      <c r="AV189" s="12" t="s">
        <v>78</v>
      </c>
      <c r="AW189" s="12" t="s">
        <v>26</v>
      </c>
      <c r="AX189" s="12" t="s">
        <v>68</v>
      </c>
      <c r="AY189" s="143" t="s">
        <v>167</v>
      </c>
    </row>
    <row r="190" spans="2:51" s="14" customFormat="1" ht="12">
      <c r="B190" s="154"/>
      <c r="D190" s="142" t="s">
        <v>175</v>
      </c>
      <c r="E190" s="155" t="s">
        <v>1</v>
      </c>
      <c r="F190" s="156" t="s">
        <v>646</v>
      </c>
      <c r="H190" s="155" t="s">
        <v>1</v>
      </c>
      <c r="L190" s="154"/>
      <c r="M190" s="157"/>
      <c r="T190" s="158"/>
      <c r="AT190" s="155" t="s">
        <v>175</v>
      </c>
      <c r="AU190" s="155" t="s">
        <v>78</v>
      </c>
      <c r="AV190" s="14" t="s">
        <v>76</v>
      </c>
      <c r="AW190" s="14" t="s">
        <v>26</v>
      </c>
      <c r="AX190" s="14" t="s">
        <v>68</v>
      </c>
      <c r="AY190" s="155" t="s">
        <v>167</v>
      </c>
    </row>
    <row r="191" spans="2:51" s="12" customFormat="1" ht="12">
      <c r="B191" s="141"/>
      <c r="D191" s="142" t="s">
        <v>175</v>
      </c>
      <c r="E191" s="143" t="s">
        <v>1</v>
      </c>
      <c r="F191" s="144" t="s">
        <v>579</v>
      </c>
      <c r="H191" s="145">
        <v>3</v>
      </c>
      <c r="L191" s="141"/>
      <c r="M191" s="146"/>
      <c r="T191" s="147"/>
      <c r="AT191" s="143" t="s">
        <v>175</v>
      </c>
      <c r="AU191" s="143" t="s">
        <v>78</v>
      </c>
      <c r="AV191" s="12" t="s">
        <v>78</v>
      </c>
      <c r="AW191" s="12" t="s">
        <v>26</v>
      </c>
      <c r="AX191" s="12" t="s">
        <v>68</v>
      </c>
      <c r="AY191" s="143" t="s">
        <v>167</v>
      </c>
    </row>
    <row r="192" spans="2:51" s="14" customFormat="1" ht="12">
      <c r="B192" s="154"/>
      <c r="D192" s="142" t="s">
        <v>175</v>
      </c>
      <c r="E192" s="155" t="s">
        <v>1</v>
      </c>
      <c r="F192" s="156" t="s">
        <v>647</v>
      </c>
      <c r="H192" s="155" t="s">
        <v>1</v>
      </c>
      <c r="L192" s="154"/>
      <c r="M192" s="157"/>
      <c r="T192" s="158"/>
      <c r="AT192" s="155" t="s">
        <v>175</v>
      </c>
      <c r="AU192" s="155" t="s">
        <v>78</v>
      </c>
      <c r="AV192" s="14" t="s">
        <v>76</v>
      </c>
      <c r="AW192" s="14" t="s">
        <v>26</v>
      </c>
      <c r="AX192" s="14" t="s">
        <v>68</v>
      </c>
      <c r="AY192" s="155" t="s">
        <v>167</v>
      </c>
    </row>
    <row r="193" spans="2:51" s="12" customFormat="1" ht="12">
      <c r="B193" s="141"/>
      <c r="D193" s="142" t="s">
        <v>175</v>
      </c>
      <c r="E193" s="143" t="s">
        <v>1</v>
      </c>
      <c r="F193" s="144" t="s">
        <v>577</v>
      </c>
      <c r="H193" s="145">
        <v>4</v>
      </c>
      <c r="L193" s="141"/>
      <c r="M193" s="146"/>
      <c r="T193" s="147"/>
      <c r="AT193" s="143" t="s">
        <v>175</v>
      </c>
      <c r="AU193" s="143" t="s">
        <v>78</v>
      </c>
      <c r="AV193" s="12" t="s">
        <v>78</v>
      </c>
      <c r="AW193" s="12" t="s">
        <v>26</v>
      </c>
      <c r="AX193" s="12" t="s">
        <v>68</v>
      </c>
      <c r="AY193" s="143" t="s">
        <v>167</v>
      </c>
    </row>
    <row r="194" spans="2:51" s="13" customFormat="1" ht="12">
      <c r="B194" s="148"/>
      <c r="D194" s="142" t="s">
        <v>175</v>
      </c>
      <c r="E194" s="149" t="s">
        <v>1</v>
      </c>
      <c r="F194" s="150" t="s">
        <v>176</v>
      </c>
      <c r="H194" s="151">
        <v>14</v>
      </c>
      <c r="L194" s="148"/>
      <c r="M194" s="152"/>
      <c r="T194" s="153"/>
      <c r="AT194" s="149" t="s">
        <v>175</v>
      </c>
      <c r="AU194" s="149" t="s">
        <v>78</v>
      </c>
      <c r="AV194" s="13" t="s">
        <v>173</v>
      </c>
      <c r="AW194" s="13" t="s">
        <v>26</v>
      </c>
      <c r="AX194" s="13" t="s">
        <v>76</v>
      </c>
      <c r="AY194" s="149" t="s">
        <v>167</v>
      </c>
    </row>
    <row r="195" spans="2:65" s="1" customFormat="1" ht="24.2" customHeight="1">
      <c r="B195" s="128"/>
      <c r="C195" s="159" t="s">
        <v>261</v>
      </c>
      <c r="D195" s="159" t="s">
        <v>193</v>
      </c>
      <c r="E195" s="160" t="s">
        <v>648</v>
      </c>
      <c r="F195" s="161" t="s">
        <v>649</v>
      </c>
      <c r="G195" s="162" t="s">
        <v>271</v>
      </c>
      <c r="H195" s="163">
        <v>14</v>
      </c>
      <c r="I195" s="184"/>
      <c r="J195" s="164">
        <f>ROUND(I195*H195,2)</f>
        <v>0</v>
      </c>
      <c r="K195" s="161" t="s">
        <v>552</v>
      </c>
      <c r="L195" s="165"/>
      <c r="M195" s="166" t="s">
        <v>1</v>
      </c>
      <c r="N195" s="167" t="s">
        <v>33</v>
      </c>
      <c r="O195" s="137">
        <v>0</v>
      </c>
      <c r="P195" s="137">
        <f>O195*H195</f>
        <v>0</v>
      </c>
      <c r="Q195" s="137">
        <v>9E-05</v>
      </c>
      <c r="R195" s="137">
        <f>Q195*H195</f>
        <v>0.00126</v>
      </c>
      <c r="S195" s="137">
        <v>0</v>
      </c>
      <c r="T195" s="138">
        <f>S195*H195</f>
        <v>0</v>
      </c>
      <c r="AR195" s="139" t="s">
        <v>322</v>
      </c>
      <c r="AT195" s="139" t="s">
        <v>193</v>
      </c>
      <c r="AU195" s="139" t="s">
        <v>78</v>
      </c>
      <c r="AY195" s="16" t="s">
        <v>167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6" t="s">
        <v>76</v>
      </c>
      <c r="BK195" s="140">
        <f>ROUND(I195*H195,2)</f>
        <v>0</v>
      </c>
      <c r="BL195" s="16" t="s">
        <v>247</v>
      </c>
      <c r="BM195" s="139" t="s">
        <v>650</v>
      </c>
    </row>
    <row r="196" spans="2:65" s="1" customFormat="1" ht="21.75" customHeight="1">
      <c r="B196" s="128"/>
      <c r="C196" s="129" t="s">
        <v>265</v>
      </c>
      <c r="D196" s="129" t="s">
        <v>169</v>
      </c>
      <c r="E196" s="130" t="s">
        <v>651</v>
      </c>
      <c r="F196" s="131" t="s">
        <v>652</v>
      </c>
      <c r="G196" s="132" t="s">
        <v>271</v>
      </c>
      <c r="H196" s="133">
        <v>7</v>
      </c>
      <c r="I196" s="183"/>
      <c r="J196" s="134">
        <f>ROUND(I196*H196,2)</f>
        <v>0</v>
      </c>
      <c r="K196" s="131" t="s">
        <v>552</v>
      </c>
      <c r="L196" s="28"/>
      <c r="M196" s="135" t="s">
        <v>1</v>
      </c>
      <c r="N196" s="136" t="s">
        <v>33</v>
      </c>
      <c r="O196" s="137">
        <v>0.091</v>
      </c>
      <c r="P196" s="137">
        <f>O196*H196</f>
        <v>0.637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247</v>
      </c>
      <c r="AT196" s="139" t="s">
        <v>169</v>
      </c>
      <c r="AU196" s="139" t="s">
        <v>78</v>
      </c>
      <c r="AY196" s="16" t="s">
        <v>167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6" t="s">
        <v>76</v>
      </c>
      <c r="BK196" s="140">
        <f>ROUND(I196*H196,2)</f>
        <v>0</v>
      </c>
      <c r="BL196" s="16" t="s">
        <v>247</v>
      </c>
      <c r="BM196" s="139" t="s">
        <v>653</v>
      </c>
    </row>
    <row r="197" spans="2:65" s="1" customFormat="1" ht="24.2" customHeight="1">
      <c r="B197" s="128"/>
      <c r="C197" s="159" t="s">
        <v>7</v>
      </c>
      <c r="D197" s="159" t="s">
        <v>193</v>
      </c>
      <c r="E197" s="160" t="s">
        <v>654</v>
      </c>
      <c r="F197" s="161" t="s">
        <v>655</v>
      </c>
      <c r="G197" s="162" t="s">
        <v>271</v>
      </c>
      <c r="H197" s="163">
        <v>4</v>
      </c>
      <c r="I197" s="184"/>
      <c r="J197" s="164">
        <f>ROUND(I197*H197,2)</f>
        <v>0</v>
      </c>
      <c r="K197" s="161" t="s">
        <v>172</v>
      </c>
      <c r="L197" s="165"/>
      <c r="M197" s="166" t="s">
        <v>1</v>
      </c>
      <c r="N197" s="167" t="s">
        <v>33</v>
      </c>
      <c r="O197" s="137">
        <v>0</v>
      </c>
      <c r="P197" s="137">
        <f>O197*H197</f>
        <v>0</v>
      </c>
      <c r="Q197" s="137">
        <v>3E-05</v>
      </c>
      <c r="R197" s="137">
        <f>Q197*H197</f>
        <v>0.00012</v>
      </c>
      <c r="S197" s="137">
        <v>0</v>
      </c>
      <c r="T197" s="138">
        <f>S197*H197</f>
        <v>0</v>
      </c>
      <c r="AR197" s="139" t="s">
        <v>322</v>
      </c>
      <c r="AT197" s="139" t="s">
        <v>193</v>
      </c>
      <c r="AU197" s="139" t="s">
        <v>78</v>
      </c>
      <c r="AY197" s="16" t="s">
        <v>167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6" t="s">
        <v>76</v>
      </c>
      <c r="BK197" s="140">
        <f>ROUND(I197*H197,2)</f>
        <v>0</v>
      </c>
      <c r="BL197" s="16" t="s">
        <v>247</v>
      </c>
      <c r="BM197" s="139" t="s">
        <v>656</v>
      </c>
    </row>
    <row r="198" spans="2:51" s="14" customFormat="1" ht="12">
      <c r="B198" s="154"/>
      <c r="D198" s="142" t="s">
        <v>175</v>
      </c>
      <c r="E198" s="155" t="s">
        <v>1</v>
      </c>
      <c r="F198" s="156" t="s">
        <v>645</v>
      </c>
      <c r="H198" s="155" t="s">
        <v>1</v>
      </c>
      <c r="L198" s="154"/>
      <c r="M198" s="157"/>
      <c r="T198" s="158"/>
      <c r="AT198" s="155" t="s">
        <v>175</v>
      </c>
      <c r="AU198" s="155" t="s">
        <v>78</v>
      </c>
      <c r="AV198" s="14" t="s">
        <v>76</v>
      </c>
      <c r="AW198" s="14" t="s">
        <v>26</v>
      </c>
      <c r="AX198" s="14" t="s">
        <v>68</v>
      </c>
      <c r="AY198" s="155" t="s">
        <v>167</v>
      </c>
    </row>
    <row r="199" spans="2:51" s="12" customFormat="1" ht="12">
      <c r="B199" s="141"/>
      <c r="D199" s="142" t="s">
        <v>175</v>
      </c>
      <c r="E199" s="143" t="s">
        <v>1</v>
      </c>
      <c r="F199" s="144" t="s">
        <v>584</v>
      </c>
      <c r="H199" s="145">
        <v>4</v>
      </c>
      <c r="L199" s="141"/>
      <c r="M199" s="146"/>
      <c r="T199" s="147"/>
      <c r="AT199" s="143" t="s">
        <v>175</v>
      </c>
      <c r="AU199" s="143" t="s">
        <v>78</v>
      </c>
      <c r="AV199" s="12" t="s">
        <v>78</v>
      </c>
      <c r="AW199" s="12" t="s">
        <v>26</v>
      </c>
      <c r="AX199" s="12" t="s">
        <v>68</v>
      </c>
      <c r="AY199" s="143" t="s">
        <v>167</v>
      </c>
    </row>
    <row r="200" spans="2:51" s="13" customFormat="1" ht="12">
      <c r="B200" s="148"/>
      <c r="D200" s="142" t="s">
        <v>175</v>
      </c>
      <c r="E200" s="149" t="s">
        <v>1</v>
      </c>
      <c r="F200" s="150" t="s">
        <v>176</v>
      </c>
      <c r="H200" s="151">
        <v>4</v>
      </c>
      <c r="L200" s="148"/>
      <c r="M200" s="152"/>
      <c r="T200" s="153"/>
      <c r="AT200" s="149" t="s">
        <v>175</v>
      </c>
      <c r="AU200" s="149" t="s">
        <v>78</v>
      </c>
      <c r="AV200" s="13" t="s">
        <v>173</v>
      </c>
      <c r="AW200" s="13" t="s">
        <v>26</v>
      </c>
      <c r="AX200" s="13" t="s">
        <v>76</v>
      </c>
      <c r="AY200" s="149" t="s">
        <v>167</v>
      </c>
    </row>
    <row r="201" spans="2:65" s="1" customFormat="1" ht="24.2" customHeight="1">
      <c r="B201" s="128"/>
      <c r="C201" s="159" t="s">
        <v>273</v>
      </c>
      <c r="D201" s="159" t="s">
        <v>193</v>
      </c>
      <c r="E201" s="160" t="s">
        <v>657</v>
      </c>
      <c r="F201" s="161" t="s">
        <v>658</v>
      </c>
      <c r="G201" s="162" t="s">
        <v>271</v>
      </c>
      <c r="H201" s="163">
        <v>3</v>
      </c>
      <c r="I201" s="184"/>
      <c r="J201" s="164">
        <f>ROUND(I201*H201,2)</f>
        <v>0</v>
      </c>
      <c r="K201" s="161" t="s">
        <v>172</v>
      </c>
      <c r="L201" s="165"/>
      <c r="M201" s="166" t="s">
        <v>1</v>
      </c>
      <c r="N201" s="167" t="s">
        <v>33</v>
      </c>
      <c r="O201" s="137">
        <v>0</v>
      </c>
      <c r="P201" s="137">
        <f>O201*H201</f>
        <v>0</v>
      </c>
      <c r="Q201" s="137">
        <v>0.00014</v>
      </c>
      <c r="R201" s="137">
        <f>Q201*H201</f>
        <v>0.00041999999999999996</v>
      </c>
      <c r="S201" s="137">
        <v>0</v>
      </c>
      <c r="T201" s="138">
        <f>S201*H201</f>
        <v>0</v>
      </c>
      <c r="AR201" s="139" t="s">
        <v>322</v>
      </c>
      <c r="AT201" s="139" t="s">
        <v>193</v>
      </c>
      <c r="AU201" s="139" t="s">
        <v>78</v>
      </c>
      <c r="AY201" s="16" t="s">
        <v>167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6" t="s">
        <v>76</v>
      </c>
      <c r="BK201" s="140">
        <f>ROUND(I201*H201,2)</f>
        <v>0</v>
      </c>
      <c r="BL201" s="16" t="s">
        <v>247</v>
      </c>
      <c r="BM201" s="139" t="s">
        <v>659</v>
      </c>
    </row>
    <row r="202" spans="2:51" s="14" customFormat="1" ht="12">
      <c r="B202" s="154"/>
      <c r="D202" s="142" t="s">
        <v>175</v>
      </c>
      <c r="E202" s="155" t="s">
        <v>1</v>
      </c>
      <c r="F202" s="156" t="s">
        <v>645</v>
      </c>
      <c r="H202" s="155" t="s">
        <v>1</v>
      </c>
      <c r="L202" s="154"/>
      <c r="M202" s="157"/>
      <c r="T202" s="158"/>
      <c r="AT202" s="155" t="s">
        <v>175</v>
      </c>
      <c r="AU202" s="155" t="s">
        <v>78</v>
      </c>
      <c r="AV202" s="14" t="s">
        <v>76</v>
      </c>
      <c r="AW202" s="14" t="s">
        <v>26</v>
      </c>
      <c r="AX202" s="14" t="s">
        <v>68</v>
      </c>
      <c r="AY202" s="155" t="s">
        <v>167</v>
      </c>
    </row>
    <row r="203" spans="2:51" s="12" customFormat="1" ht="12">
      <c r="B203" s="141"/>
      <c r="D203" s="142" t="s">
        <v>175</v>
      </c>
      <c r="E203" s="143" t="s">
        <v>1</v>
      </c>
      <c r="F203" s="144" t="s">
        <v>586</v>
      </c>
      <c r="H203" s="145">
        <v>3</v>
      </c>
      <c r="L203" s="141"/>
      <c r="M203" s="146"/>
      <c r="T203" s="147"/>
      <c r="AT203" s="143" t="s">
        <v>175</v>
      </c>
      <c r="AU203" s="143" t="s">
        <v>78</v>
      </c>
      <c r="AV203" s="12" t="s">
        <v>78</v>
      </c>
      <c r="AW203" s="12" t="s">
        <v>26</v>
      </c>
      <c r="AX203" s="12" t="s">
        <v>68</v>
      </c>
      <c r="AY203" s="143" t="s">
        <v>167</v>
      </c>
    </row>
    <row r="204" spans="2:51" s="13" customFormat="1" ht="12">
      <c r="B204" s="148"/>
      <c r="D204" s="142" t="s">
        <v>175</v>
      </c>
      <c r="E204" s="149" t="s">
        <v>1</v>
      </c>
      <c r="F204" s="150" t="s">
        <v>176</v>
      </c>
      <c r="H204" s="151">
        <v>3</v>
      </c>
      <c r="L204" s="148"/>
      <c r="M204" s="152"/>
      <c r="T204" s="153"/>
      <c r="AT204" s="149" t="s">
        <v>175</v>
      </c>
      <c r="AU204" s="149" t="s">
        <v>78</v>
      </c>
      <c r="AV204" s="13" t="s">
        <v>173</v>
      </c>
      <c r="AW204" s="13" t="s">
        <v>26</v>
      </c>
      <c r="AX204" s="13" t="s">
        <v>76</v>
      </c>
      <c r="AY204" s="149" t="s">
        <v>167</v>
      </c>
    </row>
    <row r="205" spans="2:65" s="1" customFormat="1" ht="24.2" customHeight="1">
      <c r="B205" s="128"/>
      <c r="C205" s="129" t="s">
        <v>278</v>
      </c>
      <c r="D205" s="129" t="s">
        <v>169</v>
      </c>
      <c r="E205" s="130" t="s">
        <v>660</v>
      </c>
      <c r="F205" s="131" t="s">
        <v>661</v>
      </c>
      <c r="G205" s="132" t="s">
        <v>116</v>
      </c>
      <c r="H205" s="133">
        <v>10.5</v>
      </c>
      <c r="I205" s="183"/>
      <c r="J205" s="134">
        <f>ROUND(I205*H205,2)</f>
        <v>0</v>
      </c>
      <c r="K205" s="131" t="s">
        <v>552</v>
      </c>
      <c r="L205" s="28"/>
      <c r="M205" s="135" t="s">
        <v>1</v>
      </c>
      <c r="N205" s="136" t="s">
        <v>33</v>
      </c>
      <c r="O205" s="137">
        <v>0.09</v>
      </c>
      <c r="P205" s="137">
        <f>O205*H205</f>
        <v>0.945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247</v>
      </c>
      <c r="AT205" s="139" t="s">
        <v>169</v>
      </c>
      <c r="AU205" s="139" t="s">
        <v>78</v>
      </c>
      <c r="AY205" s="16" t="s">
        <v>167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6" t="s">
        <v>76</v>
      </c>
      <c r="BK205" s="140">
        <f>ROUND(I205*H205,2)</f>
        <v>0</v>
      </c>
      <c r="BL205" s="16" t="s">
        <v>247</v>
      </c>
      <c r="BM205" s="139" t="s">
        <v>662</v>
      </c>
    </row>
    <row r="206" spans="2:65" s="1" customFormat="1" ht="24.2" customHeight="1">
      <c r="B206" s="128"/>
      <c r="C206" s="159" t="s">
        <v>284</v>
      </c>
      <c r="D206" s="159" t="s">
        <v>193</v>
      </c>
      <c r="E206" s="160" t="s">
        <v>663</v>
      </c>
      <c r="F206" s="161" t="s">
        <v>664</v>
      </c>
      <c r="G206" s="162" t="s">
        <v>116</v>
      </c>
      <c r="H206" s="163">
        <v>11.55</v>
      </c>
      <c r="I206" s="184"/>
      <c r="J206" s="164">
        <f>ROUND(I206*H206,2)</f>
        <v>0</v>
      </c>
      <c r="K206" s="161" t="s">
        <v>172</v>
      </c>
      <c r="L206" s="165"/>
      <c r="M206" s="166" t="s">
        <v>1</v>
      </c>
      <c r="N206" s="167" t="s">
        <v>33</v>
      </c>
      <c r="O206" s="137">
        <v>0</v>
      </c>
      <c r="P206" s="137">
        <f>O206*H206</f>
        <v>0</v>
      </c>
      <c r="Q206" s="137">
        <v>0.0001</v>
      </c>
      <c r="R206" s="137">
        <f>Q206*H206</f>
        <v>0.0011550000000000002</v>
      </c>
      <c r="S206" s="137">
        <v>0</v>
      </c>
      <c r="T206" s="138">
        <f>S206*H206</f>
        <v>0</v>
      </c>
      <c r="AR206" s="139" t="s">
        <v>322</v>
      </c>
      <c r="AT206" s="139" t="s">
        <v>193</v>
      </c>
      <c r="AU206" s="139" t="s">
        <v>78</v>
      </c>
      <c r="AY206" s="16" t="s">
        <v>167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6" t="s">
        <v>76</v>
      </c>
      <c r="BK206" s="140">
        <f>ROUND(I206*H206,2)</f>
        <v>0</v>
      </c>
      <c r="BL206" s="16" t="s">
        <v>247</v>
      </c>
      <c r="BM206" s="139" t="s">
        <v>665</v>
      </c>
    </row>
    <row r="207" spans="2:51" s="12" customFormat="1" ht="12">
      <c r="B207" s="141"/>
      <c r="D207" s="142" t="s">
        <v>175</v>
      </c>
      <c r="E207" s="143" t="s">
        <v>1</v>
      </c>
      <c r="F207" s="144" t="s">
        <v>571</v>
      </c>
      <c r="H207" s="145">
        <v>10.5</v>
      </c>
      <c r="L207" s="141"/>
      <c r="M207" s="146"/>
      <c r="T207" s="147"/>
      <c r="AT207" s="143" t="s">
        <v>175</v>
      </c>
      <c r="AU207" s="143" t="s">
        <v>78</v>
      </c>
      <c r="AV207" s="12" t="s">
        <v>78</v>
      </c>
      <c r="AW207" s="12" t="s">
        <v>26</v>
      </c>
      <c r="AX207" s="12" t="s">
        <v>68</v>
      </c>
      <c r="AY207" s="143" t="s">
        <v>167</v>
      </c>
    </row>
    <row r="208" spans="2:51" s="13" customFormat="1" ht="12">
      <c r="B208" s="148"/>
      <c r="D208" s="142" t="s">
        <v>175</v>
      </c>
      <c r="E208" s="149" t="s">
        <v>1</v>
      </c>
      <c r="F208" s="150" t="s">
        <v>176</v>
      </c>
      <c r="H208" s="151">
        <v>10.5</v>
      </c>
      <c r="L208" s="148"/>
      <c r="M208" s="152"/>
      <c r="T208" s="153"/>
      <c r="AT208" s="149" t="s">
        <v>175</v>
      </c>
      <c r="AU208" s="149" t="s">
        <v>78</v>
      </c>
      <c r="AV208" s="13" t="s">
        <v>173</v>
      </c>
      <c r="AW208" s="13" t="s">
        <v>26</v>
      </c>
      <c r="AX208" s="13" t="s">
        <v>76</v>
      </c>
      <c r="AY208" s="149" t="s">
        <v>167</v>
      </c>
    </row>
    <row r="209" spans="2:51" s="12" customFormat="1" ht="12">
      <c r="B209" s="141"/>
      <c r="D209" s="142" t="s">
        <v>175</v>
      </c>
      <c r="F209" s="144" t="s">
        <v>666</v>
      </c>
      <c r="H209" s="145">
        <v>11.55</v>
      </c>
      <c r="L209" s="141"/>
      <c r="M209" s="146"/>
      <c r="T209" s="147"/>
      <c r="AT209" s="143" t="s">
        <v>175</v>
      </c>
      <c r="AU209" s="143" t="s">
        <v>78</v>
      </c>
      <c r="AV209" s="12" t="s">
        <v>78</v>
      </c>
      <c r="AW209" s="12" t="s">
        <v>3</v>
      </c>
      <c r="AX209" s="12" t="s">
        <v>76</v>
      </c>
      <c r="AY209" s="143" t="s">
        <v>167</v>
      </c>
    </row>
    <row r="210" spans="2:65" s="1" customFormat="1" ht="24.2" customHeight="1">
      <c r="B210" s="128"/>
      <c r="C210" s="129" t="s">
        <v>288</v>
      </c>
      <c r="D210" s="129" t="s">
        <v>169</v>
      </c>
      <c r="E210" s="130" t="s">
        <v>667</v>
      </c>
      <c r="F210" s="131" t="s">
        <v>668</v>
      </c>
      <c r="G210" s="132" t="s">
        <v>116</v>
      </c>
      <c r="H210" s="133">
        <v>96.674</v>
      </c>
      <c r="I210" s="183"/>
      <c r="J210" s="134">
        <f>ROUND(I210*H210,2)</f>
        <v>0</v>
      </c>
      <c r="K210" s="131" t="s">
        <v>172</v>
      </c>
      <c r="L210" s="28"/>
      <c r="M210" s="135" t="s">
        <v>1</v>
      </c>
      <c r="N210" s="136" t="s">
        <v>33</v>
      </c>
      <c r="O210" s="137">
        <v>0.09</v>
      </c>
      <c r="P210" s="137">
        <f>O210*H210</f>
        <v>8.700660000000001</v>
      </c>
      <c r="Q210" s="137">
        <v>0</v>
      </c>
      <c r="R210" s="137">
        <f>Q210*H210</f>
        <v>0</v>
      </c>
      <c r="S210" s="137">
        <v>0</v>
      </c>
      <c r="T210" s="138">
        <f>S210*H210</f>
        <v>0</v>
      </c>
      <c r="AR210" s="139" t="s">
        <v>247</v>
      </c>
      <c r="AT210" s="139" t="s">
        <v>169</v>
      </c>
      <c r="AU210" s="139" t="s">
        <v>78</v>
      </c>
      <c r="AY210" s="16" t="s">
        <v>167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6" t="s">
        <v>76</v>
      </c>
      <c r="BK210" s="140">
        <f>ROUND(I210*H210,2)</f>
        <v>0</v>
      </c>
      <c r="BL210" s="16" t="s">
        <v>247</v>
      </c>
      <c r="BM210" s="139" t="s">
        <v>669</v>
      </c>
    </row>
    <row r="211" spans="2:65" s="1" customFormat="1" ht="24.2" customHeight="1">
      <c r="B211" s="128"/>
      <c r="C211" s="159" t="s">
        <v>294</v>
      </c>
      <c r="D211" s="159" t="s">
        <v>193</v>
      </c>
      <c r="E211" s="160" t="s">
        <v>670</v>
      </c>
      <c r="F211" s="161" t="s">
        <v>671</v>
      </c>
      <c r="G211" s="162" t="s">
        <v>116</v>
      </c>
      <c r="H211" s="163">
        <v>36.953</v>
      </c>
      <c r="I211" s="184"/>
      <c r="J211" s="164">
        <f>ROUND(I211*H211,2)</f>
        <v>0</v>
      </c>
      <c r="K211" s="161" t="s">
        <v>552</v>
      </c>
      <c r="L211" s="165"/>
      <c r="M211" s="166" t="s">
        <v>1</v>
      </c>
      <c r="N211" s="167" t="s">
        <v>33</v>
      </c>
      <c r="O211" s="137">
        <v>0</v>
      </c>
      <c r="P211" s="137">
        <f>O211*H211</f>
        <v>0</v>
      </c>
      <c r="Q211" s="137">
        <v>0.00012</v>
      </c>
      <c r="R211" s="137">
        <f>Q211*H211</f>
        <v>0.00443436</v>
      </c>
      <c r="S211" s="137">
        <v>0</v>
      </c>
      <c r="T211" s="138">
        <f>S211*H211</f>
        <v>0</v>
      </c>
      <c r="AR211" s="139" t="s">
        <v>322</v>
      </c>
      <c r="AT211" s="139" t="s">
        <v>193</v>
      </c>
      <c r="AU211" s="139" t="s">
        <v>78</v>
      </c>
      <c r="AY211" s="16" t="s">
        <v>167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6" t="s">
        <v>76</v>
      </c>
      <c r="BK211" s="140">
        <f>ROUND(I211*H211,2)</f>
        <v>0</v>
      </c>
      <c r="BL211" s="16" t="s">
        <v>247</v>
      </c>
      <c r="BM211" s="139" t="s">
        <v>672</v>
      </c>
    </row>
    <row r="212" spans="2:51" s="12" customFormat="1" ht="12">
      <c r="B212" s="141"/>
      <c r="D212" s="142" t="s">
        <v>175</v>
      </c>
      <c r="E212" s="143" t="s">
        <v>1</v>
      </c>
      <c r="F212" s="144" t="s">
        <v>568</v>
      </c>
      <c r="H212" s="145">
        <v>33.594</v>
      </c>
      <c r="L212" s="141"/>
      <c r="M212" s="146"/>
      <c r="T212" s="147"/>
      <c r="AT212" s="143" t="s">
        <v>175</v>
      </c>
      <c r="AU212" s="143" t="s">
        <v>78</v>
      </c>
      <c r="AV212" s="12" t="s">
        <v>78</v>
      </c>
      <c r="AW212" s="12" t="s">
        <v>26</v>
      </c>
      <c r="AX212" s="12" t="s">
        <v>68</v>
      </c>
      <c r="AY212" s="143" t="s">
        <v>167</v>
      </c>
    </row>
    <row r="213" spans="2:51" s="13" customFormat="1" ht="12">
      <c r="B213" s="148"/>
      <c r="D213" s="142" t="s">
        <v>175</v>
      </c>
      <c r="E213" s="149" t="s">
        <v>1</v>
      </c>
      <c r="F213" s="150" t="s">
        <v>176</v>
      </c>
      <c r="H213" s="151">
        <v>33.594</v>
      </c>
      <c r="L213" s="148"/>
      <c r="M213" s="152"/>
      <c r="T213" s="153"/>
      <c r="AT213" s="149" t="s">
        <v>175</v>
      </c>
      <c r="AU213" s="149" t="s">
        <v>78</v>
      </c>
      <c r="AV213" s="13" t="s">
        <v>173</v>
      </c>
      <c r="AW213" s="13" t="s">
        <v>26</v>
      </c>
      <c r="AX213" s="13" t="s">
        <v>76</v>
      </c>
      <c r="AY213" s="149" t="s">
        <v>167</v>
      </c>
    </row>
    <row r="214" spans="2:51" s="12" customFormat="1" ht="12">
      <c r="B214" s="141"/>
      <c r="D214" s="142" t="s">
        <v>175</v>
      </c>
      <c r="F214" s="144" t="s">
        <v>673</v>
      </c>
      <c r="H214" s="145">
        <v>36.953</v>
      </c>
      <c r="L214" s="141"/>
      <c r="M214" s="146"/>
      <c r="T214" s="147"/>
      <c r="AT214" s="143" t="s">
        <v>175</v>
      </c>
      <c r="AU214" s="143" t="s">
        <v>78</v>
      </c>
      <c r="AV214" s="12" t="s">
        <v>78</v>
      </c>
      <c r="AW214" s="12" t="s">
        <v>3</v>
      </c>
      <c r="AX214" s="12" t="s">
        <v>76</v>
      </c>
      <c r="AY214" s="143" t="s">
        <v>167</v>
      </c>
    </row>
    <row r="215" spans="2:65" s="1" customFormat="1" ht="24.2" customHeight="1">
      <c r="B215" s="128"/>
      <c r="C215" s="159" t="s">
        <v>298</v>
      </c>
      <c r="D215" s="159" t="s">
        <v>193</v>
      </c>
      <c r="E215" s="160" t="s">
        <v>674</v>
      </c>
      <c r="F215" s="161" t="s">
        <v>675</v>
      </c>
      <c r="G215" s="162" t="s">
        <v>116</v>
      </c>
      <c r="H215" s="163">
        <v>69.388</v>
      </c>
      <c r="I215" s="184"/>
      <c r="J215" s="164">
        <f>ROUND(I215*H215,2)</f>
        <v>0</v>
      </c>
      <c r="K215" s="161" t="s">
        <v>552</v>
      </c>
      <c r="L215" s="165"/>
      <c r="M215" s="166" t="s">
        <v>1</v>
      </c>
      <c r="N215" s="167" t="s">
        <v>33</v>
      </c>
      <c r="O215" s="137">
        <v>0</v>
      </c>
      <c r="P215" s="137">
        <f>O215*H215</f>
        <v>0</v>
      </c>
      <c r="Q215" s="137">
        <v>0.00017</v>
      </c>
      <c r="R215" s="137">
        <f>Q215*H215</f>
        <v>0.011795960000000001</v>
      </c>
      <c r="S215" s="137">
        <v>0</v>
      </c>
      <c r="T215" s="138">
        <f>S215*H215</f>
        <v>0</v>
      </c>
      <c r="AR215" s="139" t="s">
        <v>322</v>
      </c>
      <c r="AT215" s="139" t="s">
        <v>193</v>
      </c>
      <c r="AU215" s="139" t="s">
        <v>78</v>
      </c>
      <c r="AY215" s="16" t="s">
        <v>167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6" t="s">
        <v>76</v>
      </c>
      <c r="BK215" s="140">
        <f>ROUND(I215*H215,2)</f>
        <v>0</v>
      </c>
      <c r="BL215" s="16" t="s">
        <v>247</v>
      </c>
      <c r="BM215" s="139" t="s">
        <v>676</v>
      </c>
    </row>
    <row r="216" spans="2:51" s="12" customFormat="1" ht="12">
      <c r="B216" s="141"/>
      <c r="D216" s="142" t="s">
        <v>175</v>
      </c>
      <c r="E216" s="143" t="s">
        <v>1</v>
      </c>
      <c r="F216" s="144" t="s">
        <v>581</v>
      </c>
      <c r="H216" s="145">
        <v>63.08</v>
      </c>
      <c r="L216" s="141"/>
      <c r="M216" s="146"/>
      <c r="T216" s="147"/>
      <c r="AT216" s="143" t="s">
        <v>175</v>
      </c>
      <c r="AU216" s="143" t="s">
        <v>78</v>
      </c>
      <c r="AV216" s="12" t="s">
        <v>78</v>
      </c>
      <c r="AW216" s="12" t="s">
        <v>26</v>
      </c>
      <c r="AX216" s="12" t="s">
        <v>68</v>
      </c>
      <c r="AY216" s="143" t="s">
        <v>167</v>
      </c>
    </row>
    <row r="217" spans="2:51" s="13" customFormat="1" ht="12">
      <c r="B217" s="148"/>
      <c r="D217" s="142" t="s">
        <v>175</v>
      </c>
      <c r="E217" s="149" t="s">
        <v>1</v>
      </c>
      <c r="F217" s="150" t="s">
        <v>176</v>
      </c>
      <c r="H217" s="151">
        <v>63.08</v>
      </c>
      <c r="L217" s="148"/>
      <c r="M217" s="152"/>
      <c r="T217" s="153"/>
      <c r="AT217" s="149" t="s">
        <v>175</v>
      </c>
      <c r="AU217" s="149" t="s">
        <v>78</v>
      </c>
      <c r="AV217" s="13" t="s">
        <v>173</v>
      </c>
      <c r="AW217" s="13" t="s">
        <v>26</v>
      </c>
      <c r="AX217" s="13" t="s">
        <v>76</v>
      </c>
      <c r="AY217" s="149" t="s">
        <v>167</v>
      </c>
    </row>
    <row r="218" spans="2:51" s="12" customFormat="1" ht="12">
      <c r="B218" s="141"/>
      <c r="D218" s="142" t="s">
        <v>175</v>
      </c>
      <c r="F218" s="144" t="s">
        <v>677</v>
      </c>
      <c r="H218" s="145">
        <v>69.388</v>
      </c>
      <c r="L218" s="141"/>
      <c r="M218" s="146"/>
      <c r="T218" s="147"/>
      <c r="AT218" s="143" t="s">
        <v>175</v>
      </c>
      <c r="AU218" s="143" t="s">
        <v>78</v>
      </c>
      <c r="AV218" s="12" t="s">
        <v>78</v>
      </c>
      <c r="AW218" s="12" t="s">
        <v>3</v>
      </c>
      <c r="AX218" s="12" t="s">
        <v>76</v>
      </c>
      <c r="AY218" s="143" t="s">
        <v>167</v>
      </c>
    </row>
    <row r="219" spans="2:65" s="1" customFormat="1" ht="24.2" customHeight="1">
      <c r="B219" s="128"/>
      <c r="C219" s="129" t="s">
        <v>303</v>
      </c>
      <c r="D219" s="129" t="s">
        <v>169</v>
      </c>
      <c r="E219" s="130" t="s">
        <v>678</v>
      </c>
      <c r="F219" s="131" t="s">
        <v>679</v>
      </c>
      <c r="G219" s="132" t="s">
        <v>271</v>
      </c>
      <c r="H219" s="133">
        <v>86</v>
      </c>
      <c r="I219" s="183"/>
      <c r="J219" s="134">
        <f>ROUND(I219*H219,2)</f>
        <v>0</v>
      </c>
      <c r="K219" s="131" t="s">
        <v>552</v>
      </c>
      <c r="L219" s="28"/>
      <c r="M219" s="135" t="s">
        <v>1</v>
      </c>
      <c r="N219" s="136" t="s">
        <v>33</v>
      </c>
      <c r="O219" s="137">
        <v>0.051</v>
      </c>
      <c r="P219" s="137">
        <f>O219*H219</f>
        <v>4.386</v>
      </c>
      <c r="Q219" s="137">
        <v>0</v>
      </c>
      <c r="R219" s="137">
        <f>Q219*H219</f>
        <v>0</v>
      </c>
      <c r="S219" s="137">
        <v>0</v>
      </c>
      <c r="T219" s="138">
        <f>S219*H219</f>
        <v>0</v>
      </c>
      <c r="AR219" s="139" t="s">
        <v>247</v>
      </c>
      <c r="AT219" s="139" t="s">
        <v>169</v>
      </c>
      <c r="AU219" s="139" t="s">
        <v>78</v>
      </c>
      <c r="AY219" s="16" t="s">
        <v>167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6" t="s">
        <v>76</v>
      </c>
      <c r="BK219" s="140">
        <f>ROUND(I219*H219,2)</f>
        <v>0</v>
      </c>
      <c r="BL219" s="16" t="s">
        <v>247</v>
      </c>
      <c r="BM219" s="139" t="s">
        <v>680</v>
      </c>
    </row>
    <row r="220" spans="2:51" s="14" customFormat="1" ht="12">
      <c r="B220" s="154"/>
      <c r="D220" s="142" t="s">
        <v>175</v>
      </c>
      <c r="E220" s="155" t="s">
        <v>1</v>
      </c>
      <c r="F220" s="156" t="s">
        <v>578</v>
      </c>
      <c r="H220" s="155" t="s">
        <v>1</v>
      </c>
      <c r="L220" s="154"/>
      <c r="M220" s="157"/>
      <c r="T220" s="158"/>
      <c r="AT220" s="155" t="s">
        <v>175</v>
      </c>
      <c r="AU220" s="155" t="s">
        <v>78</v>
      </c>
      <c r="AV220" s="14" t="s">
        <v>76</v>
      </c>
      <c r="AW220" s="14" t="s">
        <v>26</v>
      </c>
      <c r="AX220" s="14" t="s">
        <v>68</v>
      </c>
      <c r="AY220" s="155" t="s">
        <v>167</v>
      </c>
    </row>
    <row r="221" spans="2:51" s="12" customFormat="1" ht="12">
      <c r="B221" s="141"/>
      <c r="D221" s="142" t="s">
        <v>175</v>
      </c>
      <c r="E221" s="143" t="s">
        <v>1</v>
      </c>
      <c r="F221" s="144" t="s">
        <v>681</v>
      </c>
      <c r="H221" s="145">
        <v>6</v>
      </c>
      <c r="L221" s="141"/>
      <c r="M221" s="146"/>
      <c r="T221" s="147"/>
      <c r="AT221" s="143" t="s">
        <v>175</v>
      </c>
      <c r="AU221" s="143" t="s">
        <v>78</v>
      </c>
      <c r="AV221" s="12" t="s">
        <v>78</v>
      </c>
      <c r="AW221" s="12" t="s">
        <v>26</v>
      </c>
      <c r="AX221" s="12" t="s">
        <v>68</v>
      </c>
      <c r="AY221" s="143" t="s">
        <v>167</v>
      </c>
    </row>
    <row r="222" spans="2:51" s="12" customFormat="1" ht="12">
      <c r="B222" s="141"/>
      <c r="D222" s="142" t="s">
        <v>175</v>
      </c>
      <c r="E222" s="143" t="s">
        <v>1</v>
      </c>
      <c r="F222" s="144" t="s">
        <v>682</v>
      </c>
      <c r="H222" s="145">
        <v>12</v>
      </c>
      <c r="L222" s="141"/>
      <c r="M222" s="146"/>
      <c r="T222" s="147"/>
      <c r="AT222" s="143" t="s">
        <v>175</v>
      </c>
      <c r="AU222" s="143" t="s">
        <v>78</v>
      </c>
      <c r="AV222" s="12" t="s">
        <v>78</v>
      </c>
      <c r="AW222" s="12" t="s">
        <v>26</v>
      </c>
      <c r="AX222" s="12" t="s">
        <v>68</v>
      </c>
      <c r="AY222" s="143" t="s">
        <v>167</v>
      </c>
    </row>
    <row r="223" spans="2:51" s="14" customFormat="1" ht="12">
      <c r="B223" s="154"/>
      <c r="D223" s="142" t="s">
        <v>175</v>
      </c>
      <c r="E223" s="155" t="s">
        <v>1</v>
      </c>
      <c r="F223" s="156" t="s">
        <v>645</v>
      </c>
      <c r="H223" s="155" t="s">
        <v>1</v>
      </c>
      <c r="L223" s="154"/>
      <c r="M223" s="157"/>
      <c r="T223" s="158"/>
      <c r="AT223" s="155" t="s">
        <v>175</v>
      </c>
      <c r="AU223" s="155" t="s">
        <v>78</v>
      </c>
      <c r="AV223" s="14" t="s">
        <v>76</v>
      </c>
      <c r="AW223" s="14" t="s">
        <v>26</v>
      </c>
      <c r="AX223" s="14" t="s">
        <v>68</v>
      </c>
      <c r="AY223" s="155" t="s">
        <v>167</v>
      </c>
    </row>
    <row r="224" spans="2:51" s="12" customFormat="1" ht="12">
      <c r="B224" s="141"/>
      <c r="D224" s="142" t="s">
        <v>175</v>
      </c>
      <c r="E224" s="143" t="s">
        <v>1</v>
      </c>
      <c r="F224" s="144" t="s">
        <v>683</v>
      </c>
      <c r="H224" s="145">
        <v>24</v>
      </c>
      <c r="L224" s="141"/>
      <c r="M224" s="146"/>
      <c r="T224" s="147"/>
      <c r="AT224" s="143" t="s">
        <v>175</v>
      </c>
      <c r="AU224" s="143" t="s">
        <v>78</v>
      </c>
      <c r="AV224" s="12" t="s">
        <v>78</v>
      </c>
      <c r="AW224" s="12" t="s">
        <v>26</v>
      </c>
      <c r="AX224" s="12" t="s">
        <v>68</v>
      </c>
      <c r="AY224" s="143" t="s">
        <v>167</v>
      </c>
    </row>
    <row r="225" spans="2:51" s="12" customFormat="1" ht="12">
      <c r="B225" s="141"/>
      <c r="D225" s="142" t="s">
        <v>175</v>
      </c>
      <c r="E225" s="143" t="s">
        <v>1</v>
      </c>
      <c r="F225" s="144" t="s">
        <v>684</v>
      </c>
      <c r="H225" s="145">
        <v>36</v>
      </c>
      <c r="L225" s="141"/>
      <c r="M225" s="146"/>
      <c r="T225" s="147"/>
      <c r="AT225" s="143" t="s">
        <v>175</v>
      </c>
      <c r="AU225" s="143" t="s">
        <v>78</v>
      </c>
      <c r="AV225" s="12" t="s">
        <v>78</v>
      </c>
      <c r="AW225" s="12" t="s">
        <v>26</v>
      </c>
      <c r="AX225" s="12" t="s">
        <v>68</v>
      </c>
      <c r="AY225" s="143" t="s">
        <v>167</v>
      </c>
    </row>
    <row r="226" spans="2:51" s="14" customFormat="1" ht="12">
      <c r="B226" s="154"/>
      <c r="D226" s="142" t="s">
        <v>175</v>
      </c>
      <c r="E226" s="155" t="s">
        <v>1</v>
      </c>
      <c r="F226" s="156" t="s">
        <v>685</v>
      </c>
      <c r="H226" s="155" t="s">
        <v>1</v>
      </c>
      <c r="L226" s="154"/>
      <c r="M226" s="157"/>
      <c r="T226" s="158"/>
      <c r="AT226" s="155" t="s">
        <v>175</v>
      </c>
      <c r="AU226" s="155" t="s">
        <v>78</v>
      </c>
      <c r="AV226" s="14" t="s">
        <v>76</v>
      </c>
      <c r="AW226" s="14" t="s">
        <v>26</v>
      </c>
      <c r="AX226" s="14" t="s">
        <v>68</v>
      </c>
      <c r="AY226" s="155" t="s">
        <v>167</v>
      </c>
    </row>
    <row r="227" spans="2:51" s="12" customFormat="1" ht="12">
      <c r="B227" s="141"/>
      <c r="D227" s="142" t="s">
        <v>175</v>
      </c>
      <c r="E227" s="143" t="s">
        <v>1</v>
      </c>
      <c r="F227" s="144" t="s">
        <v>686</v>
      </c>
      <c r="H227" s="145">
        <v>4</v>
      </c>
      <c r="L227" s="141"/>
      <c r="M227" s="146"/>
      <c r="T227" s="147"/>
      <c r="AT227" s="143" t="s">
        <v>175</v>
      </c>
      <c r="AU227" s="143" t="s">
        <v>78</v>
      </c>
      <c r="AV227" s="12" t="s">
        <v>78</v>
      </c>
      <c r="AW227" s="12" t="s">
        <v>26</v>
      </c>
      <c r="AX227" s="12" t="s">
        <v>68</v>
      </c>
      <c r="AY227" s="143" t="s">
        <v>167</v>
      </c>
    </row>
    <row r="228" spans="2:51" s="12" customFormat="1" ht="12">
      <c r="B228" s="141"/>
      <c r="D228" s="142" t="s">
        <v>175</v>
      </c>
      <c r="E228" s="143" t="s">
        <v>1</v>
      </c>
      <c r="F228" s="144" t="s">
        <v>687</v>
      </c>
      <c r="H228" s="145">
        <v>4</v>
      </c>
      <c r="L228" s="141"/>
      <c r="M228" s="146"/>
      <c r="T228" s="147"/>
      <c r="AT228" s="143" t="s">
        <v>175</v>
      </c>
      <c r="AU228" s="143" t="s">
        <v>78</v>
      </c>
      <c r="AV228" s="12" t="s">
        <v>78</v>
      </c>
      <c r="AW228" s="12" t="s">
        <v>26</v>
      </c>
      <c r="AX228" s="12" t="s">
        <v>68</v>
      </c>
      <c r="AY228" s="143" t="s">
        <v>167</v>
      </c>
    </row>
    <row r="229" spans="2:51" s="13" customFormat="1" ht="12">
      <c r="B229" s="148"/>
      <c r="D229" s="142" t="s">
        <v>175</v>
      </c>
      <c r="E229" s="149" t="s">
        <v>1</v>
      </c>
      <c r="F229" s="150" t="s">
        <v>176</v>
      </c>
      <c r="H229" s="151">
        <v>86</v>
      </c>
      <c r="L229" s="148"/>
      <c r="M229" s="152"/>
      <c r="T229" s="153"/>
      <c r="AT229" s="149" t="s">
        <v>175</v>
      </c>
      <c r="AU229" s="149" t="s">
        <v>78</v>
      </c>
      <c r="AV229" s="13" t="s">
        <v>173</v>
      </c>
      <c r="AW229" s="13" t="s">
        <v>26</v>
      </c>
      <c r="AX229" s="13" t="s">
        <v>76</v>
      </c>
      <c r="AY229" s="149" t="s">
        <v>167</v>
      </c>
    </row>
    <row r="230" spans="2:65" s="1" customFormat="1" ht="21.75" customHeight="1">
      <c r="B230" s="128"/>
      <c r="C230" s="129" t="s">
        <v>307</v>
      </c>
      <c r="D230" s="129" t="s">
        <v>169</v>
      </c>
      <c r="E230" s="130" t="s">
        <v>688</v>
      </c>
      <c r="F230" s="131" t="s">
        <v>689</v>
      </c>
      <c r="G230" s="132" t="s">
        <v>271</v>
      </c>
      <c r="H230" s="133">
        <v>87</v>
      </c>
      <c r="I230" s="183"/>
      <c r="J230" s="134">
        <f>ROUND(I230*H230,2)</f>
        <v>0</v>
      </c>
      <c r="K230" s="131" t="s">
        <v>552</v>
      </c>
      <c r="L230" s="28"/>
      <c r="M230" s="135" t="s">
        <v>1</v>
      </c>
      <c r="N230" s="136" t="s">
        <v>33</v>
      </c>
      <c r="O230" s="137">
        <v>0.055</v>
      </c>
      <c r="P230" s="137">
        <f>O230*H230</f>
        <v>4.785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247</v>
      </c>
      <c r="AT230" s="139" t="s">
        <v>169</v>
      </c>
      <c r="AU230" s="139" t="s">
        <v>78</v>
      </c>
      <c r="AY230" s="16" t="s">
        <v>167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6" t="s">
        <v>76</v>
      </c>
      <c r="BK230" s="140">
        <f>ROUND(I230*H230,2)</f>
        <v>0</v>
      </c>
      <c r="BL230" s="16" t="s">
        <v>247</v>
      </c>
      <c r="BM230" s="139" t="s">
        <v>690</v>
      </c>
    </row>
    <row r="231" spans="2:51" s="12" customFormat="1" ht="12">
      <c r="B231" s="141"/>
      <c r="D231" s="142" t="s">
        <v>175</v>
      </c>
      <c r="E231" s="143" t="s">
        <v>1</v>
      </c>
      <c r="F231" s="144" t="s">
        <v>691</v>
      </c>
      <c r="H231" s="145">
        <v>63</v>
      </c>
      <c r="L231" s="141"/>
      <c r="M231" s="146"/>
      <c r="T231" s="147"/>
      <c r="AT231" s="143" t="s">
        <v>175</v>
      </c>
      <c r="AU231" s="143" t="s">
        <v>78</v>
      </c>
      <c r="AV231" s="12" t="s">
        <v>78</v>
      </c>
      <c r="AW231" s="12" t="s">
        <v>26</v>
      </c>
      <c r="AX231" s="12" t="s">
        <v>68</v>
      </c>
      <c r="AY231" s="143" t="s">
        <v>167</v>
      </c>
    </row>
    <row r="232" spans="2:51" s="12" customFormat="1" ht="12">
      <c r="B232" s="141"/>
      <c r="D232" s="142" t="s">
        <v>175</v>
      </c>
      <c r="E232" s="143" t="s">
        <v>1</v>
      </c>
      <c r="F232" s="144" t="s">
        <v>692</v>
      </c>
      <c r="H232" s="145">
        <v>24</v>
      </c>
      <c r="L232" s="141"/>
      <c r="M232" s="146"/>
      <c r="T232" s="147"/>
      <c r="AT232" s="143" t="s">
        <v>175</v>
      </c>
      <c r="AU232" s="143" t="s">
        <v>78</v>
      </c>
      <c r="AV232" s="12" t="s">
        <v>78</v>
      </c>
      <c r="AW232" s="12" t="s">
        <v>26</v>
      </c>
      <c r="AX232" s="12" t="s">
        <v>68</v>
      </c>
      <c r="AY232" s="143" t="s">
        <v>167</v>
      </c>
    </row>
    <row r="233" spans="2:51" s="13" customFormat="1" ht="12">
      <c r="B233" s="148"/>
      <c r="D233" s="142" t="s">
        <v>175</v>
      </c>
      <c r="E233" s="149" t="s">
        <v>1</v>
      </c>
      <c r="F233" s="150" t="s">
        <v>176</v>
      </c>
      <c r="H233" s="151">
        <v>87</v>
      </c>
      <c r="L233" s="148"/>
      <c r="M233" s="152"/>
      <c r="T233" s="153"/>
      <c r="AT233" s="149" t="s">
        <v>175</v>
      </c>
      <c r="AU233" s="149" t="s">
        <v>78</v>
      </c>
      <c r="AV233" s="13" t="s">
        <v>173</v>
      </c>
      <c r="AW233" s="13" t="s">
        <v>26</v>
      </c>
      <c r="AX233" s="13" t="s">
        <v>76</v>
      </c>
      <c r="AY233" s="149" t="s">
        <v>167</v>
      </c>
    </row>
    <row r="234" spans="2:65" s="1" customFormat="1" ht="24.2" customHeight="1">
      <c r="B234" s="128"/>
      <c r="C234" s="129" t="s">
        <v>312</v>
      </c>
      <c r="D234" s="129" t="s">
        <v>169</v>
      </c>
      <c r="E234" s="130" t="s">
        <v>693</v>
      </c>
      <c r="F234" s="131" t="s">
        <v>694</v>
      </c>
      <c r="G234" s="132" t="s">
        <v>271</v>
      </c>
      <c r="H234" s="133">
        <v>3</v>
      </c>
      <c r="I234" s="183"/>
      <c r="J234" s="134">
        <f>ROUND(I234*H234,2)</f>
        <v>0</v>
      </c>
      <c r="K234" s="131" t="s">
        <v>552</v>
      </c>
      <c r="L234" s="28"/>
      <c r="M234" s="135" t="s">
        <v>1</v>
      </c>
      <c r="N234" s="136" t="s">
        <v>33</v>
      </c>
      <c r="O234" s="137">
        <v>0.306</v>
      </c>
      <c r="P234" s="137">
        <f>O234*H234</f>
        <v>0.9179999999999999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247</v>
      </c>
      <c r="AT234" s="139" t="s">
        <v>169</v>
      </c>
      <c r="AU234" s="139" t="s">
        <v>78</v>
      </c>
      <c r="AY234" s="16" t="s">
        <v>167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6" t="s">
        <v>76</v>
      </c>
      <c r="BK234" s="140">
        <f>ROUND(I234*H234,2)</f>
        <v>0</v>
      </c>
      <c r="BL234" s="16" t="s">
        <v>247</v>
      </c>
      <c r="BM234" s="139" t="s">
        <v>695</v>
      </c>
    </row>
    <row r="235" spans="2:65" s="1" customFormat="1" ht="24.2" customHeight="1">
      <c r="B235" s="128"/>
      <c r="C235" s="159" t="s">
        <v>318</v>
      </c>
      <c r="D235" s="159" t="s">
        <v>193</v>
      </c>
      <c r="E235" s="160" t="s">
        <v>696</v>
      </c>
      <c r="F235" s="161" t="s">
        <v>697</v>
      </c>
      <c r="G235" s="162" t="s">
        <v>271</v>
      </c>
      <c r="H235" s="163">
        <v>3</v>
      </c>
      <c r="I235" s="184"/>
      <c r="J235" s="164">
        <f>ROUND(I235*H235,2)</f>
        <v>0</v>
      </c>
      <c r="K235" s="161" t="s">
        <v>552</v>
      </c>
      <c r="L235" s="165"/>
      <c r="M235" s="166" t="s">
        <v>1</v>
      </c>
      <c r="N235" s="167" t="s">
        <v>33</v>
      </c>
      <c r="O235" s="137">
        <v>0</v>
      </c>
      <c r="P235" s="137">
        <f>O235*H235</f>
        <v>0</v>
      </c>
      <c r="Q235" s="137">
        <v>4E-05</v>
      </c>
      <c r="R235" s="137">
        <f>Q235*H235</f>
        <v>0.00012000000000000002</v>
      </c>
      <c r="S235" s="137">
        <v>0</v>
      </c>
      <c r="T235" s="138">
        <f>S235*H235</f>
        <v>0</v>
      </c>
      <c r="AR235" s="139" t="s">
        <v>322</v>
      </c>
      <c r="AT235" s="139" t="s">
        <v>193</v>
      </c>
      <c r="AU235" s="139" t="s">
        <v>78</v>
      </c>
      <c r="AY235" s="16" t="s">
        <v>167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6" t="s">
        <v>76</v>
      </c>
      <c r="BK235" s="140">
        <f>ROUND(I235*H235,2)</f>
        <v>0</v>
      </c>
      <c r="BL235" s="16" t="s">
        <v>247</v>
      </c>
      <c r="BM235" s="139" t="s">
        <v>698</v>
      </c>
    </row>
    <row r="236" spans="2:51" s="12" customFormat="1" ht="12">
      <c r="B236" s="141"/>
      <c r="D236" s="142" t="s">
        <v>175</v>
      </c>
      <c r="E236" s="143" t="s">
        <v>1</v>
      </c>
      <c r="F236" s="144" t="s">
        <v>575</v>
      </c>
      <c r="H236" s="145">
        <v>3</v>
      </c>
      <c r="L236" s="141"/>
      <c r="M236" s="146"/>
      <c r="T236" s="147"/>
      <c r="AT236" s="143" t="s">
        <v>175</v>
      </c>
      <c r="AU236" s="143" t="s">
        <v>78</v>
      </c>
      <c r="AV236" s="12" t="s">
        <v>78</v>
      </c>
      <c r="AW236" s="12" t="s">
        <v>26</v>
      </c>
      <c r="AX236" s="12" t="s">
        <v>68</v>
      </c>
      <c r="AY236" s="143" t="s">
        <v>167</v>
      </c>
    </row>
    <row r="237" spans="2:51" s="13" customFormat="1" ht="12">
      <c r="B237" s="148"/>
      <c r="D237" s="142" t="s">
        <v>175</v>
      </c>
      <c r="E237" s="149" t="s">
        <v>1</v>
      </c>
      <c r="F237" s="150" t="s">
        <v>176</v>
      </c>
      <c r="H237" s="151">
        <v>3</v>
      </c>
      <c r="L237" s="148"/>
      <c r="M237" s="152"/>
      <c r="T237" s="153"/>
      <c r="AT237" s="149" t="s">
        <v>175</v>
      </c>
      <c r="AU237" s="149" t="s">
        <v>78</v>
      </c>
      <c r="AV237" s="13" t="s">
        <v>173</v>
      </c>
      <c r="AW237" s="13" t="s">
        <v>26</v>
      </c>
      <c r="AX237" s="13" t="s">
        <v>76</v>
      </c>
      <c r="AY237" s="149" t="s">
        <v>167</v>
      </c>
    </row>
    <row r="238" spans="2:65" s="1" customFormat="1" ht="24.2" customHeight="1">
      <c r="B238" s="128"/>
      <c r="C238" s="129" t="s">
        <v>322</v>
      </c>
      <c r="D238" s="129" t="s">
        <v>169</v>
      </c>
      <c r="E238" s="130" t="s">
        <v>699</v>
      </c>
      <c r="F238" s="131" t="s">
        <v>700</v>
      </c>
      <c r="G238" s="132" t="s">
        <v>271</v>
      </c>
      <c r="H238" s="133">
        <v>20</v>
      </c>
      <c r="I238" s="183"/>
      <c r="J238" s="134">
        <f>ROUND(I238*H238,2)</f>
        <v>0</v>
      </c>
      <c r="K238" s="131" t="s">
        <v>552</v>
      </c>
      <c r="L238" s="28"/>
      <c r="M238" s="135" t="s">
        <v>1</v>
      </c>
      <c r="N238" s="136" t="s">
        <v>33</v>
      </c>
      <c r="O238" s="137">
        <v>0.274</v>
      </c>
      <c r="P238" s="137">
        <f>O238*H238</f>
        <v>5.48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247</v>
      </c>
      <c r="AT238" s="139" t="s">
        <v>169</v>
      </c>
      <c r="AU238" s="139" t="s">
        <v>78</v>
      </c>
      <c r="AY238" s="16" t="s">
        <v>167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6" t="s">
        <v>76</v>
      </c>
      <c r="BK238" s="140">
        <f>ROUND(I238*H238,2)</f>
        <v>0</v>
      </c>
      <c r="BL238" s="16" t="s">
        <v>247</v>
      </c>
      <c r="BM238" s="139" t="s">
        <v>701</v>
      </c>
    </row>
    <row r="239" spans="2:51" s="12" customFormat="1" ht="12">
      <c r="B239" s="141"/>
      <c r="D239" s="142" t="s">
        <v>175</v>
      </c>
      <c r="E239" s="143" t="s">
        <v>1</v>
      </c>
      <c r="F239" s="144" t="s">
        <v>608</v>
      </c>
      <c r="H239" s="145">
        <v>8</v>
      </c>
      <c r="L239" s="141"/>
      <c r="M239" s="146"/>
      <c r="T239" s="147"/>
      <c r="AT239" s="143" t="s">
        <v>175</v>
      </c>
      <c r="AU239" s="143" t="s">
        <v>78</v>
      </c>
      <c r="AV239" s="12" t="s">
        <v>78</v>
      </c>
      <c r="AW239" s="12" t="s">
        <v>26</v>
      </c>
      <c r="AX239" s="12" t="s">
        <v>68</v>
      </c>
      <c r="AY239" s="143" t="s">
        <v>167</v>
      </c>
    </row>
    <row r="240" spans="2:51" s="12" customFormat="1" ht="12">
      <c r="B240" s="141"/>
      <c r="D240" s="142" t="s">
        <v>175</v>
      </c>
      <c r="E240" s="143" t="s">
        <v>1</v>
      </c>
      <c r="F240" s="144" t="s">
        <v>609</v>
      </c>
      <c r="H240" s="145">
        <v>12</v>
      </c>
      <c r="L240" s="141"/>
      <c r="M240" s="146"/>
      <c r="T240" s="147"/>
      <c r="AT240" s="143" t="s">
        <v>175</v>
      </c>
      <c r="AU240" s="143" t="s">
        <v>78</v>
      </c>
      <c r="AV240" s="12" t="s">
        <v>78</v>
      </c>
      <c r="AW240" s="12" t="s">
        <v>26</v>
      </c>
      <c r="AX240" s="12" t="s">
        <v>68</v>
      </c>
      <c r="AY240" s="143" t="s">
        <v>167</v>
      </c>
    </row>
    <row r="241" spans="2:51" s="13" customFormat="1" ht="12">
      <c r="B241" s="148"/>
      <c r="D241" s="142" t="s">
        <v>175</v>
      </c>
      <c r="E241" s="149" t="s">
        <v>1</v>
      </c>
      <c r="F241" s="150" t="s">
        <v>176</v>
      </c>
      <c r="H241" s="151">
        <v>20</v>
      </c>
      <c r="L241" s="148"/>
      <c r="M241" s="152"/>
      <c r="T241" s="153"/>
      <c r="AT241" s="149" t="s">
        <v>175</v>
      </c>
      <c r="AU241" s="149" t="s">
        <v>78</v>
      </c>
      <c r="AV241" s="13" t="s">
        <v>173</v>
      </c>
      <c r="AW241" s="13" t="s">
        <v>26</v>
      </c>
      <c r="AX241" s="13" t="s">
        <v>76</v>
      </c>
      <c r="AY241" s="149" t="s">
        <v>167</v>
      </c>
    </row>
    <row r="242" spans="2:65" s="1" customFormat="1" ht="24.2" customHeight="1">
      <c r="B242" s="128"/>
      <c r="C242" s="159" t="s">
        <v>326</v>
      </c>
      <c r="D242" s="159" t="s">
        <v>193</v>
      </c>
      <c r="E242" s="160" t="s">
        <v>702</v>
      </c>
      <c r="F242" s="161" t="s">
        <v>703</v>
      </c>
      <c r="G242" s="162" t="s">
        <v>271</v>
      </c>
      <c r="H242" s="163">
        <v>20</v>
      </c>
      <c r="I242" s="184"/>
      <c r="J242" s="164">
        <f>ROUND(I242*H242,2)</f>
        <v>0</v>
      </c>
      <c r="K242" s="161" t="s">
        <v>552</v>
      </c>
      <c r="L242" s="165"/>
      <c r="M242" s="166" t="s">
        <v>1</v>
      </c>
      <c r="N242" s="167" t="s">
        <v>33</v>
      </c>
      <c r="O242" s="137">
        <v>0</v>
      </c>
      <c r="P242" s="137">
        <f>O242*H242</f>
        <v>0</v>
      </c>
      <c r="Q242" s="137">
        <v>7E-05</v>
      </c>
      <c r="R242" s="137">
        <f>Q242*H242</f>
        <v>0.0013999999999999998</v>
      </c>
      <c r="S242" s="137">
        <v>0</v>
      </c>
      <c r="T242" s="138">
        <f>S242*H242</f>
        <v>0</v>
      </c>
      <c r="AR242" s="139" t="s">
        <v>322</v>
      </c>
      <c r="AT242" s="139" t="s">
        <v>193</v>
      </c>
      <c r="AU242" s="139" t="s">
        <v>78</v>
      </c>
      <c r="AY242" s="16" t="s">
        <v>167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6" t="s">
        <v>76</v>
      </c>
      <c r="BK242" s="140">
        <f>ROUND(I242*H242,2)</f>
        <v>0</v>
      </c>
      <c r="BL242" s="16" t="s">
        <v>247</v>
      </c>
      <c r="BM242" s="139" t="s">
        <v>704</v>
      </c>
    </row>
    <row r="243" spans="2:51" s="12" customFormat="1" ht="12">
      <c r="B243" s="141"/>
      <c r="D243" s="142" t="s">
        <v>175</v>
      </c>
      <c r="E243" s="143" t="s">
        <v>1</v>
      </c>
      <c r="F243" s="144" t="s">
        <v>608</v>
      </c>
      <c r="H243" s="145">
        <v>8</v>
      </c>
      <c r="L243" s="141"/>
      <c r="M243" s="146"/>
      <c r="T243" s="147"/>
      <c r="AT243" s="143" t="s">
        <v>175</v>
      </c>
      <c r="AU243" s="143" t="s">
        <v>78</v>
      </c>
      <c r="AV243" s="12" t="s">
        <v>78</v>
      </c>
      <c r="AW243" s="12" t="s">
        <v>26</v>
      </c>
      <c r="AX243" s="12" t="s">
        <v>68</v>
      </c>
      <c r="AY243" s="143" t="s">
        <v>167</v>
      </c>
    </row>
    <row r="244" spans="2:51" s="12" customFormat="1" ht="12">
      <c r="B244" s="141"/>
      <c r="D244" s="142" t="s">
        <v>175</v>
      </c>
      <c r="E244" s="143" t="s">
        <v>1</v>
      </c>
      <c r="F244" s="144" t="s">
        <v>609</v>
      </c>
      <c r="H244" s="145">
        <v>12</v>
      </c>
      <c r="L244" s="141"/>
      <c r="M244" s="146"/>
      <c r="T244" s="147"/>
      <c r="AT244" s="143" t="s">
        <v>175</v>
      </c>
      <c r="AU244" s="143" t="s">
        <v>78</v>
      </c>
      <c r="AV244" s="12" t="s">
        <v>78</v>
      </c>
      <c r="AW244" s="12" t="s">
        <v>26</v>
      </c>
      <c r="AX244" s="12" t="s">
        <v>68</v>
      </c>
      <c r="AY244" s="143" t="s">
        <v>167</v>
      </c>
    </row>
    <row r="245" spans="2:51" s="13" customFormat="1" ht="12">
      <c r="B245" s="148"/>
      <c r="D245" s="142" t="s">
        <v>175</v>
      </c>
      <c r="E245" s="149" t="s">
        <v>1</v>
      </c>
      <c r="F245" s="150" t="s">
        <v>176</v>
      </c>
      <c r="H245" s="151">
        <v>20</v>
      </c>
      <c r="L245" s="148"/>
      <c r="M245" s="152"/>
      <c r="T245" s="153"/>
      <c r="AT245" s="149" t="s">
        <v>175</v>
      </c>
      <c r="AU245" s="149" t="s">
        <v>78</v>
      </c>
      <c r="AV245" s="13" t="s">
        <v>173</v>
      </c>
      <c r="AW245" s="13" t="s">
        <v>26</v>
      </c>
      <c r="AX245" s="13" t="s">
        <v>76</v>
      </c>
      <c r="AY245" s="149" t="s">
        <v>167</v>
      </c>
    </row>
    <row r="246" spans="2:65" s="1" customFormat="1" ht="16.5" customHeight="1">
      <c r="B246" s="128"/>
      <c r="C246" s="159" t="s">
        <v>333</v>
      </c>
      <c r="D246" s="159" t="s">
        <v>193</v>
      </c>
      <c r="E246" s="160" t="s">
        <v>705</v>
      </c>
      <c r="F246" s="161" t="s">
        <v>706</v>
      </c>
      <c r="G246" s="162" t="s">
        <v>271</v>
      </c>
      <c r="H246" s="163">
        <v>3</v>
      </c>
      <c r="I246" s="184"/>
      <c r="J246" s="164">
        <f>ROUND(I246*H246,2)</f>
        <v>0</v>
      </c>
      <c r="K246" s="161" t="s">
        <v>172</v>
      </c>
      <c r="L246" s="165"/>
      <c r="M246" s="166" t="s">
        <v>1</v>
      </c>
      <c r="N246" s="167" t="s">
        <v>33</v>
      </c>
      <c r="O246" s="137">
        <v>0</v>
      </c>
      <c r="P246" s="137">
        <f>O246*H246</f>
        <v>0</v>
      </c>
      <c r="Q246" s="137">
        <v>4E-05</v>
      </c>
      <c r="R246" s="137">
        <f>Q246*H246</f>
        <v>0.00012000000000000002</v>
      </c>
      <c r="S246" s="137">
        <v>0</v>
      </c>
      <c r="T246" s="138">
        <f>S246*H246</f>
        <v>0</v>
      </c>
      <c r="AR246" s="139" t="s">
        <v>322</v>
      </c>
      <c r="AT246" s="139" t="s">
        <v>193</v>
      </c>
      <c r="AU246" s="139" t="s">
        <v>78</v>
      </c>
      <c r="AY246" s="16" t="s">
        <v>167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6" t="s">
        <v>76</v>
      </c>
      <c r="BK246" s="140">
        <f>ROUND(I246*H246,2)</f>
        <v>0</v>
      </c>
      <c r="BL246" s="16" t="s">
        <v>247</v>
      </c>
      <c r="BM246" s="139" t="s">
        <v>707</v>
      </c>
    </row>
    <row r="247" spans="2:51" s="12" customFormat="1" ht="12">
      <c r="B247" s="141"/>
      <c r="D247" s="142" t="s">
        <v>175</v>
      </c>
      <c r="E247" s="143" t="s">
        <v>1</v>
      </c>
      <c r="F247" s="144" t="s">
        <v>586</v>
      </c>
      <c r="H247" s="145">
        <v>3</v>
      </c>
      <c r="L247" s="141"/>
      <c r="M247" s="146"/>
      <c r="T247" s="147"/>
      <c r="AT247" s="143" t="s">
        <v>175</v>
      </c>
      <c r="AU247" s="143" t="s">
        <v>78</v>
      </c>
      <c r="AV247" s="12" t="s">
        <v>78</v>
      </c>
      <c r="AW247" s="12" t="s">
        <v>26</v>
      </c>
      <c r="AX247" s="12" t="s">
        <v>68</v>
      </c>
      <c r="AY247" s="143" t="s">
        <v>167</v>
      </c>
    </row>
    <row r="248" spans="2:51" s="13" customFormat="1" ht="12">
      <c r="B248" s="148"/>
      <c r="D248" s="142" t="s">
        <v>175</v>
      </c>
      <c r="E248" s="149" t="s">
        <v>1</v>
      </c>
      <c r="F248" s="150" t="s">
        <v>176</v>
      </c>
      <c r="H248" s="151">
        <v>3</v>
      </c>
      <c r="L248" s="148"/>
      <c r="M248" s="152"/>
      <c r="T248" s="153"/>
      <c r="AT248" s="149" t="s">
        <v>175</v>
      </c>
      <c r="AU248" s="149" t="s">
        <v>78</v>
      </c>
      <c r="AV248" s="13" t="s">
        <v>173</v>
      </c>
      <c r="AW248" s="13" t="s">
        <v>26</v>
      </c>
      <c r="AX248" s="13" t="s">
        <v>76</v>
      </c>
      <c r="AY248" s="149" t="s">
        <v>167</v>
      </c>
    </row>
    <row r="249" spans="2:65" s="1" customFormat="1" ht="16.5" customHeight="1">
      <c r="B249" s="128"/>
      <c r="C249" s="159" t="s">
        <v>337</v>
      </c>
      <c r="D249" s="159" t="s">
        <v>193</v>
      </c>
      <c r="E249" s="160" t="s">
        <v>708</v>
      </c>
      <c r="F249" s="161" t="s">
        <v>709</v>
      </c>
      <c r="G249" s="162" t="s">
        <v>271</v>
      </c>
      <c r="H249" s="163">
        <v>4</v>
      </c>
      <c r="I249" s="184"/>
      <c r="J249" s="164">
        <f>ROUND(I249*H249,2)</f>
        <v>0</v>
      </c>
      <c r="K249" s="161" t="s">
        <v>172</v>
      </c>
      <c r="L249" s="165"/>
      <c r="M249" s="166" t="s">
        <v>1</v>
      </c>
      <c r="N249" s="167" t="s">
        <v>33</v>
      </c>
      <c r="O249" s="137">
        <v>0</v>
      </c>
      <c r="P249" s="137">
        <f>O249*H249</f>
        <v>0</v>
      </c>
      <c r="Q249" s="137">
        <v>2E-05</v>
      </c>
      <c r="R249" s="137">
        <f>Q249*H249</f>
        <v>8E-05</v>
      </c>
      <c r="S249" s="137">
        <v>0</v>
      </c>
      <c r="T249" s="138">
        <f>S249*H249</f>
        <v>0</v>
      </c>
      <c r="AR249" s="139" t="s">
        <v>322</v>
      </c>
      <c r="AT249" s="139" t="s">
        <v>193</v>
      </c>
      <c r="AU249" s="139" t="s">
        <v>78</v>
      </c>
      <c r="AY249" s="16" t="s">
        <v>167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6" t="s">
        <v>76</v>
      </c>
      <c r="BK249" s="140">
        <f>ROUND(I249*H249,2)</f>
        <v>0</v>
      </c>
      <c r="BL249" s="16" t="s">
        <v>247</v>
      </c>
      <c r="BM249" s="139" t="s">
        <v>710</v>
      </c>
    </row>
    <row r="250" spans="2:51" s="12" customFormat="1" ht="12">
      <c r="B250" s="141"/>
      <c r="D250" s="142" t="s">
        <v>175</v>
      </c>
      <c r="E250" s="143" t="s">
        <v>1</v>
      </c>
      <c r="F250" s="144" t="s">
        <v>584</v>
      </c>
      <c r="H250" s="145">
        <v>4</v>
      </c>
      <c r="L250" s="141"/>
      <c r="M250" s="146"/>
      <c r="T250" s="147"/>
      <c r="AT250" s="143" t="s">
        <v>175</v>
      </c>
      <c r="AU250" s="143" t="s">
        <v>78</v>
      </c>
      <c r="AV250" s="12" t="s">
        <v>78</v>
      </c>
      <c r="AW250" s="12" t="s">
        <v>26</v>
      </c>
      <c r="AX250" s="12" t="s">
        <v>68</v>
      </c>
      <c r="AY250" s="143" t="s">
        <v>167</v>
      </c>
    </row>
    <row r="251" spans="2:51" s="13" customFormat="1" ht="12">
      <c r="B251" s="148"/>
      <c r="D251" s="142" t="s">
        <v>175</v>
      </c>
      <c r="E251" s="149" t="s">
        <v>1</v>
      </c>
      <c r="F251" s="150" t="s">
        <v>176</v>
      </c>
      <c r="H251" s="151">
        <v>4</v>
      </c>
      <c r="L251" s="148"/>
      <c r="M251" s="152"/>
      <c r="T251" s="153"/>
      <c r="AT251" s="149" t="s">
        <v>175</v>
      </c>
      <c r="AU251" s="149" t="s">
        <v>78</v>
      </c>
      <c r="AV251" s="13" t="s">
        <v>173</v>
      </c>
      <c r="AW251" s="13" t="s">
        <v>26</v>
      </c>
      <c r="AX251" s="13" t="s">
        <v>76</v>
      </c>
      <c r="AY251" s="149" t="s">
        <v>167</v>
      </c>
    </row>
    <row r="252" spans="2:65" s="1" customFormat="1" ht="33" customHeight="1">
      <c r="B252" s="128"/>
      <c r="C252" s="129" t="s">
        <v>341</v>
      </c>
      <c r="D252" s="129" t="s">
        <v>169</v>
      </c>
      <c r="E252" s="130" t="s">
        <v>711</v>
      </c>
      <c r="F252" s="131" t="s">
        <v>712</v>
      </c>
      <c r="G252" s="132" t="s">
        <v>271</v>
      </c>
      <c r="H252" s="133">
        <v>4</v>
      </c>
      <c r="I252" s="183"/>
      <c r="J252" s="134">
        <f>ROUND(I252*H252,2)</f>
        <v>0</v>
      </c>
      <c r="K252" s="131" t="s">
        <v>172</v>
      </c>
      <c r="L252" s="28"/>
      <c r="M252" s="135" t="s">
        <v>1</v>
      </c>
      <c r="N252" s="136" t="s">
        <v>33</v>
      </c>
      <c r="O252" s="137">
        <v>1.334</v>
      </c>
      <c r="P252" s="137">
        <f>O252*H252</f>
        <v>5.336</v>
      </c>
      <c r="Q252" s="137">
        <v>0</v>
      </c>
      <c r="R252" s="137">
        <f>Q252*H252</f>
        <v>0</v>
      </c>
      <c r="S252" s="137">
        <v>0</v>
      </c>
      <c r="T252" s="138">
        <f>S252*H252</f>
        <v>0</v>
      </c>
      <c r="AR252" s="139" t="s">
        <v>247</v>
      </c>
      <c r="AT252" s="139" t="s">
        <v>169</v>
      </c>
      <c r="AU252" s="139" t="s">
        <v>78</v>
      </c>
      <c r="AY252" s="16" t="s">
        <v>167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6" t="s">
        <v>76</v>
      </c>
      <c r="BK252" s="140">
        <f>ROUND(I252*H252,2)</f>
        <v>0</v>
      </c>
      <c r="BL252" s="16" t="s">
        <v>247</v>
      </c>
      <c r="BM252" s="139" t="s">
        <v>713</v>
      </c>
    </row>
    <row r="253" spans="2:51" s="12" customFormat="1" ht="12">
      <c r="B253" s="141"/>
      <c r="D253" s="142" t="s">
        <v>175</v>
      </c>
      <c r="E253" s="143" t="s">
        <v>1</v>
      </c>
      <c r="F253" s="144" t="s">
        <v>577</v>
      </c>
      <c r="H253" s="145">
        <v>4</v>
      </c>
      <c r="L253" s="141"/>
      <c r="M253" s="146"/>
      <c r="T253" s="147"/>
      <c r="AT253" s="143" t="s">
        <v>175</v>
      </c>
      <c r="AU253" s="143" t="s">
        <v>78</v>
      </c>
      <c r="AV253" s="12" t="s">
        <v>78</v>
      </c>
      <c r="AW253" s="12" t="s">
        <v>26</v>
      </c>
      <c r="AX253" s="12" t="s">
        <v>68</v>
      </c>
      <c r="AY253" s="143" t="s">
        <v>167</v>
      </c>
    </row>
    <row r="254" spans="2:51" s="13" customFormat="1" ht="12">
      <c r="B254" s="148"/>
      <c r="D254" s="142" t="s">
        <v>175</v>
      </c>
      <c r="E254" s="149" t="s">
        <v>1</v>
      </c>
      <c r="F254" s="150" t="s">
        <v>176</v>
      </c>
      <c r="H254" s="151">
        <v>4</v>
      </c>
      <c r="L254" s="148"/>
      <c r="M254" s="152"/>
      <c r="T254" s="153"/>
      <c r="AT254" s="149" t="s">
        <v>175</v>
      </c>
      <c r="AU254" s="149" t="s">
        <v>78</v>
      </c>
      <c r="AV254" s="13" t="s">
        <v>173</v>
      </c>
      <c r="AW254" s="13" t="s">
        <v>26</v>
      </c>
      <c r="AX254" s="13" t="s">
        <v>76</v>
      </c>
      <c r="AY254" s="149" t="s">
        <v>167</v>
      </c>
    </row>
    <row r="255" spans="2:65" s="1" customFormat="1" ht="37.9" customHeight="1">
      <c r="B255" s="128"/>
      <c r="C255" s="159" t="s">
        <v>346</v>
      </c>
      <c r="D255" s="159" t="s">
        <v>193</v>
      </c>
      <c r="E255" s="160" t="s">
        <v>714</v>
      </c>
      <c r="F255" s="161" t="s">
        <v>715</v>
      </c>
      <c r="G255" s="162" t="s">
        <v>271</v>
      </c>
      <c r="H255" s="163">
        <v>4</v>
      </c>
      <c r="I255" s="184"/>
      <c r="J255" s="164">
        <f>ROUND(I255*H255,2)</f>
        <v>0</v>
      </c>
      <c r="K255" s="161" t="s">
        <v>1</v>
      </c>
      <c r="L255" s="165"/>
      <c r="M255" s="166" t="s">
        <v>1</v>
      </c>
      <c r="N255" s="167" t="s">
        <v>33</v>
      </c>
      <c r="O255" s="137">
        <v>0</v>
      </c>
      <c r="P255" s="137">
        <f>O255*H255</f>
        <v>0</v>
      </c>
      <c r="Q255" s="137">
        <v>0</v>
      </c>
      <c r="R255" s="137">
        <f>Q255*H255</f>
        <v>0</v>
      </c>
      <c r="S255" s="137">
        <v>0</v>
      </c>
      <c r="T255" s="138">
        <f>S255*H255</f>
        <v>0</v>
      </c>
      <c r="AR255" s="139" t="s">
        <v>322</v>
      </c>
      <c r="AT255" s="139" t="s">
        <v>193</v>
      </c>
      <c r="AU255" s="139" t="s">
        <v>78</v>
      </c>
      <c r="AY255" s="16" t="s">
        <v>167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6" t="s">
        <v>76</v>
      </c>
      <c r="BK255" s="140">
        <f>ROUND(I255*H255,2)</f>
        <v>0</v>
      </c>
      <c r="BL255" s="16" t="s">
        <v>247</v>
      </c>
      <c r="BM255" s="139" t="s">
        <v>716</v>
      </c>
    </row>
    <row r="256" spans="2:51" s="12" customFormat="1" ht="12">
      <c r="B256" s="141"/>
      <c r="D256" s="142" t="s">
        <v>175</v>
      </c>
      <c r="E256" s="143" t="s">
        <v>1</v>
      </c>
      <c r="F256" s="144" t="s">
        <v>577</v>
      </c>
      <c r="H256" s="145">
        <v>4</v>
      </c>
      <c r="L256" s="141"/>
      <c r="M256" s="146"/>
      <c r="T256" s="147"/>
      <c r="AT256" s="143" t="s">
        <v>175</v>
      </c>
      <c r="AU256" s="143" t="s">
        <v>78</v>
      </c>
      <c r="AV256" s="12" t="s">
        <v>78</v>
      </c>
      <c r="AW256" s="12" t="s">
        <v>26</v>
      </c>
      <c r="AX256" s="12" t="s">
        <v>68</v>
      </c>
      <c r="AY256" s="143" t="s">
        <v>167</v>
      </c>
    </row>
    <row r="257" spans="2:51" s="13" customFormat="1" ht="12">
      <c r="B257" s="148"/>
      <c r="D257" s="142" t="s">
        <v>175</v>
      </c>
      <c r="E257" s="149" t="s">
        <v>1</v>
      </c>
      <c r="F257" s="150" t="s">
        <v>176</v>
      </c>
      <c r="H257" s="151">
        <v>4</v>
      </c>
      <c r="L257" s="148"/>
      <c r="M257" s="152"/>
      <c r="T257" s="153"/>
      <c r="AT257" s="149" t="s">
        <v>175</v>
      </c>
      <c r="AU257" s="149" t="s">
        <v>78</v>
      </c>
      <c r="AV257" s="13" t="s">
        <v>173</v>
      </c>
      <c r="AW257" s="13" t="s">
        <v>26</v>
      </c>
      <c r="AX257" s="13" t="s">
        <v>76</v>
      </c>
      <c r="AY257" s="149" t="s">
        <v>167</v>
      </c>
    </row>
    <row r="258" spans="2:65" s="1" customFormat="1" ht="24.2" customHeight="1">
      <c r="B258" s="128"/>
      <c r="C258" s="159" t="s">
        <v>352</v>
      </c>
      <c r="D258" s="159" t="s">
        <v>193</v>
      </c>
      <c r="E258" s="160" t="s">
        <v>717</v>
      </c>
      <c r="F258" s="161" t="s">
        <v>718</v>
      </c>
      <c r="G258" s="162" t="s">
        <v>271</v>
      </c>
      <c r="H258" s="163">
        <v>4</v>
      </c>
      <c r="I258" s="184"/>
      <c r="J258" s="164">
        <f>ROUND(I258*H258,2)</f>
        <v>0</v>
      </c>
      <c r="K258" s="161" t="s">
        <v>1</v>
      </c>
      <c r="L258" s="165"/>
      <c r="M258" s="166" t="s">
        <v>1</v>
      </c>
      <c r="N258" s="167" t="s">
        <v>33</v>
      </c>
      <c r="O258" s="137">
        <v>0</v>
      </c>
      <c r="P258" s="137">
        <f>O258*H258</f>
        <v>0</v>
      </c>
      <c r="Q258" s="137">
        <v>0</v>
      </c>
      <c r="R258" s="137">
        <f>Q258*H258</f>
        <v>0</v>
      </c>
      <c r="S258" s="137">
        <v>0</v>
      </c>
      <c r="T258" s="138">
        <f>S258*H258</f>
        <v>0</v>
      </c>
      <c r="AR258" s="139" t="s">
        <v>322</v>
      </c>
      <c r="AT258" s="139" t="s">
        <v>193</v>
      </c>
      <c r="AU258" s="139" t="s">
        <v>78</v>
      </c>
      <c r="AY258" s="16" t="s">
        <v>167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6" t="s">
        <v>76</v>
      </c>
      <c r="BK258" s="140">
        <f>ROUND(I258*H258,2)</f>
        <v>0</v>
      </c>
      <c r="BL258" s="16" t="s">
        <v>247</v>
      </c>
      <c r="BM258" s="139" t="s">
        <v>719</v>
      </c>
    </row>
    <row r="259" spans="2:65" s="1" customFormat="1" ht="16.5" customHeight="1">
      <c r="B259" s="128"/>
      <c r="C259" s="159" t="s">
        <v>360</v>
      </c>
      <c r="D259" s="159" t="s">
        <v>193</v>
      </c>
      <c r="E259" s="160" t="s">
        <v>720</v>
      </c>
      <c r="F259" s="161" t="s">
        <v>721</v>
      </c>
      <c r="G259" s="162" t="s">
        <v>271</v>
      </c>
      <c r="H259" s="163">
        <v>4</v>
      </c>
      <c r="I259" s="184"/>
      <c r="J259" s="164">
        <f>ROUND(I259*H259,2)</f>
        <v>0</v>
      </c>
      <c r="K259" s="161" t="s">
        <v>1</v>
      </c>
      <c r="L259" s="165"/>
      <c r="M259" s="166" t="s">
        <v>1</v>
      </c>
      <c r="N259" s="167" t="s">
        <v>33</v>
      </c>
      <c r="O259" s="137">
        <v>0</v>
      </c>
      <c r="P259" s="137">
        <f>O259*H259</f>
        <v>0</v>
      </c>
      <c r="Q259" s="137">
        <v>0</v>
      </c>
      <c r="R259" s="137">
        <f>Q259*H259</f>
        <v>0</v>
      </c>
      <c r="S259" s="137">
        <v>0</v>
      </c>
      <c r="T259" s="138">
        <f>S259*H259</f>
        <v>0</v>
      </c>
      <c r="AR259" s="139" t="s">
        <v>322</v>
      </c>
      <c r="AT259" s="139" t="s">
        <v>193</v>
      </c>
      <c r="AU259" s="139" t="s">
        <v>78</v>
      </c>
      <c r="AY259" s="16" t="s">
        <v>167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6" t="s">
        <v>76</v>
      </c>
      <c r="BK259" s="140">
        <f>ROUND(I259*H259,2)</f>
        <v>0</v>
      </c>
      <c r="BL259" s="16" t="s">
        <v>247</v>
      </c>
      <c r="BM259" s="139" t="s">
        <v>722</v>
      </c>
    </row>
    <row r="260" spans="2:65" s="1" customFormat="1" ht="24.2" customHeight="1">
      <c r="B260" s="128"/>
      <c r="C260" s="129" t="s">
        <v>364</v>
      </c>
      <c r="D260" s="129" t="s">
        <v>169</v>
      </c>
      <c r="E260" s="130" t="s">
        <v>723</v>
      </c>
      <c r="F260" s="131" t="s">
        <v>724</v>
      </c>
      <c r="G260" s="132" t="s">
        <v>271</v>
      </c>
      <c r="H260" s="133">
        <v>1</v>
      </c>
      <c r="I260" s="183"/>
      <c r="J260" s="134">
        <f>ROUND(I260*H260,2)</f>
        <v>0</v>
      </c>
      <c r="K260" s="131" t="s">
        <v>552</v>
      </c>
      <c r="L260" s="28"/>
      <c r="M260" s="135" t="s">
        <v>1</v>
      </c>
      <c r="N260" s="136" t="s">
        <v>33</v>
      </c>
      <c r="O260" s="137">
        <v>12.398</v>
      </c>
      <c r="P260" s="137">
        <f>O260*H260</f>
        <v>12.398</v>
      </c>
      <c r="Q260" s="137">
        <v>0</v>
      </c>
      <c r="R260" s="137">
        <f>Q260*H260</f>
        <v>0</v>
      </c>
      <c r="S260" s="137">
        <v>0</v>
      </c>
      <c r="T260" s="138">
        <f>S260*H260</f>
        <v>0</v>
      </c>
      <c r="AR260" s="139" t="s">
        <v>173</v>
      </c>
      <c r="AT260" s="139" t="s">
        <v>169</v>
      </c>
      <c r="AU260" s="139" t="s">
        <v>78</v>
      </c>
      <c r="AY260" s="16" t="s">
        <v>167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6" t="s">
        <v>76</v>
      </c>
      <c r="BK260" s="140">
        <f>ROUND(I260*H260,2)</f>
        <v>0</v>
      </c>
      <c r="BL260" s="16" t="s">
        <v>173</v>
      </c>
      <c r="BM260" s="139" t="s">
        <v>725</v>
      </c>
    </row>
    <row r="261" spans="2:65" s="1" customFormat="1" ht="16.5" customHeight="1">
      <c r="B261" s="128"/>
      <c r="C261" s="129" t="s">
        <v>368</v>
      </c>
      <c r="D261" s="129" t="s">
        <v>169</v>
      </c>
      <c r="E261" s="130" t="s">
        <v>726</v>
      </c>
      <c r="F261" s="131" t="s">
        <v>727</v>
      </c>
      <c r="G261" s="132" t="s">
        <v>728</v>
      </c>
      <c r="H261" s="133">
        <v>1</v>
      </c>
      <c r="I261" s="183"/>
      <c r="J261" s="134">
        <f>ROUND(I261*H261,2)</f>
        <v>0</v>
      </c>
      <c r="K261" s="131" t="s">
        <v>1</v>
      </c>
      <c r="L261" s="28"/>
      <c r="M261" s="135" t="s">
        <v>1</v>
      </c>
      <c r="N261" s="136" t="s">
        <v>33</v>
      </c>
      <c r="O261" s="137">
        <v>1.056</v>
      </c>
      <c r="P261" s="137">
        <f>O261*H261</f>
        <v>1.056</v>
      </c>
      <c r="Q261" s="137">
        <v>0</v>
      </c>
      <c r="R261" s="137">
        <f>Q261*H261</f>
        <v>0</v>
      </c>
      <c r="S261" s="137">
        <v>0</v>
      </c>
      <c r="T261" s="138">
        <f>S261*H261</f>
        <v>0</v>
      </c>
      <c r="AR261" s="139" t="s">
        <v>247</v>
      </c>
      <c r="AT261" s="139" t="s">
        <v>169</v>
      </c>
      <c r="AU261" s="139" t="s">
        <v>78</v>
      </c>
      <c r="AY261" s="16" t="s">
        <v>167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6" t="s">
        <v>76</v>
      </c>
      <c r="BK261" s="140">
        <f>ROUND(I261*H261,2)</f>
        <v>0</v>
      </c>
      <c r="BL261" s="16" t="s">
        <v>247</v>
      </c>
      <c r="BM261" s="139" t="s">
        <v>729</v>
      </c>
    </row>
    <row r="262" spans="2:65" s="1" customFormat="1" ht="24.2" customHeight="1">
      <c r="B262" s="128"/>
      <c r="C262" s="129" t="s">
        <v>372</v>
      </c>
      <c r="D262" s="129" t="s">
        <v>169</v>
      </c>
      <c r="E262" s="130" t="s">
        <v>730</v>
      </c>
      <c r="F262" s="131" t="s">
        <v>731</v>
      </c>
      <c r="G262" s="132" t="s">
        <v>551</v>
      </c>
      <c r="H262" s="133">
        <v>418.629</v>
      </c>
      <c r="I262" s="183"/>
      <c r="J262" s="134">
        <f>ROUND(I262*H262,2)</f>
        <v>0</v>
      </c>
      <c r="K262" s="131" t="s">
        <v>172</v>
      </c>
      <c r="L262" s="28"/>
      <c r="M262" s="135" t="s">
        <v>1</v>
      </c>
      <c r="N262" s="136" t="s">
        <v>33</v>
      </c>
      <c r="O262" s="137">
        <v>0</v>
      </c>
      <c r="P262" s="137">
        <f>O262*H262</f>
        <v>0</v>
      </c>
      <c r="Q262" s="137">
        <v>0</v>
      </c>
      <c r="R262" s="137">
        <f>Q262*H262</f>
        <v>0</v>
      </c>
      <c r="S262" s="137">
        <v>0</v>
      </c>
      <c r="T262" s="138">
        <f>S262*H262</f>
        <v>0</v>
      </c>
      <c r="AR262" s="139" t="s">
        <v>247</v>
      </c>
      <c r="AT262" s="139" t="s">
        <v>169</v>
      </c>
      <c r="AU262" s="139" t="s">
        <v>78</v>
      </c>
      <c r="AY262" s="16" t="s">
        <v>167</v>
      </c>
      <c r="BE262" s="140">
        <f>IF(N262="základní",J262,0)</f>
        <v>0</v>
      </c>
      <c r="BF262" s="140">
        <f>IF(N262="snížená",J262,0)</f>
        <v>0</v>
      </c>
      <c r="BG262" s="140">
        <f>IF(N262="zákl. přenesená",J262,0)</f>
        <v>0</v>
      </c>
      <c r="BH262" s="140">
        <f>IF(N262="sníž. přenesená",J262,0)</f>
        <v>0</v>
      </c>
      <c r="BI262" s="140">
        <f>IF(N262="nulová",J262,0)</f>
        <v>0</v>
      </c>
      <c r="BJ262" s="16" t="s">
        <v>76</v>
      </c>
      <c r="BK262" s="140">
        <f>ROUND(I262*H262,2)</f>
        <v>0</v>
      </c>
      <c r="BL262" s="16" t="s">
        <v>247</v>
      </c>
      <c r="BM262" s="139" t="s">
        <v>732</v>
      </c>
    </row>
    <row r="263" spans="2:63" s="11" customFormat="1" ht="22.9" customHeight="1">
      <c r="B263" s="117"/>
      <c r="D263" s="118" t="s">
        <v>67</v>
      </c>
      <c r="E263" s="126" t="s">
        <v>733</v>
      </c>
      <c r="F263" s="126" t="s">
        <v>734</v>
      </c>
      <c r="J263" s="127">
        <f>BK263</f>
        <v>0</v>
      </c>
      <c r="L263" s="117"/>
      <c r="M263" s="121"/>
      <c r="P263" s="122">
        <f>SUM(P264:P279)</f>
        <v>1.48</v>
      </c>
      <c r="R263" s="122">
        <f>SUM(R264:R279)</f>
        <v>0</v>
      </c>
      <c r="T263" s="123">
        <f>SUM(T264:T279)</f>
        <v>0</v>
      </c>
      <c r="AR263" s="118" t="s">
        <v>78</v>
      </c>
      <c r="AT263" s="124" t="s">
        <v>67</v>
      </c>
      <c r="AU263" s="124" t="s">
        <v>76</v>
      </c>
      <c r="AY263" s="118" t="s">
        <v>167</v>
      </c>
      <c r="BK263" s="125">
        <f>SUM(BK264:BK279)</f>
        <v>0</v>
      </c>
    </row>
    <row r="264" spans="2:65" s="1" customFormat="1" ht="24.2" customHeight="1">
      <c r="B264" s="128"/>
      <c r="C264" s="129" t="s">
        <v>376</v>
      </c>
      <c r="D264" s="129" t="s">
        <v>169</v>
      </c>
      <c r="E264" s="130" t="s">
        <v>678</v>
      </c>
      <c r="F264" s="131" t="s">
        <v>679</v>
      </c>
      <c r="G264" s="132" t="s">
        <v>271</v>
      </c>
      <c r="H264" s="133">
        <v>10</v>
      </c>
      <c r="I264" s="183"/>
      <c r="J264" s="134">
        <f>ROUND(I264*H264,2)</f>
        <v>0</v>
      </c>
      <c r="K264" s="131" t="s">
        <v>552</v>
      </c>
      <c r="L264" s="28"/>
      <c r="M264" s="135" t="s">
        <v>1</v>
      </c>
      <c r="N264" s="136" t="s">
        <v>33</v>
      </c>
      <c r="O264" s="137">
        <v>0.051</v>
      </c>
      <c r="P264" s="137">
        <f>O264*H264</f>
        <v>0.51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247</v>
      </c>
      <c r="AT264" s="139" t="s">
        <v>169</v>
      </c>
      <c r="AU264" s="139" t="s">
        <v>78</v>
      </c>
      <c r="AY264" s="16" t="s">
        <v>167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6" t="s">
        <v>76</v>
      </c>
      <c r="BK264" s="140">
        <f>ROUND(I264*H264,2)</f>
        <v>0</v>
      </c>
      <c r="BL264" s="16" t="s">
        <v>247</v>
      </c>
      <c r="BM264" s="139" t="s">
        <v>735</v>
      </c>
    </row>
    <row r="265" spans="2:51" s="12" customFormat="1" ht="12">
      <c r="B265" s="141"/>
      <c r="D265" s="142" t="s">
        <v>175</v>
      </c>
      <c r="E265" s="143" t="s">
        <v>1</v>
      </c>
      <c r="F265" s="144" t="s">
        <v>736</v>
      </c>
      <c r="H265" s="145">
        <v>5</v>
      </c>
      <c r="L265" s="141"/>
      <c r="M265" s="146"/>
      <c r="T265" s="147"/>
      <c r="AT265" s="143" t="s">
        <v>175</v>
      </c>
      <c r="AU265" s="143" t="s">
        <v>78</v>
      </c>
      <c r="AV265" s="12" t="s">
        <v>78</v>
      </c>
      <c r="AW265" s="12" t="s">
        <v>26</v>
      </c>
      <c r="AX265" s="12" t="s">
        <v>68</v>
      </c>
      <c r="AY265" s="143" t="s">
        <v>167</v>
      </c>
    </row>
    <row r="266" spans="2:51" s="12" customFormat="1" ht="12">
      <c r="B266" s="141"/>
      <c r="D266" s="142" t="s">
        <v>175</v>
      </c>
      <c r="E266" s="143" t="s">
        <v>1</v>
      </c>
      <c r="F266" s="144" t="s">
        <v>737</v>
      </c>
      <c r="H266" s="145">
        <v>5</v>
      </c>
      <c r="L266" s="141"/>
      <c r="M266" s="146"/>
      <c r="T266" s="147"/>
      <c r="AT266" s="143" t="s">
        <v>175</v>
      </c>
      <c r="AU266" s="143" t="s">
        <v>78</v>
      </c>
      <c r="AV266" s="12" t="s">
        <v>78</v>
      </c>
      <c r="AW266" s="12" t="s">
        <v>26</v>
      </c>
      <c r="AX266" s="12" t="s">
        <v>68</v>
      </c>
      <c r="AY266" s="143" t="s">
        <v>167</v>
      </c>
    </row>
    <row r="267" spans="2:51" s="13" customFormat="1" ht="12">
      <c r="B267" s="148"/>
      <c r="D267" s="142" t="s">
        <v>175</v>
      </c>
      <c r="E267" s="149" t="s">
        <v>1</v>
      </c>
      <c r="F267" s="150" t="s">
        <v>176</v>
      </c>
      <c r="H267" s="151">
        <v>10</v>
      </c>
      <c r="L267" s="148"/>
      <c r="M267" s="152"/>
      <c r="T267" s="153"/>
      <c r="AT267" s="149" t="s">
        <v>175</v>
      </c>
      <c r="AU267" s="149" t="s">
        <v>78</v>
      </c>
      <c r="AV267" s="13" t="s">
        <v>173</v>
      </c>
      <c r="AW267" s="13" t="s">
        <v>26</v>
      </c>
      <c r="AX267" s="13" t="s">
        <v>76</v>
      </c>
      <c r="AY267" s="149" t="s">
        <v>167</v>
      </c>
    </row>
    <row r="268" spans="2:65" s="1" customFormat="1" ht="24.2" customHeight="1">
      <c r="B268" s="128"/>
      <c r="C268" s="129" t="s">
        <v>380</v>
      </c>
      <c r="D268" s="129" t="s">
        <v>169</v>
      </c>
      <c r="E268" s="130" t="s">
        <v>738</v>
      </c>
      <c r="F268" s="131" t="s">
        <v>739</v>
      </c>
      <c r="G268" s="132" t="s">
        <v>271</v>
      </c>
      <c r="H268" s="133">
        <v>2</v>
      </c>
      <c r="I268" s="183"/>
      <c r="J268" s="134">
        <f>ROUND(I268*H268,2)</f>
        <v>0</v>
      </c>
      <c r="K268" s="131" t="s">
        <v>552</v>
      </c>
      <c r="L268" s="28"/>
      <c r="M268" s="135" t="s">
        <v>1</v>
      </c>
      <c r="N268" s="136" t="s">
        <v>33</v>
      </c>
      <c r="O268" s="137">
        <v>0.485</v>
      </c>
      <c r="P268" s="137">
        <f>O268*H268</f>
        <v>0.97</v>
      </c>
      <c r="Q268" s="137">
        <v>0</v>
      </c>
      <c r="R268" s="137">
        <f>Q268*H268</f>
        <v>0</v>
      </c>
      <c r="S268" s="137">
        <v>0</v>
      </c>
      <c r="T268" s="138">
        <f>S268*H268</f>
        <v>0</v>
      </c>
      <c r="AR268" s="139" t="s">
        <v>247</v>
      </c>
      <c r="AT268" s="139" t="s">
        <v>169</v>
      </c>
      <c r="AU268" s="139" t="s">
        <v>78</v>
      </c>
      <c r="AY268" s="16" t="s">
        <v>167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6" t="s">
        <v>76</v>
      </c>
      <c r="BK268" s="140">
        <f>ROUND(I268*H268,2)</f>
        <v>0</v>
      </c>
      <c r="BL268" s="16" t="s">
        <v>247</v>
      </c>
      <c r="BM268" s="139" t="s">
        <v>740</v>
      </c>
    </row>
    <row r="269" spans="2:51" s="12" customFormat="1" ht="12">
      <c r="B269" s="141"/>
      <c r="D269" s="142" t="s">
        <v>175</v>
      </c>
      <c r="E269" s="143" t="s">
        <v>1</v>
      </c>
      <c r="F269" s="144" t="s">
        <v>555</v>
      </c>
      <c r="H269" s="145">
        <v>1</v>
      </c>
      <c r="L269" s="141"/>
      <c r="M269" s="146"/>
      <c r="T269" s="147"/>
      <c r="AT269" s="143" t="s">
        <v>175</v>
      </c>
      <c r="AU269" s="143" t="s">
        <v>78</v>
      </c>
      <c r="AV269" s="12" t="s">
        <v>78</v>
      </c>
      <c r="AW269" s="12" t="s">
        <v>26</v>
      </c>
      <c r="AX269" s="12" t="s">
        <v>68</v>
      </c>
      <c r="AY269" s="143" t="s">
        <v>167</v>
      </c>
    </row>
    <row r="270" spans="2:51" s="12" customFormat="1" ht="12">
      <c r="B270" s="141"/>
      <c r="D270" s="142" t="s">
        <v>175</v>
      </c>
      <c r="E270" s="143" t="s">
        <v>1</v>
      </c>
      <c r="F270" s="144" t="s">
        <v>558</v>
      </c>
      <c r="H270" s="145">
        <v>1</v>
      </c>
      <c r="L270" s="141"/>
      <c r="M270" s="146"/>
      <c r="T270" s="147"/>
      <c r="AT270" s="143" t="s">
        <v>175</v>
      </c>
      <c r="AU270" s="143" t="s">
        <v>78</v>
      </c>
      <c r="AV270" s="12" t="s">
        <v>78</v>
      </c>
      <c r="AW270" s="12" t="s">
        <v>26</v>
      </c>
      <c r="AX270" s="12" t="s">
        <v>68</v>
      </c>
      <c r="AY270" s="143" t="s">
        <v>167</v>
      </c>
    </row>
    <row r="271" spans="2:51" s="13" customFormat="1" ht="12">
      <c r="B271" s="148"/>
      <c r="D271" s="142" t="s">
        <v>175</v>
      </c>
      <c r="E271" s="149" t="s">
        <v>1</v>
      </c>
      <c r="F271" s="150" t="s">
        <v>176</v>
      </c>
      <c r="H271" s="151">
        <v>2</v>
      </c>
      <c r="L271" s="148"/>
      <c r="M271" s="152"/>
      <c r="T271" s="153"/>
      <c r="AT271" s="149" t="s">
        <v>175</v>
      </c>
      <c r="AU271" s="149" t="s">
        <v>78</v>
      </c>
      <c r="AV271" s="13" t="s">
        <v>173</v>
      </c>
      <c r="AW271" s="13" t="s">
        <v>26</v>
      </c>
      <c r="AX271" s="13" t="s">
        <v>76</v>
      </c>
      <c r="AY271" s="149" t="s">
        <v>167</v>
      </c>
    </row>
    <row r="272" spans="2:65" s="1" customFormat="1" ht="16.5" customHeight="1">
      <c r="B272" s="128"/>
      <c r="C272" s="159" t="s">
        <v>384</v>
      </c>
      <c r="D272" s="159" t="s">
        <v>193</v>
      </c>
      <c r="E272" s="160" t="s">
        <v>741</v>
      </c>
      <c r="F272" s="161" t="s">
        <v>742</v>
      </c>
      <c r="G272" s="162" t="s">
        <v>271</v>
      </c>
      <c r="H272" s="163">
        <v>1</v>
      </c>
      <c r="I272" s="184"/>
      <c r="J272" s="164">
        <f>ROUND(I272*H272,2)</f>
        <v>0</v>
      </c>
      <c r="K272" s="161" t="s">
        <v>1</v>
      </c>
      <c r="L272" s="165"/>
      <c r="M272" s="166" t="s">
        <v>1</v>
      </c>
      <c r="N272" s="167" t="s">
        <v>33</v>
      </c>
      <c r="O272" s="137">
        <v>0</v>
      </c>
      <c r="P272" s="137">
        <f>O272*H272</f>
        <v>0</v>
      </c>
      <c r="Q272" s="137">
        <v>0</v>
      </c>
      <c r="R272" s="137">
        <f>Q272*H272</f>
        <v>0</v>
      </c>
      <c r="S272" s="137">
        <v>0</v>
      </c>
      <c r="T272" s="138">
        <f>S272*H272</f>
        <v>0</v>
      </c>
      <c r="AR272" s="139" t="s">
        <v>322</v>
      </c>
      <c r="AT272" s="139" t="s">
        <v>193</v>
      </c>
      <c r="AU272" s="139" t="s">
        <v>78</v>
      </c>
      <c r="AY272" s="16" t="s">
        <v>167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6" t="s">
        <v>76</v>
      </c>
      <c r="BK272" s="140">
        <f>ROUND(I272*H272,2)</f>
        <v>0</v>
      </c>
      <c r="BL272" s="16" t="s">
        <v>247</v>
      </c>
      <c r="BM272" s="139" t="s">
        <v>743</v>
      </c>
    </row>
    <row r="273" spans="2:51" s="12" customFormat="1" ht="12">
      <c r="B273" s="141"/>
      <c r="D273" s="142" t="s">
        <v>175</v>
      </c>
      <c r="E273" s="143" t="s">
        <v>1</v>
      </c>
      <c r="F273" s="144" t="s">
        <v>558</v>
      </c>
      <c r="H273" s="145">
        <v>1</v>
      </c>
      <c r="L273" s="141"/>
      <c r="M273" s="146"/>
      <c r="T273" s="147"/>
      <c r="AT273" s="143" t="s">
        <v>175</v>
      </c>
      <c r="AU273" s="143" t="s">
        <v>78</v>
      </c>
      <c r="AV273" s="12" t="s">
        <v>78</v>
      </c>
      <c r="AW273" s="12" t="s">
        <v>26</v>
      </c>
      <c r="AX273" s="12" t="s">
        <v>68</v>
      </c>
      <c r="AY273" s="143" t="s">
        <v>167</v>
      </c>
    </row>
    <row r="274" spans="2:51" s="13" customFormat="1" ht="12">
      <c r="B274" s="148"/>
      <c r="D274" s="142" t="s">
        <v>175</v>
      </c>
      <c r="E274" s="149" t="s">
        <v>1</v>
      </c>
      <c r="F274" s="150" t="s">
        <v>176</v>
      </c>
      <c r="H274" s="151">
        <v>1</v>
      </c>
      <c r="L274" s="148"/>
      <c r="M274" s="152"/>
      <c r="T274" s="153"/>
      <c r="AT274" s="149" t="s">
        <v>175</v>
      </c>
      <c r="AU274" s="149" t="s">
        <v>78</v>
      </c>
      <c r="AV274" s="13" t="s">
        <v>173</v>
      </c>
      <c r="AW274" s="13" t="s">
        <v>26</v>
      </c>
      <c r="AX274" s="13" t="s">
        <v>76</v>
      </c>
      <c r="AY274" s="149" t="s">
        <v>167</v>
      </c>
    </row>
    <row r="275" spans="2:65" s="1" customFormat="1" ht="16.5" customHeight="1">
      <c r="B275" s="128"/>
      <c r="C275" s="159" t="s">
        <v>388</v>
      </c>
      <c r="D275" s="159" t="s">
        <v>193</v>
      </c>
      <c r="E275" s="160" t="s">
        <v>744</v>
      </c>
      <c r="F275" s="161" t="s">
        <v>745</v>
      </c>
      <c r="G275" s="162" t="s">
        <v>271</v>
      </c>
      <c r="H275" s="163">
        <v>1</v>
      </c>
      <c r="I275" s="184"/>
      <c r="J275" s="164">
        <f>ROUND(I275*H275,2)</f>
        <v>0</v>
      </c>
      <c r="K275" s="161" t="s">
        <v>1</v>
      </c>
      <c r="L275" s="165"/>
      <c r="M275" s="166" t="s">
        <v>1</v>
      </c>
      <c r="N275" s="167" t="s">
        <v>33</v>
      </c>
      <c r="O275" s="137">
        <v>0</v>
      </c>
      <c r="P275" s="137">
        <f>O275*H275</f>
        <v>0</v>
      </c>
      <c r="Q275" s="137">
        <v>0</v>
      </c>
      <c r="R275" s="137">
        <f>Q275*H275</f>
        <v>0</v>
      </c>
      <c r="S275" s="137">
        <v>0</v>
      </c>
      <c r="T275" s="138">
        <f>S275*H275</f>
        <v>0</v>
      </c>
      <c r="AR275" s="139" t="s">
        <v>322</v>
      </c>
      <c r="AT275" s="139" t="s">
        <v>193</v>
      </c>
      <c r="AU275" s="139" t="s">
        <v>78</v>
      </c>
      <c r="AY275" s="16" t="s">
        <v>167</v>
      </c>
      <c r="BE275" s="140">
        <f>IF(N275="základní",J275,0)</f>
        <v>0</v>
      </c>
      <c r="BF275" s="140">
        <f>IF(N275="snížená",J275,0)</f>
        <v>0</v>
      </c>
      <c r="BG275" s="140">
        <f>IF(N275="zákl. přenesená",J275,0)</f>
        <v>0</v>
      </c>
      <c r="BH275" s="140">
        <f>IF(N275="sníž. přenesená",J275,0)</f>
        <v>0</v>
      </c>
      <c r="BI275" s="140">
        <f>IF(N275="nulová",J275,0)</f>
        <v>0</v>
      </c>
      <c r="BJ275" s="16" t="s">
        <v>76</v>
      </c>
      <c r="BK275" s="140">
        <f>ROUND(I275*H275,2)</f>
        <v>0</v>
      </c>
      <c r="BL275" s="16" t="s">
        <v>247</v>
      </c>
      <c r="BM275" s="139" t="s">
        <v>746</v>
      </c>
    </row>
    <row r="276" spans="2:51" s="12" customFormat="1" ht="12">
      <c r="B276" s="141"/>
      <c r="D276" s="142" t="s">
        <v>175</v>
      </c>
      <c r="E276" s="143" t="s">
        <v>1</v>
      </c>
      <c r="F276" s="144" t="s">
        <v>555</v>
      </c>
      <c r="H276" s="145">
        <v>1</v>
      </c>
      <c r="L276" s="141"/>
      <c r="M276" s="146"/>
      <c r="T276" s="147"/>
      <c r="AT276" s="143" t="s">
        <v>175</v>
      </c>
      <c r="AU276" s="143" t="s">
        <v>78</v>
      </c>
      <c r="AV276" s="12" t="s">
        <v>78</v>
      </c>
      <c r="AW276" s="12" t="s">
        <v>26</v>
      </c>
      <c r="AX276" s="12" t="s">
        <v>68</v>
      </c>
      <c r="AY276" s="143" t="s">
        <v>167</v>
      </c>
    </row>
    <row r="277" spans="2:51" s="13" customFormat="1" ht="12">
      <c r="B277" s="148"/>
      <c r="D277" s="142" t="s">
        <v>175</v>
      </c>
      <c r="E277" s="149" t="s">
        <v>1</v>
      </c>
      <c r="F277" s="150" t="s">
        <v>176</v>
      </c>
      <c r="H277" s="151">
        <v>1</v>
      </c>
      <c r="L277" s="148"/>
      <c r="M277" s="152"/>
      <c r="T277" s="153"/>
      <c r="AT277" s="149" t="s">
        <v>175</v>
      </c>
      <c r="AU277" s="149" t="s">
        <v>78</v>
      </c>
      <c r="AV277" s="13" t="s">
        <v>173</v>
      </c>
      <c r="AW277" s="13" t="s">
        <v>26</v>
      </c>
      <c r="AX277" s="13" t="s">
        <v>76</v>
      </c>
      <c r="AY277" s="149" t="s">
        <v>167</v>
      </c>
    </row>
    <row r="278" spans="2:65" s="1" customFormat="1" ht="16.5" customHeight="1">
      <c r="B278" s="128"/>
      <c r="C278" s="129" t="s">
        <v>392</v>
      </c>
      <c r="D278" s="129" t="s">
        <v>169</v>
      </c>
      <c r="E278" s="130" t="s">
        <v>747</v>
      </c>
      <c r="F278" s="131" t="s">
        <v>748</v>
      </c>
      <c r="G278" s="132" t="s">
        <v>728</v>
      </c>
      <c r="H278" s="133">
        <v>1</v>
      </c>
      <c r="I278" s="183"/>
      <c r="J278" s="134">
        <f>ROUND(I278*H278,2)</f>
        <v>0</v>
      </c>
      <c r="K278" s="131" t="s">
        <v>1</v>
      </c>
      <c r="L278" s="28"/>
      <c r="M278" s="135" t="s">
        <v>1</v>
      </c>
      <c r="N278" s="136" t="s">
        <v>33</v>
      </c>
      <c r="O278" s="137">
        <v>0</v>
      </c>
      <c r="P278" s="137">
        <f>O278*H278</f>
        <v>0</v>
      </c>
      <c r="Q278" s="137">
        <v>0</v>
      </c>
      <c r="R278" s="137">
        <f>Q278*H278</f>
        <v>0</v>
      </c>
      <c r="S278" s="137">
        <v>0</v>
      </c>
      <c r="T278" s="138">
        <f>S278*H278</f>
        <v>0</v>
      </c>
      <c r="AR278" s="139" t="s">
        <v>247</v>
      </c>
      <c r="AT278" s="139" t="s">
        <v>169</v>
      </c>
      <c r="AU278" s="139" t="s">
        <v>78</v>
      </c>
      <c r="AY278" s="16" t="s">
        <v>167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6" t="s">
        <v>76</v>
      </c>
      <c r="BK278" s="140">
        <f>ROUND(I278*H278,2)</f>
        <v>0</v>
      </c>
      <c r="BL278" s="16" t="s">
        <v>247</v>
      </c>
      <c r="BM278" s="139" t="s">
        <v>749</v>
      </c>
    </row>
    <row r="279" spans="2:65" s="1" customFormat="1" ht="24.2" customHeight="1">
      <c r="B279" s="128"/>
      <c r="C279" s="129" t="s">
        <v>396</v>
      </c>
      <c r="D279" s="129" t="s">
        <v>169</v>
      </c>
      <c r="E279" s="130" t="s">
        <v>750</v>
      </c>
      <c r="F279" s="131" t="s">
        <v>751</v>
      </c>
      <c r="G279" s="132" t="s">
        <v>551</v>
      </c>
      <c r="H279" s="133">
        <v>49.62</v>
      </c>
      <c r="I279" s="183"/>
      <c r="J279" s="134">
        <f>ROUND(I279*H279,2)</f>
        <v>0</v>
      </c>
      <c r="K279" s="131" t="s">
        <v>552</v>
      </c>
      <c r="L279" s="28"/>
      <c r="M279" s="135" t="s">
        <v>1</v>
      </c>
      <c r="N279" s="136" t="s">
        <v>33</v>
      </c>
      <c r="O279" s="137">
        <v>0</v>
      </c>
      <c r="P279" s="137">
        <f>O279*H279</f>
        <v>0</v>
      </c>
      <c r="Q279" s="137">
        <v>0</v>
      </c>
      <c r="R279" s="137">
        <f>Q279*H279</f>
        <v>0</v>
      </c>
      <c r="S279" s="137">
        <v>0</v>
      </c>
      <c r="T279" s="138">
        <f>S279*H279</f>
        <v>0</v>
      </c>
      <c r="AR279" s="139" t="s">
        <v>247</v>
      </c>
      <c r="AT279" s="139" t="s">
        <v>169</v>
      </c>
      <c r="AU279" s="139" t="s">
        <v>78</v>
      </c>
      <c r="AY279" s="16" t="s">
        <v>167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6" t="s">
        <v>76</v>
      </c>
      <c r="BK279" s="140">
        <f>ROUND(I279*H279,2)</f>
        <v>0</v>
      </c>
      <c r="BL279" s="16" t="s">
        <v>247</v>
      </c>
      <c r="BM279" s="139" t="s">
        <v>752</v>
      </c>
    </row>
    <row r="280" spans="2:63" s="11" customFormat="1" ht="22.9" customHeight="1">
      <c r="B280" s="117"/>
      <c r="D280" s="118" t="s">
        <v>67</v>
      </c>
      <c r="E280" s="126" t="s">
        <v>753</v>
      </c>
      <c r="F280" s="126" t="s">
        <v>754</v>
      </c>
      <c r="J280" s="127">
        <f>BK280</f>
        <v>0</v>
      </c>
      <c r="L280" s="117"/>
      <c r="M280" s="121"/>
      <c r="P280" s="122">
        <f>SUM(P281:P285)</f>
        <v>1.435</v>
      </c>
      <c r="R280" s="122">
        <f>SUM(R281:R285)</f>
        <v>0</v>
      </c>
      <c r="T280" s="123">
        <f>SUM(T281:T285)</f>
        <v>0.004088</v>
      </c>
      <c r="AR280" s="118" t="s">
        <v>78</v>
      </c>
      <c r="AT280" s="124" t="s">
        <v>67</v>
      </c>
      <c r="AU280" s="124" t="s">
        <v>76</v>
      </c>
      <c r="AY280" s="118" t="s">
        <v>167</v>
      </c>
      <c r="BK280" s="125">
        <f>SUM(BK281:BK285)</f>
        <v>0</v>
      </c>
    </row>
    <row r="281" spans="2:65" s="1" customFormat="1" ht="24.2" customHeight="1">
      <c r="B281" s="128"/>
      <c r="C281" s="129" t="s">
        <v>400</v>
      </c>
      <c r="D281" s="129" t="s">
        <v>169</v>
      </c>
      <c r="E281" s="130" t="s">
        <v>755</v>
      </c>
      <c r="F281" s="131" t="s">
        <v>756</v>
      </c>
      <c r="G281" s="132" t="s">
        <v>271</v>
      </c>
      <c r="H281" s="133">
        <v>1</v>
      </c>
      <c r="I281" s="183"/>
      <c r="J281" s="134">
        <f>ROUND(I281*H281,2)</f>
        <v>0</v>
      </c>
      <c r="K281" s="131" t="s">
        <v>1</v>
      </c>
      <c r="L281" s="28"/>
      <c r="M281" s="135" t="s">
        <v>1</v>
      </c>
      <c r="N281" s="136" t="s">
        <v>33</v>
      </c>
      <c r="O281" s="137">
        <v>0.158</v>
      </c>
      <c r="P281" s="137">
        <f>O281*H281</f>
        <v>0.158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247</v>
      </c>
      <c r="AT281" s="139" t="s">
        <v>169</v>
      </c>
      <c r="AU281" s="139" t="s">
        <v>78</v>
      </c>
      <c r="AY281" s="16" t="s">
        <v>167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6" t="s">
        <v>76</v>
      </c>
      <c r="BK281" s="140">
        <f>ROUND(I281*H281,2)</f>
        <v>0</v>
      </c>
      <c r="BL281" s="16" t="s">
        <v>247</v>
      </c>
      <c r="BM281" s="139" t="s">
        <v>757</v>
      </c>
    </row>
    <row r="282" spans="2:65" s="1" customFormat="1" ht="33" customHeight="1">
      <c r="B282" s="128"/>
      <c r="C282" s="129" t="s">
        <v>406</v>
      </c>
      <c r="D282" s="129" t="s">
        <v>169</v>
      </c>
      <c r="E282" s="130" t="s">
        <v>758</v>
      </c>
      <c r="F282" s="131" t="s">
        <v>759</v>
      </c>
      <c r="G282" s="132" t="s">
        <v>271</v>
      </c>
      <c r="H282" s="133">
        <v>3</v>
      </c>
      <c r="I282" s="183"/>
      <c r="J282" s="134">
        <f>ROUND(I282*H282,2)</f>
        <v>0</v>
      </c>
      <c r="K282" s="131" t="s">
        <v>552</v>
      </c>
      <c r="L282" s="28"/>
      <c r="M282" s="135" t="s">
        <v>1</v>
      </c>
      <c r="N282" s="136" t="s">
        <v>33</v>
      </c>
      <c r="O282" s="137">
        <v>0.065</v>
      </c>
      <c r="P282" s="137">
        <f>O282*H282</f>
        <v>0.195</v>
      </c>
      <c r="Q282" s="137">
        <v>0</v>
      </c>
      <c r="R282" s="137">
        <f>Q282*H282</f>
        <v>0</v>
      </c>
      <c r="S282" s="137">
        <v>4.8E-05</v>
      </c>
      <c r="T282" s="138">
        <f>S282*H282</f>
        <v>0.000144</v>
      </c>
      <c r="AR282" s="139" t="s">
        <v>247</v>
      </c>
      <c r="AT282" s="139" t="s">
        <v>169</v>
      </c>
      <c r="AU282" s="139" t="s">
        <v>78</v>
      </c>
      <c r="AY282" s="16" t="s">
        <v>167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6" t="s">
        <v>76</v>
      </c>
      <c r="BK282" s="140">
        <f>ROUND(I282*H282,2)</f>
        <v>0</v>
      </c>
      <c r="BL282" s="16" t="s">
        <v>247</v>
      </c>
      <c r="BM282" s="139" t="s">
        <v>760</v>
      </c>
    </row>
    <row r="283" spans="2:65" s="1" customFormat="1" ht="37.9" customHeight="1">
      <c r="B283" s="128"/>
      <c r="C283" s="129" t="s">
        <v>413</v>
      </c>
      <c r="D283" s="129" t="s">
        <v>169</v>
      </c>
      <c r="E283" s="130" t="s">
        <v>761</v>
      </c>
      <c r="F283" s="131" t="s">
        <v>762</v>
      </c>
      <c r="G283" s="132" t="s">
        <v>271</v>
      </c>
      <c r="H283" s="133">
        <v>3</v>
      </c>
      <c r="I283" s="183"/>
      <c r="J283" s="134">
        <f>ROUND(I283*H283,2)</f>
        <v>0</v>
      </c>
      <c r="K283" s="131" t="s">
        <v>552</v>
      </c>
      <c r="L283" s="28"/>
      <c r="M283" s="135" t="s">
        <v>1</v>
      </c>
      <c r="N283" s="136" t="s">
        <v>33</v>
      </c>
      <c r="O283" s="137">
        <v>0.058</v>
      </c>
      <c r="P283" s="137">
        <f>O283*H283</f>
        <v>0.17400000000000002</v>
      </c>
      <c r="Q283" s="137">
        <v>0</v>
      </c>
      <c r="R283" s="137">
        <f>Q283*H283</f>
        <v>0</v>
      </c>
      <c r="S283" s="137">
        <v>4.8E-05</v>
      </c>
      <c r="T283" s="138">
        <f>S283*H283</f>
        <v>0.000144</v>
      </c>
      <c r="AR283" s="139" t="s">
        <v>247</v>
      </c>
      <c r="AT283" s="139" t="s">
        <v>169</v>
      </c>
      <c r="AU283" s="139" t="s">
        <v>78</v>
      </c>
      <c r="AY283" s="16" t="s">
        <v>167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6" t="s">
        <v>76</v>
      </c>
      <c r="BK283" s="140">
        <f>ROUND(I283*H283,2)</f>
        <v>0</v>
      </c>
      <c r="BL283" s="16" t="s">
        <v>247</v>
      </c>
      <c r="BM283" s="139" t="s">
        <v>763</v>
      </c>
    </row>
    <row r="284" spans="2:65" s="1" customFormat="1" ht="21.75" customHeight="1">
      <c r="B284" s="128"/>
      <c r="C284" s="129" t="s">
        <v>417</v>
      </c>
      <c r="D284" s="129" t="s">
        <v>169</v>
      </c>
      <c r="E284" s="130" t="s">
        <v>764</v>
      </c>
      <c r="F284" s="131" t="s">
        <v>765</v>
      </c>
      <c r="G284" s="132" t="s">
        <v>271</v>
      </c>
      <c r="H284" s="133">
        <v>2</v>
      </c>
      <c r="I284" s="183"/>
      <c r="J284" s="134">
        <f>ROUND(I284*H284,2)</f>
        <v>0</v>
      </c>
      <c r="K284" s="131" t="s">
        <v>552</v>
      </c>
      <c r="L284" s="28"/>
      <c r="M284" s="135" t="s">
        <v>1</v>
      </c>
      <c r="N284" s="136" t="s">
        <v>33</v>
      </c>
      <c r="O284" s="137">
        <v>0.19</v>
      </c>
      <c r="P284" s="137">
        <f>O284*H284</f>
        <v>0.38</v>
      </c>
      <c r="Q284" s="137">
        <v>0</v>
      </c>
      <c r="R284" s="137">
        <f>Q284*H284</f>
        <v>0</v>
      </c>
      <c r="S284" s="137">
        <v>0.0004</v>
      </c>
      <c r="T284" s="138">
        <f>S284*H284</f>
        <v>0.0008</v>
      </c>
      <c r="AR284" s="139" t="s">
        <v>247</v>
      </c>
      <c r="AT284" s="139" t="s">
        <v>169</v>
      </c>
      <c r="AU284" s="139" t="s">
        <v>78</v>
      </c>
      <c r="AY284" s="16" t="s">
        <v>167</v>
      </c>
      <c r="BE284" s="140">
        <f>IF(N284="základní",J284,0)</f>
        <v>0</v>
      </c>
      <c r="BF284" s="140">
        <f>IF(N284="snížená",J284,0)</f>
        <v>0</v>
      </c>
      <c r="BG284" s="140">
        <f>IF(N284="zákl. přenesená",J284,0)</f>
        <v>0</v>
      </c>
      <c r="BH284" s="140">
        <f>IF(N284="sníž. přenesená",J284,0)</f>
        <v>0</v>
      </c>
      <c r="BI284" s="140">
        <f>IF(N284="nulová",J284,0)</f>
        <v>0</v>
      </c>
      <c r="BJ284" s="16" t="s">
        <v>76</v>
      </c>
      <c r="BK284" s="140">
        <f>ROUND(I284*H284,2)</f>
        <v>0</v>
      </c>
      <c r="BL284" s="16" t="s">
        <v>247</v>
      </c>
      <c r="BM284" s="139" t="s">
        <v>766</v>
      </c>
    </row>
    <row r="285" spans="2:65" s="1" customFormat="1" ht="44.25" customHeight="1">
      <c r="B285" s="128"/>
      <c r="C285" s="129" t="s">
        <v>422</v>
      </c>
      <c r="D285" s="129" t="s">
        <v>169</v>
      </c>
      <c r="E285" s="130" t="s">
        <v>767</v>
      </c>
      <c r="F285" s="131" t="s">
        <v>768</v>
      </c>
      <c r="G285" s="132" t="s">
        <v>271</v>
      </c>
      <c r="H285" s="133">
        <v>3</v>
      </c>
      <c r="I285" s="183"/>
      <c r="J285" s="134">
        <f>ROUND(I285*H285,2)</f>
        <v>0</v>
      </c>
      <c r="K285" s="131" t="s">
        <v>552</v>
      </c>
      <c r="L285" s="28"/>
      <c r="M285" s="135" t="s">
        <v>1</v>
      </c>
      <c r="N285" s="136" t="s">
        <v>33</v>
      </c>
      <c r="O285" s="137">
        <v>0.176</v>
      </c>
      <c r="P285" s="137">
        <f>O285*H285</f>
        <v>0.528</v>
      </c>
      <c r="Q285" s="137">
        <v>0</v>
      </c>
      <c r="R285" s="137">
        <f>Q285*H285</f>
        <v>0</v>
      </c>
      <c r="S285" s="137">
        <v>0.001</v>
      </c>
      <c r="T285" s="138">
        <f>S285*H285</f>
        <v>0.003</v>
      </c>
      <c r="AR285" s="139" t="s">
        <v>247</v>
      </c>
      <c r="AT285" s="139" t="s">
        <v>169</v>
      </c>
      <c r="AU285" s="139" t="s">
        <v>78</v>
      </c>
      <c r="AY285" s="16" t="s">
        <v>167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6" t="s">
        <v>76</v>
      </c>
      <c r="BK285" s="140">
        <f>ROUND(I285*H285,2)</f>
        <v>0</v>
      </c>
      <c r="BL285" s="16" t="s">
        <v>247</v>
      </c>
      <c r="BM285" s="139" t="s">
        <v>769</v>
      </c>
    </row>
    <row r="286" spans="2:63" s="11" customFormat="1" ht="25.9" customHeight="1">
      <c r="B286" s="117"/>
      <c r="D286" s="118" t="s">
        <v>67</v>
      </c>
      <c r="E286" s="119" t="s">
        <v>537</v>
      </c>
      <c r="F286" s="119" t="s">
        <v>538</v>
      </c>
      <c r="J286" s="120">
        <f>BK286</f>
        <v>0</v>
      </c>
      <c r="L286" s="117"/>
      <c r="M286" s="121"/>
      <c r="P286" s="122">
        <f>SUM(P287:P288)</f>
        <v>24</v>
      </c>
      <c r="R286" s="122">
        <f>SUM(R287:R288)</f>
        <v>0</v>
      </c>
      <c r="T286" s="123">
        <f>SUM(T287:T288)</f>
        <v>0</v>
      </c>
      <c r="AR286" s="118" t="s">
        <v>173</v>
      </c>
      <c r="AT286" s="124" t="s">
        <v>67</v>
      </c>
      <c r="AU286" s="124" t="s">
        <v>68</v>
      </c>
      <c r="AY286" s="118" t="s">
        <v>167</v>
      </c>
      <c r="BK286" s="125">
        <f>SUM(BK287:BK288)</f>
        <v>0</v>
      </c>
    </row>
    <row r="287" spans="2:65" s="1" customFormat="1" ht="21.75" customHeight="1">
      <c r="B287" s="128"/>
      <c r="C287" s="129" t="s">
        <v>426</v>
      </c>
      <c r="D287" s="129" t="s">
        <v>169</v>
      </c>
      <c r="E287" s="130" t="s">
        <v>770</v>
      </c>
      <c r="F287" s="131" t="s">
        <v>771</v>
      </c>
      <c r="G287" s="132" t="s">
        <v>542</v>
      </c>
      <c r="H287" s="133">
        <v>16</v>
      </c>
      <c r="I287" s="183"/>
      <c r="J287" s="134">
        <f>ROUND(I287*H287,2)</f>
        <v>0</v>
      </c>
      <c r="K287" s="131" t="s">
        <v>172</v>
      </c>
      <c r="L287" s="28"/>
      <c r="M287" s="135" t="s">
        <v>1</v>
      </c>
      <c r="N287" s="136" t="s">
        <v>33</v>
      </c>
      <c r="O287" s="137">
        <v>1</v>
      </c>
      <c r="P287" s="137">
        <f>O287*H287</f>
        <v>16</v>
      </c>
      <c r="Q287" s="137">
        <v>0</v>
      </c>
      <c r="R287" s="137">
        <f>Q287*H287</f>
        <v>0</v>
      </c>
      <c r="S287" s="137">
        <v>0</v>
      </c>
      <c r="T287" s="138">
        <f>S287*H287</f>
        <v>0</v>
      </c>
      <c r="AR287" s="139" t="s">
        <v>543</v>
      </c>
      <c r="AT287" s="139" t="s">
        <v>169</v>
      </c>
      <c r="AU287" s="139" t="s">
        <v>76</v>
      </c>
      <c r="AY287" s="16" t="s">
        <v>167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6" t="s">
        <v>76</v>
      </c>
      <c r="BK287" s="140">
        <f>ROUND(I287*H287,2)</f>
        <v>0</v>
      </c>
      <c r="BL287" s="16" t="s">
        <v>543</v>
      </c>
      <c r="BM287" s="139" t="s">
        <v>772</v>
      </c>
    </row>
    <row r="288" spans="2:65" s="1" customFormat="1" ht="21.75" customHeight="1">
      <c r="B288" s="128"/>
      <c r="C288" s="129" t="s">
        <v>430</v>
      </c>
      <c r="D288" s="129" t="s">
        <v>169</v>
      </c>
      <c r="E288" s="130" t="s">
        <v>773</v>
      </c>
      <c r="F288" s="131" t="s">
        <v>774</v>
      </c>
      <c r="G288" s="132" t="s">
        <v>542</v>
      </c>
      <c r="H288" s="133">
        <v>8</v>
      </c>
      <c r="I288" s="183"/>
      <c r="J288" s="134">
        <f>ROUND(I288*H288,2)</f>
        <v>0</v>
      </c>
      <c r="K288" s="131" t="s">
        <v>172</v>
      </c>
      <c r="L288" s="28"/>
      <c r="M288" s="135" t="s">
        <v>1</v>
      </c>
      <c r="N288" s="136" t="s">
        <v>33</v>
      </c>
      <c r="O288" s="137">
        <v>1</v>
      </c>
      <c r="P288" s="137">
        <f>O288*H288</f>
        <v>8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543</v>
      </c>
      <c r="AT288" s="139" t="s">
        <v>169</v>
      </c>
      <c r="AU288" s="139" t="s">
        <v>76</v>
      </c>
      <c r="AY288" s="16" t="s">
        <v>167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6" t="s">
        <v>76</v>
      </c>
      <c r="BK288" s="140">
        <f>ROUND(I288*H288,2)</f>
        <v>0</v>
      </c>
      <c r="BL288" s="16" t="s">
        <v>543</v>
      </c>
      <c r="BM288" s="139" t="s">
        <v>775</v>
      </c>
    </row>
    <row r="289" spans="2:63" s="11" customFormat="1" ht="25.9" customHeight="1">
      <c r="B289" s="117"/>
      <c r="D289" s="118" t="s">
        <v>67</v>
      </c>
      <c r="E289" s="119" t="s">
        <v>545</v>
      </c>
      <c r="F289" s="119" t="s">
        <v>546</v>
      </c>
      <c r="J289" s="120">
        <f>BK289</f>
        <v>0</v>
      </c>
      <c r="L289" s="117"/>
      <c r="M289" s="121"/>
      <c r="P289" s="122">
        <f>P290</f>
        <v>0</v>
      </c>
      <c r="R289" s="122">
        <f>R290</f>
        <v>0</v>
      </c>
      <c r="T289" s="123">
        <f>T290</f>
        <v>0</v>
      </c>
      <c r="AR289" s="118" t="s">
        <v>192</v>
      </c>
      <c r="AT289" s="124" t="s">
        <v>67</v>
      </c>
      <c r="AU289" s="124" t="s">
        <v>68</v>
      </c>
      <c r="AY289" s="118" t="s">
        <v>167</v>
      </c>
      <c r="BK289" s="125">
        <f>BK290</f>
        <v>0</v>
      </c>
    </row>
    <row r="290" spans="2:63" s="11" customFormat="1" ht="22.9" customHeight="1">
      <c r="B290" s="117"/>
      <c r="D290" s="118" t="s">
        <v>67</v>
      </c>
      <c r="E290" s="126" t="s">
        <v>547</v>
      </c>
      <c r="F290" s="126" t="s">
        <v>548</v>
      </c>
      <c r="J290" s="127">
        <f>BK290</f>
        <v>0</v>
      </c>
      <c r="L290" s="117"/>
      <c r="M290" s="121"/>
      <c r="P290" s="122">
        <f>P291</f>
        <v>0</v>
      </c>
      <c r="R290" s="122">
        <f>R291</f>
        <v>0</v>
      </c>
      <c r="T290" s="123">
        <f>T291</f>
        <v>0</v>
      </c>
      <c r="AR290" s="118" t="s">
        <v>192</v>
      </c>
      <c r="AT290" s="124" t="s">
        <v>67</v>
      </c>
      <c r="AU290" s="124" t="s">
        <v>76</v>
      </c>
      <c r="AY290" s="118" t="s">
        <v>167</v>
      </c>
      <c r="BK290" s="125">
        <f>BK291</f>
        <v>0</v>
      </c>
    </row>
    <row r="291" spans="2:65" s="1" customFormat="1" ht="16.5" customHeight="1">
      <c r="B291" s="128"/>
      <c r="C291" s="129" t="s">
        <v>434</v>
      </c>
      <c r="D291" s="129" t="s">
        <v>169</v>
      </c>
      <c r="E291" s="130" t="s">
        <v>550</v>
      </c>
      <c r="F291" s="131" t="s">
        <v>548</v>
      </c>
      <c r="G291" s="132" t="s">
        <v>551</v>
      </c>
      <c r="H291" s="185"/>
      <c r="I291" s="134">
        <v>2</v>
      </c>
      <c r="J291" s="134">
        <f>ROUND(I291*H291,2)</f>
        <v>0</v>
      </c>
      <c r="K291" s="131" t="s">
        <v>552</v>
      </c>
      <c r="L291" s="28"/>
      <c r="M291" s="168" t="s">
        <v>1</v>
      </c>
      <c r="N291" s="169" t="s">
        <v>33</v>
      </c>
      <c r="O291" s="170">
        <v>0</v>
      </c>
      <c r="P291" s="170">
        <f>O291*H291</f>
        <v>0</v>
      </c>
      <c r="Q291" s="170">
        <v>0</v>
      </c>
      <c r="R291" s="170">
        <f>Q291*H291</f>
        <v>0</v>
      </c>
      <c r="S291" s="170">
        <v>0</v>
      </c>
      <c r="T291" s="171">
        <f>S291*H291</f>
        <v>0</v>
      </c>
      <c r="AR291" s="139" t="s">
        <v>553</v>
      </c>
      <c r="AT291" s="139" t="s">
        <v>169</v>
      </c>
      <c r="AU291" s="139" t="s">
        <v>78</v>
      </c>
      <c r="AY291" s="16" t="s">
        <v>167</v>
      </c>
      <c r="BE291" s="140">
        <f>IF(N291="základní",J291,0)</f>
        <v>0</v>
      </c>
      <c r="BF291" s="140">
        <f>IF(N291="snížená",J291,0)</f>
        <v>0</v>
      </c>
      <c r="BG291" s="140">
        <f>IF(N291="zákl. přenesená",J291,0)</f>
        <v>0</v>
      </c>
      <c r="BH291" s="140">
        <f>IF(N291="sníž. přenesená",J291,0)</f>
        <v>0</v>
      </c>
      <c r="BI291" s="140">
        <f>IF(N291="nulová",J291,0)</f>
        <v>0</v>
      </c>
      <c r="BJ291" s="16" t="s">
        <v>76</v>
      </c>
      <c r="BK291" s="140">
        <f>ROUND(I291*H291,2)</f>
        <v>0</v>
      </c>
      <c r="BL291" s="16" t="s">
        <v>553</v>
      </c>
      <c r="BM291" s="139" t="s">
        <v>776</v>
      </c>
    </row>
    <row r="292" spans="2:12" s="1" customFormat="1" ht="6.95" customHeight="1">
      <c r="B292" s="40"/>
      <c r="C292" s="41"/>
      <c r="D292" s="41"/>
      <c r="E292" s="41"/>
      <c r="F292" s="41"/>
      <c r="G292" s="41"/>
      <c r="H292" s="41"/>
      <c r="I292" s="41"/>
      <c r="J292" s="41"/>
      <c r="K292" s="41"/>
      <c r="L292" s="28"/>
    </row>
    <row r="294" spans="6:10" ht="12.75">
      <c r="F294" s="187" t="s">
        <v>928</v>
      </c>
      <c r="G294" s="186"/>
      <c r="H294" s="186"/>
      <c r="I294" s="186"/>
      <c r="J294" s="186"/>
    </row>
  </sheetData>
  <autoFilter ref="C127:K29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zoomScale="130" zoomScaleNormal="130" workbookViewId="0" topLeftCell="A138">
      <selection activeCell="J117" sqref="J1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84</v>
      </c>
    </row>
    <row r="3" spans="2:4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4.95" customHeight="1" hidden="1">
      <c r="B4" s="19"/>
      <c r="D4" s="20" t="s">
        <v>96</v>
      </c>
      <c r="L4" s="19"/>
      <c r="M4" s="85" t="s">
        <v>10</v>
      </c>
      <c r="AT4" s="16" t="s">
        <v>3</v>
      </c>
    </row>
    <row r="5" spans="2:12" ht="6.95" customHeight="1" hidden="1">
      <c r="B5" s="19"/>
      <c r="L5" s="19"/>
    </row>
    <row r="6" spans="2:12" ht="12" customHeight="1" hidden="1">
      <c r="B6" s="19"/>
      <c r="D6" s="25" t="s">
        <v>14</v>
      </c>
      <c r="L6" s="19"/>
    </row>
    <row r="7" spans="2:12" ht="16.5" customHeight="1" hidden="1">
      <c r="B7" s="19"/>
      <c r="E7" s="224" t="str">
        <f>'Rekapitulace stavby'!K6</f>
        <v>Úpravy objektu městské policie Chabařovice</v>
      </c>
      <c r="F7" s="225"/>
      <c r="G7" s="225"/>
      <c r="H7" s="225"/>
      <c r="L7" s="19"/>
    </row>
    <row r="8" spans="2:12" s="1" customFormat="1" ht="12" customHeight="1" hidden="1">
      <c r="B8" s="28"/>
      <c r="D8" s="25" t="s">
        <v>109</v>
      </c>
      <c r="L8" s="28"/>
    </row>
    <row r="9" spans="2:12" s="1" customFormat="1" ht="16.5" customHeight="1" hidden="1">
      <c r="B9" s="28"/>
      <c r="E9" s="214" t="s">
        <v>777</v>
      </c>
      <c r="F9" s="223"/>
      <c r="G9" s="223"/>
      <c r="H9" s="223"/>
      <c r="L9" s="28"/>
    </row>
    <row r="10" spans="2:12" s="1" customFormat="1" ht="12" hidden="1">
      <c r="B10" s="28"/>
      <c r="L10" s="28"/>
    </row>
    <row r="11" spans="2:12" s="1" customFormat="1" ht="12" customHeight="1" hidden="1">
      <c r="B11" s="28"/>
      <c r="D11" s="25" t="s">
        <v>15</v>
      </c>
      <c r="F11" s="23" t="s">
        <v>1</v>
      </c>
      <c r="I11" s="25" t="s">
        <v>16</v>
      </c>
      <c r="J11" s="23" t="s">
        <v>1</v>
      </c>
      <c r="L11" s="28"/>
    </row>
    <row r="12" spans="2:12" s="1" customFormat="1" ht="12" customHeight="1" hidden="1">
      <c r="B12" s="28"/>
      <c r="D12" s="25" t="s">
        <v>17</v>
      </c>
      <c r="F12" s="23" t="s">
        <v>18</v>
      </c>
      <c r="I12" s="25" t="s">
        <v>19</v>
      </c>
      <c r="J12" s="48">
        <f>'Rekapitulace stavby'!AN8</f>
        <v>0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5" t="s">
        <v>20</v>
      </c>
      <c r="I14" s="25" t="s">
        <v>21</v>
      </c>
      <c r="J14" s="23" t="str">
        <f>IF('Rekapitulace stavby'!AN10="","",'Rekapitulace stavby'!AN10)</f>
        <v/>
      </c>
      <c r="L14" s="28"/>
    </row>
    <row r="15" spans="2:12" s="1" customFormat="1" ht="18" customHeight="1" hidden="1">
      <c r="B15" s="28"/>
      <c r="E15" s="23" t="str">
        <f>IF('Rekapitulace stavby'!E11="","",'Rekapitulace stavby'!E11)</f>
        <v xml:space="preserve"> </v>
      </c>
      <c r="I15" s="25" t="s">
        <v>22</v>
      </c>
      <c r="J15" s="23" t="str">
        <f>IF('Rekapitulace stavby'!AN11="","",'Rekapitulace stavby'!AN11)</f>
        <v/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5" t="s">
        <v>23</v>
      </c>
      <c r="I17" s="25" t="s">
        <v>21</v>
      </c>
      <c r="J17" s="23" t="str">
        <f>'Rekapitulace stavby'!AN13</f>
        <v/>
      </c>
      <c r="L17" s="28"/>
    </row>
    <row r="18" spans="2:12" s="1" customFormat="1" ht="18" customHeight="1" hidden="1">
      <c r="B18" s="28"/>
      <c r="E18" s="198" t="str">
        <f>'Rekapitulace stavby'!E14</f>
        <v xml:space="preserve"> </v>
      </c>
      <c r="F18" s="198"/>
      <c r="G18" s="198"/>
      <c r="H18" s="198"/>
      <c r="I18" s="25" t="s">
        <v>22</v>
      </c>
      <c r="J18" s="23" t="str">
        <f>'Rekapitulace stavby'!AN14</f>
        <v/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5" t="s">
        <v>24</v>
      </c>
      <c r="I20" s="25" t="s">
        <v>21</v>
      </c>
      <c r="J20" s="23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3" t="str">
        <f>IF('Rekapitulace stavby'!E17="","",'Rekapitulace stavby'!E17)</f>
        <v xml:space="preserve"> </v>
      </c>
      <c r="I21" s="25" t="s">
        <v>22</v>
      </c>
      <c r="J21" s="23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5" t="s">
        <v>25</v>
      </c>
      <c r="I23" s="25" t="s">
        <v>21</v>
      </c>
      <c r="J23" s="23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3" t="str">
        <f>IF('Rekapitulace stavby'!E20="","",'Rekapitulace stavby'!E20)</f>
        <v xml:space="preserve"> </v>
      </c>
      <c r="I24" s="25" t="s">
        <v>22</v>
      </c>
      <c r="J24" s="23" t="str">
        <f>IF('Rekapitulace stavby'!AN20="","",'Rekapitulace stavby'!AN20)</f>
        <v/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5" t="s">
        <v>27</v>
      </c>
      <c r="L26" s="28"/>
    </row>
    <row r="27" spans="2:12" s="7" customFormat="1" ht="16.5" customHeight="1" hidden="1">
      <c r="B27" s="86"/>
      <c r="E27" s="200" t="s">
        <v>1</v>
      </c>
      <c r="F27" s="200"/>
      <c r="G27" s="200"/>
      <c r="H27" s="200"/>
      <c r="L27" s="86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7" t="s">
        <v>28</v>
      </c>
      <c r="J30" s="62">
        <f>ROUND(J123,2)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30</v>
      </c>
      <c r="I32" s="31" t="s">
        <v>29</v>
      </c>
      <c r="J32" s="31" t="s">
        <v>31</v>
      </c>
      <c r="L32" s="28"/>
    </row>
    <row r="33" spans="2:12" s="1" customFormat="1" ht="14.45" customHeight="1" hidden="1">
      <c r="B33" s="28"/>
      <c r="D33" s="51" t="s">
        <v>32</v>
      </c>
      <c r="E33" s="25" t="s">
        <v>33</v>
      </c>
      <c r="F33" s="88">
        <f>ROUND((SUM(BE123:BE147)),2)</f>
        <v>0</v>
      </c>
      <c r="I33" s="89">
        <v>0.21</v>
      </c>
      <c r="J33" s="88">
        <f>ROUND(((SUM(BE123:BE147))*I33),2)</f>
        <v>0</v>
      </c>
      <c r="L33" s="28"/>
    </row>
    <row r="34" spans="2:12" s="1" customFormat="1" ht="14.45" customHeight="1" hidden="1">
      <c r="B34" s="28"/>
      <c r="E34" s="25" t="s">
        <v>34</v>
      </c>
      <c r="F34" s="88">
        <f>ROUND((SUM(BF123:BF147)),2)</f>
        <v>0</v>
      </c>
      <c r="I34" s="89">
        <v>0.15</v>
      </c>
      <c r="J34" s="88">
        <f>ROUND(((SUM(BF123:BF147))*I34),2)</f>
        <v>0</v>
      </c>
      <c r="L34" s="28"/>
    </row>
    <row r="35" spans="2:12" s="1" customFormat="1" ht="14.45" customHeight="1" hidden="1">
      <c r="B35" s="28"/>
      <c r="E35" s="25" t="s">
        <v>35</v>
      </c>
      <c r="F35" s="88">
        <f>ROUND((SUM(BG123:BG147)),2)</f>
        <v>0</v>
      </c>
      <c r="I35" s="89">
        <v>0.21</v>
      </c>
      <c r="J35" s="88">
        <f>0</f>
        <v>0</v>
      </c>
      <c r="L35" s="28"/>
    </row>
    <row r="36" spans="2:12" s="1" customFormat="1" ht="14.45" customHeight="1" hidden="1">
      <c r="B36" s="28"/>
      <c r="E36" s="25" t="s">
        <v>36</v>
      </c>
      <c r="F36" s="88">
        <f>ROUND((SUM(BH123:BH147)),2)</f>
        <v>0</v>
      </c>
      <c r="I36" s="89">
        <v>0.15</v>
      </c>
      <c r="J36" s="88">
        <f>0</f>
        <v>0</v>
      </c>
      <c r="L36" s="28"/>
    </row>
    <row r="37" spans="2:12" s="1" customFormat="1" ht="14.45" customHeight="1" hidden="1">
      <c r="B37" s="28"/>
      <c r="E37" s="25" t="s">
        <v>37</v>
      </c>
      <c r="F37" s="88">
        <f>ROUND((SUM(BI123:BI147)),2)</f>
        <v>0</v>
      </c>
      <c r="I37" s="89">
        <v>0</v>
      </c>
      <c r="J37" s="88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90"/>
      <c r="D39" s="91" t="s">
        <v>38</v>
      </c>
      <c r="E39" s="53"/>
      <c r="F39" s="53"/>
      <c r="G39" s="92" t="s">
        <v>39</v>
      </c>
      <c r="H39" s="93" t="s">
        <v>40</v>
      </c>
      <c r="I39" s="53"/>
      <c r="J39" s="94">
        <f>SUM(J30:J37)</f>
        <v>0</v>
      </c>
      <c r="K39" s="95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28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.75" hidden="1">
      <c r="B61" s="28"/>
      <c r="D61" s="39" t="s">
        <v>43</v>
      </c>
      <c r="E61" s="30"/>
      <c r="F61" s="96" t="s">
        <v>44</v>
      </c>
      <c r="G61" s="39" t="s">
        <v>43</v>
      </c>
      <c r="H61" s="30"/>
      <c r="I61" s="30"/>
      <c r="J61" s="97" t="s">
        <v>44</v>
      </c>
      <c r="K61" s="30"/>
      <c r="L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.75" hidden="1">
      <c r="B65" s="28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.75" hidden="1">
      <c r="B76" s="28"/>
      <c r="D76" s="39" t="s">
        <v>43</v>
      </c>
      <c r="E76" s="30"/>
      <c r="F76" s="96" t="s">
        <v>44</v>
      </c>
      <c r="G76" s="39" t="s">
        <v>43</v>
      </c>
      <c r="H76" s="30"/>
      <c r="I76" s="30"/>
      <c r="J76" s="97" t="s">
        <v>44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2" hidden="1"/>
    <row r="79" ht="12" hidden="1"/>
    <row r="80" ht="12" hidden="1"/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130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24" t="str">
        <f>E7</f>
        <v>Úpravy objektu městské policie Chabařovice</v>
      </c>
      <c r="F85" s="225"/>
      <c r="G85" s="225"/>
      <c r="H85" s="225"/>
      <c r="L85" s="28"/>
    </row>
    <row r="86" spans="2:12" s="1" customFormat="1" ht="12" customHeight="1">
      <c r="B86" s="28"/>
      <c r="C86" s="25" t="s">
        <v>109</v>
      </c>
      <c r="L86" s="28"/>
    </row>
    <row r="87" spans="2:12" s="1" customFormat="1" ht="16.5" customHeight="1">
      <c r="B87" s="28"/>
      <c r="E87" s="214" t="str">
        <f>E9</f>
        <v>SO_03 - Úprava vzduchotechniky</v>
      </c>
      <c r="F87" s="223"/>
      <c r="G87" s="223"/>
      <c r="H87" s="22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17</v>
      </c>
      <c r="F89" s="23" t="str">
        <f>F12</f>
        <v xml:space="preserve"> </v>
      </c>
      <c r="I89" s="25" t="s">
        <v>19</v>
      </c>
      <c r="J89" s="48"/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20</v>
      </c>
      <c r="F91" s="23" t="str">
        <f>E15</f>
        <v xml:space="preserve"> </v>
      </c>
      <c r="I91" s="25" t="s">
        <v>24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23</v>
      </c>
      <c r="F92" s="23" t="str">
        <f>IF(E18="","",E18)</f>
        <v xml:space="preserve"> </v>
      </c>
      <c r="I92" s="25" t="s">
        <v>25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8" t="s">
        <v>131</v>
      </c>
      <c r="D94" s="90"/>
      <c r="E94" s="90"/>
      <c r="F94" s="90"/>
      <c r="G94" s="90"/>
      <c r="H94" s="90"/>
      <c r="I94" s="90"/>
      <c r="J94" s="99" t="s">
        <v>132</v>
      </c>
      <c r="K94" s="90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100" t="s">
        <v>133</v>
      </c>
      <c r="J96" s="62">
        <f>J123</f>
        <v>0</v>
      </c>
      <c r="L96" s="28"/>
      <c r="AU96" s="16" t="s">
        <v>134</v>
      </c>
    </row>
    <row r="97" spans="2:12" s="8" customFormat="1" ht="24.95" customHeight="1">
      <c r="B97" s="101"/>
      <c r="D97" s="102" t="s">
        <v>135</v>
      </c>
      <c r="E97" s="103"/>
      <c r="F97" s="103"/>
      <c r="G97" s="103"/>
      <c r="H97" s="103"/>
      <c r="I97" s="103"/>
      <c r="J97" s="104">
        <f>J124</f>
        <v>0</v>
      </c>
      <c r="L97" s="101"/>
    </row>
    <row r="98" spans="2:12" s="9" customFormat="1" ht="19.9" customHeight="1">
      <c r="B98" s="105"/>
      <c r="D98" s="106" t="s">
        <v>138</v>
      </c>
      <c r="E98" s="107"/>
      <c r="F98" s="107"/>
      <c r="G98" s="107"/>
      <c r="H98" s="107"/>
      <c r="I98" s="107"/>
      <c r="J98" s="108">
        <f>J125</f>
        <v>0</v>
      </c>
      <c r="L98" s="105"/>
    </row>
    <row r="99" spans="2:12" s="9" customFormat="1" ht="19.9" customHeight="1">
      <c r="B99" s="105"/>
      <c r="D99" s="106" t="s">
        <v>139</v>
      </c>
      <c r="E99" s="107"/>
      <c r="F99" s="107"/>
      <c r="G99" s="107"/>
      <c r="H99" s="107"/>
      <c r="I99" s="107"/>
      <c r="J99" s="108">
        <f>J128</f>
        <v>0</v>
      </c>
      <c r="L99" s="105"/>
    </row>
    <row r="100" spans="2:12" s="9" customFormat="1" ht="19.9" customHeight="1">
      <c r="B100" s="105"/>
      <c r="D100" s="106" t="s">
        <v>140</v>
      </c>
      <c r="E100" s="107"/>
      <c r="F100" s="107"/>
      <c r="G100" s="107"/>
      <c r="H100" s="107"/>
      <c r="I100" s="107"/>
      <c r="J100" s="108">
        <f>J131</f>
        <v>0</v>
      </c>
      <c r="L100" s="105"/>
    </row>
    <row r="101" spans="2:12" s="9" customFormat="1" ht="19.9" customHeight="1">
      <c r="B101" s="105"/>
      <c r="D101" s="106" t="s">
        <v>141</v>
      </c>
      <c r="E101" s="107"/>
      <c r="F101" s="107"/>
      <c r="G101" s="107"/>
      <c r="H101" s="107"/>
      <c r="I101" s="107"/>
      <c r="J101" s="108">
        <f>J138</f>
        <v>0</v>
      </c>
      <c r="L101" s="105"/>
    </row>
    <row r="102" spans="2:12" s="8" customFormat="1" ht="24.95" customHeight="1">
      <c r="B102" s="101"/>
      <c r="D102" s="102" t="s">
        <v>142</v>
      </c>
      <c r="E102" s="103"/>
      <c r="F102" s="103"/>
      <c r="G102" s="103"/>
      <c r="H102" s="103"/>
      <c r="I102" s="103"/>
      <c r="J102" s="104">
        <f>J140</f>
        <v>0</v>
      </c>
      <c r="L102" s="101"/>
    </row>
    <row r="103" spans="2:12" s="9" customFormat="1" ht="19.9" customHeight="1">
      <c r="B103" s="105"/>
      <c r="D103" s="106" t="s">
        <v>778</v>
      </c>
      <c r="E103" s="107"/>
      <c r="F103" s="107"/>
      <c r="G103" s="107"/>
      <c r="H103" s="107"/>
      <c r="I103" s="107"/>
      <c r="J103" s="108">
        <f>J141</f>
        <v>0</v>
      </c>
      <c r="L103" s="105"/>
    </row>
    <row r="104" spans="2:12" s="1" customFormat="1" ht="21.75" customHeight="1">
      <c r="B104" s="28"/>
      <c r="L104" s="28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5" customHeight="1">
      <c r="B110" s="28"/>
      <c r="C110" s="20" t="s">
        <v>152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5" t="s">
        <v>14</v>
      </c>
      <c r="L112" s="28"/>
    </row>
    <row r="113" spans="2:12" s="1" customFormat="1" ht="16.5" customHeight="1">
      <c r="B113" s="28"/>
      <c r="E113" s="224" t="str">
        <f>E7</f>
        <v>Úpravy objektu městské policie Chabařovice</v>
      </c>
      <c r="F113" s="225"/>
      <c r="G113" s="225"/>
      <c r="H113" s="225"/>
      <c r="L113" s="28"/>
    </row>
    <row r="114" spans="2:12" s="1" customFormat="1" ht="12" customHeight="1">
      <c r="B114" s="28"/>
      <c r="C114" s="25" t="s">
        <v>109</v>
      </c>
      <c r="L114" s="28"/>
    </row>
    <row r="115" spans="2:12" s="1" customFormat="1" ht="16.5" customHeight="1">
      <c r="B115" s="28"/>
      <c r="E115" s="214" t="str">
        <f>E9</f>
        <v>SO_03 - Úprava vzduchotechniky</v>
      </c>
      <c r="F115" s="223"/>
      <c r="G115" s="223"/>
      <c r="H115" s="223"/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5" t="s">
        <v>17</v>
      </c>
      <c r="F117" s="23" t="str">
        <f>F12</f>
        <v xml:space="preserve"> </v>
      </c>
      <c r="I117" s="25" t="s">
        <v>19</v>
      </c>
      <c r="J117" s="48"/>
      <c r="L117" s="28"/>
    </row>
    <row r="118" spans="2:12" s="1" customFormat="1" ht="6.95" customHeight="1">
      <c r="B118" s="28"/>
      <c r="L118" s="28"/>
    </row>
    <row r="119" spans="2:12" s="1" customFormat="1" ht="15.2" customHeight="1">
      <c r="B119" s="28"/>
      <c r="C119" s="25" t="s">
        <v>20</v>
      </c>
      <c r="F119" s="23" t="str">
        <f>E15</f>
        <v xml:space="preserve"> </v>
      </c>
      <c r="I119" s="25" t="s">
        <v>24</v>
      </c>
      <c r="J119" s="26" t="str">
        <f>E21</f>
        <v xml:space="preserve"> </v>
      </c>
      <c r="L119" s="28"/>
    </row>
    <row r="120" spans="2:12" s="1" customFormat="1" ht="15.2" customHeight="1">
      <c r="B120" s="28"/>
      <c r="C120" s="25" t="s">
        <v>23</v>
      </c>
      <c r="F120" s="23" t="str">
        <f>IF(E18="","",E18)</f>
        <v xml:space="preserve"> </v>
      </c>
      <c r="I120" s="25" t="s">
        <v>25</v>
      </c>
      <c r="J120" s="26" t="str">
        <f>E24</f>
        <v xml:space="preserve"> 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09"/>
      <c r="C122" s="110" t="s">
        <v>153</v>
      </c>
      <c r="D122" s="111" t="s">
        <v>53</v>
      </c>
      <c r="E122" s="111" t="s">
        <v>49</v>
      </c>
      <c r="F122" s="111" t="s">
        <v>50</v>
      </c>
      <c r="G122" s="111" t="s">
        <v>154</v>
      </c>
      <c r="H122" s="111" t="s">
        <v>155</v>
      </c>
      <c r="I122" s="111" t="s">
        <v>156</v>
      </c>
      <c r="J122" s="111" t="s">
        <v>132</v>
      </c>
      <c r="K122" s="112" t="s">
        <v>157</v>
      </c>
      <c r="L122" s="109"/>
      <c r="M122" s="55" t="s">
        <v>1</v>
      </c>
      <c r="N122" s="56" t="s">
        <v>32</v>
      </c>
      <c r="O122" s="56" t="s">
        <v>158</v>
      </c>
      <c r="P122" s="56" t="s">
        <v>159</v>
      </c>
      <c r="Q122" s="56" t="s">
        <v>160</v>
      </c>
      <c r="R122" s="56" t="s">
        <v>161</v>
      </c>
      <c r="S122" s="56" t="s">
        <v>162</v>
      </c>
      <c r="T122" s="57" t="s">
        <v>163</v>
      </c>
    </row>
    <row r="123" spans="2:63" s="1" customFormat="1" ht="22.9" customHeight="1">
      <c r="B123" s="28"/>
      <c r="C123" s="60" t="s">
        <v>164</v>
      </c>
      <c r="J123" s="113">
        <f>BK123</f>
        <v>0</v>
      </c>
      <c r="L123" s="28"/>
      <c r="M123" s="58"/>
      <c r="N123" s="49"/>
      <c r="O123" s="49"/>
      <c r="P123" s="114">
        <f>P124+P140</f>
        <v>159.796395</v>
      </c>
      <c r="Q123" s="49"/>
      <c r="R123" s="114">
        <f>R124+R140</f>
        <v>0.137302</v>
      </c>
      <c r="S123" s="49"/>
      <c r="T123" s="115">
        <f>T124+T140</f>
        <v>0.0234</v>
      </c>
      <c r="AT123" s="16" t="s">
        <v>67</v>
      </c>
      <c r="AU123" s="16" t="s">
        <v>134</v>
      </c>
      <c r="BK123" s="116">
        <f>BK124+BK140</f>
        <v>0</v>
      </c>
    </row>
    <row r="124" spans="2:63" s="11" customFormat="1" ht="25.9" customHeight="1">
      <c r="B124" s="117"/>
      <c r="D124" s="118" t="s">
        <v>67</v>
      </c>
      <c r="E124" s="119" t="s">
        <v>165</v>
      </c>
      <c r="F124" s="119" t="s">
        <v>166</v>
      </c>
      <c r="J124" s="120">
        <f>BK124</f>
        <v>0</v>
      </c>
      <c r="L124" s="117"/>
      <c r="M124" s="121"/>
      <c r="P124" s="122">
        <f>P125+P128+P131+P138</f>
        <v>10.346395000000001</v>
      </c>
      <c r="R124" s="122">
        <f>R125+R128+R131+R138</f>
        <v>0.137302</v>
      </c>
      <c r="T124" s="123">
        <f>T125+T128+T131+T138</f>
        <v>0.0234</v>
      </c>
      <c r="AR124" s="118" t="s">
        <v>76</v>
      </c>
      <c r="AT124" s="124" t="s">
        <v>67</v>
      </c>
      <c r="AU124" s="124" t="s">
        <v>68</v>
      </c>
      <c r="AY124" s="118" t="s">
        <v>167</v>
      </c>
      <c r="BK124" s="125">
        <f>BK125+BK128+BK131+BK138</f>
        <v>0</v>
      </c>
    </row>
    <row r="125" spans="2:63" s="11" customFormat="1" ht="22.9" customHeight="1">
      <c r="B125" s="117"/>
      <c r="D125" s="118" t="s">
        <v>67</v>
      </c>
      <c r="E125" s="126" t="s">
        <v>199</v>
      </c>
      <c r="F125" s="126" t="s">
        <v>213</v>
      </c>
      <c r="J125" s="127">
        <f>BK125</f>
        <v>0</v>
      </c>
      <c r="L125" s="117"/>
      <c r="M125" s="121"/>
      <c r="P125" s="122">
        <f>SUM(P126:P127)</f>
        <v>7.933</v>
      </c>
      <c r="R125" s="122">
        <f>SUM(R126:R127)</f>
        <v>0.13590000000000002</v>
      </c>
      <c r="T125" s="123">
        <f>SUM(T126:T127)</f>
        <v>0</v>
      </c>
      <c r="AR125" s="118" t="s">
        <v>76</v>
      </c>
      <c r="AT125" s="124" t="s">
        <v>67</v>
      </c>
      <c r="AU125" s="124" t="s">
        <v>76</v>
      </c>
      <c r="AY125" s="118" t="s">
        <v>167</v>
      </c>
      <c r="BK125" s="125">
        <f>SUM(BK126:BK127)</f>
        <v>0</v>
      </c>
    </row>
    <row r="126" spans="2:65" s="1" customFormat="1" ht="24.2" customHeight="1">
      <c r="B126" s="128"/>
      <c r="C126" s="129" t="s">
        <v>76</v>
      </c>
      <c r="D126" s="129" t="s">
        <v>169</v>
      </c>
      <c r="E126" s="130" t="s">
        <v>605</v>
      </c>
      <c r="F126" s="131" t="s">
        <v>606</v>
      </c>
      <c r="G126" s="132" t="s">
        <v>271</v>
      </c>
      <c r="H126" s="133">
        <v>33</v>
      </c>
      <c r="I126" s="183"/>
      <c r="J126" s="134">
        <f>ROUND(I126*H126,2)</f>
        <v>0</v>
      </c>
      <c r="K126" s="131" t="s">
        <v>172</v>
      </c>
      <c r="L126" s="28"/>
      <c r="M126" s="135" t="s">
        <v>1</v>
      </c>
      <c r="N126" s="136" t="s">
        <v>33</v>
      </c>
      <c r="O126" s="137">
        <v>0.213</v>
      </c>
      <c r="P126" s="137">
        <f>O126*H126</f>
        <v>7.029</v>
      </c>
      <c r="Q126" s="137">
        <v>0.0035</v>
      </c>
      <c r="R126" s="137">
        <f>Q126*H126</f>
        <v>0.1155</v>
      </c>
      <c r="S126" s="137">
        <v>0</v>
      </c>
      <c r="T126" s="138">
        <f>S126*H126</f>
        <v>0</v>
      </c>
      <c r="AR126" s="139" t="s">
        <v>173</v>
      </c>
      <c r="AT126" s="139" t="s">
        <v>169</v>
      </c>
      <c r="AU126" s="139" t="s">
        <v>78</v>
      </c>
      <c r="AY126" s="16" t="s">
        <v>167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6" t="s">
        <v>76</v>
      </c>
      <c r="BK126" s="140">
        <f>ROUND(I126*H126,2)</f>
        <v>0</v>
      </c>
      <c r="BL126" s="16" t="s">
        <v>173</v>
      </c>
      <c r="BM126" s="139" t="s">
        <v>779</v>
      </c>
    </row>
    <row r="127" spans="2:65" s="1" customFormat="1" ht="24.2" customHeight="1">
      <c r="B127" s="128"/>
      <c r="C127" s="129" t="s">
        <v>78</v>
      </c>
      <c r="D127" s="129" t="s">
        <v>169</v>
      </c>
      <c r="E127" s="130" t="s">
        <v>780</v>
      </c>
      <c r="F127" s="131" t="s">
        <v>781</v>
      </c>
      <c r="G127" s="132" t="s">
        <v>271</v>
      </c>
      <c r="H127" s="133">
        <v>2</v>
      </c>
      <c r="I127" s="183"/>
      <c r="J127" s="134">
        <f>ROUND(I127*H127,2)</f>
        <v>0</v>
      </c>
      <c r="K127" s="131" t="s">
        <v>172</v>
      </c>
      <c r="L127" s="28"/>
      <c r="M127" s="135" t="s">
        <v>1</v>
      </c>
      <c r="N127" s="136" t="s">
        <v>33</v>
      </c>
      <c r="O127" s="137">
        <v>0.452</v>
      </c>
      <c r="P127" s="137">
        <f>O127*H127</f>
        <v>0.904</v>
      </c>
      <c r="Q127" s="137">
        <v>0.0102</v>
      </c>
      <c r="R127" s="137">
        <f>Q127*H127</f>
        <v>0.0204</v>
      </c>
      <c r="S127" s="137">
        <v>0</v>
      </c>
      <c r="T127" s="138">
        <f>S127*H127</f>
        <v>0</v>
      </c>
      <c r="AR127" s="139" t="s">
        <v>173</v>
      </c>
      <c r="AT127" s="139" t="s">
        <v>169</v>
      </c>
      <c r="AU127" s="139" t="s">
        <v>78</v>
      </c>
      <c r="AY127" s="16" t="s">
        <v>167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6" t="s">
        <v>76</v>
      </c>
      <c r="BK127" s="140">
        <f>ROUND(I127*H127,2)</f>
        <v>0</v>
      </c>
      <c r="BL127" s="16" t="s">
        <v>173</v>
      </c>
      <c r="BM127" s="139" t="s">
        <v>782</v>
      </c>
    </row>
    <row r="128" spans="2:63" s="11" customFormat="1" ht="22.9" customHeight="1">
      <c r="B128" s="117"/>
      <c r="D128" s="118" t="s">
        <v>67</v>
      </c>
      <c r="E128" s="126" t="s">
        <v>214</v>
      </c>
      <c r="F128" s="126" t="s">
        <v>277</v>
      </c>
      <c r="J128" s="127">
        <f>BK128</f>
        <v>0</v>
      </c>
      <c r="L128" s="117"/>
      <c r="M128" s="121"/>
      <c r="P128" s="122">
        <f>SUM(P129:P130)</f>
        <v>1.7999999999999998</v>
      </c>
      <c r="R128" s="122">
        <f>SUM(R129:R130)</f>
        <v>0.001402</v>
      </c>
      <c r="T128" s="123">
        <f>SUM(T129:T130)</f>
        <v>0.0234</v>
      </c>
      <c r="AR128" s="118" t="s">
        <v>76</v>
      </c>
      <c r="AT128" s="124" t="s">
        <v>67</v>
      </c>
      <c r="AU128" s="124" t="s">
        <v>76</v>
      </c>
      <c r="AY128" s="118" t="s">
        <v>167</v>
      </c>
      <c r="BK128" s="125">
        <f>SUM(BK129:BK130)</f>
        <v>0</v>
      </c>
    </row>
    <row r="129" spans="2:65" s="1" customFormat="1" ht="33" customHeight="1">
      <c r="B129" s="128"/>
      <c r="C129" s="129" t="s">
        <v>92</v>
      </c>
      <c r="D129" s="129" t="s">
        <v>169</v>
      </c>
      <c r="E129" s="130" t="s">
        <v>279</v>
      </c>
      <c r="F129" s="131" t="s">
        <v>280</v>
      </c>
      <c r="G129" s="132" t="s">
        <v>90</v>
      </c>
      <c r="H129" s="133">
        <v>4</v>
      </c>
      <c r="I129" s="183"/>
      <c r="J129" s="134">
        <f>ROUND(I129*H129,2)</f>
        <v>0</v>
      </c>
      <c r="K129" s="131" t="s">
        <v>552</v>
      </c>
      <c r="L129" s="28"/>
      <c r="M129" s="135" t="s">
        <v>1</v>
      </c>
      <c r="N129" s="136" t="s">
        <v>33</v>
      </c>
      <c r="O129" s="137">
        <v>0.105</v>
      </c>
      <c r="P129" s="137">
        <f>O129*H129</f>
        <v>0.42</v>
      </c>
      <c r="Q129" s="137">
        <v>0.00013</v>
      </c>
      <c r="R129" s="137">
        <f>Q129*H129</f>
        <v>0.00052</v>
      </c>
      <c r="S129" s="137">
        <v>0</v>
      </c>
      <c r="T129" s="138">
        <f>S129*H129</f>
        <v>0</v>
      </c>
      <c r="AR129" s="139" t="s">
        <v>173</v>
      </c>
      <c r="AT129" s="139" t="s">
        <v>169</v>
      </c>
      <c r="AU129" s="139" t="s">
        <v>78</v>
      </c>
      <c r="AY129" s="16" t="s">
        <v>167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6" t="s">
        <v>76</v>
      </c>
      <c r="BK129" s="140">
        <f>ROUND(I129*H129,2)</f>
        <v>0</v>
      </c>
      <c r="BL129" s="16" t="s">
        <v>173</v>
      </c>
      <c r="BM129" s="139" t="s">
        <v>783</v>
      </c>
    </row>
    <row r="130" spans="2:65" s="1" customFormat="1" ht="24.2" customHeight="1">
      <c r="B130" s="128"/>
      <c r="C130" s="129" t="s">
        <v>173</v>
      </c>
      <c r="D130" s="129" t="s">
        <v>169</v>
      </c>
      <c r="E130" s="130" t="s">
        <v>784</v>
      </c>
      <c r="F130" s="131" t="s">
        <v>785</v>
      </c>
      <c r="G130" s="132" t="s">
        <v>116</v>
      </c>
      <c r="H130" s="133">
        <v>0.6</v>
      </c>
      <c r="I130" s="183"/>
      <c r="J130" s="134">
        <f>ROUND(I130*H130,2)</f>
        <v>0</v>
      </c>
      <c r="K130" s="131" t="s">
        <v>172</v>
      </c>
      <c r="L130" s="28"/>
      <c r="M130" s="135" t="s">
        <v>1</v>
      </c>
      <c r="N130" s="136" t="s">
        <v>33</v>
      </c>
      <c r="O130" s="137">
        <v>2.3</v>
      </c>
      <c r="P130" s="137">
        <f>O130*H130</f>
        <v>1.38</v>
      </c>
      <c r="Q130" s="137">
        <v>0.00147</v>
      </c>
      <c r="R130" s="137">
        <f>Q130*H130</f>
        <v>0.000882</v>
      </c>
      <c r="S130" s="137">
        <v>0.039</v>
      </c>
      <c r="T130" s="138">
        <f>S130*H130</f>
        <v>0.0234</v>
      </c>
      <c r="AR130" s="139" t="s">
        <v>173</v>
      </c>
      <c r="AT130" s="139" t="s">
        <v>169</v>
      </c>
      <c r="AU130" s="139" t="s">
        <v>78</v>
      </c>
      <c r="AY130" s="16" t="s">
        <v>167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6" t="s">
        <v>76</v>
      </c>
      <c r="BK130" s="140">
        <f>ROUND(I130*H130,2)</f>
        <v>0</v>
      </c>
      <c r="BL130" s="16" t="s">
        <v>173</v>
      </c>
      <c r="BM130" s="139" t="s">
        <v>786</v>
      </c>
    </row>
    <row r="131" spans="2:63" s="11" customFormat="1" ht="22.9" customHeight="1">
      <c r="B131" s="117"/>
      <c r="D131" s="118" t="s">
        <v>67</v>
      </c>
      <c r="E131" s="126" t="s">
        <v>331</v>
      </c>
      <c r="F131" s="126" t="s">
        <v>332</v>
      </c>
      <c r="J131" s="127">
        <f>BK131</f>
        <v>0</v>
      </c>
      <c r="L131" s="117"/>
      <c r="M131" s="121"/>
      <c r="P131" s="122">
        <f>SUM(P132:P137)</f>
        <v>0.059914999999999996</v>
      </c>
      <c r="R131" s="122">
        <f>SUM(R132:R137)</f>
        <v>0</v>
      </c>
      <c r="T131" s="123">
        <f>SUM(T132:T137)</f>
        <v>0</v>
      </c>
      <c r="AR131" s="118" t="s">
        <v>76</v>
      </c>
      <c r="AT131" s="124" t="s">
        <v>67</v>
      </c>
      <c r="AU131" s="124" t="s">
        <v>76</v>
      </c>
      <c r="AY131" s="118" t="s">
        <v>167</v>
      </c>
      <c r="BK131" s="125">
        <f>SUM(BK132:BK137)</f>
        <v>0</v>
      </c>
    </row>
    <row r="132" spans="2:65" s="1" customFormat="1" ht="24.2" customHeight="1">
      <c r="B132" s="128"/>
      <c r="C132" s="129" t="s">
        <v>192</v>
      </c>
      <c r="D132" s="129" t="s">
        <v>169</v>
      </c>
      <c r="E132" s="130" t="s">
        <v>334</v>
      </c>
      <c r="F132" s="131" t="s">
        <v>335</v>
      </c>
      <c r="G132" s="132" t="s">
        <v>189</v>
      </c>
      <c r="H132" s="133">
        <v>0.023</v>
      </c>
      <c r="I132" s="183"/>
      <c r="J132" s="134">
        <f>ROUND(I132*H132,2)</f>
        <v>0</v>
      </c>
      <c r="K132" s="131" t="s">
        <v>172</v>
      </c>
      <c r="L132" s="28"/>
      <c r="M132" s="135" t="s">
        <v>1</v>
      </c>
      <c r="N132" s="136" t="s">
        <v>33</v>
      </c>
      <c r="O132" s="137">
        <v>2.42</v>
      </c>
      <c r="P132" s="137">
        <f>O132*H132</f>
        <v>0.055659999999999994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173</v>
      </c>
      <c r="AT132" s="139" t="s">
        <v>169</v>
      </c>
      <c r="AU132" s="139" t="s">
        <v>78</v>
      </c>
      <c r="AY132" s="16" t="s">
        <v>167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6" t="s">
        <v>76</v>
      </c>
      <c r="BK132" s="140">
        <f>ROUND(I132*H132,2)</f>
        <v>0</v>
      </c>
      <c r="BL132" s="16" t="s">
        <v>173</v>
      </c>
      <c r="BM132" s="139" t="s">
        <v>787</v>
      </c>
    </row>
    <row r="133" spans="2:65" s="1" customFormat="1" ht="24.2" customHeight="1">
      <c r="B133" s="128"/>
      <c r="C133" s="129" t="s">
        <v>199</v>
      </c>
      <c r="D133" s="129" t="s">
        <v>169</v>
      </c>
      <c r="E133" s="130" t="s">
        <v>338</v>
      </c>
      <c r="F133" s="131" t="s">
        <v>339</v>
      </c>
      <c r="G133" s="132" t="s">
        <v>189</v>
      </c>
      <c r="H133" s="133">
        <v>0.023</v>
      </c>
      <c r="I133" s="183"/>
      <c r="J133" s="134">
        <f>ROUND(I133*H133,2)</f>
        <v>0</v>
      </c>
      <c r="K133" s="131" t="s">
        <v>552</v>
      </c>
      <c r="L133" s="28"/>
      <c r="M133" s="135" t="s">
        <v>1</v>
      </c>
      <c r="N133" s="136" t="s">
        <v>33</v>
      </c>
      <c r="O133" s="137">
        <v>0.125</v>
      </c>
      <c r="P133" s="137">
        <f>O133*H133</f>
        <v>0.002875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173</v>
      </c>
      <c r="AT133" s="139" t="s">
        <v>169</v>
      </c>
      <c r="AU133" s="139" t="s">
        <v>78</v>
      </c>
      <c r="AY133" s="16" t="s">
        <v>167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6" t="s">
        <v>76</v>
      </c>
      <c r="BK133" s="140">
        <f>ROUND(I133*H133,2)</f>
        <v>0</v>
      </c>
      <c r="BL133" s="16" t="s">
        <v>173</v>
      </c>
      <c r="BM133" s="139" t="s">
        <v>788</v>
      </c>
    </row>
    <row r="134" spans="2:65" s="1" customFormat="1" ht="24.2" customHeight="1">
      <c r="B134" s="128"/>
      <c r="C134" s="129" t="s">
        <v>205</v>
      </c>
      <c r="D134" s="129" t="s">
        <v>169</v>
      </c>
      <c r="E134" s="130" t="s">
        <v>342</v>
      </c>
      <c r="F134" s="131" t="s">
        <v>343</v>
      </c>
      <c r="G134" s="132" t="s">
        <v>189</v>
      </c>
      <c r="H134" s="133">
        <v>0.23</v>
      </c>
      <c r="I134" s="183"/>
      <c r="J134" s="134">
        <f>ROUND(I134*H134,2)</f>
        <v>0</v>
      </c>
      <c r="K134" s="131" t="s">
        <v>552</v>
      </c>
      <c r="L134" s="28"/>
      <c r="M134" s="135" t="s">
        <v>1</v>
      </c>
      <c r="N134" s="136" t="s">
        <v>33</v>
      </c>
      <c r="O134" s="137">
        <v>0.006</v>
      </c>
      <c r="P134" s="137">
        <f>O134*H134</f>
        <v>0.0013800000000000002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173</v>
      </c>
      <c r="AT134" s="139" t="s">
        <v>169</v>
      </c>
      <c r="AU134" s="139" t="s">
        <v>78</v>
      </c>
      <c r="AY134" s="16" t="s">
        <v>167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6" t="s">
        <v>76</v>
      </c>
      <c r="BK134" s="140">
        <f>ROUND(I134*H134,2)</f>
        <v>0</v>
      </c>
      <c r="BL134" s="16" t="s">
        <v>173</v>
      </c>
      <c r="BM134" s="139" t="s">
        <v>789</v>
      </c>
    </row>
    <row r="135" spans="2:51" s="12" customFormat="1" ht="12">
      <c r="B135" s="141"/>
      <c r="D135" s="142" t="s">
        <v>175</v>
      </c>
      <c r="F135" s="144" t="s">
        <v>790</v>
      </c>
      <c r="H135" s="145">
        <v>0.23</v>
      </c>
      <c r="L135" s="141"/>
      <c r="M135" s="146"/>
      <c r="T135" s="147"/>
      <c r="AT135" s="143" t="s">
        <v>175</v>
      </c>
      <c r="AU135" s="143" t="s">
        <v>78</v>
      </c>
      <c r="AV135" s="12" t="s">
        <v>78</v>
      </c>
      <c r="AW135" s="12" t="s">
        <v>3</v>
      </c>
      <c r="AX135" s="12" t="s">
        <v>76</v>
      </c>
      <c r="AY135" s="143" t="s">
        <v>167</v>
      </c>
    </row>
    <row r="136" spans="2:65" s="1" customFormat="1" ht="33" customHeight="1">
      <c r="B136" s="128"/>
      <c r="C136" s="129" t="s">
        <v>196</v>
      </c>
      <c r="D136" s="129" t="s">
        <v>169</v>
      </c>
      <c r="E136" s="130" t="s">
        <v>347</v>
      </c>
      <c r="F136" s="131" t="s">
        <v>348</v>
      </c>
      <c r="G136" s="132" t="s">
        <v>189</v>
      </c>
      <c r="H136" s="133">
        <v>0.002</v>
      </c>
      <c r="I136" s="183"/>
      <c r="J136" s="134">
        <f>ROUND(I136*H136,2)</f>
        <v>0</v>
      </c>
      <c r="K136" s="131" t="s">
        <v>552</v>
      </c>
      <c r="L136" s="28"/>
      <c r="M136" s="135" t="s">
        <v>1</v>
      </c>
      <c r="N136" s="136" t="s">
        <v>33</v>
      </c>
      <c r="O136" s="137">
        <v>0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173</v>
      </c>
      <c r="AT136" s="139" t="s">
        <v>169</v>
      </c>
      <c r="AU136" s="139" t="s">
        <v>78</v>
      </c>
      <c r="AY136" s="16" t="s">
        <v>167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6" t="s">
        <v>76</v>
      </c>
      <c r="BK136" s="140">
        <f>ROUND(I136*H136,2)</f>
        <v>0</v>
      </c>
      <c r="BL136" s="16" t="s">
        <v>173</v>
      </c>
      <c r="BM136" s="139" t="s">
        <v>791</v>
      </c>
    </row>
    <row r="137" spans="2:51" s="12" customFormat="1" ht="12">
      <c r="B137" s="141"/>
      <c r="D137" s="142" t="s">
        <v>175</v>
      </c>
      <c r="F137" s="144" t="s">
        <v>792</v>
      </c>
      <c r="H137" s="145">
        <v>0.002</v>
      </c>
      <c r="L137" s="141"/>
      <c r="M137" s="146"/>
      <c r="T137" s="147"/>
      <c r="AT137" s="143" t="s">
        <v>175</v>
      </c>
      <c r="AU137" s="143" t="s">
        <v>78</v>
      </c>
      <c r="AV137" s="12" t="s">
        <v>78</v>
      </c>
      <c r="AW137" s="12" t="s">
        <v>3</v>
      </c>
      <c r="AX137" s="12" t="s">
        <v>76</v>
      </c>
      <c r="AY137" s="143" t="s">
        <v>167</v>
      </c>
    </row>
    <row r="138" spans="2:63" s="11" customFormat="1" ht="22.9" customHeight="1">
      <c r="B138" s="117"/>
      <c r="D138" s="118" t="s">
        <v>67</v>
      </c>
      <c r="E138" s="126" t="s">
        <v>350</v>
      </c>
      <c r="F138" s="126" t="s">
        <v>351</v>
      </c>
      <c r="J138" s="127">
        <f>BK138</f>
        <v>0</v>
      </c>
      <c r="L138" s="117"/>
      <c r="M138" s="121"/>
      <c r="P138" s="122">
        <f>P139</f>
        <v>0.5534800000000001</v>
      </c>
      <c r="R138" s="122">
        <f>R139</f>
        <v>0</v>
      </c>
      <c r="T138" s="123">
        <f>T139</f>
        <v>0</v>
      </c>
      <c r="AR138" s="118" t="s">
        <v>76</v>
      </c>
      <c r="AT138" s="124" t="s">
        <v>67</v>
      </c>
      <c r="AU138" s="124" t="s">
        <v>76</v>
      </c>
      <c r="AY138" s="118" t="s">
        <v>167</v>
      </c>
      <c r="BK138" s="125">
        <f>BK139</f>
        <v>0</v>
      </c>
    </row>
    <row r="139" spans="2:65" s="1" customFormat="1" ht="16.5" customHeight="1">
      <c r="B139" s="128"/>
      <c r="C139" s="129" t="s">
        <v>214</v>
      </c>
      <c r="D139" s="129" t="s">
        <v>169</v>
      </c>
      <c r="E139" s="130" t="s">
        <v>353</v>
      </c>
      <c r="F139" s="131" t="s">
        <v>354</v>
      </c>
      <c r="G139" s="132" t="s">
        <v>189</v>
      </c>
      <c r="H139" s="133">
        <v>0.137</v>
      </c>
      <c r="I139" s="183"/>
      <c r="J139" s="134">
        <f>ROUND(I139*H139,2)</f>
        <v>0</v>
      </c>
      <c r="K139" s="131" t="s">
        <v>172</v>
      </c>
      <c r="L139" s="28"/>
      <c r="M139" s="135" t="s">
        <v>1</v>
      </c>
      <c r="N139" s="136" t="s">
        <v>33</v>
      </c>
      <c r="O139" s="137">
        <v>4.04</v>
      </c>
      <c r="P139" s="137">
        <f>O139*H139</f>
        <v>0.5534800000000001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173</v>
      </c>
      <c r="AT139" s="139" t="s">
        <v>169</v>
      </c>
      <c r="AU139" s="139" t="s">
        <v>78</v>
      </c>
      <c r="AY139" s="16" t="s">
        <v>167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6" t="s">
        <v>76</v>
      </c>
      <c r="BK139" s="140">
        <f>ROUND(I139*H139,2)</f>
        <v>0</v>
      </c>
      <c r="BL139" s="16" t="s">
        <v>173</v>
      </c>
      <c r="BM139" s="139" t="s">
        <v>793</v>
      </c>
    </row>
    <row r="140" spans="2:63" s="11" customFormat="1" ht="25.9" customHeight="1">
      <c r="B140" s="117"/>
      <c r="D140" s="118" t="s">
        <v>67</v>
      </c>
      <c r="E140" s="119" t="s">
        <v>356</v>
      </c>
      <c r="F140" s="119" t="s">
        <v>357</v>
      </c>
      <c r="J140" s="120">
        <f>BK140</f>
        <v>0</v>
      </c>
      <c r="L140" s="117"/>
      <c r="M140" s="121"/>
      <c r="P140" s="122">
        <f>P141</f>
        <v>149.45</v>
      </c>
      <c r="R140" s="122">
        <f>R141</f>
        <v>0</v>
      </c>
      <c r="T140" s="123">
        <f>T141</f>
        <v>0</v>
      </c>
      <c r="AR140" s="118" t="s">
        <v>78</v>
      </c>
      <c r="AT140" s="124" t="s">
        <v>67</v>
      </c>
      <c r="AU140" s="124" t="s">
        <v>68</v>
      </c>
      <c r="AY140" s="118" t="s">
        <v>167</v>
      </c>
      <c r="BK140" s="125">
        <f>BK141</f>
        <v>0</v>
      </c>
    </row>
    <row r="141" spans="2:63" s="11" customFormat="1" ht="22.9" customHeight="1">
      <c r="B141" s="117"/>
      <c r="D141" s="118" t="s">
        <v>67</v>
      </c>
      <c r="E141" s="126" t="s">
        <v>794</v>
      </c>
      <c r="F141" s="126" t="s">
        <v>795</v>
      </c>
      <c r="J141" s="127">
        <f>BK141</f>
        <v>0</v>
      </c>
      <c r="L141" s="117"/>
      <c r="M141" s="121"/>
      <c r="P141" s="122">
        <f>SUM(P142:P147)</f>
        <v>149.45</v>
      </c>
      <c r="R141" s="122">
        <f>SUM(R142:R147)</f>
        <v>0</v>
      </c>
      <c r="T141" s="123">
        <f>SUM(T142:T147)</f>
        <v>0</v>
      </c>
      <c r="AR141" s="118" t="s">
        <v>78</v>
      </c>
      <c r="AT141" s="124" t="s">
        <v>67</v>
      </c>
      <c r="AU141" s="124" t="s">
        <v>76</v>
      </c>
      <c r="AY141" s="118" t="s">
        <v>167</v>
      </c>
      <c r="BK141" s="125">
        <f>SUM(BK142:BK147)</f>
        <v>0</v>
      </c>
    </row>
    <row r="142" spans="2:65" s="1" customFormat="1" ht="16.5" customHeight="1">
      <c r="B142" s="128"/>
      <c r="C142" s="129" t="s">
        <v>219</v>
      </c>
      <c r="D142" s="129" t="s">
        <v>796</v>
      </c>
      <c r="E142" s="130" t="s">
        <v>797</v>
      </c>
      <c r="F142" s="131" t="s">
        <v>798</v>
      </c>
      <c r="G142" s="132" t="s">
        <v>799</v>
      </c>
      <c r="H142" s="133">
        <v>1</v>
      </c>
      <c r="I142" s="183"/>
      <c r="J142" s="134">
        <f>ROUND(I142*H142,2)</f>
        <v>0</v>
      </c>
      <c r="K142" s="131" t="s">
        <v>800</v>
      </c>
      <c r="L142" s="28"/>
      <c r="M142" s="135" t="s">
        <v>1</v>
      </c>
      <c r="N142" s="136" t="s">
        <v>33</v>
      </c>
      <c r="O142" s="137">
        <v>149.45</v>
      </c>
      <c r="P142" s="137">
        <f>O142*H142</f>
        <v>149.45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247</v>
      </c>
      <c r="AT142" s="139" t="s">
        <v>169</v>
      </c>
      <c r="AU142" s="139" t="s">
        <v>78</v>
      </c>
      <c r="AY142" s="16" t="s">
        <v>167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6" t="s">
        <v>76</v>
      </c>
      <c r="BK142" s="140">
        <f>ROUND(I142*H142,2)</f>
        <v>0</v>
      </c>
      <c r="BL142" s="16" t="s">
        <v>247</v>
      </c>
      <c r="BM142" s="139" t="s">
        <v>801</v>
      </c>
    </row>
    <row r="143" spans="2:51" s="14" customFormat="1" ht="12">
      <c r="B143" s="154"/>
      <c r="D143" s="142" t="s">
        <v>175</v>
      </c>
      <c r="E143" s="155" t="s">
        <v>1</v>
      </c>
      <c r="F143" s="156" t="s">
        <v>802</v>
      </c>
      <c r="H143" s="155" t="s">
        <v>1</v>
      </c>
      <c r="L143" s="154"/>
      <c r="M143" s="157"/>
      <c r="T143" s="158"/>
      <c r="AT143" s="155" t="s">
        <v>175</v>
      </c>
      <c r="AU143" s="155" t="s">
        <v>78</v>
      </c>
      <c r="AV143" s="14" t="s">
        <v>76</v>
      </c>
      <c r="AW143" s="14" t="s">
        <v>26</v>
      </c>
      <c r="AX143" s="14" t="s">
        <v>68</v>
      </c>
      <c r="AY143" s="155" t="s">
        <v>167</v>
      </c>
    </row>
    <row r="144" spans="2:51" s="14" customFormat="1" ht="12">
      <c r="B144" s="154"/>
      <c r="D144" s="142" t="s">
        <v>175</v>
      </c>
      <c r="E144" s="155" t="s">
        <v>1</v>
      </c>
      <c r="F144" s="156" t="s">
        <v>803</v>
      </c>
      <c r="H144" s="155" t="s">
        <v>1</v>
      </c>
      <c r="L144" s="154"/>
      <c r="M144" s="157"/>
      <c r="T144" s="158"/>
      <c r="AT144" s="155" t="s">
        <v>175</v>
      </c>
      <c r="AU144" s="155" t="s">
        <v>78</v>
      </c>
      <c r="AV144" s="14" t="s">
        <v>76</v>
      </c>
      <c r="AW144" s="14" t="s">
        <v>26</v>
      </c>
      <c r="AX144" s="14" t="s">
        <v>68</v>
      </c>
      <c r="AY144" s="155" t="s">
        <v>167</v>
      </c>
    </row>
    <row r="145" spans="2:51" s="14" customFormat="1" ht="12">
      <c r="B145" s="154"/>
      <c r="D145" s="142" t="s">
        <v>175</v>
      </c>
      <c r="E145" s="155" t="s">
        <v>1</v>
      </c>
      <c r="F145" s="156" t="s">
        <v>804</v>
      </c>
      <c r="H145" s="155" t="s">
        <v>1</v>
      </c>
      <c r="L145" s="154"/>
      <c r="M145" s="157"/>
      <c r="T145" s="158"/>
      <c r="AT145" s="155" t="s">
        <v>175</v>
      </c>
      <c r="AU145" s="155" t="s">
        <v>78</v>
      </c>
      <c r="AV145" s="14" t="s">
        <v>76</v>
      </c>
      <c r="AW145" s="14" t="s">
        <v>26</v>
      </c>
      <c r="AX145" s="14" t="s">
        <v>68</v>
      </c>
      <c r="AY145" s="155" t="s">
        <v>167</v>
      </c>
    </row>
    <row r="146" spans="2:51" s="12" customFormat="1" ht="12">
      <c r="B146" s="141"/>
      <c r="D146" s="142" t="s">
        <v>175</v>
      </c>
      <c r="E146" s="143" t="s">
        <v>1</v>
      </c>
      <c r="F146" s="144" t="s">
        <v>76</v>
      </c>
      <c r="H146" s="145">
        <v>1</v>
      </c>
      <c r="L146" s="141"/>
      <c r="M146" s="146"/>
      <c r="T146" s="147"/>
      <c r="AT146" s="143" t="s">
        <v>175</v>
      </c>
      <c r="AU146" s="143" t="s">
        <v>78</v>
      </c>
      <c r="AV146" s="12" t="s">
        <v>78</v>
      </c>
      <c r="AW146" s="12" t="s">
        <v>26</v>
      </c>
      <c r="AX146" s="12" t="s">
        <v>68</v>
      </c>
      <c r="AY146" s="143" t="s">
        <v>167</v>
      </c>
    </row>
    <row r="147" spans="2:51" s="13" customFormat="1" ht="12">
      <c r="B147" s="148"/>
      <c r="D147" s="142" t="s">
        <v>175</v>
      </c>
      <c r="E147" s="149" t="s">
        <v>1</v>
      </c>
      <c r="F147" s="150" t="s">
        <v>176</v>
      </c>
      <c r="H147" s="151">
        <v>1</v>
      </c>
      <c r="L147" s="148"/>
      <c r="M147" s="172"/>
      <c r="N147" s="173"/>
      <c r="O147" s="173"/>
      <c r="P147" s="173"/>
      <c r="Q147" s="173"/>
      <c r="R147" s="173"/>
      <c r="S147" s="173"/>
      <c r="T147" s="174"/>
      <c r="AT147" s="149" t="s">
        <v>175</v>
      </c>
      <c r="AU147" s="149" t="s">
        <v>78</v>
      </c>
      <c r="AV147" s="13" t="s">
        <v>173</v>
      </c>
      <c r="AW147" s="13" t="s">
        <v>26</v>
      </c>
      <c r="AX147" s="13" t="s">
        <v>76</v>
      </c>
      <c r="AY147" s="149" t="s">
        <v>167</v>
      </c>
    </row>
    <row r="148" spans="2:12" s="1" customFormat="1" ht="6.95" customHeight="1">
      <c r="B148" s="40"/>
      <c r="C148" s="41"/>
      <c r="D148" s="41"/>
      <c r="E148" s="41"/>
      <c r="F148" s="41"/>
      <c r="G148" s="41"/>
      <c r="H148" s="41"/>
      <c r="I148" s="41"/>
      <c r="J148" s="41"/>
      <c r="K148" s="41"/>
      <c r="L148" s="28"/>
    </row>
    <row r="150" spans="6:9" ht="12.75">
      <c r="F150" s="187" t="s">
        <v>928</v>
      </c>
      <c r="G150" s="186"/>
      <c r="H150" s="186"/>
      <c r="I150" s="186"/>
    </row>
  </sheetData>
  <autoFilter ref="C122:K14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4"/>
  <sheetViews>
    <sheetView showGridLines="0" zoomScale="175" zoomScaleNormal="175" workbookViewId="0" topLeftCell="A138">
      <selection activeCell="J122" sqref="J12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87</v>
      </c>
    </row>
    <row r="3" spans="2:4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4.95" customHeight="1" hidden="1">
      <c r="B4" s="19"/>
      <c r="D4" s="20" t="s">
        <v>96</v>
      </c>
      <c r="L4" s="19"/>
      <c r="M4" s="85" t="s">
        <v>10</v>
      </c>
      <c r="AT4" s="16" t="s">
        <v>3</v>
      </c>
    </row>
    <row r="5" spans="2:12" ht="6.95" customHeight="1" hidden="1">
      <c r="B5" s="19"/>
      <c r="L5" s="19"/>
    </row>
    <row r="6" spans="2:12" ht="12" customHeight="1" hidden="1">
      <c r="B6" s="19"/>
      <c r="D6" s="25" t="s">
        <v>14</v>
      </c>
      <c r="L6" s="19"/>
    </row>
    <row r="7" spans="2:12" ht="16.5" customHeight="1" hidden="1">
      <c r="B7" s="19"/>
      <c r="E7" s="224" t="str">
        <f>'Rekapitulace stavby'!K6</f>
        <v>Úpravy objektu městské policie Chabařovice</v>
      </c>
      <c r="F7" s="225"/>
      <c r="G7" s="225"/>
      <c r="H7" s="225"/>
      <c r="L7" s="19"/>
    </row>
    <row r="8" spans="2:12" s="1" customFormat="1" ht="12" customHeight="1" hidden="1">
      <c r="B8" s="28"/>
      <c r="D8" s="25" t="s">
        <v>109</v>
      </c>
      <c r="L8" s="28"/>
    </row>
    <row r="9" spans="2:12" s="1" customFormat="1" ht="16.5" customHeight="1" hidden="1">
      <c r="B9" s="28"/>
      <c r="E9" s="214" t="s">
        <v>805</v>
      </c>
      <c r="F9" s="223"/>
      <c r="G9" s="223"/>
      <c r="H9" s="223"/>
      <c r="L9" s="28"/>
    </row>
    <row r="10" spans="2:12" s="1" customFormat="1" ht="12" hidden="1">
      <c r="B10" s="28"/>
      <c r="L10" s="28"/>
    </row>
    <row r="11" spans="2:12" s="1" customFormat="1" ht="12" customHeight="1" hidden="1">
      <c r="B11" s="28"/>
      <c r="D11" s="25" t="s">
        <v>15</v>
      </c>
      <c r="F11" s="23" t="s">
        <v>1</v>
      </c>
      <c r="I11" s="25" t="s">
        <v>16</v>
      </c>
      <c r="J11" s="23" t="s">
        <v>1</v>
      </c>
      <c r="L11" s="28"/>
    </row>
    <row r="12" spans="2:12" s="1" customFormat="1" ht="12" customHeight="1" hidden="1">
      <c r="B12" s="28"/>
      <c r="D12" s="25" t="s">
        <v>17</v>
      </c>
      <c r="F12" s="23" t="s">
        <v>18</v>
      </c>
      <c r="I12" s="25" t="s">
        <v>19</v>
      </c>
      <c r="J12" s="48">
        <f>'Rekapitulace stavby'!AN8</f>
        <v>0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5" t="s">
        <v>20</v>
      </c>
      <c r="I14" s="25" t="s">
        <v>21</v>
      </c>
      <c r="J14" s="23" t="str">
        <f>IF('Rekapitulace stavby'!AN10="","",'Rekapitulace stavby'!AN10)</f>
        <v/>
      </c>
      <c r="L14" s="28"/>
    </row>
    <row r="15" spans="2:12" s="1" customFormat="1" ht="18" customHeight="1" hidden="1">
      <c r="B15" s="28"/>
      <c r="E15" s="23" t="str">
        <f>IF('Rekapitulace stavby'!E11="","",'Rekapitulace stavby'!E11)</f>
        <v xml:space="preserve"> </v>
      </c>
      <c r="I15" s="25" t="s">
        <v>22</v>
      </c>
      <c r="J15" s="23" t="str">
        <f>IF('Rekapitulace stavby'!AN11="","",'Rekapitulace stavby'!AN11)</f>
        <v/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5" t="s">
        <v>23</v>
      </c>
      <c r="I17" s="25" t="s">
        <v>21</v>
      </c>
      <c r="J17" s="23" t="str">
        <f>'Rekapitulace stavby'!AN13</f>
        <v/>
      </c>
      <c r="L17" s="28"/>
    </row>
    <row r="18" spans="2:12" s="1" customFormat="1" ht="18" customHeight="1" hidden="1">
      <c r="B18" s="28"/>
      <c r="E18" s="198" t="str">
        <f>'Rekapitulace stavby'!E14</f>
        <v xml:space="preserve"> </v>
      </c>
      <c r="F18" s="198"/>
      <c r="G18" s="198"/>
      <c r="H18" s="198"/>
      <c r="I18" s="25" t="s">
        <v>22</v>
      </c>
      <c r="J18" s="23" t="str">
        <f>'Rekapitulace stavby'!AN14</f>
        <v/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5" t="s">
        <v>24</v>
      </c>
      <c r="I20" s="25" t="s">
        <v>21</v>
      </c>
      <c r="J20" s="23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3" t="str">
        <f>IF('Rekapitulace stavby'!E17="","",'Rekapitulace stavby'!E17)</f>
        <v xml:space="preserve"> </v>
      </c>
      <c r="I21" s="25" t="s">
        <v>22</v>
      </c>
      <c r="J21" s="23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5" t="s">
        <v>25</v>
      </c>
      <c r="I23" s="25" t="s">
        <v>21</v>
      </c>
      <c r="J23" s="23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3" t="str">
        <f>IF('Rekapitulace stavby'!E20="","",'Rekapitulace stavby'!E20)</f>
        <v xml:space="preserve"> </v>
      </c>
      <c r="I24" s="25" t="s">
        <v>22</v>
      </c>
      <c r="J24" s="23" t="str">
        <f>IF('Rekapitulace stavby'!AN20="","",'Rekapitulace stavby'!AN20)</f>
        <v/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5" t="s">
        <v>27</v>
      </c>
      <c r="L26" s="28"/>
    </row>
    <row r="27" spans="2:12" s="7" customFormat="1" ht="16.5" customHeight="1" hidden="1">
      <c r="B27" s="86"/>
      <c r="E27" s="200" t="s">
        <v>1</v>
      </c>
      <c r="F27" s="200"/>
      <c r="G27" s="200"/>
      <c r="H27" s="200"/>
      <c r="L27" s="86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7" t="s">
        <v>28</v>
      </c>
      <c r="J30" s="62">
        <f>ROUND(J128,2)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30</v>
      </c>
      <c r="I32" s="31" t="s">
        <v>29</v>
      </c>
      <c r="J32" s="31" t="s">
        <v>31</v>
      </c>
      <c r="L32" s="28"/>
    </row>
    <row r="33" spans="2:12" s="1" customFormat="1" ht="14.45" customHeight="1" hidden="1">
      <c r="B33" s="28"/>
      <c r="D33" s="51" t="s">
        <v>32</v>
      </c>
      <c r="E33" s="25" t="s">
        <v>33</v>
      </c>
      <c r="F33" s="88">
        <f>ROUND((SUM(BE128:BE161)),2)</f>
        <v>0</v>
      </c>
      <c r="I33" s="89">
        <v>0.21</v>
      </c>
      <c r="J33" s="88">
        <f>ROUND(((SUM(BE128:BE161))*I33),2)</f>
        <v>0</v>
      </c>
      <c r="L33" s="28"/>
    </row>
    <row r="34" spans="2:12" s="1" customFormat="1" ht="14.45" customHeight="1" hidden="1">
      <c r="B34" s="28"/>
      <c r="E34" s="25" t="s">
        <v>34</v>
      </c>
      <c r="F34" s="88">
        <f>ROUND((SUM(BF128:BF161)),2)</f>
        <v>0</v>
      </c>
      <c r="I34" s="89">
        <v>0.15</v>
      </c>
      <c r="J34" s="88">
        <f>ROUND(((SUM(BF128:BF161))*I34),2)</f>
        <v>0</v>
      </c>
      <c r="L34" s="28"/>
    </row>
    <row r="35" spans="2:12" s="1" customFormat="1" ht="14.45" customHeight="1" hidden="1">
      <c r="B35" s="28"/>
      <c r="E35" s="25" t="s">
        <v>35</v>
      </c>
      <c r="F35" s="88">
        <f>ROUND((SUM(BG128:BG161)),2)</f>
        <v>0</v>
      </c>
      <c r="I35" s="89">
        <v>0.21</v>
      </c>
      <c r="J35" s="88">
        <f>0</f>
        <v>0</v>
      </c>
      <c r="L35" s="28"/>
    </row>
    <row r="36" spans="2:12" s="1" customFormat="1" ht="14.45" customHeight="1" hidden="1">
      <c r="B36" s="28"/>
      <c r="E36" s="25" t="s">
        <v>36</v>
      </c>
      <c r="F36" s="88">
        <f>ROUND((SUM(BH128:BH161)),2)</f>
        <v>0</v>
      </c>
      <c r="I36" s="89">
        <v>0.15</v>
      </c>
      <c r="J36" s="88">
        <f>0</f>
        <v>0</v>
      </c>
      <c r="L36" s="28"/>
    </row>
    <row r="37" spans="2:12" s="1" customFormat="1" ht="14.45" customHeight="1" hidden="1">
      <c r="B37" s="28"/>
      <c r="E37" s="25" t="s">
        <v>37</v>
      </c>
      <c r="F37" s="88">
        <f>ROUND((SUM(BI128:BI161)),2)</f>
        <v>0</v>
      </c>
      <c r="I37" s="89">
        <v>0</v>
      </c>
      <c r="J37" s="88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90"/>
      <c r="D39" s="91" t="s">
        <v>38</v>
      </c>
      <c r="E39" s="53"/>
      <c r="F39" s="53"/>
      <c r="G39" s="92" t="s">
        <v>39</v>
      </c>
      <c r="H39" s="93" t="s">
        <v>40</v>
      </c>
      <c r="I39" s="53"/>
      <c r="J39" s="94">
        <f>SUM(J30:J37)</f>
        <v>0</v>
      </c>
      <c r="K39" s="95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28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8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.75" hidden="1">
      <c r="B61" s="28"/>
      <c r="D61" s="39" t="s">
        <v>43</v>
      </c>
      <c r="E61" s="30"/>
      <c r="F61" s="96" t="s">
        <v>44</v>
      </c>
      <c r="G61" s="39" t="s">
        <v>43</v>
      </c>
      <c r="H61" s="30"/>
      <c r="I61" s="30"/>
      <c r="J61" s="97" t="s">
        <v>44</v>
      </c>
      <c r="K61" s="30"/>
      <c r="L61" s="28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.75" hidden="1">
      <c r="B65" s="28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8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.75" hidden="1">
      <c r="B76" s="28"/>
      <c r="D76" s="39" t="s">
        <v>43</v>
      </c>
      <c r="E76" s="30"/>
      <c r="F76" s="96" t="s">
        <v>44</v>
      </c>
      <c r="G76" s="39" t="s">
        <v>43</v>
      </c>
      <c r="H76" s="30"/>
      <c r="I76" s="30"/>
      <c r="J76" s="97" t="s">
        <v>44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2" hidden="1"/>
    <row r="79" ht="12" hidden="1"/>
    <row r="80" ht="12" hidden="1"/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130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24" t="str">
        <f>E7</f>
        <v>Úpravy objektu městské policie Chabařovice</v>
      </c>
      <c r="F85" s="225"/>
      <c r="G85" s="225"/>
      <c r="H85" s="225"/>
      <c r="L85" s="28"/>
    </row>
    <row r="86" spans="2:12" s="1" customFormat="1" ht="12" customHeight="1">
      <c r="B86" s="28"/>
      <c r="C86" s="25" t="s">
        <v>109</v>
      </c>
      <c r="L86" s="28"/>
    </row>
    <row r="87" spans="2:12" s="1" customFormat="1" ht="16.5" customHeight="1">
      <c r="B87" s="28"/>
      <c r="E87" s="214" t="str">
        <f>E9</f>
        <v>SO_04 - Datové rozvody</v>
      </c>
      <c r="F87" s="223"/>
      <c r="G87" s="223"/>
      <c r="H87" s="22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17</v>
      </c>
      <c r="F89" s="23" t="str">
        <f>F12</f>
        <v xml:space="preserve"> </v>
      </c>
      <c r="I89" s="25" t="s">
        <v>19</v>
      </c>
      <c r="J89" s="48"/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20</v>
      </c>
      <c r="F91" s="23" t="str">
        <f>E15</f>
        <v xml:space="preserve"> </v>
      </c>
      <c r="I91" s="25" t="s">
        <v>24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23</v>
      </c>
      <c r="F92" s="23" t="str">
        <f>IF(E18="","",E18)</f>
        <v xml:space="preserve"> </v>
      </c>
      <c r="I92" s="25" t="s">
        <v>25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8" t="s">
        <v>131</v>
      </c>
      <c r="D94" s="90"/>
      <c r="E94" s="90"/>
      <c r="F94" s="90"/>
      <c r="G94" s="90"/>
      <c r="H94" s="90"/>
      <c r="I94" s="90"/>
      <c r="J94" s="99" t="s">
        <v>132</v>
      </c>
      <c r="K94" s="90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100" t="s">
        <v>133</v>
      </c>
      <c r="J96" s="62">
        <f>J128</f>
        <v>0</v>
      </c>
      <c r="L96" s="28"/>
      <c r="AU96" s="16" t="s">
        <v>134</v>
      </c>
    </row>
    <row r="97" spans="2:12" s="8" customFormat="1" ht="24.95" customHeight="1">
      <c r="B97" s="101"/>
      <c r="D97" s="102" t="s">
        <v>135</v>
      </c>
      <c r="E97" s="103"/>
      <c r="F97" s="103"/>
      <c r="G97" s="103"/>
      <c r="H97" s="103"/>
      <c r="I97" s="103"/>
      <c r="J97" s="104">
        <f>J129</f>
        <v>0</v>
      </c>
      <c r="L97" s="101"/>
    </row>
    <row r="98" spans="2:12" s="9" customFormat="1" ht="19.9" customHeight="1">
      <c r="B98" s="105"/>
      <c r="D98" s="106" t="s">
        <v>138</v>
      </c>
      <c r="E98" s="107"/>
      <c r="F98" s="107"/>
      <c r="G98" s="107"/>
      <c r="H98" s="107"/>
      <c r="I98" s="107"/>
      <c r="J98" s="108">
        <f>J130</f>
        <v>0</v>
      </c>
      <c r="L98" s="105"/>
    </row>
    <row r="99" spans="2:12" s="9" customFormat="1" ht="19.9" customHeight="1">
      <c r="B99" s="105"/>
      <c r="D99" s="106" t="s">
        <v>139</v>
      </c>
      <c r="E99" s="107"/>
      <c r="F99" s="107"/>
      <c r="G99" s="107"/>
      <c r="H99" s="107"/>
      <c r="I99" s="107"/>
      <c r="J99" s="108">
        <f>J133</f>
        <v>0</v>
      </c>
      <c r="L99" s="105"/>
    </row>
    <row r="100" spans="2:12" s="9" customFormat="1" ht="19.9" customHeight="1">
      <c r="B100" s="105"/>
      <c r="D100" s="106" t="s">
        <v>140</v>
      </c>
      <c r="E100" s="107"/>
      <c r="F100" s="107"/>
      <c r="G100" s="107"/>
      <c r="H100" s="107"/>
      <c r="I100" s="107"/>
      <c r="J100" s="108">
        <f>J137</f>
        <v>0</v>
      </c>
      <c r="L100" s="105"/>
    </row>
    <row r="101" spans="2:12" s="9" customFormat="1" ht="19.9" customHeight="1">
      <c r="B101" s="105"/>
      <c r="D101" s="106" t="s">
        <v>141</v>
      </c>
      <c r="E101" s="107"/>
      <c r="F101" s="107"/>
      <c r="G101" s="107"/>
      <c r="H101" s="107"/>
      <c r="I101" s="107"/>
      <c r="J101" s="108">
        <f>J144</f>
        <v>0</v>
      </c>
      <c r="L101" s="105"/>
    </row>
    <row r="102" spans="2:12" s="8" customFormat="1" ht="24.95" customHeight="1">
      <c r="B102" s="101"/>
      <c r="D102" s="102" t="s">
        <v>142</v>
      </c>
      <c r="E102" s="103"/>
      <c r="F102" s="103"/>
      <c r="G102" s="103"/>
      <c r="H102" s="103"/>
      <c r="I102" s="103"/>
      <c r="J102" s="104">
        <f>J146</f>
        <v>0</v>
      </c>
      <c r="L102" s="101"/>
    </row>
    <row r="103" spans="2:12" s="9" customFormat="1" ht="19.9" customHeight="1">
      <c r="B103" s="105"/>
      <c r="D103" s="106" t="s">
        <v>806</v>
      </c>
      <c r="E103" s="107"/>
      <c r="F103" s="107"/>
      <c r="G103" s="107"/>
      <c r="H103" s="107"/>
      <c r="I103" s="107"/>
      <c r="J103" s="108">
        <f>J147</f>
        <v>0</v>
      </c>
      <c r="L103" s="105"/>
    </row>
    <row r="104" spans="2:12" s="9" customFormat="1" ht="19.9" customHeight="1">
      <c r="B104" s="105"/>
      <c r="D104" s="106" t="s">
        <v>807</v>
      </c>
      <c r="E104" s="107"/>
      <c r="F104" s="107"/>
      <c r="G104" s="107"/>
      <c r="H104" s="107"/>
      <c r="I104" s="107"/>
      <c r="J104" s="108">
        <f>J149</f>
        <v>0</v>
      </c>
      <c r="L104" s="105"/>
    </row>
    <row r="105" spans="2:12" s="9" customFormat="1" ht="19.9" customHeight="1">
      <c r="B105" s="105"/>
      <c r="D105" s="106" t="s">
        <v>590</v>
      </c>
      <c r="E105" s="107"/>
      <c r="F105" s="107"/>
      <c r="G105" s="107"/>
      <c r="H105" s="107"/>
      <c r="I105" s="107"/>
      <c r="J105" s="108">
        <f>J151</f>
        <v>0</v>
      </c>
      <c r="L105" s="105"/>
    </row>
    <row r="106" spans="2:12" s="8" customFormat="1" ht="24.95" customHeight="1">
      <c r="B106" s="101"/>
      <c r="D106" s="102" t="s">
        <v>149</v>
      </c>
      <c r="E106" s="103"/>
      <c r="F106" s="103"/>
      <c r="G106" s="103"/>
      <c r="H106" s="103"/>
      <c r="I106" s="103"/>
      <c r="J106" s="104">
        <f>J157</f>
        <v>0</v>
      </c>
      <c r="L106" s="101"/>
    </row>
    <row r="107" spans="2:12" s="8" customFormat="1" ht="24.95" customHeight="1">
      <c r="B107" s="101"/>
      <c r="D107" s="102" t="s">
        <v>150</v>
      </c>
      <c r="E107" s="103"/>
      <c r="F107" s="103"/>
      <c r="G107" s="103"/>
      <c r="H107" s="103"/>
      <c r="I107" s="103"/>
      <c r="J107" s="104">
        <f>J159</f>
        <v>0</v>
      </c>
      <c r="L107" s="101"/>
    </row>
    <row r="108" spans="2:12" s="9" customFormat="1" ht="19.9" customHeight="1">
      <c r="B108" s="105"/>
      <c r="D108" s="106" t="s">
        <v>151</v>
      </c>
      <c r="E108" s="107"/>
      <c r="F108" s="107"/>
      <c r="G108" s="107"/>
      <c r="H108" s="107"/>
      <c r="I108" s="107"/>
      <c r="J108" s="108">
        <f>J160</f>
        <v>0</v>
      </c>
      <c r="L108" s="105"/>
    </row>
    <row r="109" spans="2:12" s="1" customFormat="1" ht="21.75" customHeight="1">
      <c r="B109" s="28"/>
      <c r="L109" s="28"/>
    </row>
    <row r="110" spans="2:12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8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8"/>
    </row>
    <row r="115" spans="2:12" s="1" customFormat="1" ht="24.95" customHeight="1">
      <c r="B115" s="28"/>
      <c r="C115" s="20" t="s">
        <v>152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5" t="s">
        <v>14</v>
      </c>
      <c r="L117" s="28"/>
    </row>
    <row r="118" spans="2:12" s="1" customFormat="1" ht="16.5" customHeight="1">
      <c r="B118" s="28"/>
      <c r="E118" s="224" t="str">
        <f>E7</f>
        <v>Úpravy objektu městské policie Chabařovice</v>
      </c>
      <c r="F118" s="225"/>
      <c r="G118" s="225"/>
      <c r="H118" s="225"/>
      <c r="L118" s="28"/>
    </row>
    <row r="119" spans="2:12" s="1" customFormat="1" ht="12" customHeight="1">
      <c r="B119" s="28"/>
      <c r="C119" s="25" t="s">
        <v>109</v>
      </c>
      <c r="L119" s="28"/>
    </row>
    <row r="120" spans="2:12" s="1" customFormat="1" ht="16.5" customHeight="1">
      <c r="B120" s="28"/>
      <c r="E120" s="214" t="str">
        <f>E9</f>
        <v>SO_04 - Datové rozvody</v>
      </c>
      <c r="F120" s="223"/>
      <c r="G120" s="223"/>
      <c r="H120" s="223"/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5" t="s">
        <v>17</v>
      </c>
      <c r="F122" s="23" t="str">
        <f>F12</f>
        <v xml:space="preserve"> </v>
      </c>
      <c r="I122" s="25" t="s">
        <v>19</v>
      </c>
      <c r="J122" s="48"/>
      <c r="L122" s="28"/>
    </row>
    <row r="123" spans="2:12" s="1" customFormat="1" ht="6.95" customHeight="1">
      <c r="B123" s="28"/>
      <c r="L123" s="28"/>
    </row>
    <row r="124" spans="2:12" s="1" customFormat="1" ht="15.2" customHeight="1">
      <c r="B124" s="28"/>
      <c r="C124" s="25" t="s">
        <v>20</v>
      </c>
      <c r="F124" s="23" t="str">
        <f>E15</f>
        <v xml:space="preserve"> </v>
      </c>
      <c r="I124" s="25" t="s">
        <v>24</v>
      </c>
      <c r="J124" s="26" t="str">
        <f>E21</f>
        <v xml:space="preserve"> </v>
      </c>
      <c r="L124" s="28"/>
    </row>
    <row r="125" spans="2:12" s="1" customFormat="1" ht="15.2" customHeight="1">
      <c r="B125" s="28"/>
      <c r="C125" s="25" t="s">
        <v>23</v>
      </c>
      <c r="F125" s="23" t="str">
        <f>IF(E18="","",E18)</f>
        <v xml:space="preserve"> </v>
      </c>
      <c r="I125" s="25" t="s">
        <v>25</v>
      </c>
      <c r="J125" s="26" t="str">
        <f>E24</f>
        <v xml:space="preserve"> 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09"/>
      <c r="C127" s="110" t="s">
        <v>153</v>
      </c>
      <c r="D127" s="111" t="s">
        <v>53</v>
      </c>
      <c r="E127" s="111" t="s">
        <v>49</v>
      </c>
      <c r="F127" s="111" t="s">
        <v>50</v>
      </c>
      <c r="G127" s="111" t="s">
        <v>154</v>
      </c>
      <c r="H127" s="111" t="s">
        <v>155</v>
      </c>
      <c r="I127" s="111" t="s">
        <v>156</v>
      </c>
      <c r="J127" s="111" t="s">
        <v>132</v>
      </c>
      <c r="K127" s="112" t="s">
        <v>157</v>
      </c>
      <c r="L127" s="109"/>
      <c r="M127" s="55" t="s">
        <v>1</v>
      </c>
      <c r="N127" s="56" t="s">
        <v>32</v>
      </c>
      <c r="O127" s="56" t="s">
        <v>158</v>
      </c>
      <c r="P127" s="56" t="s">
        <v>159</v>
      </c>
      <c r="Q127" s="56" t="s">
        <v>160</v>
      </c>
      <c r="R127" s="56" t="s">
        <v>161</v>
      </c>
      <c r="S127" s="56" t="s">
        <v>162</v>
      </c>
      <c r="T127" s="57" t="s">
        <v>163</v>
      </c>
    </row>
    <row r="128" spans="2:63" s="1" customFormat="1" ht="22.9" customHeight="1">
      <c r="B128" s="28"/>
      <c r="C128" s="60" t="s">
        <v>164</v>
      </c>
      <c r="J128" s="113">
        <f>BK128</f>
        <v>0</v>
      </c>
      <c r="L128" s="28"/>
      <c r="M128" s="58"/>
      <c r="N128" s="49"/>
      <c r="O128" s="49"/>
      <c r="P128" s="114">
        <f>P129+P146+P157+P159</f>
        <v>24.78846</v>
      </c>
      <c r="Q128" s="49"/>
      <c r="R128" s="114">
        <f>R129+R146+R157+R159</f>
        <v>0.17901750000000002</v>
      </c>
      <c r="S128" s="49"/>
      <c r="T128" s="115">
        <f>T129+T146+T157+T159</f>
        <v>0.05772</v>
      </c>
      <c r="AT128" s="16" t="s">
        <v>67</v>
      </c>
      <c r="AU128" s="16" t="s">
        <v>134</v>
      </c>
      <c r="BK128" s="116">
        <f>BK129+BK146+BK157+BK159</f>
        <v>0</v>
      </c>
    </row>
    <row r="129" spans="2:63" s="11" customFormat="1" ht="25.9" customHeight="1">
      <c r="B129" s="117"/>
      <c r="D129" s="118" t="s">
        <v>67</v>
      </c>
      <c r="E129" s="119" t="s">
        <v>165</v>
      </c>
      <c r="F129" s="119" t="s">
        <v>166</v>
      </c>
      <c r="J129" s="120">
        <f>BK129</f>
        <v>0</v>
      </c>
      <c r="L129" s="117"/>
      <c r="M129" s="121"/>
      <c r="P129" s="122">
        <f>P130+P133+P137+P144</f>
        <v>15.550460000000001</v>
      </c>
      <c r="R129" s="122">
        <f>R130+R133+R137+R144</f>
        <v>0.1784775</v>
      </c>
      <c r="T129" s="123">
        <f>T130+T133+T137+T144</f>
        <v>0.05772</v>
      </c>
      <c r="AR129" s="118" t="s">
        <v>76</v>
      </c>
      <c r="AT129" s="124" t="s">
        <v>67</v>
      </c>
      <c r="AU129" s="124" t="s">
        <v>68</v>
      </c>
      <c r="AY129" s="118" t="s">
        <v>167</v>
      </c>
      <c r="BK129" s="125">
        <f>BK130+BK133+BK137+BK144</f>
        <v>0</v>
      </c>
    </row>
    <row r="130" spans="2:63" s="11" customFormat="1" ht="22.9" customHeight="1">
      <c r="B130" s="117"/>
      <c r="D130" s="118" t="s">
        <v>67</v>
      </c>
      <c r="E130" s="126" t="s">
        <v>199</v>
      </c>
      <c r="F130" s="126" t="s">
        <v>213</v>
      </c>
      <c r="J130" s="127">
        <f>BK130</f>
        <v>0</v>
      </c>
      <c r="L130" s="117"/>
      <c r="M130" s="121"/>
      <c r="P130" s="122">
        <f>SUM(P131:P132)</f>
        <v>7.85925</v>
      </c>
      <c r="R130" s="122">
        <f>SUM(R131:R132)</f>
        <v>0.1782975</v>
      </c>
      <c r="T130" s="123">
        <f>SUM(T131:T132)</f>
        <v>0</v>
      </c>
      <c r="AR130" s="118" t="s">
        <v>76</v>
      </c>
      <c r="AT130" s="124" t="s">
        <v>67</v>
      </c>
      <c r="AU130" s="124" t="s">
        <v>76</v>
      </c>
      <c r="AY130" s="118" t="s">
        <v>167</v>
      </c>
      <c r="BK130" s="125">
        <f>SUM(BK131:BK132)</f>
        <v>0</v>
      </c>
    </row>
    <row r="131" spans="2:65" s="1" customFormat="1" ht="24.2" customHeight="1">
      <c r="B131" s="128"/>
      <c r="C131" s="129" t="s">
        <v>76</v>
      </c>
      <c r="D131" s="129" t="s">
        <v>169</v>
      </c>
      <c r="E131" s="130" t="s">
        <v>808</v>
      </c>
      <c r="F131" s="131" t="s">
        <v>809</v>
      </c>
      <c r="G131" s="132" t="s">
        <v>90</v>
      </c>
      <c r="H131" s="133">
        <v>3.75</v>
      </c>
      <c r="I131" s="183"/>
      <c r="J131" s="134">
        <f>ROUND(I131*H131,2)</f>
        <v>0</v>
      </c>
      <c r="K131" s="131" t="s">
        <v>172</v>
      </c>
      <c r="L131" s="28"/>
      <c r="M131" s="135" t="s">
        <v>1</v>
      </c>
      <c r="N131" s="136" t="s">
        <v>33</v>
      </c>
      <c r="O131" s="137">
        <v>1.691</v>
      </c>
      <c r="P131" s="137">
        <f>O131*H131</f>
        <v>6.3412500000000005</v>
      </c>
      <c r="Q131" s="137">
        <v>0.04153</v>
      </c>
      <c r="R131" s="137">
        <f>Q131*H131</f>
        <v>0.1557375</v>
      </c>
      <c r="S131" s="137">
        <v>0</v>
      </c>
      <c r="T131" s="138">
        <f>S131*H131</f>
        <v>0</v>
      </c>
      <c r="AR131" s="139" t="s">
        <v>173</v>
      </c>
      <c r="AT131" s="139" t="s">
        <v>169</v>
      </c>
      <c r="AU131" s="139" t="s">
        <v>78</v>
      </c>
      <c r="AY131" s="16" t="s">
        <v>167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6" t="s">
        <v>76</v>
      </c>
      <c r="BK131" s="140">
        <f>ROUND(I131*H131,2)</f>
        <v>0</v>
      </c>
      <c r="BL131" s="16" t="s">
        <v>173</v>
      </c>
      <c r="BM131" s="139" t="s">
        <v>810</v>
      </c>
    </row>
    <row r="132" spans="2:65" s="1" customFormat="1" ht="24.2" customHeight="1">
      <c r="B132" s="128"/>
      <c r="C132" s="129" t="s">
        <v>78</v>
      </c>
      <c r="D132" s="129" t="s">
        <v>169</v>
      </c>
      <c r="E132" s="130" t="s">
        <v>811</v>
      </c>
      <c r="F132" s="131" t="s">
        <v>812</v>
      </c>
      <c r="G132" s="132" t="s">
        <v>271</v>
      </c>
      <c r="H132" s="133">
        <v>6</v>
      </c>
      <c r="I132" s="183"/>
      <c r="J132" s="134">
        <f>ROUND(I132*H132,2)</f>
        <v>0</v>
      </c>
      <c r="K132" s="131" t="s">
        <v>172</v>
      </c>
      <c r="L132" s="28"/>
      <c r="M132" s="135" t="s">
        <v>1</v>
      </c>
      <c r="N132" s="136" t="s">
        <v>33</v>
      </c>
      <c r="O132" s="137">
        <v>0.253</v>
      </c>
      <c r="P132" s="137">
        <f>O132*H132</f>
        <v>1.518</v>
      </c>
      <c r="Q132" s="137">
        <v>0.00376</v>
      </c>
      <c r="R132" s="137">
        <f>Q132*H132</f>
        <v>0.02256</v>
      </c>
      <c r="S132" s="137">
        <v>0</v>
      </c>
      <c r="T132" s="138">
        <f>S132*H132</f>
        <v>0</v>
      </c>
      <c r="AR132" s="139" t="s">
        <v>173</v>
      </c>
      <c r="AT132" s="139" t="s">
        <v>169</v>
      </c>
      <c r="AU132" s="139" t="s">
        <v>78</v>
      </c>
      <c r="AY132" s="16" t="s">
        <v>167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6" t="s">
        <v>76</v>
      </c>
      <c r="BK132" s="140">
        <f>ROUND(I132*H132,2)</f>
        <v>0</v>
      </c>
      <c r="BL132" s="16" t="s">
        <v>173</v>
      </c>
      <c r="BM132" s="139" t="s">
        <v>813</v>
      </c>
    </row>
    <row r="133" spans="2:63" s="11" customFormat="1" ht="22.9" customHeight="1">
      <c r="B133" s="117"/>
      <c r="D133" s="118" t="s">
        <v>67</v>
      </c>
      <c r="E133" s="126" t="s">
        <v>214</v>
      </c>
      <c r="F133" s="126" t="s">
        <v>277</v>
      </c>
      <c r="J133" s="127">
        <f>BK133</f>
        <v>0</v>
      </c>
      <c r="L133" s="117"/>
      <c r="M133" s="121"/>
      <c r="P133" s="122">
        <f>SUM(P134:P136)</f>
        <v>6.821</v>
      </c>
      <c r="R133" s="122">
        <f>SUM(R134:R136)</f>
        <v>0.00018</v>
      </c>
      <c r="T133" s="123">
        <f>SUM(T134:T136)</f>
        <v>0.05772</v>
      </c>
      <c r="AR133" s="118" t="s">
        <v>76</v>
      </c>
      <c r="AT133" s="124" t="s">
        <v>67</v>
      </c>
      <c r="AU133" s="124" t="s">
        <v>76</v>
      </c>
      <c r="AY133" s="118" t="s">
        <v>167</v>
      </c>
      <c r="BK133" s="125">
        <f>SUM(BK134:BK136)</f>
        <v>0</v>
      </c>
    </row>
    <row r="134" spans="2:65" s="1" customFormat="1" ht="24.2" customHeight="1">
      <c r="B134" s="128"/>
      <c r="C134" s="129" t="s">
        <v>92</v>
      </c>
      <c r="D134" s="129" t="s">
        <v>169</v>
      </c>
      <c r="E134" s="130" t="s">
        <v>618</v>
      </c>
      <c r="F134" s="131" t="s">
        <v>619</v>
      </c>
      <c r="G134" s="132" t="s">
        <v>116</v>
      </c>
      <c r="H134" s="133">
        <v>25</v>
      </c>
      <c r="I134" s="183"/>
      <c r="J134" s="134">
        <f>ROUND(I134*H134,2)</f>
        <v>0</v>
      </c>
      <c r="K134" s="131" t="s">
        <v>552</v>
      </c>
      <c r="L134" s="28"/>
      <c r="M134" s="135" t="s">
        <v>1</v>
      </c>
      <c r="N134" s="136" t="s">
        <v>33</v>
      </c>
      <c r="O134" s="137">
        <v>0.205</v>
      </c>
      <c r="P134" s="137">
        <f>O134*H134</f>
        <v>5.125</v>
      </c>
      <c r="Q134" s="137">
        <v>0</v>
      </c>
      <c r="R134" s="137">
        <f>Q134*H134</f>
        <v>0</v>
      </c>
      <c r="S134" s="137">
        <v>0.002</v>
      </c>
      <c r="T134" s="138">
        <f>S134*H134</f>
        <v>0.05</v>
      </c>
      <c r="AR134" s="139" t="s">
        <v>173</v>
      </c>
      <c r="AT134" s="139" t="s">
        <v>169</v>
      </c>
      <c r="AU134" s="139" t="s">
        <v>78</v>
      </c>
      <c r="AY134" s="16" t="s">
        <v>167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6" t="s">
        <v>76</v>
      </c>
      <c r="BK134" s="140">
        <f>ROUND(I134*H134,2)</f>
        <v>0</v>
      </c>
      <c r="BL134" s="16" t="s">
        <v>173</v>
      </c>
      <c r="BM134" s="139" t="s">
        <v>814</v>
      </c>
    </row>
    <row r="135" spans="2:65" s="1" customFormat="1" ht="24.2" customHeight="1">
      <c r="B135" s="128"/>
      <c r="C135" s="129" t="s">
        <v>173</v>
      </c>
      <c r="D135" s="129" t="s">
        <v>169</v>
      </c>
      <c r="E135" s="130" t="s">
        <v>627</v>
      </c>
      <c r="F135" s="131" t="s">
        <v>628</v>
      </c>
      <c r="G135" s="132" t="s">
        <v>116</v>
      </c>
      <c r="H135" s="133">
        <v>2</v>
      </c>
      <c r="I135" s="183"/>
      <c r="J135" s="134">
        <f>ROUND(I135*H135,2)</f>
        <v>0</v>
      </c>
      <c r="K135" s="131" t="s">
        <v>552</v>
      </c>
      <c r="L135" s="28"/>
      <c r="M135" s="135" t="s">
        <v>1</v>
      </c>
      <c r="N135" s="136" t="s">
        <v>33</v>
      </c>
      <c r="O135" s="137">
        <v>0.76</v>
      </c>
      <c r="P135" s="137">
        <f>O135*H135</f>
        <v>1.52</v>
      </c>
      <c r="Q135" s="137">
        <v>9E-05</v>
      </c>
      <c r="R135" s="137">
        <f>Q135*H135</f>
        <v>0.00018</v>
      </c>
      <c r="S135" s="137">
        <v>0.003</v>
      </c>
      <c r="T135" s="138">
        <f>S135*H135</f>
        <v>0.006</v>
      </c>
      <c r="AR135" s="139" t="s">
        <v>173</v>
      </c>
      <c r="AT135" s="139" t="s">
        <v>169</v>
      </c>
      <c r="AU135" s="139" t="s">
        <v>78</v>
      </c>
      <c r="AY135" s="16" t="s">
        <v>167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6" t="s">
        <v>76</v>
      </c>
      <c r="BK135" s="140">
        <f>ROUND(I135*H135,2)</f>
        <v>0</v>
      </c>
      <c r="BL135" s="16" t="s">
        <v>173</v>
      </c>
      <c r="BM135" s="139" t="s">
        <v>815</v>
      </c>
    </row>
    <row r="136" spans="2:65" s="1" customFormat="1" ht="24.2" customHeight="1">
      <c r="B136" s="128"/>
      <c r="C136" s="129" t="s">
        <v>192</v>
      </c>
      <c r="D136" s="129" t="s">
        <v>169</v>
      </c>
      <c r="E136" s="130" t="s">
        <v>630</v>
      </c>
      <c r="F136" s="131" t="s">
        <v>631</v>
      </c>
      <c r="G136" s="132" t="s">
        <v>271</v>
      </c>
      <c r="H136" s="133">
        <v>2</v>
      </c>
      <c r="I136" s="183"/>
      <c r="J136" s="134">
        <f>ROUND(I136*H136,2)</f>
        <v>0</v>
      </c>
      <c r="K136" s="131" t="s">
        <v>552</v>
      </c>
      <c r="L136" s="28"/>
      <c r="M136" s="135" t="s">
        <v>1</v>
      </c>
      <c r="N136" s="136" t="s">
        <v>33</v>
      </c>
      <c r="O136" s="137">
        <v>0.088</v>
      </c>
      <c r="P136" s="137">
        <f>O136*H136</f>
        <v>0.176</v>
      </c>
      <c r="Q136" s="137">
        <v>0</v>
      </c>
      <c r="R136" s="137">
        <f>Q136*H136</f>
        <v>0</v>
      </c>
      <c r="S136" s="137">
        <v>0.00086</v>
      </c>
      <c r="T136" s="138">
        <f>S136*H136</f>
        <v>0.00172</v>
      </c>
      <c r="AR136" s="139" t="s">
        <v>173</v>
      </c>
      <c r="AT136" s="139" t="s">
        <v>169</v>
      </c>
      <c r="AU136" s="139" t="s">
        <v>78</v>
      </c>
      <c r="AY136" s="16" t="s">
        <v>167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6" t="s">
        <v>76</v>
      </c>
      <c r="BK136" s="140">
        <f>ROUND(I136*H136,2)</f>
        <v>0</v>
      </c>
      <c r="BL136" s="16" t="s">
        <v>173</v>
      </c>
      <c r="BM136" s="139" t="s">
        <v>816</v>
      </c>
    </row>
    <row r="137" spans="2:63" s="11" customFormat="1" ht="22.9" customHeight="1">
      <c r="B137" s="117"/>
      <c r="D137" s="118" t="s">
        <v>67</v>
      </c>
      <c r="E137" s="126" t="s">
        <v>331</v>
      </c>
      <c r="F137" s="126" t="s">
        <v>332</v>
      </c>
      <c r="J137" s="127">
        <f>BK137</f>
        <v>0</v>
      </c>
      <c r="L137" s="117"/>
      <c r="M137" s="121"/>
      <c r="P137" s="122">
        <f>SUM(P138:P143)</f>
        <v>0.15109000000000003</v>
      </c>
      <c r="R137" s="122">
        <f>SUM(R138:R143)</f>
        <v>0</v>
      </c>
      <c r="T137" s="123">
        <f>SUM(T138:T143)</f>
        <v>0</v>
      </c>
      <c r="AR137" s="118" t="s">
        <v>76</v>
      </c>
      <c r="AT137" s="124" t="s">
        <v>67</v>
      </c>
      <c r="AU137" s="124" t="s">
        <v>76</v>
      </c>
      <c r="AY137" s="118" t="s">
        <v>167</v>
      </c>
      <c r="BK137" s="125">
        <f>SUM(BK138:BK143)</f>
        <v>0</v>
      </c>
    </row>
    <row r="138" spans="2:65" s="1" customFormat="1" ht="24.2" customHeight="1">
      <c r="B138" s="128"/>
      <c r="C138" s="129" t="s">
        <v>199</v>
      </c>
      <c r="D138" s="129" t="s">
        <v>169</v>
      </c>
      <c r="E138" s="130" t="s">
        <v>334</v>
      </c>
      <c r="F138" s="131" t="s">
        <v>335</v>
      </c>
      <c r="G138" s="132" t="s">
        <v>189</v>
      </c>
      <c r="H138" s="133">
        <v>0.058</v>
      </c>
      <c r="I138" s="183"/>
      <c r="J138" s="134">
        <f>ROUND(I138*H138,2)</f>
        <v>0</v>
      </c>
      <c r="K138" s="131" t="s">
        <v>172</v>
      </c>
      <c r="L138" s="28"/>
      <c r="M138" s="135" t="s">
        <v>1</v>
      </c>
      <c r="N138" s="136" t="s">
        <v>33</v>
      </c>
      <c r="O138" s="137">
        <v>2.42</v>
      </c>
      <c r="P138" s="137">
        <f>O138*H138</f>
        <v>0.14036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173</v>
      </c>
      <c r="AT138" s="139" t="s">
        <v>169</v>
      </c>
      <c r="AU138" s="139" t="s">
        <v>78</v>
      </c>
      <c r="AY138" s="16" t="s">
        <v>167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6" t="s">
        <v>76</v>
      </c>
      <c r="BK138" s="140">
        <f>ROUND(I138*H138,2)</f>
        <v>0</v>
      </c>
      <c r="BL138" s="16" t="s">
        <v>173</v>
      </c>
      <c r="BM138" s="139" t="s">
        <v>817</v>
      </c>
    </row>
    <row r="139" spans="2:65" s="1" customFormat="1" ht="24.2" customHeight="1">
      <c r="B139" s="128"/>
      <c r="C139" s="129" t="s">
        <v>205</v>
      </c>
      <c r="D139" s="129" t="s">
        <v>169</v>
      </c>
      <c r="E139" s="130" t="s">
        <v>338</v>
      </c>
      <c r="F139" s="131" t="s">
        <v>339</v>
      </c>
      <c r="G139" s="132" t="s">
        <v>189</v>
      </c>
      <c r="H139" s="133">
        <v>0.058</v>
      </c>
      <c r="I139" s="183"/>
      <c r="J139" s="134">
        <f>ROUND(I139*H139,2)</f>
        <v>0</v>
      </c>
      <c r="K139" s="131" t="s">
        <v>552</v>
      </c>
      <c r="L139" s="28"/>
      <c r="M139" s="135" t="s">
        <v>1</v>
      </c>
      <c r="N139" s="136" t="s">
        <v>33</v>
      </c>
      <c r="O139" s="137">
        <v>0.125</v>
      </c>
      <c r="P139" s="137">
        <f>O139*H139</f>
        <v>0.00725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173</v>
      </c>
      <c r="AT139" s="139" t="s">
        <v>169</v>
      </c>
      <c r="AU139" s="139" t="s">
        <v>78</v>
      </c>
      <c r="AY139" s="16" t="s">
        <v>167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6" t="s">
        <v>76</v>
      </c>
      <c r="BK139" s="140">
        <f>ROUND(I139*H139,2)</f>
        <v>0</v>
      </c>
      <c r="BL139" s="16" t="s">
        <v>173</v>
      </c>
      <c r="BM139" s="139" t="s">
        <v>818</v>
      </c>
    </row>
    <row r="140" spans="2:65" s="1" customFormat="1" ht="24.2" customHeight="1">
      <c r="B140" s="128"/>
      <c r="C140" s="129" t="s">
        <v>196</v>
      </c>
      <c r="D140" s="129" t="s">
        <v>169</v>
      </c>
      <c r="E140" s="130" t="s">
        <v>342</v>
      </c>
      <c r="F140" s="131" t="s">
        <v>343</v>
      </c>
      <c r="G140" s="132" t="s">
        <v>189</v>
      </c>
      <c r="H140" s="133">
        <v>0.58</v>
      </c>
      <c r="I140" s="183"/>
      <c r="J140" s="134">
        <f>ROUND(I140*H140,2)</f>
        <v>0</v>
      </c>
      <c r="K140" s="131" t="s">
        <v>552</v>
      </c>
      <c r="L140" s="28"/>
      <c r="M140" s="135" t="s">
        <v>1</v>
      </c>
      <c r="N140" s="136" t="s">
        <v>33</v>
      </c>
      <c r="O140" s="137">
        <v>0.006</v>
      </c>
      <c r="P140" s="137">
        <f>O140*H140</f>
        <v>0.00348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173</v>
      </c>
      <c r="AT140" s="139" t="s">
        <v>169</v>
      </c>
      <c r="AU140" s="139" t="s">
        <v>78</v>
      </c>
      <c r="AY140" s="16" t="s">
        <v>167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6" t="s">
        <v>76</v>
      </c>
      <c r="BK140" s="140">
        <f>ROUND(I140*H140,2)</f>
        <v>0</v>
      </c>
      <c r="BL140" s="16" t="s">
        <v>173</v>
      </c>
      <c r="BM140" s="139" t="s">
        <v>819</v>
      </c>
    </row>
    <row r="141" spans="2:51" s="12" customFormat="1" ht="12">
      <c r="B141" s="141"/>
      <c r="D141" s="142" t="s">
        <v>175</v>
      </c>
      <c r="F141" s="144" t="s">
        <v>820</v>
      </c>
      <c r="H141" s="145">
        <v>0.58</v>
      </c>
      <c r="L141" s="141"/>
      <c r="M141" s="146"/>
      <c r="T141" s="147"/>
      <c r="AT141" s="143" t="s">
        <v>175</v>
      </c>
      <c r="AU141" s="143" t="s">
        <v>78</v>
      </c>
      <c r="AV141" s="12" t="s">
        <v>78</v>
      </c>
      <c r="AW141" s="12" t="s">
        <v>3</v>
      </c>
      <c r="AX141" s="12" t="s">
        <v>76</v>
      </c>
      <c r="AY141" s="143" t="s">
        <v>167</v>
      </c>
    </row>
    <row r="142" spans="2:65" s="1" customFormat="1" ht="33" customHeight="1">
      <c r="B142" s="128"/>
      <c r="C142" s="129" t="s">
        <v>214</v>
      </c>
      <c r="D142" s="129" t="s">
        <v>169</v>
      </c>
      <c r="E142" s="130" t="s">
        <v>347</v>
      </c>
      <c r="F142" s="131" t="s">
        <v>348</v>
      </c>
      <c r="G142" s="132" t="s">
        <v>189</v>
      </c>
      <c r="H142" s="133">
        <v>0.006</v>
      </c>
      <c r="I142" s="183"/>
      <c r="J142" s="134">
        <f>ROUND(I142*H142,2)</f>
        <v>0</v>
      </c>
      <c r="K142" s="131" t="s">
        <v>552</v>
      </c>
      <c r="L142" s="28"/>
      <c r="M142" s="135" t="s">
        <v>1</v>
      </c>
      <c r="N142" s="136" t="s">
        <v>33</v>
      </c>
      <c r="O142" s="137">
        <v>0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173</v>
      </c>
      <c r="AT142" s="139" t="s">
        <v>169</v>
      </c>
      <c r="AU142" s="139" t="s">
        <v>78</v>
      </c>
      <c r="AY142" s="16" t="s">
        <v>167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6" t="s">
        <v>76</v>
      </c>
      <c r="BK142" s="140">
        <f>ROUND(I142*H142,2)</f>
        <v>0</v>
      </c>
      <c r="BL142" s="16" t="s">
        <v>173</v>
      </c>
      <c r="BM142" s="139" t="s">
        <v>821</v>
      </c>
    </row>
    <row r="143" spans="2:51" s="12" customFormat="1" ht="12">
      <c r="B143" s="141"/>
      <c r="D143" s="142" t="s">
        <v>175</v>
      </c>
      <c r="F143" s="144" t="s">
        <v>822</v>
      </c>
      <c r="H143" s="145">
        <v>0.006</v>
      </c>
      <c r="L143" s="141"/>
      <c r="M143" s="146"/>
      <c r="T143" s="147"/>
      <c r="AT143" s="143" t="s">
        <v>175</v>
      </c>
      <c r="AU143" s="143" t="s">
        <v>78</v>
      </c>
      <c r="AV143" s="12" t="s">
        <v>78</v>
      </c>
      <c r="AW143" s="12" t="s">
        <v>3</v>
      </c>
      <c r="AX143" s="12" t="s">
        <v>76</v>
      </c>
      <c r="AY143" s="143" t="s">
        <v>167</v>
      </c>
    </row>
    <row r="144" spans="2:63" s="11" customFormat="1" ht="22.9" customHeight="1">
      <c r="B144" s="117"/>
      <c r="D144" s="118" t="s">
        <v>67</v>
      </c>
      <c r="E144" s="126" t="s">
        <v>350</v>
      </c>
      <c r="F144" s="126" t="s">
        <v>351</v>
      </c>
      <c r="J144" s="127">
        <f>BK144</f>
        <v>0</v>
      </c>
      <c r="L144" s="117"/>
      <c r="M144" s="121"/>
      <c r="P144" s="122">
        <f>P145</f>
        <v>0.71912</v>
      </c>
      <c r="R144" s="122">
        <f>R145</f>
        <v>0</v>
      </c>
      <c r="T144" s="123">
        <f>T145</f>
        <v>0</v>
      </c>
      <c r="AR144" s="118" t="s">
        <v>76</v>
      </c>
      <c r="AT144" s="124" t="s">
        <v>67</v>
      </c>
      <c r="AU144" s="124" t="s">
        <v>76</v>
      </c>
      <c r="AY144" s="118" t="s">
        <v>167</v>
      </c>
      <c r="BK144" s="125">
        <f>BK145</f>
        <v>0</v>
      </c>
    </row>
    <row r="145" spans="2:65" s="1" customFormat="1" ht="16.5" customHeight="1">
      <c r="B145" s="128"/>
      <c r="C145" s="129" t="s">
        <v>219</v>
      </c>
      <c r="D145" s="129" t="s">
        <v>169</v>
      </c>
      <c r="E145" s="130" t="s">
        <v>353</v>
      </c>
      <c r="F145" s="131" t="s">
        <v>354</v>
      </c>
      <c r="G145" s="132" t="s">
        <v>189</v>
      </c>
      <c r="H145" s="133">
        <v>0.178</v>
      </c>
      <c r="I145" s="183"/>
      <c r="J145" s="134">
        <f>ROUND(I145*H145,2)</f>
        <v>0</v>
      </c>
      <c r="K145" s="131" t="s">
        <v>172</v>
      </c>
      <c r="L145" s="28"/>
      <c r="M145" s="135" t="s">
        <v>1</v>
      </c>
      <c r="N145" s="136" t="s">
        <v>33</v>
      </c>
      <c r="O145" s="137">
        <v>4.04</v>
      </c>
      <c r="P145" s="137">
        <f>O145*H145</f>
        <v>0.71912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173</v>
      </c>
      <c r="AT145" s="139" t="s">
        <v>169</v>
      </c>
      <c r="AU145" s="139" t="s">
        <v>78</v>
      </c>
      <c r="AY145" s="16" t="s">
        <v>167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6" t="s">
        <v>76</v>
      </c>
      <c r="BK145" s="140">
        <f>ROUND(I145*H145,2)</f>
        <v>0</v>
      </c>
      <c r="BL145" s="16" t="s">
        <v>173</v>
      </c>
      <c r="BM145" s="139" t="s">
        <v>823</v>
      </c>
    </row>
    <row r="146" spans="2:63" s="11" customFormat="1" ht="25.9" customHeight="1">
      <c r="B146" s="117"/>
      <c r="D146" s="118" t="s">
        <v>67</v>
      </c>
      <c r="E146" s="119" t="s">
        <v>356</v>
      </c>
      <c r="F146" s="119" t="s">
        <v>357</v>
      </c>
      <c r="J146" s="120">
        <f>BK146</f>
        <v>0</v>
      </c>
      <c r="L146" s="117"/>
      <c r="M146" s="121"/>
      <c r="P146" s="122">
        <f>P147+P149+P151</f>
        <v>1.238</v>
      </c>
      <c r="R146" s="122">
        <f>R147+R149+R151</f>
        <v>0.00054</v>
      </c>
      <c r="T146" s="123">
        <f>T147+T149+T151</f>
        <v>0</v>
      </c>
      <c r="AR146" s="118" t="s">
        <v>78</v>
      </c>
      <c r="AT146" s="124" t="s">
        <v>67</v>
      </c>
      <c r="AU146" s="124" t="s">
        <v>68</v>
      </c>
      <c r="AY146" s="118" t="s">
        <v>167</v>
      </c>
      <c r="BK146" s="125">
        <f>BK147+BK149+BK151</f>
        <v>0</v>
      </c>
    </row>
    <row r="147" spans="2:63" s="11" customFormat="1" ht="22.9" customHeight="1">
      <c r="B147" s="117"/>
      <c r="D147" s="118" t="s">
        <v>67</v>
      </c>
      <c r="E147" s="126" t="s">
        <v>824</v>
      </c>
      <c r="F147" s="126" t="s">
        <v>825</v>
      </c>
      <c r="J147" s="127">
        <f>BK147</f>
        <v>0</v>
      </c>
      <c r="L147" s="117"/>
      <c r="M147" s="121"/>
      <c r="P147" s="122">
        <f>P148</f>
        <v>0</v>
      </c>
      <c r="R147" s="122">
        <f>R148</f>
        <v>0</v>
      </c>
      <c r="T147" s="123">
        <f>T148</f>
        <v>0</v>
      </c>
      <c r="AR147" s="118" t="s">
        <v>76</v>
      </c>
      <c r="AT147" s="124" t="s">
        <v>67</v>
      </c>
      <c r="AU147" s="124" t="s">
        <v>76</v>
      </c>
      <c r="AY147" s="118" t="s">
        <v>167</v>
      </c>
      <c r="BK147" s="125">
        <f>BK148</f>
        <v>0</v>
      </c>
    </row>
    <row r="148" spans="2:65" s="1" customFormat="1" ht="16.5" customHeight="1">
      <c r="B148" s="128"/>
      <c r="C148" s="129" t="s">
        <v>223</v>
      </c>
      <c r="D148" s="129" t="s">
        <v>169</v>
      </c>
      <c r="E148" s="130" t="s">
        <v>826</v>
      </c>
      <c r="F148" s="131" t="s">
        <v>86</v>
      </c>
      <c r="G148" s="132" t="s">
        <v>116</v>
      </c>
      <c r="H148" s="133">
        <v>25</v>
      </c>
      <c r="I148" s="183"/>
      <c r="J148" s="134">
        <f>ROUND(I148*H148,2)</f>
        <v>0</v>
      </c>
      <c r="K148" s="131" t="s">
        <v>1</v>
      </c>
      <c r="L148" s="28"/>
      <c r="M148" s="135" t="s">
        <v>1</v>
      </c>
      <c r="N148" s="136" t="s">
        <v>33</v>
      </c>
      <c r="O148" s="137">
        <v>0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173</v>
      </c>
      <c r="AT148" s="139" t="s">
        <v>169</v>
      </c>
      <c r="AU148" s="139" t="s">
        <v>78</v>
      </c>
      <c r="AY148" s="16" t="s">
        <v>167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6" t="s">
        <v>76</v>
      </c>
      <c r="BK148" s="140">
        <f>ROUND(I148*H148,2)</f>
        <v>0</v>
      </c>
      <c r="BL148" s="16" t="s">
        <v>173</v>
      </c>
      <c r="BM148" s="139" t="s">
        <v>827</v>
      </c>
    </row>
    <row r="149" spans="2:63" s="11" customFormat="1" ht="22.9" customHeight="1">
      <c r="B149" s="117"/>
      <c r="D149" s="118" t="s">
        <v>67</v>
      </c>
      <c r="E149" s="126" t="s">
        <v>828</v>
      </c>
      <c r="F149" s="126" t="s">
        <v>829</v>
      </c>
      <c r="J149" s="127">
        <f>BK149</f>
        <v>0</v>
      </c>
      <c r="L149" s="117"/>
      <c r="M149" s="121"/>
      <c r="P149" s="122">
        <f>P150</f>
        <v>0</v>
      </c>
      <c r="R149" s="122">
        <f>R150</f>
        <v>0</v>
      </c>
      <c r="T149" s="123">
        <f>T150</f>
        <v>0</v>
      </c>
      <c r="AR149" s="118" t="s">
        <v>78</v>
      </c>
      <c r="AT149" s="124" t="s">
        <v>67</v>
      </c>
      <c r="AU149" s="124" t="s">
        <v>76</v>
      </c>
      <c r="AY149" s="118" t="s">
        <v>167</v>
      </c>
      <c r="BK149" s="125">
        <f>BK150</f>
        <v>0</v>
      </c>
    </row>
    <row r="150" spans="2:65" s="1" customFormat="1" ht="16.5" customHeight="1">
      <c r="B150" s="128"/>
      <c r="C150" s="129" t="s">
        <v>230</v>
      </c>
      <c r="D150" s="129" t="s">
        <v>169</v>
      </c>
      <c r="E150" s="130" t="s">
        <v>830</v>
      </c>
      <c r="F150" s="131" t="s">
        <v>831</v>
      </c>
      <c r="G150" s="132" t="s">
        <v>728</v>
      </c>
      <c r="H150" s="133">
        <v>1</v>
      </c>
      <c r="I150" s="183"/>
      <c r="J150" s="134">
        <f>ROUND(I150*H150,2)</f>
        <v>0</v>
      </c>
      <c r="K150" s="131" t="s">
        <v>1</v>
      </c>
      <c r="L150" s="28"/>
      <c r="M150" s="135" t="s">
        <v>1</v>
      </c>
      <c r="N150" s="136" t="s">
        <v>33</v>
      </c>
      <c r="O150" s="137">
        <v>0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247</v>
      </c>
      <c r="AT150" s="139" t="s">
        <v>169</v>
      </c>
      <c r="AU150" s="139" t="s">
        <v>78</v>
      </c>
      <c r="AY150" s="16" t="s">
        <v>167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6" t="s">
        <v>76</v>
      </c>
      <c r="BK150" s="140">
        <f>ROUND(I150*H150,2)</f>
        <v>0</v>
      </c>
      <c r="BL150" s="16" t="s">
        <v>247</v>
      </c>
      <c r="BM150" s="139" t="s">
        <v>832</v>
      </c>
    </row>
    <row r="151" spans="2:63" s="11" customFormat="1" ht="22.9" customHeight="1">
      <c r="B151" s="117"/>
      <c r="D151" s="118" t="s">
        <v>67</v>
      </c>
      <c r="E151" s="126" t="s">
        <v>640</v>
      </c>
      <c r="F151" s="126" t="s">
        <v>641</v>
      </c>
      <c r="J151" s="127">
        <f>BK151</f>
        <v>0</v>
      </c>
      <c r="L151" s="117"/>
      <c r="M151" s="121"/>
      <c r="P151" s="122">
        <f>SUM(P152:P156)</f>
        <v>1.238</v>
      </c>
      <c r="R151" s="122">
        <f>SUM(R152:R156)</f>
        <v>0.00054</v>
      </c>
      <c r="T151" s="123">
        <f>SUM(T152:T156)</f>
        <v>0</v>
      </c>
      <c r="AR151" s="118" t="s">
        <v>78</v>
      </c>
      <c r="AT151" s="124" t="s">
        <v>67</v>
      </c>
      <c r="AU151" s="124" t="s">
        <v>76</v>
      </c>
      <c r="AY151" s="118" t="s">
        <v>167</v>
      </c>
      <c r="BK151" s="125">
        <f>SUM(BK152:BK156)</f>
        <v>0</v>
      </c>
    </row>
    <row r="152" spans="2:65" s="1" customFormat="1" ht="21.75" customHeight="1">
      <c r="B152" s="128"/>
      <c r="C152" s="129" t="s">
        <v>235</v>
      </c>
      <c r="D152" s="129" t="s">
        <v>169</v>
      </c>
      <c r="E152" s="130" t="s">
        <v>651</v>
      </c>
      <c r="F152" s="131" t="s">
        <v>652</v>
      </c>
      <c r="G152" s="132" t="s">
        <v>271</v>
      </c>
      <c r="H152" s="133">
        <v>2</v>
      </c>
      <c r="I152" s="183"/>
      <c r="J152" s="134">
        <f>ROUND(I152*H152,2)</f>
        <v>0</v>
      </c>
      <c r="K152" s="131" t="s">
        <v>552</v>
      </c>
      <c r="L152" s="28"/>
      <c r="M152" s="135" t="s">
        <v>1</v>
      </c>
      <c r="N152" s="136" t="s">
        <v>33</v>
      </c>
      <c r="O152" s="137">
        <v>0.091</v>
      </c>
      <c r="P152" s="137">
        <f>O152*H152</f>
        <v>0.182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247</v>
      </c>
      <c r="AT152" s="139" t="s">
        <v>169</v>
      </c>
      <c r="AU152" s="139" t="s">
        <v>78</v>
      </c>
      <c r="AY152" s="16" t="s">
        <v>167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6" t="s">
        <v>76</v>
      </c>
      <c r="BK152" s="140">
        <f>ROUND(I152*H152,2)</f>
        <v>0</v>
      </c>
      <c r="BL152" s="16" t="s">
        <v>247</v>
      </c>
      <c r="BM152" s="139" t="s">
        <v>833</v>
      </c>
    </row>
    <row r="153" spans="2:65" s="1" customFormat="1" ht="24.2" customHeight="1">
      <c r="B153" s="128"/>
      <c r="C153" s="159" t="s">
        <v>239</v>
      </c>
      <c r="D153" s="159" t="s">
        <v>193</v>
      </c>
      <c r="E153" s="160" t="s">
        <v>834</v>
      </c>
      <c r="F153" s="161" t="s">
        <v>835</v>
      </c>
      <c r="G153" s="162" t="s">
        <v>271</v>
      </c>
      <c r="H153" s="163">
        <v>2</v>
      </c>
      <c r="I153" s="184"/>
      <c r="J153" s="164">
        <f>ROUND(I153*H153,2)</f>
        <v>0</v>
      </c>
      <c r="K153" s="161" t="s">
        <v>172</v>
      </c>
      <c r="L153" s="165"/>
      <c r="M153" s="166" t="s">
        <v>1</v>
      </c>
      <c r="N153" s="167" t="s">
        <v>33</v>
      </c>
      <c r="O153" s="137">
        <v>0</v>
      </c>
      <c r="P153" s="137">
        <f>O153*H153</f>
        <v>0</v>
      </c>
      <c r="Q153" s="137">
        <v>0.0001</v>
      </c>
      <c r="R153" s="137">
        <f>Q153*H153</f>
        <v>0.0002</v>
      </c>
      <c r="S153" s="137">
        <v>0</v>
      </c>
      <c r="T153" s="138">
        <f>S153*H153</f>
        <v>0</v>
      </c>
      <c r="AR153" s="139" t="s">
        <v>322</v>
      </c>
      <c r="AT153" s="139" t="s">
        <v>193</v>
      </c>
      <c r="AU153" s="139" t="s">
        <v>78</v>
      </c>
      <c r="AY153" s="16" t="s">
        <v>167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6" t="s">
        <v>76</v>
      </c>
      <c r="BK153" s="140">
        <f>ROUND(I153*H153,2)</f>
        <v>0</v>
      </c>
      <c r="BL153" s="16" t="s">
        <v>247</v>
      </c>
      <c r="BM153" s="139" t="s">
        <v>836</v>
      </c>
    </row>
    <row r="154" spans="2:65" s="1" customFormat="1" ht="24.2" customHeight="1">
      <c r="B154" s="128"/>
      <c r="C154" s="159" t="s">
        <v>8</v>
      </c>
      <c r="D154" s="159" t="s">
        <v>193</v>
      </c>
      <c r="E154" s="160" t="s">
        <v>702</v>
      </c>
      <c r="F154" s="161" t="s">
        <v>837</v>
      </c>
      <c r="G154" s="162" t="s">
        <v>271</v>
      </c>
      <c r="H154" s="163">
        <v>2</v>
      </c>
      <c r="I154" s="184"/>
      <c r="J154" s="164">
        <f>ROUND(I154*H154,2)</f>
        <v>0</v>
      </c>
      <c r="K154" s="161" t="s">
        <v>552</v>
      </c>
      <c r="L154" s="165"/>
      <c r="M154" s="166" t="s">
        <v>1</v>
      </c>
      <c r="N154" s="167" t="s">
        <v>33</v>
      </c>
      <c r="O154" s="137">
        <v>0</v>
      </c>
      <c r="P154" s="137">
        <f>O154*H154</f>
        <v>0</v>
      </c>
      <c r="Q154" s="137">
        <v>7E-05</v>
      </c>
      <c r="R154" s="137">
        <f>Q154*H154</f>
        <v>0.00014</v>
      </c>
      <c r="S154" s="137">
        <v>0</v>
      </c>
      <c r="T154" s="138">
        <f>S154*H154</f>
        <v>0</v>
      </c>
      <c r="AR154" s="139" t="s">
        <v>322</v>
      </c>
      <c r="AT154" s="139" t="s">
        <v>193</v>
      </c>
      <c r="AU154" s="139" t="s">
        <v>78</v>
      </c>
      <c r="AY154" s="16" t="s">
        <v>167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6" t="s">
        <v>76</v>
      </c>
      <c r="BK154" s="140">
        <f>ROUND(I154*H154,2)</f>
        <v>0</v>
      </c>
      <c r="BL154" s="16" t="s">
        <v>247</v>
      </c>
      <c r="BM154" s="139" t="s">
        <v>838</v>
      </c>
    </row>
    <row r="155" spans="2:65" s="1" customFormat="1" ht="21.75" customHeight="1">
      <c r="B155" s="128"/>
      <c r="C155" s="159" t="s">
        <v>247</v>
      </c>
      <c r="D155" s="159" t="s">
        <v>193</v>
      </c>
      <c r="E155" s="160" t="s">
        <v>839</v>
      </c>
      <c r="F155" s="161" t="s">
        <v>840</v>
      </c>
      <c r="G155" s="162" t="s">
        <v>271</v>
      </c>
      <c r="H155" s="163">
        <v>2</v>
      </c>
      <c r="I155" s="184"/>
      <c r="J155" s="164">
        <f>ROUND(I155*H155,2)</f>
        <v>0</v>
      </c>
      <c r="K155" s="161" t="s">
        <v>172</v>
      </c>
      <c r="L155" s="165"/>
      <c r="M155" s="166" t="s">
        <v>1</v>
      </c>
      <c r="N155" s="167" t="s">
        <v>33</v>
      </c>
      <c r="O155" s="137">
        <v>0</v>
      </c>
      <c r="P155" s="137">
        <f>O155*H155</f>
        <v>0</v>
      </c>
      <c r="Q155" s="137">
        <v>0.0001</v>
      </c>
      <c r="R155" s="137">
        <f>Q155*H155</f>
        <v>0.0002</v>
      </c>
      <c r="S155" s="137">
        <v>0</v>
      </c>
      <c r="T155" s="138">
        <f>S155*H155</f>
        <v>0</v>
      </c>
      <c r="AR155" s="139" t="s">
        <v>322</v>
      </c>
      <c r="AT155" s="139" t="s">
        <v>193</v>
      </c>
      <c r="AU155" s="139" t="s">
        <v>78</v>
      </c>
      <c r="AY155" s="16" t="s">
        <v>167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6" t="s">
        <v>76</v>
      </c>
      <c r="BK155" s="140">
        <f>ROUND(I155*H155,2)</f>
        <v>0</v>
      </c>
      <c r="BL155" s="16" t="s">
        <v>247</v>
      </c>
      <c r="BM155" s="139" t="s">
        <v>841</v>
      </c>
    </row>
    <row r="156" spans="2:65" s="1" customFormat="1" ht="16.5" customHeight="1">
      <c r="B156" s="128"/>
      <c r="C156" s="129" t="s">
        <v>251</v>
      </c>
      <c r="D156" s="129" t="s">
        <v>169</v>
      </c>
      <c r="E156" s="130" t="s">
        <v>726</v>
      </c>
      <c r="F156" s="131" t="s">
        <v>727</v>
      </c>
      <c r="G156" s="132" t="s">
        <v>728</v>
      </c>
      <c r="H156" s="133">
        <v>1</v>
      </c>
      <c r="I156" s="183"/>
      <c r="J156" s="134">
        <f>ROUND(I156*H156,2)</f>
        <v>0</v>
      </c>
      <c r="K156" s="131" t="s">
        <v>1</v>
      </c>
      <c r="L156" s="28"/>
      <c r="M156" s="135" t="s">
        <v>1</v>
      </c>
      <c r="N156" s="136" t="s">
        <v>33</v>
      </c>
      <c r="O156" s="137">
        <v>1.056</v>
      </c>
      <c r="P156" s="137">
        <f>O156*H156</f>
        <v>1.056</v>
      </c>
      <c r="Q156" s="137">
        <v>0</v>
      </c>
      <c r="R156" s="137">
        <f>Q156*H156</f>
        <v>0</v>
      </c>
      <c r="S156" s="137">
        <v>0</v>
      </c>
      <c r="T156" s="138">
        <f>S156*H156</f>
        <v>0</v>
      </c>
      <c r="AR156" s="139" t="s">
        <v>247</v>
      </c>
      <c r="AT156" s="139" t="s">
        <v>169</v>
      </c>
      <c r="AU156" s="139" t="s">
        <v>78</v>
      </c>
      <c r="AY156" s="16" t="s">
        <v>167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6" t="s">
        <v>76</v>
      </c>
      <c r="BK156" s="140">
        <f>ROUND(I156*H156,2)</f>
        <v>0</v>
      </c>
      <c r="BL156" s="16" t="s">
        <v>247</v>
      </c>
      <c r="BM156" s="139" t="s">
        <v>842</v>
      </c>
    </row>
    <row r="157" spans="2:63" s="11" customFormat="1" ht="25.9" customHeight="1">
      <c r="B157" s="117"/>
      <c r="D157" s="118" t="s">
        <v>67</v>
      </c>
      <c r="E157" s="119" t="s">
        <v>537</v>
      </c>
      <c r="F157" s="119" t="s">
        <v>538</v>
      </c>
      <c r="J157" s="120">
        <f>BK157</f>
        <v>0</v>
      </c>
      <c r="L157" s="117"/>
      <c r="M157" s="121"/>
      <c r="P157" s="122">
        <f>P158</f>
        <v>8</v>
      </c>
      <c r="R157" s="122">
        <f>R158</f>
        <v>0</v>
      </c>
      <c r="T157" s="123">
        <f>T158</f>
        <v>0</v>
      </c>
      <c r="AR157" s="118" t="s">
        <v>173</v>
      </c>
      <c r="AT157" s="124" t="s">
        <v>67</v>
      </c>
      <c r="AU157" s="124" t="s">
        <v>68</v>
      </c>
      <c r="AY157" s="118" t="s">
        <v>167</v>
      </c>
      <c r="BK157" s="125">
        <f>BK158</f>
        <v>0</v>
      </c>
    </row>
    <row r="158" spans="2:65" s="1" customFormat="1" ht="24.2" customHeight="1">
      <c r="B158" s="128"/>
      <c r="C158" s="129" t="s">
        <v>255</v>
      </c>
      <c r="D158" s="129" t="s">
        <v>169</v>
      </c>
      <c r="E158" s="130" t="s">
        <v>843</v>
      </c>
      <c r="F158" s="131" t="s">
        <v>844</v>
      </c>
      <c r="G158" s="132" t="s">
        <v>542</v>
      </c>
      <c r="H158" s="133">
        <v>8</v>
      </c>
      <c r="I158" s="183"/>
      <c r="J158" s="134">
        <f>ROUND(I158*H158,2)</f>
        <v>0</v>
      </c>
      <c r="K158" s="131" t="s">
        <v>172</v>
      </c>
      <c r="L158" s="28"/>
      <c r="M158" s="135" t="s">
        <v>1</v>
      </c>
      <c r="N158" s="136" t="s">
        <v>33</v>
      </c>
      <c r="O158" s="137">
        <v>1</v>
      </c>
      <c r="P158" s="137">
        <f>O158*H158</f>
        <v>8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543</v>
      </c>
      <c r="AT158" s="139" t="s">
        <v>169</v>
      </c>
      <c r="AU158" s="139" t="s">
        <v>76</v>
      </c>
      <c r="AY158" s="16" t="s">
        <v>167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6" t="s">
        <v>76</v>
      </c>
      <c r="BK158" s="140">
        <f>ROUND(I158*H158,2)</f>
        <v>0</v>
      </c>
      <c r="BL158" s="16" t="s">
        <v>543</v>
      </c>
      <c r="BM158" s="139" t="s">
        <v>845</v>
      </c>
    </row>
    <row r="159" spans="2:63" s="11" customFormat="1" ht="25.9" customHeight="1">
      <c r="B159" s="117"/>
      <c r="D159" s="118" t="s">
        <v>67</v>
      </c>
      <c r="E159" s="119" t="s">
        <v>545</v>
      </c>
      <c r="F159" s="119" t="s">
        <v>546</v>
      </c>
      <c r="J159" s="120">
        <f>BK159</f>
        <v>0</v>
      </c>
      <c r="L159" s="117"/>
      <c r="M159" s="121"/>
      <c r="P159" s="122">
        <f>P160</f>
        <v>0</v>
      </c>
      <c r="R159" s="122">
        <f>R160</f>
        <v>0</v>
      </c>
      <c r="T159" s="123">
        <f>T160</f>
        <v>0</v>
      </c>
      <c r="AR159" s="118" t="s">
        <v>192</v>
      </c>
      <c r="AT159" s="124" t="s">
        <v>67</v>
      </c>
      <c r="AU159" s="124" t="s">
        <v>68</v>
      </c>
      <c r="AY159" s="118" t="s">
        <v>167</v>
      </c>
      <c r="BK159" s="125">
        <f>BK160</f>
        <v>0</v>
      </c>
    </row>
    <row r="160" spans="2:63" s="11" customFormat="1" ht="22.9" customHeight="1">
      <c r="B160" s="117"/>
      <c r="D160" s="118" t="s">
        <v>67</v>
      </c>
      <c r="E160" s="126" t="s">
        <v>547</v>
      </c>
      <c r="F160" s="126" t="s">
        <v>548</v>
      </c>
      <c r="J160" s="127">
        <f>BK160</f>
        <v>0</v>
      </c>
      <c r="L160" s="117"/>
      <c r="M160" s="121"/>
      <c r="P160" s="122">
        <f>P161</f>
        <v>0</v>
      </c>
      <c r="R160" s="122">
        <f>R161</f>
        <v>0</v>
      </c>
      <c r="T160" s="123">
        <f>T161</f>
        <v>0</v>
      </c>
      <c r="AR160" s="118" t="s">
        <v>192</v>
      </c>
      <c r="AT160" s="124" t="s">
        <v>67</v>
      </c>
      <c r="AU160" s="124" t="s">
        <v>76</v>
      </c>
      <c r="AY160" s="118" t="s">
        <v>167</v>
      </c>
      <c r="BK160" s="125">
        <f>BK161</f>
        <v>0</v>
      </c>
    </row>
    <row r="161" spans="2:65" s="1" customFormat="1" ht="16.5" customHeight="1">
      <c r="B161" s="128"/>
      <c r="C161" s="129" t="s">
        <v>261</v>
      </c>
      <c r="D161" s="129" t="s">
        <v>169</v>
      </c>
      <c r="E161" s="130" t="s">
        <v>550</v>
      </c>
      <c r="F161" s="131" t="s">
        <v>548</v>
      </c>
      <c r="G161" s="132" t="s">
        <v>551</v>
      </c>
      <c r="H161" s="185"/>
      <c r="I161" s="134">
        <v>2</v>
      </c>
      <c r="J161" s="134">
        <f>ROUND(I161*H161,2)</f>
        <v>0</v>
      </c>
      <c r="K161" s="131" t="s">
        <v>172</v>
      </c>
      <c r="L161" s="28"/>
      <c r="M161" s="168" t="s">
        <v>1</v>
      </c>
      <c r="N161" s="169" t="s">
        <v>33</v>
      </c>
      <c r="O161" s="170">
        <v>0</v>
      </c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AR161" s="139" t="s">
        <v>553</v>
      </c>
      <c r="AT161" s="139" t="s">
        <v>169</v>
      </c>
      <c r="AU161" s="139" t="s">
        <v>78</v>
      </c>
      <c r="AY161" s="16" t="s">
        <v>167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6" t="s">
        <v>76</v>
      </c>
      <c r="BK161" s="140">
        <f>ROUND(I161*H161,2)</f>
        <v>0</v>
      </c>
      <c r="BL161" s="16" t="s">
        <v>553</v>
      </c>
      <c r="BM161" s="139" t="s">
        <v>846</v>
      </c>
    </row>
    <row r="162" spans="2:12" s="1" customFormat="1" ht="6.95" customHeight="1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28"/>
    </row>
    <row r="164" spans="6:10" ht="12.75">
      <c r="F164" s="187" t="s">
        <v>928</v>
      </c>
      <c r="G164" s="186"/>
      <c r="H164" s="186"/>
      <c r="I164" s="186"/>
      <c r="J164" s="186"/>
    </row>
  </sheetData>
  <autoFilter ref="C127:K16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H404"/>
  <sheetViews>
    <sheetView showGridLines="0" workbookViewId="0" topLeftCell="A1">
      <selection activeCell="D7" sqref="D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7"/>
      <c r="C3" s="18"/>
      <c r="D3" s="18"/>
      <c r="E3" s="18"/>
      <c r="F3" s="18"/>
      <c r="G3" s="18"/>
      <c r="H3" s="19"/>
    </row>
    <row r="4" spans="2:8" ht="24.95" customHeight="1">
      <c r="B4" s="19"/>
      <c r="C4" s="20" t="s">
        <v>847</v>
      </c>
      <c r="H4" s="19"/>
    </row>
    <row r="5" spans="2:8" ht="12" customHeight="1">
      <c r="B5" s="19"/>
      <c r="C5" s="22" t="s">
        <v>12</v>
      </c>
      <c r="D5" s="200" t="s">
        <v>13</v>
      </c>
      <c r="E5" s="190"/>
      <c r="F5" s="190"/>
      <c r="H5" s="19"/>
    </row>
    <row r="6" spans="2:8" ht="36.95" customHeight="1">
      <c r="B6" s="19"/>
      <c r="C6" s="24" t="s">
        <v>14</v>
      </c>
      <c r="D6" s="199" t="s">
        <v>927</v>
      </c>
      <c r="E6" s="190"/>
      <c r="F6" s="190"/>
      <c r="H6" s="19"/>
    </row>
    <row r="7" spans="2:8" ht="16.5" customHeight="1">
      <c r="B7" s="19"/>
      <c r="C7" s="25" t="s">
        <v>19</v>
      </c>
      <c r="D7" s="48"/>
      <c r="H7" s="19"/>
    </row>
    <row r="8" spans="2:8" s="1" customFormat="1" ht="10.9" customHeight="1">
      <c r="B8" s="28"/>
      <c r="H8" s="28"/>
    </row>
    <row r="9" spans="2:8" s="10" customFormat="1" ht="29.25" customHeight="1">
      <c r="B9" s="109"/>
      <c r="C9" s="110" t="s">
        <v>49</v>
      </c>
      <c r="D9" s="111" t="s">
        <v>50</v>
      </c>
      <c r="E9" s="111" t="s">
        <v>154</v>
      </c>
      <c r="F9" s="112" t="s">
        <v>848</v>
      </c>
      <c r="H9" s="109"/>
    </row>
    <row r="10" spans="2:8" s="1" customFormat="1" ht="16.9" customHeight="1">
      <c r="B10" s="28"/>
      <c r="C10" s="175" t="s">
        <v>100</v>
      </c>
      <c r="D10" s="176" t="s">
        <v>101</v>
      </c>
      <c r="E10" s="177" t="s">
        <v>90</v>
      </c>
      <c r="F10" s="178">
        <v>42.34</v>
      </c>
      <c r="H10" s="28"/>
    </row>
    <row r="11" spans="2:8" s="1" customFormat="1" ht="16.9" customHeight="1">
      <c r="B11" s="28"/>
      <c r="C11" s="179" t="s">
        <v>1</v>
      </c>
      <c r="D11" s="179" t="s">
        <v>849</v>
      </c>
      <c r="E11" s="16" t="s">
        <v>1</v>
      </c>
      <c r="F11" s="180">
        <v>0</v>
      </c>
      <c r="H11" s="28"/>
    </row>
    <row r="12" spans="2:8" s="1" customFormat="1" ht="16.9" customHeight="1">
      <c r="B12" s="28"/>
      <c r="C12" s="179" t="s">
        <v>1</v>
      </c>
      <c r="D12" s="179" t="s">
        <v>850</v>
      </c>
      <c r="E12" s="16" t="s">
        <v>1</v>
      </c>
      <c r="F12" s="180">
        <v>15.702</v>
      </c>
      <c r="H12" s="28"/>
    </row>
    <row r="13" spans="2:8" s="1" customFormat="1" ht="16.9" customHeight="1">
      <c r="B13" s="28"/>
      <c r="C13" s="179" t="s">
        <v>1</v>
      </c>
      <c r="D13" s="179" t="s">
        <v>851</v>
      </c>
      <c r="E13" s="16" t="s">
        <v>1</v>
      </c>
      <c r="F13" s="180">
        <v>15.702</v>
      </c>
      <c r="H13" s="28"/>
    </row>
    <row r="14" spans="2:8" s="1" customFormat="1" ht="16.9" customHeight="1">
      <c r="B14" s="28"/>
      <c r="C14" s="179" t="s">
        <v>1</v>
      </c>
      <c r="D14" s="179" t="s">
        <v>852</v>
      </c>
      <c r="E14" s="16" t="s">
        <v>1</v>
      </c>
      <c r="F14" s="180">
        <v>0</v>
      </c>
      <c r="H14" s="28"/>
    </row>
    <row r="15" spans="2:8" s="1" customFormat="1" ht="16.9" customHeight="1">
      <c r="B15" s="28"/>
      <c r="C15" s="179" t="s">
        <v>1</v>
      </c>
      <c r="D15" s="179" t="s">
        <v>853</v>
      </c>
      <c r="E15" s="16" t="s">
        <v>1</v>
      </c>
      <c r="F15" s="180">
        <v>13.218</v>
      </c>
      <c r="H15" s="28"/>
    </row>
    <row r="16" spans="2:8" s="1" customFormat="1" ht="16.9" customHeight="1">
      <c r="B16" s="28"/>
      <c r="C16" s="179" t="s">
        <v>1</v>
      </c>
      <c r="D16" s="179" t="s">
        <v>851</v>
      </c>
      <c r="E16" s="16" t="s">
        <v>1</v>
      </c>
      <c r="F16" s="180">
        <v>13.218</v>
      </c>
      <c r="H16" s="28"/>
    </row>
    <row r="17" spans="2:8" s="1" customFormat="1" ht="16.9" customHeight="1">
      <c r="B17" s="28"/>
      <c r="C17" s="179" t="s">
        <v>1</v>
      </c>
      <c r="D17" s="179" t="s">
        <v>854</v>
      </c>
      <c r="E17" s="16" t="s">
        <v>1</v>
      </c>
      <c r="F17" s="180">
        <v>0</v>
      </c>
      <c r="H17" s="28"/>
    </row>
    <row r="18" spans="2:8" s="1" customFormat="1" ht="16.9" customHeight="1">
      <c r="B18" s="28"/>
      <c r="C18" s="179" t="s">
        <v>1</v>
      </c>
      <c r="D18" s="179" t="s">
        <v>855</v>
      </c>
      <c r="E18" s="16" t="s">
        <v>1</v>
      </c>
      <c r="F18" s="180">
        <v>13.42</v>
      </c>
      <c r="H18" s="28"/>
    </row>
    <row r="19" spans="2:8" s="1" customFormat="1" ht="16.9" customHeight="1">
      <c r="B19" s="28"/>
      <c r="C19" s="179" t="s">
        <v>1</v>
      </c>
      <c r="D19" s="179" t="s">
        <v>851</v>
      </c>
      <c r="E19" s="16" t="s">
        <v>1</v>
      </c>
      <c r="F19" s="180">
        <v>13.42</v>
      </c>
      <c r="H19" s="28"/>
    </row>
    <row r="20" spans="2:8" s="1" customFormat="1" ht="16.9" customHeight="1">
      <c r="B20" s="28"/>
      <c r="C20" s="179" t="s">
        <v>1</v>
      </c>
      <c r="D20" s="179" t="s">
        <v>176</v>
      </c>
      <c r="E20" s="16" t="s">
        <v>1</v>
      </c>
      <c r="F20" s="180">
        <v>42.34</v>
      </c>
      <c r="H20" s="28"/>
    </row>
    <row r="21" spans="2:8" s="1" customFormat="1" ht="16.9" customHeight="1">
      <c r="B21" s="28"/>
      <c r="C21" s="181" t="s">
        <v>856</v>
      </c>
      <c r="H21" s="28"/>
    </row>
    <row r="22" spans="2:8" s="1" customFormat="1" ht="16.9" customHeight="1">
      <c r="B22" s="28"/>
      <c r="C22" s="179" t="s">
        <v>231</v>
      </c>
      <c r="D22" s="179" t="s">
        <v>232</v>
      </c>
      <c r="E22" s="16" t="s">
        <v>90</v>
      </c>
      <c r="F22" s="180">
        <v>42.34</v>
      </c>
      <c r="H22" s="28"/>
    </row>
    <row r="23" spans="2:8" s="1" customFormat="1" ht="22.5">
      <c r="B23" s="28"/>
      <c r="C23" s="179" t="s">
        <v>236</v>
      </c>
      <c r="D23" s="179" t="s">
        <v>237</v>
      </c>
      <c r="E23" s="16" t="s">
        <v>90</v>
      </c>
      <c r="F23" s="180">
        <v>42.34</v>
      </c>
      <c r="H23" s="28"/>
    </row>
    <row r="24" spans="2:8" s="1" customFormat="1" ht="16.9" customHeight="1">
      <c r="B24" s="28"/>
      <c r="C24" s="179" t="s">
        <v>224</v>
      </c>
      <c r="D24" s="179" t="s">
        <v>225</v>
      </c>
      <c r="E24" s="16" t="s">
        <v>90</v>
      </c>
      <c r="F24" s="180">
        <v>108.514</v>
      </c>
      <c r="H24" s="28"/>
    </row>
    <row r="25" spans="2:8" s="1" customFormat="1" ht="22.5">
      <c r="B25" s="28"/>
      <c r="C25" s="179" t="s">
        <v>323</v>
      </c>
      <c r="D25" s="179" t="s">
        <v>324</v>
      </c>
      <c r="E25" s="16" t="s">
        <v>90</v>
      </c>
      <c r="F25" s="180">
        <v>108.514</v>
      </c>
      <c r="H25" s="28"/>
    </row>
    <row r="26" spans="2:8" s="1" customFormat="1" ht="22.5">
      <c r="B26" s="28"/>
      <c r="C26" s="179" t="s">
        <v>327</v>
      </c>
      <c r="D26" s="179" t="s">
        <v>328</v>
      </c>
      <c r="E26" s="16" t="s">
        <v>90</v>
      </c>
      <c r="F26" s="180">
        <v>49.54</v>
      </c>
      <c r="H26" s="28"/>
    </row>
    <row r="27" spans="2:8" s="1" customFormat="1" ht="16.9" customHeight="1">
      <c r="B27" s="28"/>
      <c r="C27" s="175" t="s">
        <v>103</v>
      </c>
      <c r="D27" s="176" t="s">
        <v>104</v>
      </c>
      <c r="E27" s="177" t="s">
        <v>90</v>
      </c>
      <c r="F27" s="178">
        <v>37.76017525</v>
      </c>
      <c r="H27" s="28"/>
    </row>
    <row r="28" spans="2:8" s="1" customFormat="1" ht="16.9" customHeight="1">
      <c r="B28" s="28"/>
      <c r="C28" s="179" t="s">
        <v>1</v>
      </c>
      <c r="D28" s="179" t="s">
        <v>849</v>
      </c>
      <c r="E28" s="16" t="s">
        <v>1</v>
      </c>
      <c r="F28" s="180">
        <v>0</v>
      </c>
      <c r="H28" s="28"/>
    </row>
    <row r="29" spans="2:8" s="1" customFormat="1" ht="16.9" customHeight="1">
      <c r="B29" s="28"/>
      <c r="C29" s="179" t="s">
        <v>1</v>
      </c>
      <c r="D29" s="179" t="s">
        <v>857</v>
      </c>
      <c r="E29" s="16" t="s">
        <v>1</v>
      </c>
      <c r="F29" s="180">
        <v>13.9506385</v>
      </c>
      <c r="H29" s="28"/>
    </row>
    <row r="30" spans="2:8" s="1" customFormat="1" ht="16.9" customHeight="1">
      <c r="B30" s="28"/>
      <c r="C30" s="179" t="s">
        <v>1</v>
      </c>
      <c r="D30" s="179" t="s">
        <v>851</v>
      </c>
      <c r="E30" s="16" t="s">
        <v>1</v>
      </c>
      <c r="F30" s="180">
        <v>13.9506385</v>
      </c>
      <c r="H30" s="28"/>
    </row>
    <row r="31" spans="2:8" s="1" customFormat="1" ht="16.9" customHeight="1">
      <c r="B31" s="28"/>
      <c r="C31" s="179" t="s">
        <v>1</v>
      </c>
      <c r="D31" s="179" t="s">
        <v>852</v>
      </c>
      <c r="E31" s="16" t="s">
        <v>1</v>
      </c>
      <c r="F31" s="180">
        <v>0</v>
      </c>
      <c r="H31" s="28"/>
    </row>
    <row r="32" spans="2:8" s="1" customFormat="1" ht="16.9" customHeight="1">
      <c r="B32" s="28"/>
      <c r="C32" s="179" t="s">
        <v>1</v>
      </c>
      <c r="D32" s="179" t="s">
        <v>858</v>
      </c>
      <c r="E32" s="16" t="s">
        <v>1</v>
      </c>
      <c r="F32" s="180">
        <v>13.01586675</v>
      </c>
      <c r="H32" s="28"/>
    </row>
    <row r="33" spans="2:8" s="1" customFormat="1" ht="16.9" customHeight="1">
      <c r="B33" s="28"/>
      <c r="C33" s="179" t="s">
        <v>1</v>
      </c>
      <c r="D33" s="179" t="s">
        <v>851</v>
      </c>
      <c r="E33" s="16" t="s">
        <v>1</v>
      </c>
      <c r="F33" s="180">
        <v>13.01586675</v>
      </c>
      <c r="H33" s="28"/>
    </row>
    <row r="34" spans="2:8" s="1" customFormat="1" ht="16.9" customHeight="1">
      <c r="B34" s="28"/>
      <c r="C34" s="179" t="s">
        <v>1</v>
      </c>
      <c r="D34" s="179" t="s">
        <v>854</v>
      </c>
      <c r="E34" s="16" t="s">
        <v>1</v>
      </c>
      <c r="F34" s="180">
        <v>0</v>
      </c>
      <c r="H34" s="28"/>
    </row>
    <row r="35" spans="2:8" s="1" customFormat="1" ht="16.9" customHeight="1">
      <c r="B35" s="28"/>
      <c r="C35" s="179" t="s">
        <v>1</v>
      </c>
      <c r="D35" s="179" t="s">
        <v>859</v>
      </c>
      <c r="E35" s="16" t="s">
        <v>1</v>
      </c>
      <c r="F35" s="180">
        <v>10.79367</v>
      </c>
      <c r="H35" s="28"/>
    </row>
    <row r="36" spans="2:8" s="1" customFormat="1" ht="16.9" customHeight="1">
      <c r="B36" s="28"/>
      <c r="C36" s="179" t="s">
        <v>1</v>
      </c>
      <c r="D36" s="179" t="s">
        <v>851</v>
      </c>
      <c r="E36" s="16" t="s">
        <v>1</v>
      </c>
      <c r="F36" s="180">
        <v>10.79367</v>
      </c>
      <c r="H36" s="28"/>
    </row>
    <row r="37" spans="2:8" s="1" customFormat="1" ht="16.9" customHeight="1">
      <c r="B37" s="28"/>
      <c r="C37" s="179" t="s">
        <v>1</v>
      </c>
      <c r="D37" s="179" t="s">
        <v>176</v>
      </c>
      <c r="E37" s="16" t="s">
        <v>1</v>
      </c>
      <c r="F37" s="180">
        <v>37.76017525</v>
      </c>
      <c r="H37" s="28"/>
    </row>
    <row r="38" spans="2:8" s="1" customFormat="1" ht="16.9" customHeight="1">
      <c r="B38" s="28"/>
      <c r="C38" s="181" t="s">
        <v>856</v>
      </c>
      <c r="H38" s="28"/>
    </row>
    <row r="39" spans="2:8" s="1" customFormat="1" ht="22.5">
      <c r="B39" s="28"/>
      <c r="C39" s="179" t="s">
        <v>215</v>
      </c>
      <c r="D39" s="179" t="s">
        <v>216</v>
      </c>
      <c r="E39" s="16" t="s">
        <v>90</v>
      </c>
      <c r="F39" s="180">
        <v>37.76</v>
      </c>
      <c r="H39" s="28"/>
    </row>
    <row r="40" spans="2:8" s="1" customFormat="1" ht="22.5">
      <c r="B40" s="28"/>
      <c r="C40" s="179" t="s">
        <v>319</v>
      </c>
      <c r="D40" s="179" t="s">
        <v>320</v>
      </c>
      <c r="E40" s="16" t="s">
        <v>90</v>
      </c>
      <c r="F40" s="180">
        <v>37.76</v>
      </c>
      <c r="H40" s="28"/>
    </row>
    <row r="41" spans="2:8" s="1" customFormat="1" ht="16.9" customHeight="1">
      <c r="B41" s="28"/>
      <c r="C41" s="175" t="s">
        <v>106</v>
      </c>
      <c r="D41" s="176" t="s">
        <v>107</v>
      </c>
      <c r="E41" s="177" t="s">
        <v>90</v>
      </c>
      <c r="F41" s="178">
        <v>7.2</v>
      </c>
      <c r="H41" s="28"/>
    </row>
    <row r="42" spans="2:8" s="1" customFormat="1" ht="16.9" customHeight="1">
      <c r="B42" s="28"/>
      <c r="C42" s="179" t="s">
        <v>1</v>
      </c>
      <c r="D42" s="179" t="s">
        <v>860</v>
      </c>
      <c r="E42" s="16" t="s">
        <v>1</v>
      </c>
      <c r="F42" s="180">
        <v>7.2</v>
      </c>
      <c r="H42" s="28"/>
    </row>
    <row r="43" spans="2:8" s="1" customFormat="1" ht="16.9" customHeight="1">
      <c r="B43" s="28"/>
      <c r="C43" s="179" t="s">
        <v>1</v>
      </c>
      <c r="D43" s="179" t="s">
        <v>176</v>
      </c>
      <c r="E43" s="16" t="s">
        <v>1</v>
      </c>
      <c r="F43" s="180">
        <v>7.2</v>
      </c>
      <c r="H43" s="28"/>
    </row>
    <row r="44" spans="2:8" s="1" customFormat="1" ht="16.9" customHeight="1">
      <c r="B44" s="28"/>
      <c r="C44" s="181" t="s">
        <v>856</v>
      </c>
      <c r="H44" s="28"/>
    </row>
    <row r="45" spans="2:8" s="1" customFormat="1" ht="16.9" customHeight="1">
      <c r="B45" s="28"/>
      <c r="C45" s="179" t="s">
        <v>304</v>
      </c>
      <c r="D45" s="179" t="s">
        <v>305</v>
      </c>
      <c r="E45" s="16" t="s">
        <v>90</v>
      </c>
      <c r="F45" s="180">
        <v>7.2</v>
      </c>
      <c r="H45" s="28"/>
    </row>
    <row r="46" spans="2:8" s="1" customFormat="1" ht="22.5">
      <c r="B46" s="28"/>
      <c r="C46" s="179" t="s">
        <v>327</v>
      </c>
      <c r="D46" s="179" t="s">
        <v>328</v>
      </c>
      <c r="E46" s="16" t="s">
        <v>90</v>
      </c>
      <c r="F46" s="180">
        <v>49.54</v>
      </c>
      <c r="H46" s="28"/>
    </row>
    <row r="47" spans="2:8" s="1" customFormat="1" ht="16.9" customHeight="1">
      <c r="B47" s="28"/>
      <c r="C47" s="175" t="s">
        <v>110</v>
      </c>
      <c r="D47" s="176" t="s">
        <v>111</v>
      </c>
      <c r="E47" s="177" t="s">
        <v>90</v>
      </c>
      <c r="F47" s="178">
        <v>11.864</v>
      </c>
      <c r="H47" s="28"/>
    </row>
    <row r="48" spans="2:8" s="1" customFormat="1" ht="16.9" customHeight="1">
      <c r="B48" s="28"/>
      <c r="C48" s="179" t="s">
        <v>1</v>
      </c>
      <c r="D48" s="179" t="s">
        <v>861</v>
      </c>
      <c r="E48" s="16" t="s">
        <v>1</v>
      </c>
      <c r="F48" s="180">
        <v>0</v>
      </c>
      <c r="H48" s="28"/>
    </row>
    <row r="49" spans="2:8" s="1" customFormat="1" ht="16.9" customHeight="1">
      <c r="B49" s="28"/>
      <c r="C49" s="179" t="s">
        <v>1</v>
      </c>
      <c r="D49" s="179" t="s">
        <v>862</v>
      </c>
      <c r="E49" s="16" t="s">
        <v>1</v>
      </c>
      <c r="F49" s="180">
        <v>4.664</v>
      </c>
      <c r="H49" s="28"/>
    </row>
    <row r="50" spans="2:8" s="1" customFormat="1" ht="16.9" customHeight="1">
      <c r="B50" s="28"/>
      <c r="C50" s="179" t="s">
        <v>1</v>
      </c>
      <c r="D50" s="179" t="s">
        <v>863</v>
      </c>
      <c r="E50" s="16" t="s">
        <v>1</v>
      </c>
      <c r="F50" s="180">
        <v>0</v>
      </c>
      <c r="H50" s="28"/>
    </row>
    <row r="51" spans="2:8" s="1" customFormat="1" ht="16.9" customHeight="1">
      <c r="B51" s="28"/>
      <c r="C51" s="179" t="s">
        <v>1</v>
      </c>
      <c r="D51" s="179" t="s">
        <v>860</v>
      </c>
      <c r="E51" s="16" t="s">
        <v>1</v>
      </c>
      <c r="F51" s="180">
        <v>7.2</v>
      </c>
      <c r="H51" s="28"/>
    </row>
    <row r="52" spans="2:8" s="1" customFormat="1" ht="16.9" customHeight="1">
      <c r="B52" s="28"/>
      <c r="C52" s="179" t="s">
        <v>1</v>
      </c>
      <c r="D52" s="179" t="s">
        <v>176</v>
      </c>
      <c r="E52" s="16" t="s">
        <v>1</v>
      </c>
      <c r="F52" s="180">
        <v>11.864</v>
      </c>
      <c r="H52" s="28"/>
    </row>
    <row r="53" spans="2:8" s="1" customFormat="1" ht="16.9" customHeight="1">
      <c r="B53" s="28"/>
      <c r="C53" s="181" t="s">
        <v>856</v>
      </c>
      <c r="H53" s="28"/>
    </row>
    <row r="54" spans="2:8" s="1" customFormat="1" ht="16.9" customHeight="1">
      <c r="B54" s="28"/>
      <c r="C54" s="179" t="s">
        <v>220</v>
      </c>
      <c r="D54" s="179" t="s">
        <v>221</v>
      </c>
      <c r="E54" s="16" t="s">
        <v>90</v>
      </c>
      <c r="F54" s="180">
        <v>11.864</v>
      </c>
      <c r="H54" s="28"/>
    </row>
    <row r="55" spans="2:8" s="1" customFormat="1" ht="16.9" customHeight="1">
      <c r="B55" s="28"/>
      <c r="C55" s="175" t="s">
        <v>114</v>
      </c>
      <c r="D55" s="176" t="s">
        <v>115</v>
      </c>
      <c r="E55" s="177" t="s">
        <v>116</v>
      </c>
      <c r="F55" s="178">
        <v>31.62</v>
      </c>
      <c r="H55" s="28"/>
    </row>
    <row r="56" spans="2:8" s="1" customFormat="1" ht="16.9" customHeight="1">
      <c r="B56" s="28"/>
      <c r="C56" s="179" t="s">
        <v>1</v>
      </c>
      <c r="D56" s="179" t="s">
        <v>861</v>
      </c>
      <c r="E56" s="16" t="s">
        <v>1</v>
      </c>
      <c r="F56" s="180">
        <v>0</v>
      </c>
      <c r="H56" s="28"/>
    </row>
    <row r="57" spans="2:8" s="1" customFormat="1" ht="16.9" customHeight="1">
      <c r="B57" s="28"/>
      <c r="C57" s="179" t="s">
        <v>1</v>
      </c>
      <c r="D57" s="179" t="s">
        <v>864</v>
      </c>
      <c r="E57" s="16" t="s">
        <v>1</v>
      </c>
      <c r="F57" s="180">
        <v>7.4</v>
      </c>
      <c r="H57" s="28"/>
    </row>
    <row r="58" spans="2:8" s="1" customFormat="1" ht="16.9" customHeight="1">
      <c r="B58" s="28"/>
      <c r="C58" s="179" t="s">
        <v>1</v>
      </c>
      <c r="D58" s="179" t="s">
        <v>863</v>
      </c>
      <c r="E58" s="16" t="s">
        <v>1</v>
      </c>
      <c r="F58" s="180">
        <v>0</v>
      </c>
      <c r="H58" s="28"/>
    </row>
    <row r="59" spans="2:8" s="1" customFormat="1" ht="16.9" customHeight="1">
      <c r="B59" s="28"/>
      <c r="C59" s="179" t="s">
        <v>1</v>
      </c>
      <c r="D59" s="179" t="s">
        <v>865</v>
      </c>
      <c r="E59" s="16" t="s">
        <v>1</v>
      </c>
      <c r="F59" s="180">
        <v>14.22</v>
      </c>
      <c r="H59" s="28"/>
    </row>
    <row r="60" spans="2:8" s="1" customFormat="1" ht="16.9" customHeight="1">
      <c r="B60" s="28"/>
      <c r="C60" s="179" t="s">
        <v>1</v>
      </c>
      <c r="D60" s="179" t="s">
        <v>866</v>
      </c>
      <c r="E60" s="16" t="s">
        <v>1</v>
      </c>
      <c r="F60" s="180">
        <v>0</v>
      </c>
      <c r="H60" s="28"/>
    </row>
    <row r="61" spans="2:8" s="1" customFormat="1" ht="16.9" customHeight="1">
      <c r="B61" s="28"/>
      <c r="C61" s="179" t="s">
        <v>1</v>
      </c>
      <c r="D61" s="179" t="s">
        <v>867</v>
      </c>
      <c r="E61" s="16" t="s">
        <v>1</v>
      </c>
      <c r="F61" s="180">
        <v>10</v>
      </c>
      <c r="H61" s="28"/>
    </row>
    <row r="62" spans="2:8" s="1" customFormat="1" ht="16.9" customHeight="1">
      <c r="B62" s="28"/>
      <c r="C62" s="179" t="s">
        <v>1</v>
      </c>
      <c r="D62" s="179" t="s">
        <v>176</v>
      </c>
      <c r="E62" s="16" t="s">
        <v>1</v>
      </c>
      <c r="F62" s="180">
        <v>31.62</v>
      </c>
      <c r="H62" s="28"/>
    </row>
    <row r="63" spans="2:8" s="1" customFormat="1" ht="16.9" customHeight="1">
      <c r="B63" s="28"/>
      <c r="C63" s="181" t="s">
        <v>856</v>
      </c>
      <c r="H63" s="28"/>
    </row>
    <row r="64" spans="2:8" s="1" customFormat="1" ht="16.9" customHeight="1">
      <c r="B64" s="28"/>
      <c r="C64" s="179" t="s">
        <v>252</v>
      </c>
      <c r="D64" s="179" t="s">
        <v>253</v>
      </c>
      <c r="E64" s="16" t="s">
        <v>116</v>
      </c>
      <c r="F64" s="180">
        <v>31.62</v>
      </c>
      <c r="H64" s="28"/>
    </row>
    <row r="65" spans="2:8" s="1" customFormat="1" ht="16.9" customHeight="1">
      <c r="B65" s="28"/>
      <c r="C65" s="179" t="s">
        <v>407</v>
      </c>
      <c r="D65" s="179" t="s">
        <v>408</v>
      </c>
      <c r="E65" s="16" t="s">
        <v>116</v>
      </c>
      <c r="F65" s="180">
        <v>31.62</v>
      </c>
      <c r="H65" s="28"/>
    </row>
    <row r="66" spans="2:8" s="1" customFormat="1" ht="16.9" customHeight="1">
      <c r="B66" s="28"/>
      <c r="C66" s="175" t="s">
        <v>868</v>
      </c>
      <c r="D66" s="176" t="s">
        <v>869</v>
      </c>
      <c r="E66" s="177" t="s">
        <v>1</v>
      </c>
      <c r="F66" s="178">
        <v>0</v>
      </c>
      <c r="H66" s="28"/>
    </row>
    <row r="67" spans="2:8" s="1" customFormat="1" ht="16.9" customHeight="1">
      <c r="B67" s="28"/>
      <c r="C67" s="175" t="s">
        <v>118</v>
      </c>
      <c r="D67" s="176" t="s">
        <v>119</v>
      </c>
      <c r="E67" s="177" t="s">
        <v>90</v>
      </c>
      <c r="F67" s="178">
        <v>32.834935</v>
      </c>
      <c r="H67" s="28"/>
    </row>
    <row r="68" spans="2:8" s="1" customFormat="1" ht="16.9" customHeight="1">
      <c r="B68" s="28"/>
      <c r="C68" s="179" t="s">
        <v>1</v>
      </c>
      <c r="D68" s="179" t="s">
        <v>849</v>
      </c>
      <c r="E68" s="16" t="s">
        <v>1</v>
      </c>
      <c r="F68" s="180">
        <v>0</v>
      </c>
      <c r="H68" s="28"/>
    </row>
    <row r="69" spans="2:8" s="1" customFormat="1" ht="16.9" customHeight="1">
      <c r="B69" s="28"/>
      <c r="C69" s="179" t="s">
        <v>1</v>
      </c>
      <c r="D69" s="179" t="s">
        <v>870</v>
      </c>
      <c r="E69" s="16" t="s">
        <v>1</v>
      </c>
      <c r="F69" s="180">
        <v>12.13099</v>
      </c>
      <c r="H69" s="28"/>
    </row>
    <row r="70" spans="2:8" s="1" customFormat="1" ht="16.9" customHeight="1">
      <c r="B70" s="28"/>
      <c r="C70" s="179" t="s">
        <v>1</v>
      </c>
      <c r="D70" s="179" t="s">
        <v>851</v>
      </c>
      <c r="E70" s="16" t="s">
        <v>1</v>
      </c>
      <c r="F70" s="180">
        <v>12.13099</v>
      </c>
      <c r="H70" s="28"/>
    </row>
    <row r="71" spans="2:8" s="1" customFormat="1" ht="16.9" customHeight="1">
      <c r="B71" s="28"/>
      <c r="C71" s="179" t="s">
        <v>1</v>
      </c>
      <c r="D71" s="179" t="s">
        <v>852</v>
      </c>
      <c r="E71" s="16" t="s">
        <v>1</v>
      </c>
      <c r="F71" s="180">
        <v>0</v>
      </c>
      <c r="H71" s="28"/>
    </row>
    <row r="72" spans="2:8" s="1" customFormat="1" ht="16.9" customHeight="1">
      <c r="B72" s="28"/>
      <c r="C72" s="179" t="s">
        <v>1</v>
      </c>
      <c r="D72" s="179" t="s">
        <v>871</v>
      </c>
      <c r="E72" s="16" t="s">
        <v>1</v>
      </c>
      <c r="F72" s="180">
        <v>11.318145</v>
      </c>
      <c r="H72" s="28"/>
    </row>
    <row r="73" spans="2:8" s="1" customFormat="1" ht="16.9" customHeight="1">
      <c r="B73" s="28"/>
      <c r="C73" s="179" t="s">
        <v>1</v>
      </c>
      <c r="D73" s="179" t="s">
        <v>851</v>
      </c>
      <c r="E73" s="16" t="s">
        <v>1</v>
      </c>
      <c r="F73" s="180">
        <v>11.318145</v>
      </c>
      <c r="H73" s="28"/>
    </row>
    <row r="74" spans="2:8" s="1" customFormat="1" ht="16.9" customHeight="1">
      <c r="B74" s="28"/>
      <c r="C74" s="179" t="s">
        <v>1</v>
      </c>
      <c r="D74" s="179" t="s">
        <v>854</v>
      </c>
      <c r="E74" s="16" t="s">
        <v>1</v>
      </c>
      <c r="F74" s="180">
        <v>0</v>
      </c>
      <c r="H74" s="28"/>
    </row>
    <row r="75" spans="2:8" s="1" customFormat="1" ht="16.9" customHeight="1">
      <c r="B75" s="28"/>
      <c r="C75" s="179" t="s">
        <v>1</v>
      </c>
      <c r="D75" s="179" t="s">
        <v>872</v>
      </c>
      <c r="E75" s="16" t="s">
        <v>1</v>
      </c>
      <c r="F75" s="180">
        <v>9.3858</v>
      </c>
      <c r="H75" s="28"/>
    </row>
    <row r="76" spans="2:8" s="1" customFormat="1" ht="16.9" customHeight="1">
      <c r="B76" s="28"/>
      <c r="C76" s="179" t="s">
        <v>1</v>
      </c>
      <c r="D76" s="179" t="s">
        <v>851</v>
      </c>
      <c r="E76" s="16" t="s">
        <v>1</v>
      </c>
      <c r="F76" s="180">
        <v>9.3858</v>
      </c>
      <c r="H76" s="28"/>
    </row>
    <row r="77" spans="2:8" s="1" customFormat="1" ht="16.9" customHeight="1">
      <c r="B77" s="28"/>
      <c r="C77" s="179" t="s">
        <v>1</v>
      </c>
      <c r="D77" s="179" t="s">
        <v>176</v>
      </c>
      <c r="E77" s="16" t="s">
        <v>1</v>
      </c>
      <c r="F77" s="180">
        <v>32.834935</v>
      </c>
      <c r="H77" s="28"/>
    </row>
    <row r="78" spans="2:8" s="1" customFormat="1" ht="16.9" customHeight="1">
      <c r="B78" s="28"/>
      <c r="C78" s="181" t="s">
        <v>856</v>
      </c>
      <c r="H78" s="28"/>
    </row>
    <row r="79" spans="2:8" s="1" customFormat="1" ht="16.9" customHeight="1">
      <c r="B79" s="28"/>
      <c r="C79" s="179" t="s">
        <v>244</v>
      </c>
      <c r="D79" s="179" t="s">
        <v>245</v>
      </c>
      <c r="E79" s="16" t="s">
        <v>90</v>
      </c>
      <c r="F79" s="180">
        <v>32.835</v>
      </c>
      <c r="H79" s="28"/>
    </row>
    <row r="80" spans="2:8" s="1" customFormat="1" ht="16.9" customHeight="1">
      <c r="B80" s="28"/>
      <c r="C80" s="179" t="s">
        <v>414</v>
      </c>
      <c r="D80" s="179" t="s">
        <v>415</v>
      </c>
      <c r="E80" s="16" t="s">
        <v>90</v>
      </c>
      <c r="F80" s="180">
        <v>32.835</v>
      </c>
      <c r="H80" s="28"/>
    </row>
    <row r="81" spans="2:8" s="1" customFormat="1" ht="16.9" customHeight="1">
      <c r="B81" s="28"/>
      <c r="C81" s="179" t="s">
        <v>418</v>
      </c>
      <c r="D81" s="179" t="s">
        <v>419</v>
      </c>
      <c r="E81" s="16" t="s">
        <v>90</v>
      </c>
      <c r="F81" s="180">
        <v>3.283</v>
      </c>
      <c r="H81" s="28"/>
    </row>
    <row r="82" spans="2:8" s="1" customFormat="1" ht="16.9" customHeight="1">
      <c r="B82" s="28"/>
      <c r="C82" s="179" t="s">
        <v>423</v>
      </c>
      <c r="D82" s="179" t="s">
        <v>424</v>
      </c>
      <c r="E82" s="16" t="s">
        <v>90</v>
      </c>
      <c r="F82" s="180">
        <v>32.835</v>
      </c>
      <c r="H82" s="28"/>
    </row>
    <row r="83" spans="2:8" s="1" customFormat="1" ht="16.9" customHeight="1">
      <c r="B83" s="28"/>
      <c r="C83" s="179" t="s">
        <v>427</v>
      </c>
      <c r="D83" s="179" t="s">
        <v>428</v>
      </c>
      <c r="E83" s="16" t="s">
        <v>90</v>
      </c>
      <c r="F83" s="180">
        <v>32.835</v>
      </c>
      <c r="H83" s="28"/>
    </row>
    <row r="84" spans="2:8" s="1" customFormat="1" ht="22.5">
      <c r="B84" s="28"/>
      <c r="C84" s="179" t="s">
        <v>431</v>
      </c>
      <c r="D84" s="179" t="s">
        <v>432</v>
      </c>
      <c r="E84" s="16" t="s">
        <v>90</v>
      </c>
      <c r="F84" s="180">
        <v>32.835</v>
      </c>
      <c r="H84" s="28"/>
    </row>
    <row r="85" spans="2:8" s="1" customFormat="1" ht="16.9" customHeight="1">
      <c r="B85" s="28"/>
      <c r="C85" s="179" t="s">
        <v>435</v>
      </c>
      <c r="D85" s="179" t="s">
        <v>436</v>
      </c>
      <c r="E85" s="16" t="s">
        <v>90</v>
      </c>
      <c r="F85" s="180">
        <v>32.835</v>
      </c>
      <c r="H85" s="28"/>
    </row>
    <row r="86" spans="2:8" s="1" customFormat="1" ht="16.9" customHeight="1">
      <c r="B86" s="28"/>
      <c r="C86" s="179" t="s">
        <v>479</v>
      </c>
      <c r="D86" s="179" t="s">
        <v>480</v>
      </c>
      <c r="E86" s="16" t="s">
        <v>90</v>
      </c>
      <c r="F86" s="180">
        <v>32.835</v>
      </c>
      <c r="H86" s="28"/>
    </row>
    <row r="87" spans="2:8" s="1" customFormat="1" ht="16.9" customHeight="1">
      <c r="B87" s="28"/>
      <c r="C87" s="179" t="s">
        <v>507</v>
      </c>
      <c r="D87" s="179" t="s">
        <v>508</v>
      </c>
      <c r="E87" s="16" t="s">
        <v>90</v>
      </c>
      <c r="F87" s="180">
        <v>32.835</v>
      </c>
      <c r="H87" s="28"/>
    </row>
    <row r="88" spans="2:8" s="1" customFormat="1" ht="22.5">
      <c r="B88" s="28"/>
      <c r="C88" s="179" t="s">
        <v>279</v>
      </c>
      <c r="D88" s="179" t="s">
        <v>280</v>
      </c>
      <c r="E88" s="16" t="s">
        <v>90</v>
      </c>
      <c r="F88" s="180">
        <v>65.67</v>
      </c>
      <c r="H88" s="28"/>
    </row>
    <row r="89" spans="2:8" s="1" customFormat="1" ht="16.9" customHeight="1">
      <c r="B89" s="28"/>
      <c r="C89" s="179" t="s">
        <v>285</v>
      </c>
      <c r="D89" s="179" t="s">
        <v>286</v>
      </c>
      <c r="E89" s="16" t="s">
        <v>90</v>
      </c>
      <c r="F89" s="180">
        <v>32.835</v>
      </c>
      <c r="H89" s="28"/>
    </row>
    <row r="90" spans="2:8" s="1" customFormat="1" ht="16.9" customHeight="1">
      <c r="B90" s="28"/>
      <c r="C90" s="175" t="s">
        <v>121</v>
      </c>
      <c r="D90" s="176" t="s">
        <v>122</v>
      </c>
      <c r="E90" s="177" t="s">
        <v>116</v>
      </c>
      <c r="F90" s="178">
        <v>42.34</v>
      </c>
      <c r="H90" s="28"/>
    </row>
    <row r="91" spans="2:8" s="1" customFormat="1" ht="16.9" customHeight="1">
      <c r="B91" s="28"/>
      <c r="C91" s="179" t="s">
        <v>1</v>
      </c>
      <c r="D91" s="179" t="s">
        <v>849</v>
      </c>
      <c r="E91" s="16" t="s">
        <v>1</v>
      </c>
      <c r="F91" s="180">
        <v>0</v>
      </c>
      <c r="H91" s="28"/>
    </row>
    <row r="92" spans="2:8" s="1" customFormat="1" ht="16.9" customHeight="1">
      <c r="B92" s="28"/>
      <c r="C92" s="179" t="s">
        <v>1</v>
      </c>
      <c r="D92" s="179" t="s">
        <v>873</v>
      </c>
      <c r="E92" s="16" t="s">
        <v>1</v>
      </c>
      <c r="F92" s="180">
        <v>15.702</v>
      </c>
      <c r="H92" s="28"/>
    </row>
    <row r="93" spans="2:8" s="1" customFormat="1" ht="16.9" customHeight="1">
      <c r="B93" s="28"/>
      <c r="C93" s="179" t="s">
        <v>1</v>
      </c>
      <c r="D93" s="179" t="s">
        <v>851</v>
      </c>
      <c r="E93" s="16" t="s">
        <v>1</v>
      </c>
      <c r="F93" s="180">
        <v>15.702</v>
      </c>
      <c r="H93" s="28"/>
    </row>
    <row r="94" spans="2:8" s="1" customFormat="1" ht="16.9" customHeight="1">
      <c r="B94" s="28"/>
      <c r="C94" s="179" t="s">
        <v>1</v>
      </c>
      <c r="D94" s="179" t="s">
        <v>852</v>
      </c>
      <c r="E94" s="16" t="s">
        <v>1</v>
      </c>
      <c r="F94" s="180">
        <v>0</v>
      </c>
      <c r="H94" s="28"/>
    </row>
    <row r="95" spans="2:8" s="1" customFormat="1" ht="16.9" customHeight="1">
      <c r="B95" s="28"/>
      <c r="C95" s="179" t="s">
        <v>1</v>
      </c>
      <c r="D95" s="179" t="s">
        <v>874</v>
      </c>
      <c r="E95" s="16" t="s">
        <v>1</v>
      </c>
      <c r="F95" s="180">
        <v>13.218</v>
      </c>
      <c r="H95" s="28"/>
    </row>
    <row r="96" spans="2:8" s="1" customFormat="1" ht="16.9" customHeight="1">
      <c r="B96" s="28"/>
      <c r="C96" s="179" t="s">
        <v>1</v>
      </c>
      <c r="D96" s="179" t="s">
        <v>851</v>
      </c>
      <c r="E96" s="16" t="s">
        <v>1</v>
      </c>
      <c r="F96" s="180">
        <v>13.218</v>
      </c>
      <c r="H96" s="28"/>
    </row>
    <row r="97" spans="2:8" s="1" customFormat="1" ht="16.9" customHeight="1">
      <c r="B97" s="28"/>
      <c r="C97" s="179" t="s">
        <v>1</v>
      </c>
      <c r="D97" s="179" t="s">
        <v>854</v>
      </c>
      <c r="E97" s="16" t="s">
        <v>1</v>
      </c>
      <c r="F97" s="180">
        <v>0</v>
      </c>
      <c r="H97" s="28"/>
    </row>
    <row r="98" spans="2:8" s="1" customFormat="1" ht="16.9" customHeight="1">
      <c r="B98" s="28"/>
      <c r="C98" s="179" t="s">
        <v>1</v>
      </c>
      <c r="D98" s="179" t="s">
        <v>875</v>
      </c>
      <c r="E98" s="16" t="s">
        <v>1</v>
      </c>
      <c r="F98" s="180">
        <v>13.42</v>
      </c>
      <c r="H98" s="28"/>
    </row>
    <row r="99" spans="2:8" s="1" customFormat="1" ht="16.9" customHeight="1">
      <c r="B99" s="28"/>
      <c r="C99" s="179" t="s">
        <v>1</v>
      </c>
      <c r="D99" s="179" t="s">
        <v>851</v>
      </c>
      <c r="E99" s="16" t="s">
        <v>1</v>
      </c>
      <c r="F99" s="180">
        <v>13.42</v>
      </c>
      <c r="H99" s="28"/>
    </row>
    <row r="100" spans="2:8" s="1" customFormat="1" ht="16.9" customHeight="1">
      <c r="B100" s="28"/>
      <c r="C100" s="179" t="s">
        <v>1</v>
      </c>
      <c r="D100" s="179" t="s">
        <v>176</v>
      </c>
      <c r="E100" s="16" t="s">
        <v>1</v>
      </c>
      <c r="F100" s="180">
        <v>42.34</v>
      </c>
      <c r="H100" s="28"/>
    </row>
    <row r="101" spans="2:8" s="1" customFormat="1" ht="16.9" customHeight="1">
      <c r="B101" s="28"/>
      <c r="C101" s="181" t="s">
        <v>856</v>
      </c>
      <c r="H101" s="28"/>
    </row>
    <row r="102" spans="2:8" s="1" customFormat="1" ht="16.9" customHeight="1">
      <c r="B102" s="28"/>
      <c r="C102" s="179" t="s">
        <v>444</v>
      </c>
      <c r="D102" s="179" t="s">
        <v>445</v>
      </c>
      <c r="E102" s="16" t="s">
        <v>116</v>
      </c>
      <c r="F102" s="180">
        <v>42.34</v>
      </c>
      <c r="H102" s="28"/>
    </row>
    <row r="103" spans="2:8" s="1" customFormat="1" ht="16.9" customHeight="1">
      <c r="B103" s="28"/>
      <c r="C103" s="175" t="s">
        <v>123</v>
      </c>
      <c r="D103" s="176" t="s">
        <v>124</v>
      </c>
      <c r="E103" s="177" t="s">
        <v>90</v>
      </c>
      <c r="F103" s="178">
        <v>4.3929</v>
      </c>
      <c r="H103" s="28"/>
    </row>
    <row r="104" spans="2:8" s="1" customFormat="1" ht="16.9" customHeight="1">
      <c r="B104" s="28"/>
      <c r="C104" s="179" t="s">
        <v>1</v>
      </c>
      <c r="D104" s="179" t="s">
        <v>876</v>
      </c>
      <c r="E104" s="16" t="s">
        <v>1</v>
      </c>
      <c r="F104" s="180">
        <v>0</v>
      </c>
      <c r="H104" s="28"/>
    </row>
    <row r="105" spans="2:8" s="1" customFormat="1" ht="16.9" customHeight="1">
      <c r="B105" s="28"/>
      <c r="C105" s="179" t="s">
        <v>1</v>
      </c>
      <c r="D105" s="179" t="s">
        <v>877</v>
      </c>
      <c r="E105" s="16" t="s">
        <v>1</v>
      </c>
      <c r="F105" s="180">
        <v>3.9429</v>
      </c>
      <c r="H105" s="28"/>
    </row>
    <row r="106" spans="2:8" s="1" customFormat="1" ht="16.9" customHeight="1">
      <c r="B106" s="28"/>
      <c r="C106" s="179" t="s">
        <v>1</v>
      </c>
      <c r="D106" s="179" t="s">
        <v>878</v>
      </c>
      <c r="E106" s="16" t="s">
        <v>1</v>
      </c>
      <c r="F106" s="180">
        <v>0</v>
      </c>
      <c r="H106" s="28"/>
    </row>
    <row r="107" spans="2:8" s="1" customFormat="1" ht="16.9" customHeight="1">
      <c r="B107" s="28"/>
      <c r="C107" s="179" t="s">
        <v>1</v>
      </c>
      <c r="D107" s="179" t="s">
        <v>879</v>
      </c>
      <c r="E107" s="16" t="s">
        <v>1</v>
      </c>
      <c r="F107" s="180">
        <v>0.45</v>
      </c>
      <c r="H107" s="28"/>
    </row>
    <row r="108" spans="2:8" s="1" customFormat="1" ht="16.9" customHeight="1">
      <c r="B108" s="28"/>
      <c r="C108" s="179" t="s">
        <v>1</v>
      </c>
      <c r="D108" s="179" t="s">
        <v>176</v>
      </c>
      <c r="E108" s="16" t="s">
        <v>1</v>
      </c>
      <c r="F108" s="180">
        <v>4.3929</v>
      </c>
      <c r="H108" s="28"/>
    </row>
    <row r="109" spans="2:8" s="1" customFormat="1" ht="16.9" customHeight="1">
      <c r="B109" s="28"/>
      <c r="C109" s="181" t="s">
        <v>856</v>
      </c>
      <c r="H109" s="28"/>
    </row>
    <row r="110" spans="2:8" s="1" customFormat="1" ht="22.5">
      <c r="B110" s="28"/>
      <c r="C110" s="179" t="s">
        <v>256</v>
      </c>
      <c r="D110" s="179" t="s">
        <v>257</v>
      </c>
      <c r="E110" s="16" t="s">
        <v>128</v>
      </c>
      <c r="F110" s="180">
        <v>0.659</v>
      </c>
      <c r="H110" s="28"/>
    </row>
    <row r="111" spans="2:8" s="1" customFormat="1" ht="16.9" customHeight="1">
      <c r="B111" s="28"/>
      <c r="C111" s="179" t="s">
        <v>295</v>
      </c>
      <c r="D111" s="179" t="s">
        <v>296</v>
      </c>
      <c r="E111" s="16" t="s">
        <v>128</v>
      </c>
      <c r="F111" s="180">
        <v>0.659</v>
      </c>
      <c r="H111" s="28"/>
    </row>
    <row r="112" spans="2:8" s="1" customFormat="1" ht="22.5">
      <c r="B112" s="28"/>
      <c r="C112" s="179" t="s">
        <v>299</v>
      </c>
      <c r="D112" s="179" t="s">
        <v>300</v>
      </c>
      <c r="E112" s="16" t="s">
        <v>128</v>
      </c>
      <c r="F112" s="180">
        <v>0.879</v>
      </c>
      <c r="H112" s="28"/>
    </row>
    <row r="113" spans="2:8" s="1" customFormat="1" ht="16.9" customHeight="1">
      <c r="B113" s="28"/>
      <c r="C113" s="175" t="s">
        <v>880</v>
      </c>
      <c r="D113" s="176" t="s">
        <v>881</v>
      </c>
      <c r="E113" s="177" t="s">
        <v>1</v>
      </c>
      <c r="F113" s="178">
        <v>0</v>
      </c>
      <c r="H113" s="28"/>
    </row>
    <row r="114" spans="2:8" s="1" customFormat="1" ht="16.9" customHeight="1">
      <c r="B114" s="28"/>
      <c r="C114" s="175" t="s">
        <v>126</v>
      </c>
      <c r="D114" s="176" t="s">
        <v>127</v>
      </c>
      <c r="E114" s="177" t="s">
        <v>128</v>
      </c>
      <c r="F114" s="178">
        <v>2.6514</v>
      </c>
      <c r="H114" s="28"/>
    </row>
    <row r="115" spans="2:8" s="1" customFormat="1" ht="16.9" customHeight="1">
      <c r="B115" s="28"/>
      <c r="C115" s="179" t="s">
        <v>1</v>
      </c>
      <c r="D115" s="179" t="s">
        <v>849</v>
      </c>
      <c r="E115" s="16" t="s">
        <v>1</v>
      </c>
      <c r="F115" s="180">
        <v>0</v>
      </c>
      <c r="H115" s="28"/>
    </row>
    <row r="116" spans="2:8" s="1" customFormat="1" ht="16.9" customHeight="1">
      <c r="B116" s="28"/>
      <c r="C116" s="179" t="s">
        <v>1</v>
      </c>
      <c r="D116" s="179" t="s">
        <v>882</v>
      </c>
      <c r="E116" s="16" t="s">
        <v>1</v>
      </c>
      <c r="F116" s="180">
        <v>1.5876</v>
      </c>
      <c r="H116" s="28"/>
    </row>
    <row r="117" spans="2:8" s="1" customFormat="1" ht="16.9" customHeight="1">
      <c r="B117" s="28"/>
      <c r="C117" s="179" t="s">
        <v>1</v>
      </c>
      <c r="D117" s="179" t="s">
        <v>883</v>
      </c>
      <c r="E117" s="16" t="s">
        <v>1</v>
      </c>
      <c r="F117" s="180">
        <v>0</v>
      </c>
      <c r="H117" s="28"/>
    </row>
    <row r="118" spans="2:8" s="1" customFormat="1" ht="16.9" customHeight="1">
      <c r="B118" s="28"/>
      <c r="C118" s="179" t="s">
        <v>1</v>
      </c>
      <c r="D118" s="179" t="s">
        <v>884</v>
      </c>
      <c r="E118" s="16" t="s">
        <v>1</v>
      </c>
      <c r="F118" s="180">
        <v>1.0638</v>
      </c>
      <c r="H118" s="28"/>
    </row>
    <row r="119" spans="2:8" s="1" customFormat="1" ht="16.9" customHeight="1">
      <c r="B119" s="28"/>
      <c r="C119" s="179" t="s">
        <v>1</v>
      </c>
      <c r="D119" s="179" t="s">
        <v>176</v>
      </c>
      <c r="E119" s="16" t="s">
        <v>1</v>
      </c>
      <c r="F119" s="180">
        <v>2.6514</v>
      </c>
      <c r="H119" s="28"/>
    </row>
    <row r="120" spans="2:8" s="1" customFormat="1" ht="16.9" customHeight="1">
      <c r="B120" s="28"/>
      <c r="C120" s="181" t="s">
        <v>856</v>
      </c>
      <c r="H120" s="28"/>
    </row>
    <row r="121" spans="2:8" s="1" customFormat="1" ht="16.9" customHeight="1">
      <c r="B121" s="28"/>
      <c r="C121" s="179" t="s">
        <v>170</v>
      </c>
      <c r="D121" s="179" t="s">
        <v>171</v>
      </c>
      <c r="E121" s="16" t="s">
        <v>128</v>
      </c>
      <c r="F121" s="180">
        <v>2.651</v>
      </c>
      <c r="H121" s="28"/>
    </row>
    <row r="122" spans="2:8" s="1" customFormat="1" ht="26.45" customHeight="1">
      <c r="B122" s="28"/>
      <c r="C122" s="182" t="s">
        <v>885</v>
      </c>
      <c r="D122" s="182" t="s">
        <v>80</v>
      </c>
      <c r="H122" s="28"/>
    </row>
    <row r="123" spans="2:8" s="1" customFormat="1" ht="16.9" customHeight="1">
      <c r="B123" s="28"/>
      <c r="C123" s="175" t="s">
        <v>886</v>
      </c>
      <c r="D123" s="176" t="s">
        <v>887</v>
      </c>
      <c r="E123" s="177" t="s">
        <v>1</v>
      </c>
      <c r="F123" s="178">
        <v>0</v>
      </c>
      <c r="H123" s="28"/>
    </row>
    <row r="124" spans="2:8" s="1" customFormat="1" ht="16.9" customHeight="1">
      <c r="B124" s="28"/>
      <c r="C124" s="175" t="s">
        <v>555</v>
      </c>
      <c r="D124" s="176" t="s">
        <v>556</v>
      </c>
      <c r="E124" s="177" t="s">
        <v>557</v>
      </c>
      <c r="F124" s="178">
        <v>1</v>
      </c>
      <c r="H124" s="28"/>
    </row>
    <row r="125" spans="2:8" s="1" customFormat="1" ht="16.9" customHeight="1">
      <c r="B125" s="28"/>
      <c r="C125" s="179" t="s">
        <v>1</v>
      </c>
      <c r="D125" s="179" t="s">
        <v>645</v>
      </c>
      <c r="E125" s="16" t="s">
        <v>1</v>
      </c>
      <c r="F125" s="180">
        <v>0</v>
      </c>
      <c r="H125" s="28"/>
    </row>
    <row r="126" spans="2:8" s="1" customFormat="1" ht="16.9" customHeight="1">
      <c r="B126" s="28"/>
      <c r="C126" s="179" t="s">
        <v>1</v>
      </c>
      <c r="D126" s="179" t="s">
        <v>76</v>
      </c>
      <c r="E126" s="16" t="s">
        <v>1</v>
      </c>
      <c r="F126" s="180">
        <v>1</v>
      </c>
      <c r="H126" s="28"/>
    </row>
    <row r="127" spans="2:8" s="1" customFormat="1" ht="16.9" customHeight="1">
      <c r="B127" s="28"/>
      <c r="C127" s="179" t="s">
        <v>1</v>
      </c>
      <c r="D127" s="179" t="s">
        <v>176</v>
      </c>
      <c r="E127" s="16" t="s">
        <v>1</v>
      </c>
      <c r="F127" s="180">
        <v>1</v>
      </c>
      <c r="H127" s="28"/>
    </row>
    <row r="128" spans="2:8" s="1" customFormat="1" ht="16.9" customHeight="1">
      <c r="B128" s="28"/>
      <c r="C128" s="181" t="s">
        <v>856</v>
      </c>
      <c r="H128" s="28"/>
    </row>
    <row r="129" spans="2:8" s="1" customFormat="1" ht="16.9" customHeight="1">
      <c r="B129" s="28"/>
      <c r="C129" s="179" t="s">
        <v>678</v>
      </c>
      <c r="D129" s="179" t="s">
        <v>679</v>
      </c>
      <c r="E129" s="16" t="s">
        <v>271</v>
      </c>
      <c r="F129" s="180">
        <v>86</v>
      </c>
      <c r="H129" s="28"/>
    </row>
    <row r="130" spans="2:8" s="1" customFormat="1" ht="16.9" customHeight="1">
      <c r="B130" s="28"/>
      <c r="C130" s="179" t="s">
        <v>678</v>
      </c>
      <c r="D130" s="179" t="s">
        <v>679</v>
      </c>
      <c r="E130" s="16" t="s">
        <v>271</v>
      </c>
      <c r="F130" s="180">
        <v>10</v>
      </c>
      <c r="H130" s="28"/>
    </row>
    <row r="131" spans="2:8" s="1" customFormat="1" ht="16.9" customHeight="1">
      <c r="B131" s="28"/>
      <c r="C131" s="179" t="s">
        <v>738</v>
      </c>
      <c r="D131" s="179" t="s">
        <v>739</v>
      </c>
      <c r="E131" s="16" t="s">
        <v>271</v>
      </c>
      <c r="F131" s="180">
        <v>2</v>
      </c>
      <c r="H131" s="28"/>
    </row>
    <row r="132" spans="2:8" s="1" customFormat="1" ht="16.9" customHeight="1">
      <c r="B132" s="28"/>
      <c r="C132" s="179" t="s">
        <v>744</v>
      </c>
      <c r="D132" s="179" t="s">
        <v>745</v>
      </c>
      <c r="E132" s="16" t="s">
        <v>271</v>
      </c>
      <c r="F132" s="180">
        <v>1</v>
      </c>
      <c r="H132" s="28"/>
    </row>
    <row r="133" spans="2:8" s="1" customFormat="1" ht="16.9" customHeight="1">
      <c r="B133" s="28"/>
      <c r="C133" s="175" t="s">
        <v>558</v>
      </c>
      <c r="D133" s="176" t="s">
        <v>559</v>
      </c>
      <c r="E133" s="177" t="s">
        <v>557</v>
      </c>
      <c r="F133" s="178">
        <v>1</v>
      </c>
      <c r="H133" s="28"/>
    </row>
    <row r="134" spans="2:8" s="1" customFormat="1" ht="16.9" customHeight="1">
      <c r="B134" s="28"/>
      <c r="C134" s="179" t="s">
        <v>1</v>
      </c>
      <c r="D134" s="179" t="s">
        <v>578</v>
      </c>
      <c r="E134" s="16" t="s">
        <v>1</v>
      </c>
      <c r="F134" s="180">
        <v>0</v>
      </c>
      <c r="H134" s="28"/>
    </row>
    <row r="135" spans="2:8" s="1" customFormat="1" ht="16.9" customHeight="1">
      <c r="B135" s="28"/>
      <c r="C135" s="179" t="s">
        <v>1</v>
      </c>
      <c r="D135" s="179" t="s">
        <v>76</v>
      </c>
      <c r="E135" s="16" t="s">
        <v>1</v>
      </c>
      <c r="F135" s="180">
        <v>1</v>
      </c>
      <c r="H135" s="28"/>
    </row>
    <row r="136" spans="2:8" s="1" customFormat="1" ht="16.9" customHeight="1">
      <c r="B136" s="28"/>
      <c r="C136" s="179" t="s">
        <v>1</v>
      </c>
      <c r="D136" s="179" t="s">
        <v>176</v>
      </c>
      <c r="E136" s="16" t="s">
        <v>1</v>
      </c>
      <c r="F136" s="180">
        <v>1</v>
      </c>
      <c r="H136" s="28"/>
    </row>
    <row r="137" spans="2:8" s="1" customFormat="1" ht="16.9" customHeight="1">
      <c r="B137" s="28"/>
      <c r="C137" s="181" t="s">
        <v>856</v>
      </c>
      <c r="H137" s="28"/>
    </row>
    <row r="138" spans="2:8" s="1" customFormat="1" ht="16.9" customHeight="1">
      <c r="B138" s="28"/>
      <c r="C138" s="179" t="s">
        <v>678</v>
      </c>
      <c r="D138" s="179" t="s">
        <v>679</v>
      </c>
      <c r="E138" s="16" t="s">
        <v>271</v>
      </c>
      <c r="F138" s="180">
        <v>86</v>
      </c>
      <c r="H138" s="28"/>
    </row>
    <row r="139" spans="2:8" s="1" customFormat="1" ht="16.9" customHeight="1">
      <c r="B139" s="28"/>
      <c r="C139" s="179" t="s">
        <v>678</v>
      </c>
      <c r="D139" s="179" t="s">
        <v>679</v>
      </c>
      <c r="E139" s="16" t="s">
        <v>271</v>
      </c>
      <c r="F139" s="180">
        <v>10</v>
      </c>
      <c r="H139" s="28"/>
    </row>
    <row r="140" spans="2:8" s="1" customFormat="1" ht="16.9" customHeight="1">
      <c r="B140" s="28"/>
      <c r="C140" s="179" t="s">
        <v>738</v>
      </c>
      <c r="D140" s="179" t="s">
        <v>739</v>
      </c>
      <c r="E140" s="16" t="s">
        <v>271</v>
      </c>
      <c r="F140" s="180">
        <v>2</v>
      </c>
      <c r="H140" s="28"/>
    </row>
    <row r="141" spans="2:8" s="1" customFormat="1" ht="16.9" customHeight="1">
      <c r="B141" s="28"/>
      <c r="C141" s="179" t="s">
        <v>741</v>
      </c>
      <c r="D141" s="179" t="s">
        <v>742</v>
      </c>
      <c r="E141" s="16" t="s">
        <v>271</v>
      </c>
      <c r="F141" s="180">
        <v>1</v>
      </c>
      <c r="H141" s="28"/>
    </row>
    <row r="142" spans="2:8" s="1" customFormat="1" ht="16.9" customHeight="1">
      <c r="B142" s="28"/>
      <c r="C142" s="175" t="s">
        <v>888</v>
      </c>
      <c r="D142" s="176" t="s">
        <v>889</v>
      </c>
      <c r="E142" s="177" t="s">
        <v>116</v>
      </c>
      <c r="F142" s="178">
        <v>15</v>
      </c>
      <c r="H142" s="28"/>
    </row>
    <row r="143" spans="2:8" s="1" customFormat="1" ht="16.9" customHeight="1">
      <c r="B143" s="28"/>
      <c r="C143" s="179" t="s">
        <v>1</v>
      </c>
      <c r="D143" s="179" t="s">
        <v>890</v>
      </c>
      <c r="E143" s="16" t="s">
        <v>1</v>
      </c>
      <c r="F143" s="180">
        <v>0</v>
      </c>
      <c r="H143" s="28"/>
    </row>
    <row r="144" spans="2:8" s="1" customFormat="1" ht="16.9" customHeight="1">
      <c r="B144" s="28"/>
      <c r="C144" s="179" t="s">
        <v>1</v>
      </c>
      <c r="D144" s="179" t="s">
        <v>891</v>
      </c>
      <c r="E144" s="16" t="s">
        <v>1</v>
      </c>
      <c r="F144" s="180">
        <v>8</v>
      </c>
      <c r="H144" s="28"/>
    </row>
    <row r="145" spans="2:8" s="1" customFormat="1" ht="16.9" customHeight="1">
      <c r="B145" s="28"/>
      <c r="C145" s="179" t="s">
        <v>1</v>
      </c>
      <c r="D145" s="179" t="s">
        <v>892</v>
      </c>
      <c r="E145" s="16" t="s">
        <v>1</v>
      </c>
      <c r="F145" s="180">
        <v>0</v>
      </c>
      <c r="H145" s="28"/>
    </row>
    <row r="146" spans="2:8" s="1" customFormat="1" ht="16.9" customHeight="1">
      <c r="B146" s="28"/>
      <c r="C146" s="179" t="s">
        <v>1</v>
      </c>
      <c r="D146" s="179" t="s">
        <v>199</v>
      </c>
      <c r="E146" s="16" t="s">
        <v>1</v>
      </c>
      <c r="F146" s="180">
        <v>6</v>
      </c>
      <c r="H146" s="28"/>
    </row>
    <row r="147" spans="2:8" s="1" customFormat="1" ht="16.9" customHeight="1">
      <c r="B147" s="28"/>
      <c r="C147" s="179" t="s">
        <v>1</v>
      </c>
      <c r="D147" s="179" t="s">
        <v>893</v>
      </c>
      <c r="E147" s="16" t="s">
        <v>1</v>
      </c>
      <c r="F147" s="180">
        <v>0</v>
      </c>
      <c r="H147" s="28"/>
    </row>
    <row r="148" spans="2:8" s="1" customFormat="1" ht="16.9" customHeight="1">
      <c r="B148" s="28"/>
      <c r="C148" s="179" t="s">
        <v>1</v>
      </c>
      <c r="D148" s="179" t="s">
        <v>76</v>
      </c>
      <c r="E148" s="16" t="s">
        <v>1</v>
      </c>
      <c r="F148" s="180">
        <v>1</v>
      </c>
      <c r="H148" s="28"/>
    </row>
    <row r="149" spans="2:8" s="1" customFormat="1" ht="16.9" customHeight="1">
      <c r="B149" s="28"/>
      <c r="C149" s="179" t="s">
        <v>1</v>
      </c>
      <c r="D149" s="179" t="s">
        <v>176</v>
      </c>
      <c r="E149" s="16" t="s">
        <v>1</v>
      </c>
      <c r="F149" s="180">
        <v>15</v>
      </c>
      <c r="H149" s="28"/>
    </row>
    <row r="150" spans="2:8" s="1" customFormat="1" ht="16.9" customHeight="1">
      <c r="B150" s="28"/>
      <c r="C150" s="175" t="s">
        <v>894</v>
      </c>
      <c r="D150" s="176" t="s">
        <v>895</v>
      </c>
      <c r="E150" s="177" t="s">
        <v>1</v>
      </c>
      <c r="F150" s="178">
        <v>0</v>
      </c>
      <c r="H150" s="28"/>
    </row>
    <row r="151" spans="2:8" s="1" customFormat="1" ht="16.9" customHeight="1">
      <c r="B151" s="28"/>
      <c r="C151" s="175" t="s">
        <v>560</v>
      </c>
      <c r="D151" s="176" t="s">
        <v>561</v>
      </c>
      <c r="E151" s="177" t="s">
        <v>116</v>
      </c>
      <c r="F151" s="178">
        <v>53</v>
      </c>
      <c r="H151" s="28"/>
    </row>
    <row r="152" spans="2:8" s="1" customFormat="1" ht="16.9" customHeight="1">
      <c r="B152" s="28"/>
      <c r="C152" s="179" t="s">
        <v>1</v>
      </c>
      <c r="D152" s="179" t="s">
        <v>645</v>
      </c>
      <c r="E152" s="16" t="s">
        <v>1</v>
      </c>
      <c r="F152" s="180">
        <v>0</v>
      </c>
      <c r="H152" s="28"/>
    </row>
    <row r="153" spans="2:8" s="1" customFormat="1" ht="16.9" customHeight="1">
      <c r="B153" s="28"/>
      <c r="C153" s="179" t="s">
        <v>1</v>
      </c>
      <c r="D153" s="179" t="s">
        <v>685</v>
      </c>
      <c r="E153" s="16" t="s">
        <v>1</v>
      </c>
      <c r="F153" s="180">
        <v>0</v>
      </c>
      <c r="H153" s="28"/>
    </row>
    <row r="154" spans="2:8" s="1" customFormat="1" ht="16.9" customHeight="1">
      <c r="B154" s="28"/>
      <c r="C154" s="179" t="s">
        <v>1</v>
      </c>
      <c r="D154" s="179" t="s">
        <v>173</v>
      </c>
      <c r="E154" s="16" t="s">
        <v>1</v>
      </c>
      <c r="F154" s="180">
        <v>4</v>
      </c>
      <c r="H154" s="28"/>
    </row>
    <row r="155" spans="2:8" s="1" customFormat="1" ht="16.9" customHeight="1">
      <c r="B155" s="28"/>
      <c r="C155" s="179" t="s">
        <v>1</v>
      </c>
      <c r="D155" s="179" t="s">
        <v>851</v>
      </c>
      <c r="E155" s="16" t="s">
        <v>1</v>
      </c>
      <c r="F155" s="180">
        <v>4</v>
      </c>
      <c r="H155" s="28"/>
    </row>
    <row r="156" spans="2:8" s="1" customFormat="1" ht="16.9" customHeight="1">
      <c r="B156" s="28"/>
      <c r="C156" s="179" t="s">
        <v>1</v>
      </c>
      <c r="D156" s="179" t="s">
        <v>849</v>
      </c>
      <c r="E156" s="16" t="s">
        <v>1</v>
      </c>
      <c r="F156" s="180">
        <v>0</v>
      </c>
      <c r="H156" s="28"/>
    </row>
    <row r="157" spans="2:8" s="1" customFormat="1" ht="16.9" customHeight="1">
      <c r="B157" s="28"/>
      <c r="C157" s="179" t="s">
        <v>1</v>
      </c>
      <c r="D157" s="179" t="s">
        <v>896</v>
      </c>
      <c r="E157" s="16" t="s">
        <v>1</v>
      </c>
      <c r="F157" s="180">
        <v>0</v>
      </c>
      <c r="H157" s="28"/>
    </row>
    <row r="158" spans="2:8" s="1" customFormat="1" ht="16.9" customHeight="1">
      <c r="B158" s="28"/>
      <c r="C158" s="179" t="s">
        <v>1</v>
      </c>
      <c r="D158" s="179" t="s">
        <v>897</v>
      </c>
      <c r="E158" s="16" t="s">
        <v>1</v>
      </c>
      <c r="F158" s="180">
        <v>10.5</v>
      </c>
      <c r="H158" s="28"/>
    </row>
    <row r="159" spans="2:8" s="1" customFormat="1" ht="16.9" customHeight="1">
      <c r="B159" s="28"/>
      <c r="C159" s="179" t="s">
        <v>1</v>
      </c>
      <c r="D159" s="179" t="s">
        <v>851</v>
      </c>
      <c r="E159" s="16" t="s">
        <v>1</v>
      </c>
      <c r="F159" s="180">
        <v>10.5</v>
      </c>
      <c r="H159" s="28"/>
    </row>
    <row r="160" spans="2:8" s="1" customFormat="1" ht="16.9" customHeight="1">
      <c r="B160" s="28"/>
      <c r="C160" s="179" t="s">
        <v>1</v>
      </c>
      <c r="D160" s="179" t="s">
        <v>852</v>
      </c>
      <c r="E160" s="16" t="s">
        <v>1</v>
      </c>
      <c r="F160" s="180">
        <v>0</v>
      </c>
      <c r="H160" s="28"/>
    </row>
    <row r="161" spans="2:8" s="1" customFormat="1" ht="16.9" customHeight="1">
      <c r="B161" s="28"/>
      <c r="C161" s="179" t="s">
        <v>1</v>
      </c>
      <c r="D161" s="179" t="s">
        <v>896</v>
      </c>
      <c r="E161" s="16" t="s">
        <v>1</v>
      </c>
      <c r="F161" s="180">
        <v>0</v>
      </c>
      <c r="H161" s="28"/>
    </row>
    <row r="162" spans="2:8" s="1" customFormat="1" ht="16.9" customHeight="1">
      <c r="B162" s="28"/>
      <c r="C162" s="179" t="s">
        <v>1</v>
      </c>
      <c r="D162" s="179" t="s">
        <v>898</v>
      </c>
      <c r="E162" s="16" t="s">
        <v>1</v>
      </c>
      <c r="F162" s="180">
        <v>7</v>
      </c>
      <c r="H162" s="28"/>
    </row>
    <row r="163" spans="2:8" s="1" customFormat="1" ht="16.9" customHeight="1">
      <c r="B163" s="28"/>
      <c r="C163" s="179" t="s">
        <v>1</v>
      </c>
      <c r="D163" s="179" t="s">
        <v>851</v>
      </c>
      <c r="E163" s="16" t="s">
        <v>1</v>
      </c>
      <c r="F163" s="180">
        <v>7</v>
      </c>
      <c r="H163" s="28"/>
    </row>
    <row r="164" spans="2:8" s="1" customFormat="1" ht="16.9" customHeight="1">
      <c r="B164" s="28"/>
      <c r="C164" s="179" t="s">
        <v>1</v>
      </c>
      <c r="D164" s="179" t="s">
        <v>854</v>
      </c>
      <c r="E164" s="16" t="s">
        <v>1</v>
      </c>
      <c r="F164" s="180">
        <v>0</v>
      </c>
      <c r="H164" s="28"/>
    </row>
    <row r="165" spans="2:8" s="1" customFormat="1" ht="16.9" customHeight="1">
      <c r="B165" s="28"/>
      <c r="C165" s="179" t="s">
        <v>1</v>
      </c>
      <c r="D165" s="179" t="s">
        <v>896</v>
      </c>
      <c r="E165" s="16" t="s">
        <v>1</v>
      </c>
      <c r="F165" s="180">
        <v>0</v>
      </c>
      <c r="H165" s="28"/>
    </row>
    <row r="166" spans="2:8" s="1" customFormat="1" ht="16.9" customHeight="1">
      <c r="B166" s="28"/>
      <c r="C166" s="179" t="s">
        <v>1</v>
      </c>
      <c r="D166" s="179" t="s">
        <v>898</v>
      </c>
      <c r="E166" s="16" t="s">
        <v>1</v>
      </c>
      <c r="F166" s="180">
        <v>7</v>
      </c>
      <c r="H166" s="28"/>
    </row>
    <row r="167" spans="2:8" s="1" customFormat="1" ht="16.9" customHeight="1">
      <c r="B167" s="28"/>
      <c r="C167" s="179" t="s">
        <v>1</v>
      </c>
      <c r="D167" s="179" t="s">
        <v>851</v>
      </c>
      <c r="E167" s="16" t="s">
        <v>1</v>
      </c>
      <c r="F167" s="180">
        <v>7</v>
      </c>
      <c r="H167" s="28"/>
    </row>
    <row r="168" spans="2:8" s="1" customFormat="1" ht="16.9" customHeight="1">
      <c r="B168" s="28"/>
      <c r="C168" s="179" t="s">
        <v>1</v>
      </c>
      <c r="D168" s="179" t="s">
        <v>578</v>
      </c>
      <c r="E168" s="16" t="s">
        <v>1</v>
      </c>
      <c r="F168" s="180">
        <v>0</v>
      </c>
      <c r="H168" s="28"/>
    </row>
    <row r="169" spans="2:8" s="1" customFormat="1" ht="16.9" customHeight="1">
      <c r="B169" s="28"/>
      <c r="C169" s="179" t="s">
        <v>1</v>
      </c>
      <c r="D169" s="179" t="s">
        <v>849</v>
      </c>
      <c r="E169" s="16" t="s">
        <v>1</v>
      </c>
      <c r="F169" s="180">
        <v>0</v>
      </c>
      <c r="H169" s="28"/>
    </row>
    <row r="170" spans="2:8" s="1" customFormat="1" ht="16.9" customHeight="1">
      <c r="B170" s="28"/>
      <c r="C170" s="179" t="s">
        <v>1</v>
      </c>
      <c r="D170" s="179" t="s">
        <v>896</v>
      </c>
      <c r="E170" s="16" t="s">
        <v>1</v>
      </c>
      <c r="F170" s="180">
        <v>0</v>
      </c>
      <c r="H170" s="28"/>
    </row>
    <row r="171" spans="2:8" s="1" customFormat="1" ht="16.9" customHeight="1">
      <c r="B171" s="28"/>
      <c r="C171" s="179" t="s">
        <v>1</v>
      </c>
      <c r="D171" s="179" t="s">
        <v>897</v>
      </c>
      <c r="E171" s="16" t="s">
        <v>1</v>
      </c>
      <c r="F171" s="180">
        <v>10.5</v>
      </c>
      <c r="H171" s="28"/>
    </row>
    <row r="172" spans="2:8" s="1" customFormat="1" ht="16.9" customHeight="1">
      <c r="B172" s="28"/>
      <c r="C172" s="179" t="s">
        <v>1</v>
      </c>
      <c r="D172" s="179" t="s">
        <v>851</v>
      </c>
      <c r="E172" s="16" t="s">
        <v>1</v>
      </c>
      <c r="F172" s="180">
        <v>10.5</v>
      </c>
      <c r="H172" s="28"/>
    </row>
    <row r="173" spans="2:8" s="1" customFormat="1" ht="16.9" customHeight="1">
      <c r="B173" s="28"/>
      <c r="C173" s="179" t="s">
        <v>1</v>
      </c>
      <c r="D173" s="179" t="s">
        <v>852</v>
      </c>
      <c r="E173" s="16" t="s">
        <v>1</v>
      </c>
      <c r="F173" s="180">
        <v>0</v>
      </c>
      <c r="H173" s="28"/>
    </row>
    <row r="174" spans="2:8" s="1" customFormat="1" ht="16.9" customHeight="1">
      <c r="B174" s="28"/>
      <c r="C174" s="179" t="s">
        <v>1</v>
      </c>
      <c r="D174" s="179" t="s">
        <v>896</v>
      </c>
      <c r="E174" s="16" t="s">
        <v>1</v>
      </c>
      <c r="F174" s="180">
        <v>0</v>
      </c>
      <c r="H174" s="28"/>
    </row>
    <row r="175" spans="2:8" s="1" customFormat="1" ht="16.9" customHeight="1">
      <c r="B175" s="28"/>
      <c r="C175" s="179" t="s">
        <v>1</v>
      </c>
      <c r="D175" s="179" t="s">
        <v>898</v>
      </c>
      <c r="E175" s="16" t="s">
        <v>1</v>
      </c>
      <c r="F175" s="180">
        <v>7</v>
      </c>
      <c r="H175" s="28"/>
    </row>
    <row r="176" spans="2:8" s="1" customFormat="1" ht="16.9" customHeight="1">
      <c r="B176" s="28"/>
      <c r="C176" s="179" t="s">
        <v>1</v>
      </c>
      <c r="D176" s="179" t="s">
        <v>851</v>
      </c>
      <c r="E176" s="16" t="s">
        <v>1</v>
      </c>
      <c r="F176" s="180">
        <v>7</v>
      </c>
      <c r="H176" s="28"/>
    </row>
    <row r="177" spans="2:8" s="1" customFormat="1" ht="16.9" customHeight="1">
      <c r="B177" s="28"/>
      <c r="C177" s="179" t="s">
        <v>1</v>
      </c>
      <c r="D177" s="179" t="s">
        <v>854</v>
      </c>
      <c r="E177" s="16" t="s">
        <v>1</v>
      </c>
      <c r="F177" s="180">
        <v>0</v>
      </c>
      <c r="H177" s="28"/>
    </row>
    <row r="178" spans="2:8" s="1" customFormat="1" ht="16.9" customHeight="1">
      <c r="B178" s="28"/>
      <c r="C178" s="179" t="s">
        <v>1</v>
      </c>
      <c r="D178" s="179" t="s">
        <v>896</v>
      </c>
      <c r="E178" s="16" t="s">
        <v>1</v>
      </c>
      <c r="F178" s="180">
        <v>0</v>
      </c>
      <c r="H178" s="28"/>
    </row>
    <row r="179" spans="2:8" s="1" customFormat="1" ht="16.9" customHeight="1">
      <c r="B179" s="28"/>
      <c r="C179" s="179" t="s">
        <v>1</v>
      </c>
      <c r="D179" s="179" t="s">
        <v>898</v>
      </c>
      <c r="E179" s="16" t="s">
        <v>1</v>
      </c>
      <c r="F179" s="180">
        <v>7</v>
      </c>
      <c r="H179" s="28"/>
    </row>
    <row r="180" spans="2:8" s="1" customFormat="1" ht="16.9" customHeight="1">
      <c r="B180" s="28"/>
      <c r="C180" s="179" t="s">
        <v>1</v>
      </c>
      <c r="D180" s="179" t="s">
        <v>851</v>
      </c>
      <c r="E180" s="16" t="s">
        <v>1</v>
      </c>
      <c r="F180" s="180">
        <v>7</v>
      </c>
      <c r="H180" s="28"/>
    </row>
    <row r="181" spans="2:8" s="1" customFormat="1" ht="16.9" customHeight="1">
      <c r="B181" s="28"/>
      <c r="C181" s="179" t="s">
        <v>1</v>
      </c>
      <c r="D181" s="179" t="s">
        <v>176</v>
      </c>
      <c r="E181" s="16" t="s">
        <v>1</v>
      </c>
      <c r="F181" s="180">
        <v>53</v>
      </c>
      <c r="H181" s="28"/>
    </row>
    <row r="182" spans="2:8" s="1" customFormat="1" ht="16.9" customHeight="1">
      <c r="B182" s="28"/>
      <c r="C182" s="181" t="s">
        <v>856</v>
      </c>
      <c r="H182" s="28"/>
    </row>
    <row r="183" spans="2:8" s="1" customFormat="1" ht="16.9" customHeight="1">
      <c r="B183" s="28"/>
      <c r="C183" s="179" t="s">
        <v>600</v>
      </c>
      <c r="D183" s="179" t="s">
        <v>601</v>
      </c>
      <c r="E183" s="16" t="s">
        <v>90</v>
      </c>
      <c r="F183" s="180">
        <v>13.137</v>
      </c>
      <c r="H183" s="28"/>
    </row>
    <row r="184" spans="2:8" s="1" customFormat="1" ht="16.9" customHeight="1">
      <c r="B184" s="28"/>
      <c r="C184" s="179" t="s">
        <v>618</v>
      </c>
      <c r="D184" s="179" t="s">
        <v>619</v>
      </c>
      <c r="E184" s="16" t="s">
        <v>116</v>
      </c>
      <c r="F184" s="180">
        <v>53</v>
      </c>
      <c r="H184" s="28"/>
    </row>
    <row r="185" spans="2:8" s="1" customFormat="1" ht="16.9" customHeight="1">
      <c r="B185" s="28"/>
      <c r="C185" s="175" t="s">
        <v>562</v>
      </c>
      <c r="D185" s="176" t="s">
        <v>563</v>
      </c>
      <c r="E185" s="177" t="s">
        <v>116</v>
      </c>
      <c r="F185" s="178">
        <v>34.58</v>
      </c>
      <c r="H185" s="28"/>
    </row>
    <row r="186" spans="2:8" s="1" customFormat="1" ht="16.9" customHeight="1">
      <c r="B186" s="28"/>
      <c r="C186" s="179" t="s">
        <v>1</v>
      </c>
      <c r="D186" s="179" t="s">
        <v>851</v>
      </c>
      <c r="E186" s="16" t="s">
        <v>1</v>
      </c>
      <c r="F186" s="180">
        <v>0</v>
      </c>
      <c r="H186" s="28"/>
    </row>
    <row r="187" spans="2:8" s="1" customFormat="1" ht="16.9" customHeight="1">
      <c r="B187" s="28"/>
      <c r="C187" s="179" t="s">
        <v>1</v>
      </c>
      <c r="D187" s="179" t="s">
        <v>849</v>
      </c>
      <c r="E187" s="16" t="s">
        <v>1</v>
      </c>
      <c r="F187" s="180">
        <v>0</v>
      </c>
      <c r="H187" s="28"/>
    </row>
    <row r="188" spans="2:8" s="1" customFormat="1" ht="16.9" customHeight="1">
      <c r="B188" s="28"/>
      <c r="C188" s="179" t="s">
        <v>1</v>
      </c>
      <c r="D188" s="179" t="s">
        <v>899</v>
      </c>
      <c r="E188" s="16" t="s">
        <v>1</v>
      </c>
      <c r="F188" s="180">
        <v>0</v>
      </c>
      <c r="H188" s="28"/>
    </row>
    <row r="189" spans="2:8" s="1" customFormat="1" ht="16.9" customHeight="1">
      <c r="B189" s="28"/>
      <c r="C189" s="179" t="s">
        <v>1</v>
      </c>
      <c r="D189" s="179" t="s">
        <v>900</v>
      </c>
      <c r="E189" s="16" t="s">
        <v>1</v>
      </c>
      <c r="F189" s="180">
        <v>11.942</v>
      </c>
      <c r="H189" s="28"/>
    </row>
    <row r="190" spans="2:8" s="1" customFormat="1" ht="16.9" customHeight="1">
      <c r="B190" s="28"/>
      <c r="C190" s="179" t="s">
        <v>1</v>
      </c>
      <c r="D190" s="179" t="s">
        <v>851</v>
      </c>
      <c r="E190" s="16" t="s">
        <v>1</v>
      </c>
      <c r="F190" s="180">
        <v>11.942</v>
      </c>
      <c r="H190" s="28"/>
    </row>
    <row r="191" spans="2:8" s="1" customFormat="1" ht="16.9" customHeight="1">
      <c r="B191" s="28"/>
      <c r="C191" s="179" t="s">
        <v>1</v>
      </c>
      <c r="D191" s="179" t="s">
        <v>852</v>
      </c>
      <c r="E191" s="16" t="s">
        <v>1</v>
      </c>
      <c r="F191" s="180">
        <v>0</v>
      </c>
      <c r="H191" s="28"/>
    </row>
    <row r="192" spans="2:8" s="1" customFormat="1" ht="16.9" customHeight="1">
      <c r="B192" s="28"/>
      <c r="C192" s="179" t="s">
        <v>1</v>
      </c>
      <c r="D192" s="179" t="s">
        <v>899</v>
      </c>
      <c r="E192" s="16" t="s">
        <v>1</v>
      </c>
      <c r="F192" s="180">
        <v>0</v>
      </c>
      <c r="H192" s="28"/>
    </row>
    <row r="193" spans="2:8" s="1" customFormat="1" ht="16.9" customHeight="1">
      <c r="B193" s="28"/>
      <c r="C193" s="179" t="s">
        <v>1</v>
      </c>
      <c r="D193" s="179" t="s">
        <v>901</v>
      </c>
      <c r="E193" s="16" t="s">
        <v>1</v>
      </c>
      <c r="F193" s="180">
        <v>11.218</v>
      </c>
      <c r="H193" s="28"/>
    </row>
    <row r="194" spans="2:8" s="1" customFormat="1" ht="16.9" customHeight="1">
      <c r="B194" s="28"/>
      <c r="C194" s="179" t="s">
        <v>1</v>
      </c>
      <c r="D194" s="179" t="s">
        <v>851</v>
      </c>
      <c r="E194" s="16" t="s">
        <v>1</v>
      </c>
      <c r="F194" s="180">
        <v>11.218</v>
      </c>
      <c r="H194" s="28"/>
    </row>
    <row r="195" spans="2:8" s="1" customFormat="1" ht="16.9" customHeight="1">
      <c r="B195" s="28"/>
      <c r="C195" s="179" t="s">
        <v>1</v>
      </c>
      <c r="D195" s="179" t="s">
        <v>854</v>
      </c>
      <c r="E195" s="16" t="s">
        <v>1</v>
      </c>
      <c r="F195" s="180">
        <v>0</v>
      </c>
      <c r="H195" s="28"/>
    </row>
    <row r="196" spans="2:8" s="1" customFormat="1" ht="16.9" customHeight="1">
      <c r="B196" s="28"/>
      <c r="C196" s="179" t="s">
        <v>1</v>
      </c>
      <c r="D196" s="179" t="s">
        <v>899</v>
      </c>
      <c r="E196" s="16" t="s">
        <v>1</v>
      </c>
      <c r="F196" s="180">
        <v>0</v>
      </c>
      <c r="H196" s="28"/>
    </row>
    <row r="197" spans="2:8" s="1" customFormat="1" ht="16.9" customHeight="1">
      <c r="B197" s="28"/>
      <c r="C197" s="179" t="s">
        <v>1</v>
      </c>
      <c r="D197" s="179" t="s">
        <v>902</v>
      </c>
      <c r="E197" s="16" t="s">
        <v>1</v>
      </c>
      <c r="F197" s="180">
        <v>11.42</v>
      </c>
      <c r="H197" s="28"/>
    </row>
    <row r="198" spans="2:8" s="1" customFormat="1" ht="16.9" customHeight="1">
      <c r="B198" s="28"/>
      <c r="C198" s="179" t="s">
        <v>1</v>
      </c>
      <c r="D198" s="179" t="s">
        <v>851</v>
      </c>
      <c r="E198" s="16" t="s">
        <v>1</v>
      </c>
      <c r="F198" s="180">
        <v>11.42</v>
      </c>
      <c r="H198" s="28"/>
    </row>
    <row r="199" spans="2:8" s="1" customFormat="1" ht="16.9" customHeight="1">
      <c r="B199" s="28"/>
      <c r="C199" s="179" t="s">
        <v>1</v>
      </c>
      <c r="D199" s="179" t="s">
        <v>176</v>
      </c>
      <c r="E199" s="16" t="s">
        <v>1</v>
      </c>
      <c r="F199" s="180">
        <v>34.58</v>
      </c>
      <c r="H199" s="28"/>
    </row>
    <row r="200" spans="2:8" s="1" customFormat="1" ht="16.9" customHeight="1">
      <c r="B200" s="28"/>
      <c r="C200" s="181" t="s">
        <v>856</v>
      </c>
      <c r="H200" s="28"/>
    </row>
    <row r="201" spans="2:8" s="1" customFormat="1" ht="16.9" customHeight="1">
      <c r="B201" s="28"/>
      <c r="C201" s="179" t="s">
        <v>600</v>
      </c>
      <c r="D201" s="179" t="s">
        <v>601</v>
      </c>
      <c r="E201" s="16" t="s">
        <v>90</v>
      </c>
      <c r="F201" s="180">
        <v>13.137</v>
      </c>
      <c r="H201" s="28"/>
    </row>
    <row r="202" spans="2:8" s="1" customFormat="1" ht="16.9" customHeight="1">
      <c r="B202" s="28"/>
      <c r="C202" s="179" t="s">
        <v>621</v>
      </c>
      <c r="D202" s="179" t="s">
        <v>622</v>
      </c>
      <c r="E202" s="16" t="s">
        <v>116</v>
      </c>
      <c r="F202" s="180">
        <v>34.58</v>
      </c>
      <c r="H202" s="28"/>
    </row>
    <row r="203" spans="2:8" s="1" customFormat="1" ht="16.9" customHeight="1">
      <c r="B203" s="28"/>
      <c r="C203" s="175" t="s">
        <v>565</v>
      </c>
      <c r="D203" s="176" t="s">
        <v>566</v>
      </c>
      <c r="E203" s="177" t="s">
        <v>116</v>
      </c>
      <c r="F203" s="178">
        <v>8.934</v>
      </c>
      <c r="H203" s="28"/>
    </row>
    <row r="204" spans="2:8" s="1" customFormat="1" ht="16.9" customHeight="1">
      <c r="B204" s="28"/>
      <c r="C204" s="179" t="s">
        <v>1</v>
      </c>
      <c r="D204" s="179" t="s">
        <v>851</v>
      </c>
      <c r="E204" s="16" t="s">
        <v>1</v>
      </c>
      <c r="F204" s="180">
        <v>0</v>
      </c>
      <c r="H204" s="28"/>
    </row>
    <row r="205" spans="2:8" s="1" customFormat="1" ht="16.9" customHeight="1">
      <c r="B205" s="28"/>
      <c r="C205" s="179" t="s">
        <v>1</v>
      </c>
      <c r="D205" s="179" t="s">
        <v>849</v>
      </c>
      <c r="E205" s="16" t="s">
        <v>1</v>
      </c>
      <c r="F205" s="180">
        <v>0</v>
      </c>
      <c r="H205" s="28"/>
    </row>
    <row r="206" spans="2:8" s="1" customFormat="1" ht="16.9" customHeight="1">
      <c r="B206" s="28"/>
      <c r="C206" s="179" t="s">
        <v>1</v>
      </c>
      <c r="D206" s="179" t="s">
        <v>899</v>
      </c>
      <c r="E206" s="16" t="s">
        <v>1</v>
      </c>
      <c r="F206" s="180">
        <v>0</v>
      </c>
      <c r="H206" s="28"/>
    </row>
    <row r="207" spans="2:8" s="1" customFormat="1" ht="16.9" customHeight="1">
      <c r="B207" s="28"/>
      <c r="C207" s="179" t="s">
        <v>1</v>
      </c>
      <c r="D207" s="179" t="s">
        <v>903</v>
      </c>
      <c r="E207" s="16" t="s">
        <v>1</v>
      </c>
      <c r="F207" s="180">
        <v>3.325</v>
      </c>
      <c r="H207" s="28"/>
    </row>
    <row r="208" spans="2:8" s="1" customFormat="1" ht="16.9" customHeight="1">
      <c r="B208" s="28"/>
      <c r="C208" s="179" t="s">
        <v>1</v>
      </c>
      <c r="D208" s="179" t="s">
        <v>851</v>
      </c>
      <c r="E208" s="16" t="s">
        <v>1</v>
      </c>
      <c r="F208" s="180">
        <v>3.325</v>
      </c>
      <c r="H208" s="28"/>
    </row>
    <row r="209" spans="2:8" s="1" customFormat="1" ht="16.9" customHeight="1">
      <c r="B209" s="28"/>
      <c r="C209" s="179" t="s">
        <v>1</v>
      </c>
      <c r="D209" s="179" t="s">
        <v>852</v>
      </c>
      <c r="E209" s="16" t="s">
        <v>1</v>
      </c>
      <c r="F209" s="180">
        <v>0</v>
      </c>
      <c r="H209" s="28"/>
    </row>
    <row r="210" spans="2:8" s="1" customFormat="1" ht="16.9" customHeight="1">
      <c r="B210" s="28"/>
      <c r="C210" s="179" t="s">
        <v>1</v>
      </c>
      <c r="D210" s="179" t="s">
        <v>899</v>
      </c>
      <c r="E210" s="16" t="s">
        <v>1</v>
      </c>
      <c r="F210" s="180">
        <v>0</v>
      </c>
      <c r="H210" s="28"/>
    </row>
    <row r="211" spans="2:8" s="1" customFormat="1" ht="16.9" customHeight="1">
      <c r="B211" s="28"/>
      <c r="C211" s="179" t="s">
        <v>1</v>
      </c>
      <c r="D211" s="179" t="s">
        <v>904</v>
      </c>
      <c r="E211" s="16" t="s">
        <v>1</v>
      </c>
      <c r="F211" s="180">
        <v>2.239</v>
      </c>
      <c r="H211" s="28"/>
    </row>
    <row r="212" spans="2:8" s="1" customFormat="1" ht="16.9" customHeight="1">
      <c r="B212" s="28"/>
      <c r="C212" s="179" t="s">
        <v>1</v>
      </c>
      <c r="D212" s="179" t="s">
        <v>851</v>
      </c>
      <c r="E212" s="16" t="s">
        <v>1</v>
      </c>
      <c r="F212" s="180">
        <v>2.239</v>
      </c>
      <c r="H212" s="28"/>
    </row>
    <row r="213" spans="2:8" s="1" customFormat="1" ht="16.9" customHeight="1">
      <c r="B213" s="28"/>
      <c r="C213" s="179" t="s">
        <v>1</v>
      </c>
      <c r="D213" s="179" t="s">
        <v>854</v>
      </c>
      <c r="E213" s="16" t="s">
        <v>1</v>
      </c>
      <c r="F213" s="180">
        <v>0</v>
      </c>
      <c r="H213" s="28"/>
    </row>
    <row r="214" spans="2:8" s="1" customFormat="1" ht="16.9" customHeight="1">
      <c r="B214" s="28"/>
      <c r="C214" s="179" t="s">
        <v>1</v>
      </c>
      <c r="D214" s="179" t="s">
        <v>899</v>
      </c>
      <c r="E214" s="16" t="s">
        <v>1</v>
      </c>
      <c r="F214" s="180">
        <v>0</v>
      </c>
      <c r="H214" s="28"/>
    </row>
    <row r="215" spans="2:8" s="1" customFormat="1" ht="16.9" customHeight="1">
      <c r="B215" s="28"/>
      <c r="C215" s="179" t="s">
        <v>1</v>
      </c>
      <c r="D215" s="179" t="s">
        <v>905</v>
      </c>
      <c r="E215" s="16" t="s">
        <v>1</v>
      </c>
      <c r="F215" s="180">
        <v>3.37</v>
      </c>
      <c r="H215" s="28"/>
    </row>
    <row r="216" spans="2:8" s="1" customFormat="1" ht="16.9" customHeight="1">
      <c r="B216" s="28"/>
      <c r="C216" s="179" t="s">
        <v>1</v>
      </c>
      <c r="D216" s="179" t="s">
        <v>851</v>
      </c>
      <c r="E216" s="16" t="s">
        <v>1</v>
      </c>
      <c r="F216" s="180">
        <v>3.37</v>
      </c>
      <c r="H216" s="28"/>
    </row>
    <row r="217" spans="2:8" s="1" customFormat="1" ht="16.9" customHeight="1">
      <c r="B217" s="28"/>
      <c r="C217" s="179" t="s">
        <v>1</v>
      </c>
      <c r="D217" s="179" t="s">
        <v>176</v>
      </c>
      <c r="E217" s="16" t="s">
        <v>1</v>
      </c>
      <c r="F217" s="180">
        <v>8.934</v>
      </c>
      <c r="H217" s="28"/>
    </row>
    <row r="218" spans="2:8" s="1" customFormat="1" ht="16.9" customHeight="1">
      <c r="B218" s="28"/>
      <c r="C218" s="181" t="s">
        <v>856</v>
      </c>
      <c r="H218" s="28"/>
    </row>
    <row r="219" spans="2:8" s="1" customFormat="1" ht="16.9" customHeight="1">
      <c r="B219" s="28"/>
      <c r="C219" s="179" t="s">
        <v>593</v>
      </c>
      <c r="D219" s="179" t="s">
        <v>594</v>
      </c>
      <c r="E219" s="16" t="s">
        <v>90</v>
      </c>
      <c r="F219" s="180">
        <v>1.34</v>
      </c>
      <c r="H219" s="28"/>
    </row>
    <row r="220" spans="2:8" s="1" customFormat="1" ht="16.9" customHeight="1">
      <c r="B220" s="28"/>
      <c r="C220" s="179" t="s">
        <v>624</v>
      </c>
      <c r="D220" s="179" t="s">
        <v>625</v>
      </c>
      <c r="E220" s="16" t="s">
        <v>116</v>
      </c>
      <c r="F220" s="180">
        <v>8.934</v>
      </c>
      <c r="H220" s="28"/>
    </row>
    <row r="221" spans="2:8" s="1" customFormat="1" ht="16.9" customHeight="1">
      <c r="B221" s="28"/>
      <c r="C221" s="175" t="s">
        <v>906</v>
      </c>
      <c r="D221" s="176" t="s">
        <v>907</v>
      </c>
      <c r="E221" s="177" t="s">
        <v>1</v>
      </c>
      <c r="F221" s="178">
        <v>0</v>
      </c>
      <c r="H221" s="28"/>
    </row>
    <row r="222" spans="2:8" s="1" customFormat="1" ht="16.9" customHeight="1">
      <c r="B222" s="28"/>
      <c r="C222" s="175" t="s">
        <v>568</v>
      </c>
      <c r="D222" s="176" t="s">
        <v>569</v>
      </c>
      <c r="E222" s="177" t="s">
        <v>116</v>
      </c>
      <c r="F222" s="178">
        <v>33.594</v>
      </c>
      <c r="H222" s="28"/>
    </row>
    <row r="223" spans="2:8" s="1" customFormat="1" ht="16.9" customHeight="1">
      <c r="B223" s="28"/>
      <c r="C223" s="179" t="s">
        <v>1</v>
      </c>
      <c r="D223" s="179" t="s">
        <v>685</v>
      </c>
      <c r="E223" s="16" t="s">
        <v>1</v>
      </c>
      <c r="F223" s="180">
        <v>0</v>
      </c>
      <c r="H223" s="28"/>
    </row>
    <row r="224" spans="2:8" s="1" customFormat="1" ht="16.9" customHeight="1">
      <c r="B224" s="28"/>
      <c r="C224" s="179" t="s">
        <v>1</v>
      </c>
      <c r="D224" s="179" t="s">
        <v>173</v>
      </c>
      <c r="E224" s="16" t="s">
        <v>1</v>
      </c>
      <c r="F224" s="180">
        <v>4</v>
      </c>
      <c r="H224" s="28"/>
    </row>
    <row r="225" spans="2:8" s="1" customFormat="1" ht="16.9" customHeight="1">
      <c r="B225" s="28"/>
      <c r="C225" s="179" t="s">
        <v>1</v>
      </c>
      <c r="D225" s="179" t="s">
        <v>851</v>
      </c>
      <c r="E225" s="16" t="s">
        <v>1</v>
      </c>
      <c r="F225" s="180">
        <v>4</v>
      </c>
      <c r="H225" s="28"/>
    </row>
    <row r="226" spans="2:8" s="1" customFormat="1" ht="16.9" customHeight="1">
      <c r="B226" s="28"/>
      <c r="C226" s="179" t="s">
        <v>1</v>
      </c>
      <c r="D226" s="179" t="s">
        <v>849</v>
      </c>
      <c r="E226" s="16" t="s">
        <v>1</v>
      </c>
      <c r="F226" s="180">
        <v>0</v>
      </c>
      <c r="H226" s="28"/>
    </row>
    <row r="227" spans="2:8" s="1" customFormat="1" ht="16.9" customHeight="1">
      <c r="B227" s="28"/>
      <c r="C227" s="179" t="s">
        <v>1</v>
      </c>
      <c r="D227" s="179" t="s">
        <v>899</v>
      </c>
      <c r="E227" s="16" t="s">
        <v>1</v>
      </c>
      <c r="F227" s="180">
        <v>0</v>
      </c>
      <c r="H227" s="28"/>
    </row>
    <row r="228" spans="2:8" s="1" customFormat="1" ht="16.9" customHeight="1">
      <c r="B228" s="28"/>
      <c r="C228" s="179" t="s">
        <v>1</v>
      </c>
      <c r="D228" s="179" t="s">
        <v>908</v>
      </c>
      <c r="E228" s="16" t="s">
        <v>1</v>
      </c>
      <c r="F228" s="180">
        <v>9.296</v>
      </c>
      <c r="H228" s="28"/>
    </row>
    <row r="229" spans="2:8" s="1" customFormat="1" ht="16.9" customHeight="1">
      <c r="B229" s="28"/>
      <c r="C229" s="179" t="s">
        <v>1</v>
      </c>
      <c r="D229" s="179" t="s">
        <v>851</v>
      </c>
      <c r="E229" s="16" t="s">
        <v>1</v>
      </c>
      <c r="F229" s="180">
        <v>9.296</v>
      </c>
      <c r="H229" s="28"/>
    </row>
    <row r="230" spans="2:8" s="1" customFormat="1" ht="16.9" customHeight="1">
      <c r="B230" s="28"/>
      <c r="C230" s="179" t="s">
        <v>1</v>
      </c>
      <c r="D230" s="179" t="s">
        <v>852</v>
      </c>
      <c r="E230" s="16" t="s">
        <v>1</v>
      </c>
      <c r="F230" s="180">
        <v>0</v>
      </c>
      <c r="H230" s="28"/>
    </row>
    <row r="231" spans="2:8" s="1" customFormat="1" ht="16.9" customHeight="1">
      <c r="B231" s="28"/>
      <c r="C231" s="179" t="s">
        <v>1</v>
      </c>
      <c r="D231" s="179" t="s">
        <v>899</v>
      </c>
      <c r="E231" s="16" t="s">
        <v>1</v>
      </c>
      <c r="F231" s="180">
        <v>0</v>
      </c>
      <c r="H231" s="28"/>
    </row>
    <row r="232" spans="2:8" s="1" customFormat="1" ht="16.9" customHeight="1">
      <c r="B232" s="28"/>
      <c r="C232" s="179" t="s">
        <v>1</v>
      </c>
      <c r="D232" s="179" t="s">
        <v>901</v>
      </c>
      <c r="E232" s="16" t="s">
        <v>1</v>
      </c>
      <c r="F232" s="180">
        <v>11.218</v>
      </c>
      <c r="H232" s="28"/>
    </row>
    <row r="233" spans="2:8" s="1" customFormat="1" ht="16.9" customHeight="1">
      <c r="B233" s="28"/>
      <c r="C233" s="179" t="s">
        <v>1</v>
      </c>
      <c r="D233" s="179" t="s">
        <v>851</v>
      </c>
      <c r="E233" s="16" t="s">
        <v>1</v>
      </c>
      <c r="F233" s="180">
        <v>11.218</v>
      </c>
      <c r="H233" s="28"/>
    </row>
    <row r="234" spans="2:8" s="1" customFormat="1" ht="16.9" customHeight="1">
      <c r="B234" s="28"/>
      <c r="C234" s="179" t="s">
        <v>1</v>
      </c>
      <c r="D234" s="179" t="s">
        <v>854</v>
      </c>
      <c r="E234" s="16" t="s">
        <v>1</v>
      </c>
      <c r="F234" s="180">
        <v>0</v>
      </c>
      <c r="H234" s="28"/>
    </row>
    <row r="235" spans="2:8" s="1" customFormat="1" ht="16.9" customHeight="1">
      <c r="B235" s="28"/>
      <c r="C235" s="179" t="s">
        <v>1</v>
      </c>
      <c r="D235" s="179" t="s">
        <v>899</v>
      </c>
      <c r="E235" s="16" t="s">
        <v>1</v>
      </c>
      <c r="F235" s="180">
        <v>0</v>
      </c>
      <c r="H235" s="28"/>
    </row>
    <row r="236" spans="2:8" s="1" customFormat="1" ht="16.9" customHeight="1">
      <c r="B236" s="28"/>
      <c r="C236" s="179" t="s">
        <v>1</v>
      </c>
      <c r="D236" s="179" t="s">
        <v>909</v>
      </c>
      <c r="E236" s="16" t="s">
        <v>1</v>
      </c>
      <c r="F236" s="180">
        <v>9.08</v>
      </c>
      <c r="H236" s="28"/>
    </row>
    <row r="237" spans="2:8" s="1" customFormat="1" ht="16.9" customHeight="1">
      <c r="B237" s="28"/>
      <c r="C237" s="179" t="s">
        <v>1</v>
      </c>
      <c r="D237" s="179" t="s">
        <v>851</v>
      </c>
      <c r="E237" s="16" t="s">
        <v>1</v>
      </c>
      <c r="F237" s="180">
        <v>9.08</v>
      </c>
      <c r="H237" s="28"/>
    </row>
    <row r="238" spans="2:8" s="1" customFormat="1" ht="16.9" customHeight="1">
      <c r="B238" s="28"/>
      <c r="C238" s="179" t="s">
        <v>1</v>
      </c>
      <c r="D238" s="179" t="s">
        <v>176</v>
      </c>
      <c r="E238" s="16" t="s">
        <v>1</v>
      </c>
      <c r="F238" s="180">
        <v>33.594</v>
      </c>
      <c r="H238" s="28"/>
    </row>
    <row r="239" spans="2:8" s="1" customFormat="1" ht="16.9" customHeight="1">
      <c r="B239" s="28"/>
      <c r="C239" s="181" t="s">
        <v>856</v>
      </c>
      <c r="H239" s="28"/>
    </row>
    <row r="240" spans="2:8" s="1" customFormat="1" ht="16.9" customHeight="1">
      <c r="B240" s="28"/>
      <c r="C240" s="179" t="s">
        <v>670</v>
      </c>
      <c r="D240" s="179" t="s">
        <v>671</v>
      </c>
      <c r="E240" s="16" t="s">
        <v>116</v>
      </c>
      <c r="F240" s="180">
        <v>36.953</v>
      </c>
      <c r="H240" s="28"/>
    </row>
    <row r="241" spans="2:8" s="1" customFormat="1" ht="16.9" customHeight="1">
      <c r="B241" s="28"/>
      <c r="C241" s="175" t="s">
        <v>571</v>
      </c>
      <c r="D241" s="176" t="s">
        <v>572</v>
      </c>
      <c r="E241" s="177" t="s">
        <v>116</v>
      </c>
      <c r="F241" s="178">
        <v>10.5</v>
      </c>
      <c r="H241" s="28"/>
    </row>
    <row r="242" spans="2:8" s="1" customFormat="1" ht="16.9" customHeight="1">
      <c r="B242" s="28"/>
      <c r="C242" s="179" t="s">
        <v>1</v>
      </c>
      <c r="D242" s="179" t="s">
        <v>851</v>
      </c>
      <c r="E242" s="16" t="s">
        <v>1</v>
      </c>
      <c r="F242" s="180">
        <v>0</v>
      </c>
      <c r="H242" s="28"/>
    </row>
    <row r="243" spans="2:8" s="1" customFormat="1" ht="16.9" customHeight="1">
      <c r="B243" s="28"/>
      <c r="C243" s="179" t="s">
        <v>1</v>
      </c>
      <c r="D243" s="179" t="s">
        <v>849</v>
      </c>
      <c r="E243" s="16" t="s">
        <v>1</v>
      </c>
      <c r="F243" s="180">
        <v>0</v>
      </c>
      <c r="H243" s="28"/>
    </row>
    <row r="244" spans="2:8" s="1" customFormat="1" ht="16.9" customHeight="1">
      <c r="B244" s="28"/>
      <c r="C244" s="179" t="s">
        <v>1</v>
      </c>
      <c r="D244" s="179" t="s">
        <v>896</v>
      </c>
      <c r="E244" s="16" t="s">
        <v>1</v>
      </c>
      <c r="F244" s="180">
        <v>0</v>
      </c>
      <c r="H244" s="28"/>
    </row>
    <row r="245" spans="2:8" s="1" customFormat="1" ht="16.9" customHeight="1">
      <c r="B245" s="28"/>
      <c r="C245" s="179" t="s">
        <v>1</v>
      </c>
      <c r="D245" s="179" t="s">
        <v>910</v>
      </c>
      <c r="E245" s="16" t="s">
        <v>1</v>
      </c>
      <c r="F245" s="180">
        <v>3.5</v>
      </c>
      <c r="H245" s="28"/>
    </row>
    <row r="246" spans="2:8" s="1" customFormat="1" ht="16.9" customHeight="1">
      <c r="B246" s="28"/>
      <c r="C246" s="179" t="s">
        <v>1</v>
      </c>
      <c r="D246" s="179" t="s">
        <v>851</v>
      </c>
      <c r="E246" s="16" t="s">
        <v>1</v>
      </c>
      <c r="F246" s="180">
        <v>3.5</v>
      </c>
      <c r="H246" s="28"/>
    </row>
    <row r="247" spans="2:8" s="1" customFormat="1" ht="16.9" customHeight="1">
      <c r="B247" s="28"/>
      <c r="C247" s="179" t="s">
        <v>1</v>
      </c>
      <c r="D247" s="179" t="s">
        <v>852</v>
      </c>
      <c r="E247" s="16" t="s">
        <v>1</v>
      </c>
      <c r="F247" s="180">
        <v>0</v>
      </c>
      <c r="H247" s="28"/>
    </row>
    <row r="248" spans="2:8" s="1" customFormat="1" ht="16.9" customHeight="1">
      <c r="B248" s="28"/>
      <c r="C248" s="179" t="s">
        <v>1</v>
      </c>
      <c r="D248" s="179" t="s">
        <v>896</v>
      </c>
      <c r="E248" s="16" t="s">
        <v>1</v>
      </c>
      <c r="F248" s="180">
        <v>0</v>
      </c>
      <c r="H248" s="28"/>
    </row>
    <row r="249" spans="2:8" s="1" customFormat="1" ht="16.9" customHeight="1">
      <c r="B249" s="28"/>
      <c r="C249" s="179" t="s">
        <v>1</v>
      </c>
      <c r="D249" s="179" t="s">
        <v>910</v>
      </c>
      <c r="E249" s="16" t="s">
        <v>1</v>
      </c>
      <c r="F249" s="180">
        <v>3.5</v>
      </c>
      <c r="H249" s="28"/>
    </row>
    <row r="250" spans="2:8" s="1" customFormat="1" ht="16.9" customHeight="1">
      <c r="B250" s="28"/>
      <c r="C250" s="179" t="s">
        <v>1</v>
      </c>
      <c r="D250" s="179" t="s">
        <v>851</v>
      </c>
      <c r="E250" s="16" t="s">
        <v>1</v>
      </c>
      <c r="F250" s="180">
        <v>3.5</v>
      </c>
      <c r="H250" s="28"/>
    </row>
    <row r="251" spans="2:8" s="1" customFormat="1" ht="16.9" customHeight="1">
      <c r="B251" s="28"/>
      <c r="C251" s="179" t="s">
        <v>1</v>
      </c>
      <c r="D251" s="179" t="s">
        <v>854</v>
      </c>
      <c r="E251" s="16" t="s">
        <v>1</v>
      </c>
      <c r="F251" s="180">
        <v>0</v>
      </c>
      <c r="H251" s="28"/>
    </row>
    <row r="252" spans="2:8" s="1" customFormat="1" ht="16.9" customHeight="1">
      <c r="B252" s="28"/>
      <c r="C252" s="179" t="s">
        <v>1</v>
      </c>
      <c r="D252" s="179" t="s">
        <v>896</v>
      </c>
      <c r="E252" s="16" t="s">
        <v>1</v>
      </c>
      <c r="F252" s="180">
        <v>0</v>
      </c>
      <c r="H252" s="28"/>
    </row>
    <row r="253" spans="2:8" s="1" customFormat="1" ht="16.9" customHeight="1">
      <c r="B253" s="28"/>
      <c r="C253" s="179" t="s">
        <v>1</v>
      </c>
      <c r="D253" s="179" t="s">
        <v>910</v>
      </c>
      <c r="E253" s="16" t="s">
        <v>1</v>
      </c>
      <c r="F253" s="180">
        <v>3.5</v>
      </c>
      <c r="H253" s="28"/>
    </row>
    <row r="254" spans="2:8" s="1" customFormat="1" ht="16.9" customHeight="1">
      <c r="B254" s="28"/>
      <c r="C254" s="179" t="s">
        <v>1</v>
      </c>
      <c r="D254" s="179" t="s">
        <v>851</v>
      </c>
      <c r="E254" s="16" t="s">
        <v>1</v>
      </c>
      <c r="F254" s="180">
        <v>3.5</v>
      </c>
      <c r="H254" s="28"/>
    </row>
    <row r="255" spans="2:8" s="1" customFormat="1" ht="16.9" customHeight="1">
      <c r="B255" s="28"/>
      <c r="C255" s="179" t="s">
        <v>1</v>
      </c>
      <c r="D255" s="179" t="s">
        <v>176</v>
      </c>
      <c r="E255" s="16" t="s">
        <v>1</v>
      </c>
      <c r="F255" s="180">
        <v>10.5</v>
      </c>
      <c r="H255" s="28"/>
    </row>
    <row r="256" spans="2:8" s="1" customFormat="1" ht="16.9" customHeight="1">
      <c r="B256" s="28"/>
      <c r="C256" s="181" t="s">
        <v>856</v>
      </c>
      <c r="H256" s="28"/>
    </row>
    <row r="257" spans="2:8" s="1" customFormat="1" ht="16.9" customHeight="1">
      <c r="B257" s="28"/>
      <c r="C257" s="179" t="s">
        <v>663</v>
      </c>
      <c r="D257" s="179" t="s">
        <v>664</v>
      </c>
      <c r="E257" s="16" t="s">
        <v>116</v>
      </c>
      <c r="F257" s="180">
        <v>11.55</v>
      </c>
      <c r="H257" s="28"/>
    </row>
    <row r="258" spans="2:8" s="1" customFormat="1" ht="16.9" customHeight="1">
      <c r="B258" s="28"/>
      <c r="C258" s="175" t="s">
        <v>575</v>
      </c>
      <c r="D258" s="176" t="s">
        <v>576</v>
      </c>
      <c r="E258" s="177" t="s">
        <v>557</v>
      </c>
      <c r="F258" s="178">
        <v>3</v>
      </c>
      <c r="H258" s="28"/>
    </row>
    <row r="259" spans="2:8" s="1" customFormat="1" ht="16.9" customHeight="1">
      <c r="B259" s="28"/>
      <c r="C259" s="179" t="s">
        <v>1</v>
      </c>
      <c r="D259" s="179" t="s">
        <v>92</v>
      </c>
      <c r="E259" s="16" t="s">
        <v>1</v>
      </c>
      <c r="F259" s="180">
        <v>3</v>
      </c>
      <c r="H259" s="28"/>
    </row>
    <row r="260" spans="2:8" s="1" customFormat="1" ht="16.9" customHeight="1">
      <c r="B260" s="28"/>
      <c r="C260" s="179" t="s">
        <v>1</v>
      </c>
      <c r="D260" s="179" t="s">
        <v>176</v>
      </c>
      <c r="E260" s="16" t="s">
        <v>1</v>
      </c>
      <c r="F260" s="180">
        <v>3</v>
      </c>
      <c r="H260" s="28"/>
    </row>
    <row r="261" spans="2:8" s="1" customFormat="1" ht="16.9" customHeight="1">
      <c r="B261" s="28"/>
      <c r="C261" s="181" t="s">
        <v>856</v>
      </c>
      <c r="H261" s="28"/>
    </row>
    <row r="262" spans="2:8" s="1" customFormat="1" ht="16.9" customHeight="1">
      <c r="B262" s="28"/>
      <c r="C262" s="179" t="s">
        <v>605</v>
      </c>
      <c r="D262" s="179" t="s">
        <v>606</v>
      </c>
      <c r="E262" s="16" t="s">
        <v>271</v>
      </c>
      <c r="F262" s="180">
        <v>33</v>
      </c>
      <c r="H262" s="28"/>
    </row>
    <row r="263" spans="2:8" s="1" customFormat="1" ht="16.9" customHeight="1">
      <c r="B263" s="28"/>
      <c r="C263" s="179" t="s">
        <v>678</v>
      </c>
      <c r="D263" s="179" t="s">
        <v>679</v>
      </c>
      <c r="E263" s="16" t="s">
        <v>271</v>
      </c>
      <c r="F263" s="180">
        <v>86</v>
      </c>
      <c r="H263" s="28"/>
    </row>
    <row r="264" spans="2:8" s="1" customFormat="1" ht="16.9" customHeight="1">
      <c r="B264" s="28"/>
      <c r="C264" s="179" t="s">
        <v>630</v>
      </c>
      <c r="D264" s="179" t="s">
        <v>631</v>
      </c>
      <c r="E264" s="16" t="s">
        <v>271</v>
      </c>
      <c r="F264" s="180">
        <v>37</v>
      </c>
      <c r="H264" s="28"/>
    </row>
    <row r="265" spans="2:8" s="1" customFormat="1" ht="16.9" customHeight="1">
      <c r="B265" s="28"/>
      <c r="C265" s="179" t="s">
        <v>696</v>
      </c>
      <c r="D265" s="179" t="s">
        <v>697</v>
      </c>
      <c r="E265" s="16" t="s">
        <v>271</v>
      </c>
      <c r="F265" s="180">
        <v>3</v>
      </c>
      <c r="H265" s="28"/>
    </row>
    <row r="266" spans="2:8" s="1" customFormat="1" ht="16.9" customHeight="1">
      <c r="B266" s="28"/>
      <c r="C266" s="175" t="s">
        <v>577</v>
      </c>
      <c r="D266" s="176" t="s">
        <v>578</v>
      </c>
      <c r="E266" s="177" t="s">
        <v>557</v>
      </c>
      <c r="F266" s="178">
        <v>4</v>
      </c>
      <c r="H266" s="28"/>
    </row>
    <row r="267" spans="2:8" s="1" customFormat="1" ht="16.9" customHeight="1">
      <c r="B267" s="28"/>
      <c r="C267" s="179" t="s">
        <v>1</v>
      </c>
      <c r="D267" s="179" t="s">
        <v>851</v>
      </c>
      <c r="E267" s="16" t="s">
        <v>1</v>
      </c>
      <c r="F267" s="180">
        <v>0</v>
      </c>
      <c r="H267" s="28"/>
    </row>
    <row r="268" spans="2:8" s="1" customFormat="1" ht="16.9" customHeight="1">
      <c r="B268" s="28"/>
      <c r="C268" s="179" t="s">
        <v>1</v>
      </c>
      <c r="D268" s="179" t="s">
        <v>849</v>
      </c>
      <c r="E268" s="16" t="s">
        <v>1</v>
      </c>
      <c r="F268" s="180">
        <v>0</v>
      </c>
      <c r="H268" s="28"/>
    </row>
    <row r="269" spans="2:8" s="1" customFormat="1" ht="16.9" customHeight="1">
      <c r="B269" s="28"/>
      <c r="C269" s="179" t="s">
        <v>1</v>
      </c>
      <c r="D269" s="179" t="s">
        <v>78</v>
      </c>
      <c r="E269" s="16" t="s">
        <v>1</v>
      </c>
      <c r="F269" s="180">
        <v>2</v>
      </c>
      <c r="H269" s="28"/>
    </row>
    <row r="270" spans="2:8" s="1" customFormat="1" ht="16.9" customHeight="1">
      <c r="B270" s="28"/>
      <c r="C270" s="179" t="s">
        <v>1</v>
      </c>
      <c r="D270" s="179" t="s">
        <v>851</v>
      </c>
      <c r="E270" s="16" t="s">
        <v>1</v>
      </c>
      <c r="F270" s="180">
        <v>2</v>
      </c>
      <c r="H270" s="28"/>
    </row>
    <row r="271" spans="2:8" s="1" customFormat="1" ht="16.9" customHeight="1">
      <c r="B271" s="28"/>
      <c r="C271" s="179" t="s">
        <v>1</v>
      </c>
      <c r="D271" s="179" t="s">
        <v>852</v>
      </c>
      <c r="E271" s="16" t="s">
        <v>1</v>
      </c>
      <c r="F271" s="180">
        <v>0</v>
      </c>
      <c r="H271" s="28"/>
    </row>
    <row r="272" spans="2:8" s="1" customFormat="1" ht="16.9" customHeight="1">
      <c r="B272" s="28"/>
      <c r="C272" s="179" t="s">
        <v>1</v>
      </c>
      <c r="D272" s="179" t="s">
        <v>76</v>
      </c>
      <c r="E272" s="16" t="s">
        <v>1</v>
      </c>
      <c r="F272" s="180">
        <v>1</v>
      </c>
      <c r="H272" s="28"/>
    </row>
    <row r="273" spans="2:8" s="1" customFormat="1" ht="16.9" customHeight="1">
      <c r="B273" s="28"/>
      <c r="C273" s="179" t="s">
        <v>1</v>
      </c>
      <c r="D273" s="179" t="s">
        <v>851</v>
      </c>
      <c r="E273" s="16" t="s">
        <v>1</v>
      </c>
      <c r="F273" s="180">
        <v>1</v>
      </c>
      <c r="H273" s="28"/>
    </row>
    <row r="274" spans="2:8" s="1" customFormat="1" ht="16.9" customHeight="1">
      <c r="B274" s="28"/>
      <c r="C274" s="179" t="s">
        <v>1</v>
      </c>
      <c r="D274" s="179" t="s">
        <v>854</v>
      </c>
      <c r="E274" s="16" t="s">
        <v>1</v>
      </c>
      <c r="F274" s="180">
        <v>0</v>
      </c>
      <c r="H274" s="28"/>
    </row>
    <row r="275" spans="2:8" s="1" customFormat="1" ht="16.9" customHeight="1">
      <c r="B275" s="28"/>
      <c r="C275" s="179" t="s">
        <v>1</v>
      </c>
      <c r="D275" s="179" t="s">
        <v>76</v>
      </c>
      <c r="E275" s="16" t="s">
        <v>1</v>
      </c>
      <c r="F275" s="180">
        <v>1</v>
      </c>
      <c r="H275" s="28"/>
    </row>
    <row r="276" spans="2:8" s="1" customFormat="1" ht="16.9" customHeight="1">
      <c r="B276" s="28"/>
      <c r="C276" s="179" t="s">
        <v>1</v>
      </c>
      <c r="D276" s="179" t="s">
        <v>851</v>
      </c>
      <c r="E276" s="16" t="s">
        <v>1</v>
      </c>
      <c r="F276" s="180">
        <v>1</v>
      </c>
      <c r="H276" s="28"/>
    </row>
    <row r="277" spans="2:8" s="1" customFormat="1" ht="16.9" customHeight="1">
      <c r="B277" s="28"/>
      <c r="C277" s="179" t="s">
        <v>1</v>
      </c>
      <c r="D277" s="179" t="s">
        <v>176</v>
      </c>
      <c r="E277" s="16" t="s">
        <v>1</v>
      </c>
      <c r="F277" s="180">
        <v>4</v>
      </c>
      <c r="H277" s="28"/>
    </row>
    <row r="278" spans="2:8" s="1" customFormat="1" ht="16.9" customHeight="1">
      <c r="B278" s="28"/>
      <c r="C278" s="181" t="s">
        <v>856</v>
      </c>
      <c r="H278" s="28"/>
    </row>
    <row r="279" spans="2:8" s="1" customFormat="1" ht="16.9" customHeight="1">
      <c r="B279" s="28"/>
      <c r="C279" s="179" t="s">
        <v>597</v>
      </c>
      <c r="D279" s="179" t="s">
        <v>598</v>
      </c>
      <c r="E279" s="16" t="s">
        <v>271</v>
      </c>
      <c r="F279" s="180">
        <v>4</v>
      </c>
      <c r="H279" s="28"/>
    </row>
    <row r="280" spans="2:8" s="1" customFormat="1" ht="16.9" customHeight="1">
      <c r="B280" s="28"/>
      <c r="C280" s="179" t="s">
        <v>642</v>
      </c>
      <c r="D280" s="179" t="s">
        <v>643</v>
      </c>
      <c r="E280" s="16" t="s">
        <v>271</v>
      </c>
      <c r="F280" s="180">
        <v>14</v>
      </c>
      <c r="H280" s="28"/>
    </row>
    <row r="281" spans="2:8" s="1" customFormat="1" ht="16.9" customHeight="1">
      <c r="B281" s="28"/>
      <c r="C281" s="179" t="s">
        <v>678</v>
      </c>
      <c r="D281" s="179" t="s">
        <v>679</v>
      </c>
      <c r="E281" s="16" t="s">
        <v>271</v>
      </c>
      <c r="F281" s="180">
        <v>86</v>
      </c>
      <c r="H281" s="28"/>
    </row>
    <row r="282" spans="2:8" s="1" customFormat="1" ht="22.5">
      <c r="B282" s="28"/>
      <c r="C282" s="179" t="s">
        <v>711</v>
      </c>
      <c r="D282" s="179" t="s">
        <v>712</v>
      </c>
      <c r="E282" s="16" t="s">
        <v>271</v>
      </c>
      <c r="F282" s="180">
        <v>4</v>
      </c>
      <c r="H282" s="28"/>
    </row>
    <row r="283" spans="2:8" s="1" customFormat="1" ht="16.9" customHeight="1">
      <c r="B283" s="28"/>
      <c r="C283" s="179" t="s">
        <v>630</v>
      </c>
      <c r="D283" s="179" t="s">
        <v>631</v>
      </c>
      <c r="E283" s="16" t="s">
        <v>271</v>
      </c>
      <c r="F283" s="180">
        <v>37</v>
      </c>
      <c r="H283" s="28"/>
    </row>
    <row r="284" spans="2:8" s="1" customFormat="1" ht="22.5">
      <c r="B284" s="28"/>
      <c r="C284" s="179" t="s">
        <v>714</v>
      </c>
      <c r="D284" s="179" t="s">
        <v>715</v>
      </c>
      <c r="E284" s="16" t="s">
        <v>271</v>
      </c>
      <c r="F284" s="180">
        <v>4</v>
      </c>
      <c r="H284" s="28"/>
    </row>
    <row r="285" spans="2:8" s="1" customFormat="1" ht="16.9" customHeight="1">
      <c r="B285" s="28"/>
      <c r="C285" s="175" t="s">
        <v>579</v>
      </c>
      <c r="D285" s="176" t="s">
        <v>580</v>
      </c>
      <c r="E285" s="177" t="s">
        <v>557</v>
      </c>
      <c r="F285" s="178">
        <v>3</v>
      </c>
      <c r="H285" s="28"/>
    </row>
    <row r="286" spans="2:8" s="1" customFormat="1" ht="16.9" customHeight="1">
      <c r="B286" s="28"/>
      <c r="C286" s="179" t="s">
        <v>1</v>
      </c>
      <c r="D286" s="179" t="s">
        <v>575</v>
      </c>
      <c r="E286" s="16" t="s">
        <v>1</v>
      </c>
      <c r="F286" s="180">
        <v>3</v>
      </c>
      <c r="H286" s="28"/>
    </row>
    <row r="287" spans="2:8" s="1" customFormat="1" ht="16.9" customHeight="1">
      <c r="B287" s="28"/>
      <c r="C287" s="179" t="s">
        <v>1</v>
      </c>
      <c r="D287" s="179" t="s">
        <v>176</v>
      </c>
      <c r="E287" s="16" t="s">
        <v>1</v>
      </c>
      <c r="F287" s="180">
        <v>3</v>
      </c>
      <c r="H287" s="28"/>
    </row>
    <row r="288" spans="2:8" s="1" customFormat="1" ht="16.9" customHeight="1">
      <c r="B288" s="28"/>
      <c r="C288" s="181" t="s">
        <v>856</v>
      </c>
      <c r="H288" s="28"/>
    </row>
    <row r="289" spans="2:8" s="1" customFormat="1" ht="16.9" customHeight="1">
      <c r="B289" s="28"/>
      <c r="C289" s="179" t="s">
        <v>605</v>
      </c>
      <c r="D289" s="179" t="s">
        <v>606</v>
      </c>
      <c r="E289" s="16" t="s">
        <v>271</v>
      </c>
      <c r="F289" s="180">
        <v>33</v>
      </c>
      <c r="H289" s="28"/>
    </row>
    <row r="290" spans="2:8" s="1" customFormat="1" ht="16.9" customHeight="1">
      <c r="B290" s="28"/>
      <c r="C290" s="179" t="s">
        <v>642</v>
      </c>
      <c r="D290" s="179" t="s">
        <v>643</v>
      </c>
      <c r="E290" s="16" t="s">
        <v>271</v>
      </c>
      <c r="F290" s="180">
        <v>14</v>
      </c>
      <c r="H290" s="28"/>
    </row>
    <row r="291" spans="2:8" s="1" customFormat="1" ht="16.9" customHeight="1">
      <c r="B291" s="28"/>
      <c r="C291" s="179" t="s">
        <v>651</v>
      </c>
      <c r="D291" s="179" t="s">
        <v>652</v>
      </c>
      <c r="E291" s="16" t="s">
        <v>271</v>
      </c>
      <c r="F291" s="180">
        <v>7</v>
      </c>
      <c r="H291" s="28"/>
    </row>
    <row r="292" spans="2:8" s="1" customFormat="1" ht="16.9" customHeight="1">
      <c r="B292" s="28"/>
      <c r="C292" s="179" t="s">
        <v>688</v>
      </c>
      <c r="D292" s="179" t="s">
        <v>689</v>
      </c>
      <c r="E292" s="16" t="s">
        <v>271</v>
      </c>
      <c r="F292" s="180">
        <v>87</v>
      </c>
      <c r="H292" s="28"/>
    </row>
    <row r="293" spans="2:8" s="1" customFormat="1" ht="16.9" customHeight="1">
      <c r="B293" s="28"/>
      <c r="C293" s="179" t="s">
        <v>630</v>
      </c>
      <c r="D293" s="179" t="s">
        <v>631</v>
      </c>
      <c r="E293" s="16" t="s">
        <v>271</v>
      </c>
      <c r="F293" s="180">
        <v>37</v>
      </c>
      <c r="H293" s="28"/>
    </row>
    <row r="294" spans="2:8" s="1" customFormat="1" ht="16.9" customHeight="1">
      <c r="B294" s="28"/>
      <c r="C294" s="175" t="s">
        <v>911</v>
      </c>
      <c r="D294" s="176" t="s">
        <v>912</v>
      </c>
      <c r="E294" s="177" t="s">
        <v>1</v>
      </c>
      <c r="F294" s="178">
        <v>0</v>
      </c>
      <c r="H294" s="28"/>
    </row>
    <row r="295" spans="2:8" s="1" customFormat="1" ht="16.9" customHeight="1">
      <c r="B295" s="28"/>
      <c r="C295" s="175" t="s">
        <v>581</v>
      </c>
      <c r="D295" s="176" t="s">
        <v>582</v>
      </c>
      <c r="E295" s="177" t="s">
        <v>116</v>
      </c>
      <c r="F295" s="178">
        <v>63.08</v>
      </c>
      <c r="H295" s="28"/>
    </row>
    <row r="296" spans="2:8" s="1" customFormat="1" ht="16.9" customHeight="1">
      <c r="B296" s="28"/>
      <c r="C296" s="179" t="s">
        <v>1</v>
      </c>
      <c r="D296" s="179" t="s">
        <v>685</v>
      </c>
      <c r="E296" s="16" t="s">
        <v>1</v>
      </c>
      <c r="F296" s="180">
        <v>0</v>
      </c>
      <c r="H296" s="28"/>
    </row>
    <row r="297" spans="2:8" s="1" customFormat="1" ht="16.9" customHeight="1">
      <c r="B297" s="28"/>
      <c r="C297" s="179" t="s">
        <v>1</v>
      </c>
      <c r="D297" s="179" t="s">
        <v>173</v>
      </c>
      <c r="E297" s="16" t="s">
        <v>1</v>
      </c>
      <c r="F297" s="180">
        <v>4</v>
      </c>
      <c r="H297" s="28"/>
    </row>
    <row r="298" spans="2:8" s="1" customFormat="1" ht="16.9" customHeight="1">
      <c r="B298" s="28"/>
      <c r="C298" s="179" t="s">
        <v>1</v>
      </c>
      <c r="D298" s="179" t="s">
        <v>851</v>
      </c>
      <c r="E298" s="16" t="s">
        <v>1</v>
      </c>
      <c r="F298" s="180">
        <v>4</v>
      </c>
      <c r="H298" s="28"/>
    </row>
    <row r="299" spans="2:8" s="1" customFormat="1" ht="16.9" customHeight="1">
      <c r="B299" s="28"/>
      <c r="C299" s="179" t="s">
        <v>1</v>
      </c>
      <c r="D299" s="179" t="s">
        <v>849</v>
      </c>
      <c r="E299" s="16" t="s">
        <v>1</v>
      </c>
      <c r="F299" s="180">
        <v>0</v>
      </c>
      <c r="H299" s="28"/>
    </row>
    <row r="300" spans="2:8" s="1" customFormat="1" ht="16.9" customHeight="1">
      <c r="B300" s="28"/>
      <c r="C300" s="179" t="s">
        <v>1</v>
      </c>
      <c r="D300" s="179" t="s">
        <v>899</v>
      </c>
      <c r="E300" s="16" t="s">
        <v>1</v>
      </c>
      <c r="F300" s="180">
        <v>0</v>
      </c>
      <c r="H300" s="28"/>
    </row>
    <row r="301" spans="2:8" s="1" customFormat="1" ht="16.9" customHeight="1">
      <c r="B301" s="28"/>
      <c r="C301" s="179" t="s">
        <v>1</v>
      </c>
      <c r="D301" s="179" t="s">
        <v>900</v>
      </c>
      <c r="E301" s="16" t="s">
        <v>1</v>
      </c>
      <c r="F301" s="180">
        <v>11.942</v>
      </c>
      <c r="H301" s="28"/>
    </row>
    <row r="302" spans="2:8" s="1" customFormat="1" ht="16.9" customHeight="1">
      <c r="B302" s="28"/>
      <c r="C302" s="179" t="s">
        <v>1</v>
      </c>
      <c r="D302" s="179" t="s">
        <v>896</v>
      </c>
      <c r="E302" s="16" t="s">
        <v>1</v>
      </c>
      <c r="F302" s="180">
        <v>0</v>
      </c>
      <c r="H302" s="28"/>
    </row>
    <row r="303" spans="2:8" s="1" customFormat="1" ht="16.9" customHeight="1">
      <c r="B303" s="28"/>
      <c r="C303" s="179" t="s">
        <v>1</v>
      </c>
      <c r="D303" s="179" t="s">
        <v>897</v>
      </c>
      <c r="E303" s="16" t="s">
        <v>1</v>
      </c>
      <c r="F303" s="180">
        <v>10.5</v>
      </c>
      <c r="H303" s="28"/>
    </row>
    <row r="304" spans="2:8" s="1" customFormat="1" ht="16.9" customHeight="1">
      <c r="B304" s="28"/>
      <c r="C304" s="179" t="s">
        <v>1</v>
      </c>
      <c r="D304" s="179" t="s">
        <v>851</v>
      </c>
      <c r="E304" s="16" t="s">
        <v>1</v>
      </c>
      <c r="F304" s="180">
        <v>22.442</v>
      </c>
      <c r="H304" s="28"/>
    </row>
    <row r="305" spans="2:8" s="1" customFormat="1" ht="16.9" customHeight="1">
      <c r="B305" s="28"/>
      <c r="C305" s="179" t="s">
        <v>1</v>
      </c>
      <c r="D305" s="179" t="s">
        <v>852</v>
      </c>
      <c r="E305" s="16" t="s">
        <v>1</v>
      </c>
      <c r="F305" s="180">
        <v>0</v>
      </c>
      <c r="H305" s="28"/>
    </row>
    <row r="306" spans="2:8" s="1" customFormat="1" ht="16.9" customHeight="1">
      <c r="B306" s="28"/>
      <c r="C306" s="179" t="s">
        <v>1</v>
      </c>
      <c r="D306" s="179" t="s">
        <v>899</v>
      </c>
      <c r="E306" s="16" t="s">
        <v>1</v>
      </c>
      <c r="F306" s="180">
        <v>0</v>
      </c>
      <c r="H306" s="28"/>
    </row>
    <row r="307" spans="2:8" s="1" customFormat="1" ht="16.9" customHeight="1">
      <c r="B307" s="28"/>
      <c r="C307" s="179" t="s">
        <v>1</v>
      </c>
      <c r="D307" s="179" t="s">
        <v>901</v>
      </c>
      <c r="E307" s="16" t="s">
        <v>1</v>
      </c>
      <c r="F307" s="180">
        <v>11.218</v>
      </c>
      <c r="H307" s="28"/>
    </row>
    <row r="308" spans="2:8" s="1" customFormat="1" ht="16.9" customHeight="1">
      <c r="B308" s="28"/>
      <c r="C308" s="179" t="s">
        <v>1</v>
      </c>
      <c r="D308" s="179" t="s">
        <v>896</v>
      </c>
      <c r="E308" s="16" t="s">
        <v>1</v>
      </c>
      <c r="F308" s="180">
        <v>0</v>
      </c>
      <c r="H308" s="28"/>
    </row>
    <row r="309" spans="2:8" s="1" customFormat="1" ht="16.9" customHeight="1">
      <c r="B309" s="28"/>
      <c r="C309" s="179" t="s">
        <v>1</v>
      </c>
      <c r="D309" s="179" t="s">
        <v>898</v>
      </c>
      <c r="E309" s="16" t="s">
        <v>1</v>
      </c>
      <c r="F309" s="180">
        <v>7</v>
      </c>
      <c r="H309" s="28"/>
    </row>
    <row r="310" spans="2:8" s="1" customFormat="1" ht="16.9" customHeight="1">
      <c r="B310" s="28"/>
      <c r="C310" s="179" t="s">
        <v>1</v>
      </c>
      <c r="D310" s="179" t="s">
        <v>851</v>
      </c>
      <c r="E310" s="16" t="s">
        <v>1</v>
      </c>
      <c r="F310" s="180">
        <v>18.218</v>
      </c>
      <c r="H310" s="28"/>
    </row>
    <row r="311" spans="2:8" s="1" customFormat="1" ht="16.9" customHeight="1">
      <c r="B311" s="28"/>
      <c r="C311" s="179" t="s">
        <v>1</v>
      </c>
      <c r="D311" s="179" t="s">
        <v>854</v>
      </c>
      <c r="E311" s="16" t="s">
        <v>1</v>
      </c>
      <c r="F311" s="180">
        <v>0</v>
      </c>
      <c r="H311" s="28"/>
    </row>
    <row r="312" spans="2:8" s="1" customFormat="1" ht="16.9" customHeight="1">
      <c r="B312" s="28"/>
      <c r="C312" s="179" t="s">
        <v>1</v>
      </c>
      <c r="D312" s="179" t="s">
        <v>899</v>
      </c>
      <c r="E312" s="16" t="s">
        <v>1</v>
      </c>
      <c r="F312" s="180">
        <v>0</v>
      </c>
      <c r="H312" s="28"/>
    </row>
    <row r="313" spans="2:8" s="1" customFormat="1" ht="16.9" customHeight="1">
      <c r="B313" s="28"/>
      <c r="C313" s="179" t="s">
        <v>1</v>
      </c>
      <c r="D313" s="179" t="s">
        <v>902</v>
      </c>
      <c r="E313" s="16" t="s">
        <v>1</v>
      </c>
      <c r="F313" s="180">
        <v>11.42</v>
      </c>
      <c r="H313" s="28"/>
    </row>
    <row r="314" spans="2:8" s="1" customFormat="1" ht="16.9" customHeight="1">
      <c r="B314" s="28"/>
      <c r="C314" s="179" t="s">
        <v>1</v>
      </c>
      <c r="D314" s="179" t="s">
        <v>896</v>
      </c>
      <c r="E314" s="16" t="s">
        <v>1</v>
      </c>
      <c r="F314" s="180">
        <v>0</v>
      </c>
      <c r="H314" s="28"/>
    </row>
    <row r="315" spans="2:8" s="1" customFormat="1" ht="16.9" customHeight="1">
      <c r="B315" s="28"/>
      <c r="C315" s="179" t="s">
        <v>1</v>
      </c>
      <c r="D315" s="179" t="s">
        <v>898</v>
      </c>
      <c r="E315" s="16" t="s">
        <v>1</v>
      </c>
      <c r="F315" s="180">
        <v>7</v>
      </c>
      <c r="H315" s="28"/>
    </row>
    <row r="316" spans="2:8" s="1" customFormat="1" ht="16.9" customHeight="1">
      <c r="B316" s="28"/>
      <c r="C316" s="179" t="s">
        <v>1</v>
      </c>
      <c r="D316" s="179" t="s">
        <v>851</v>
      </c>
      <c r="E316" s="16" t="s">
        <v>1</v>
      </c>
      <c r="F316" s="180">
        <v>18.42</v>
      </c>
      <c r="H316" s="28"/>
    </row>
    <row r="317" spans="2:8" s="1" customFormat="1" ht="16.9" customHeight="1">
      <c r="B317" s="28"/>
      <c r="C317" s="179" t="s">
        <v>1</v>
      </c>
      <c r="D317" s="179" t="s">
        <v>176</v>
      </c>
      <c r="E317" s="16" t="s">
        <v>1</v>
      </c>
      <c r="F317" s="180">
        <v>63.08</v>
      </c>
      <c r="H317" s="28"/>
    </row>
    <row r="318" spans="2:8" s="1" customFormat="1" ht="16.9" customHeight="1">
      <c r="B318" s="28"/>
      <c r="C318" s="181" t="s">
        <v>856</v>
      </c>
      <c r="H318" s="28"/>
    </row>
    <row r="319" spans="2:8" s="1" customFormat="1" ht="16.9" customHeight="1">
      <c r="B319" s="28"/>
      <c r="C319" s="179" t="s">
        <v>674</v>
      </c>
      <c r="D319" s="179" t="s">
        <v>675</v>
      </c>
      <c r="E319" s="16" t="s">
        <v>116</v>
      </c>
      <c r="F319" s="180">
        <v>69.388</v>
      </c>
      <c r="H319" s="28"/>
    </row>
    <row r="320" spans="2:8" s="1" customFormat="1" ht="16.9" customHeight="1">
      <c r="B320" s="28"/>
      <c r="C320" s="175" t="s">
        <v>584</v>
      </c>
      <c r="D320" s="176" t="s">
        <v>585</v>
      </c>
      <c r="E320" s="177" t="s">
        <v>557</v>
      </c>
      <c r="F320" s="178">
        <v>4</v>
      </c>
      <c r="H320" s="28"/>
    </row>
    <row r="321" spans="2:8" s="1" customFormat="1" ht="16.9" customHeight="1">
      <c r="B321" s="28"/>
      <c r="C321" s="179" t="s">
        <v>1</v>
      </c>
      <c r="D321" s="179" t="s">
        <v>852</v>
      </c>
      <c r="E321" s="16" t="s">
        <v>1</v>
      </c>
      <c r="F321" s="180">
        <v>0</v>
      </c>
      <c r="H321" s="28"/>
    </row>
    <row r="322" spans="2:8" s="1" customFormat="1" ht="16.9" customHeight="1">
      <c r="B322" s="28"/>
      <c r="C322" s="179" t="s">
        <v>1</v>
      </c>
      <c r="D322" s="179" t="s">
        <v>78</v>
      </c>
      <c r="E322" s="16" t="s">
        <v>1</v>
      </c>
      <c r="F322" s="180">
        <v>2</v>
      </c>
      <c r="H322" s="28"/>
    </row>
    <row r="323" spans="2:8" s="1" customFormat="1" ht="16.9" customHeight="1">
      <c r="B323" s="28"/>
      <c r="C323" s="179" t="s">
        <v>1</v>
      </c>
      <c r="D323" s="179" t="s">
        <v>854</v>
      </c>
      <c r="E323" s="16" t="s">
        <v>1</v>
      </c>
      <c r="F323" s="180">
        <v>0</v>
      </c>
      <c r="H323" s="28"/>
    </row>
    <row r="324" spans="2:8" s="1" customFormat="1" ht="16.9" customHeight="1">
      <c r="B324" s="28"/>
      <c r="C324" s="179" t="s">
        <v>1</v>
      </c>
      <c r="D324" s="179" t="s">
        <v>78</v>
      </c>
      <c r="E324" s="16" t="s">
        <v>1</v>
      </c>
      <c r="F324" s="180">
        <v>2</v>
      </c>
      <c r="H324" s="28"/>
    </row>
    <row r="325" spans="2:8" s="1" customFormat="1" ht="16.9" customHeight="1">
      <c r="B325" s="28"/>
      <c r="C325" s="179" t="s">
        <v>1</v>
      </c>
      <c r="D325" s="179" t="s">
        <v>176</v>
      </c>
      <c r="E325" s="16" t="s">
        <v>1</v>
      </c>
      <c r="F325" s="180">
        <v>4</v>
      </c>
      <c r="H325" s="28"/>
    </row>
    <row r="326" spans="2:8" s="1" customFormat="1" ht="16.9" customHeight="1">
      <c r="B326" s="28"/>
      <c r="C326" s="181" t="s">
        <v>856</v>
      </c>
      <c r="H326" s="28"/>
    </row>
    <row r="327" spans="2:8" s="1" customFormat="1" ht="16.9" customHeight="1">
      <c r="B327" s="28"/>
      <c r="C327" s="179" t="s">
        <v>605</v>
      </c>
      <c r="D327" s="179" t="s">
        <v>606</v>
      </c>
      <c r="E327" s="16" t="s">
        <v>271</v>
      </c>
      <c r="F327" s="180">
        <v>33</v>
      </c>
      <c r="H327" s="28"/>
    </row>
    <row r="328" spans="2:8" s="1" customFormat="1" ht="16.9" customHeight="1">
      <c r="B328" s="28"/>
      <c r="C328" s="179" t="s">
        <v>678</v>
      </c>
      <c r="D328" s="179" t="s">
        <v>679</v>
      </c>
      <c r="E328" s="16" t="s">
        <v>271</v>
      </c>
      <c r="F328" s="180">
        <v>86</v>
      </c>
      <c r="H328" s="28"/>
    </row>
    <row r="329" spans="2:8" s="1" customFormat="1" ht="16.9" customHeight="1">
      <c r="B329" s="28"/>
      <c r="C329" s="179" t="s">
        <v>699</v>
      </c>
      <c r="D329" s="179" t="s">
        <v>700</v>
      </c>
      <c r="E329" s="16" t="s">
        <v>271</v>
      </c>
      <c r="F329" s="180">
        <v>20</v>
      </c>
      <c r="H329" s="28"/>
    </row>
    <row r="330" spans="2:8" s="1" customFormat="1" ht="16.9" customHeight="1">
      <c r="B330" s="28"/>
      <c r="C330" s="179" t="s">
        <v>630</v>
      </c>
      <c r="D330" s="179" t="s">
        <v>631</v>
      </c>
      <c r="E330" s="16" t="s">
        <v>271</v>
      </c>
      <c r="F330" s="180">
        <v>37</v>
      </c>
      <c r="H330" s="28"/>
    </row>
    <row r="331" spans="2:8" s="1" customFormat="1" ht="16.9" customHeight="1">
      <c r="B331" s="28"/>
      <c r="C331" s="179" t="s">
        <v>708</v>
      </c>
      <c r="D331" s="179" t="s">
        <v>709</v>
      </c>
      <c r="E331" s="16" t="s">
        <v>271</v>
      </c>
      <c r="F331" s="180">
        <v>4</v>
      </c>
      <c r="H331" s="28"/>
    </row>
    <row r="332" spans="2:8" s="1" customFormat="1" ht="16.9" customHeight="1">
      <c r="B332" s="28"/>
      <c r="C332" s="179" t="s">
        <v>702</v>
      </c>
      <c r="D332" s="179" t="s">
        <v>703</v>
      </c>
      <c r="E332" s="16" t="s">
        <v>271</v>
      </c>
      <c r="F332" s="180">
        <v>20</v>
      </c>
      <c r="H332" s="28"/>
    </row>
    <row r="333" spans="2:8" s="1" customFormat="1" ht="16.9" customHeight="1">
      <c r="B333" s="28"/>
      <c r="C333" s="179" t="s">
        <v>654</v>
      </c>
      <c r="D333" s="179" t="s">
        <v>655</v>
      </c>
      <c r="E333" s="16" t="s">
        <v>271</v>
      </c>
      <c r="F333" s="180">
        <v>4</v>
      </c>
      <c r="H333" s="28"/>
    </row>
    <row r="334" spans="2:8" s="1" customFormat="1" ht="16.9" customHeight="1">
      <c r="B334" s="28"/>
      <c r="C334" s="175" t="s">
        <v>586</v>
      </c>
      <c r="D334" s="176" t="s">
        <v>587</v>
      </c>
      <c r="E334" s="177" t="s">
        <v>557</v>
      </c>
      <c r="F334" s="178">
        <v>3</v>
      </c>
      <c r="H334" s="28"/>
    </row>
    <row r="335" spans="2:8" s="1" customFormat="1" ht="16.9" customHeight="1">
      <c r="B335" s="28"/>
      <c r="C335" s="179" t="s">
        <v>1</v>
      </c>
      <c r="D335" s="179" t="s">
        <v>849</v>
      </c>
      <c r="E335" s="16" t="s">
        <v>1</v>
      </c>
      <c r="F335" s="180">
        <v>0</v>
      </c>
      <c r="H335" s="28"/>
    </row>
    <row r="336" spans="2:8" s="1" customFormat="1" ht="16.9" customHeight="1">
      <c r="B336" s="28"/>
      <c r="C336" s="179" t="s">
        <v>1</v>
      </c>
      <c r="D336" s="179" t="s">
        <v>92</v>
      </c>
      <c r="E336" s="16" t="s">
        <v>1</v>
      </c>
      <c r="F336" s="180">
        <v>3</v>
      </c>
      <c r="H336" s="28"/>
    </row>
    <row r="337" spans="2:8" s="1" customFormat="1" ht="16.9" customHeight="1">
      <c r="B337" s="28"/>
      <c r="C337" s="179" t="s">
        <v>1</v>
      </c>
      <c r="D337" s="179" t="s">
        <v>176</v>
      </c>
      <c r="E337" s="16" t="s">
        <v>1</v>
      </c>
      <c r="F337" s="180">
        <v>3</v>
      </c>
      <c r="H337" s="28"/>
    </row>
    <row r="338" spans="2:8" s="1" customFormat="1" ht="16.9" customHeight="1">
      <c r="B338" s="28"/>
      <c r="C338" s="181" t="s">
        <v>856</v>
      </c>
      <c r="H338" s="28"/>
    </row>
    <row r="339" spans="2:8" s="1" customFormat="1" ht="16.9" customHeight="1">
      <c r="B339" s="28"/>
      <c r="C339" s="179" t="s">
        <v>605</v>
      </c>
      <c r="D339" s="179" t="s">
        <v>606</v>
      </c>
      <c r="E339" s="16" t="s">
        <v>271</v>
      </c>
      <c r="F339" s="180">
        <v>33</v>
      </c>
      <c r="H339" s="28"/>
    </row>
    <row r="340" spans="2:8" s="1" customFormat="1" ht="16.9" customHeight="1">
      <c r="B340" s="28"/>
      <c r="C340" s="179" t="s">
        <v>678</v>
      </c>
      <c r="D340" s="179" t="s">
        <v>679</v>
      </c>
      <c r="E340" s="16" t="s">
        <v>271</v>
      </c>
      <c r="F340" s="180">
        <v>86</v>
      </c>
      <c r="H340" s="28"/>
    </row>
    <row r="341" spans="2:8" s="1" customFormat="1" ht="16.9" customHeight="1">
      <c r="B341" s="28"/>
      <c r="C341" s="179" t="s">
        <v>699</v>
      </c>
      <c r="D341" s="179" t="s">
        <v>700</v>
      </c>
      <c r="E341" s="16" t="s">
        <v>271</v>
      </c>
      <c r="F341" s="180">
        <v>20</v>
      </c>
      <c r="H341" s="28"/>
    </row>
    <row r="342" spans="2:8" s="1" customFormat="1" ht="16.9" customHeight="1">
      <c r="B342" s="28"/>
      <c r="C342" s="179" t="s">
        <v>630</v>
      </c>
      <c r="D342" s="179" t="s">
        <v>631</v>
      </c>
      <c r="E342" s="16" t="s">
        <v>271</v>
      </c>
      <c r="F342" s="180">
        <v>37</v>
      </c>
      <c r="H342" s="28"/>
    </row>
    <row r="343" spans="2:8" s="1" customFormat="1" ht="16.9" customHeight="1">
      <c r="B343" s="28"/>
      <c r="C343" s="179" t="s">
        <v>705</v>
      </c>
      <c r="D343" s="179" t="s">
        <v>706</v>
      </c>
      <c r="E343" s="16" t="s">
        <v>271</v>
      </c>
      <c r="F343" s="180">
        <v>3</v>
      </c>
      <c r="H343" s="28"/>
    </row>
    <row r="344" spans="2:8" s="1" customFormat="1" ht="16.9" customHeight="1">
      <c r="B344" s="28"/>
      <c r="C344" s="179" t="s">
        <v>702</v>
      </c>
      <c r="D344" s="179" t="s">
        <v>703</v>
      </c>
      <c r="E344" s="16" t="s">
        <v>271</v>
      </c>
      <c r="F344" s="180">
        <v>20</v>
      </c>
      <c r="H344" s="28"/>
    </row>
    <row r="345" spans="2:8" s="1" customFormat="1" ht="16.9" customHeight="1">
      <c r="B345" s="28"/>
      <c r="C345" s="179" t="s">
        <v>657</v>
      </c>
      <c r="D345" s="179" t="s">
        <v>658</v>
      </c>
      <c r="E345" s="16" t="s">
        <v>271</v>
      </c>
      <c r="F345" s="180">
        <v>3</v>
      </c>
      <c r="H345" s="28"/>
    </row>
    <row r="346" spans="2:8" s="1" customFormat="1" ht="16.9" customHeight="1">
      <c r="B346" s="28"/>
      <c r="C346" s="175" t="s">
        <v>588</v>
      </c>
      <c r="D346" s="176" t="s">
        <v>589</v>
      </c>
      <c r="E346" s="177" t="s">
        <v>557</v>
      </c>
      <c r="F346" s="178">
        <v>7</v>
      </c>
      <c r="H346" s="28"/>
    </row>
    <row r="347" spans="2:8" s="1" customFormat="1" ht="16.9" customHeight="1">
      <c r="B347" s="28"/>
      <c r="C347" s="179" t="s">
        <v>1</v>
      </c>
      <c r="D347" s="179" t="s">
        <v>849</v>
      </c>
      <c r="E347" s="16" t="s">
        <v>1</v>
      </c>
      <c r="F347" s="180">
        <v>0</v>
      </c>
      <c r="H347" s="28"/>
    </row>
    <row r="348" spans="2:8" s="1" customFormat="1" ht="16.9" customHeight="1">
      <c r="B348" s="28"/>
      <c r="C348" s="179" t="s">
        <v>1</v>
      </c>
      <c r="D348" s="179" t="s">
        <v>92</v>
      </c>
      <c r="E348" s="16" t="s">
        <v>1</v>
      </c>
      <c r="F348" s="180">
        <v>3</v>
      </c>
      <c r="H348" s="28"/>
    </row>
    <row r="349" spans="2:8" s="1" customFormat="1" ht="16.9" customHeight="1">
      <c r="B349" s="28"/>
      <c r="C349" s="179" t="s">
        <v>1</v>
      </c>
      <c r="D349" s="179" t="s">
        <v>852</v>
      </c>
      <c r="E349" s="16" t="s">
        <v>1</v>
      </c>
      <c r="F349" s="180">
        <v>0</v>
      </c>
      <c r="H349" s="28"/>
    </row>
    <row r="350" spans="2:8" s="1" customFormat="1" ht="16.9" customHeight="1">
      <c r="B350" s="28"/>
      <c r="C350" s="179" t="s">
        <v>1</v>
      </c>
      <c r="D350" s="179" t="s">
        <v>78</v>
      </c>
      <c r="E350" s="16" t="s">
        <v>1</v>
      </c>
      <c r="F350" s="180">
        <v>2</v>
      </c>
      <c r="H350" s="28"/>
    </row>
    <row r="351" spans="2:8" s="1" customFormat="1" ht="16.9" customHeight="1">
      <c r="B351" s="28"/>
      <c r="C351" s="179" t="s">
        <v>1</v>
      </c>
      <c r="D351" s="179" t="s">
        <v>854</v>
      </c>
      <c r="E351" s="16" t="s">
        <v>1</v>
      </c>
      <c r="F351" s="180">
        <v>0</v>
      </c>
      <c r="H351" s="28"/>
    </row>
    <row r="352" spans="2:8" s="1" customFormat="1" ht="16.9" customHeight="1">
      <c r="B352" s="28"/>
      <c r="C352" s="179" t="s">
        <v>1</v>
      </c>
      <c r="D352" s="179" t="s">
        <v>78</v>
      </c>
      <c r="E352" s="16" t="s">
        <v>1</v>
      </c>
      <c r="F352" s="180">
        <v>2</v>
      </c>
      <c r="H352" s="28"/>
    </row>
    <row r="353" spans="2:8" s="1" customFormat="1" ht="16.9" customHeight="1">
      <c r="B353" s="28"/>
      <c r="C353" s="179" t="s">
        <v>1</v>
      </c>
      <c r="D353" s="179" t="s">
        <v>176</v>
      </c>
      <c r="E353" s="16" t="s">
        <v>1</v>
      </c>
      <c r="F353" s="180">
        <v>7</v>
      </c>
      <c r="H353" s="28"/>
    </row>
    <row r="354" spans="2:8" s="1" customFormat="1" ht="16.9" customHeight="1">
      <c r="B354" s="28"/>
      <c r="C354" s="181" t="s">
        <v>856</v>
      </c>
      <c r="H354" s="28"/>
    </row>
    <row r="355" spans="2:8" s="1" customFormat="1" ht="16.9" customHeight="1">
      <c r="B355" s="28"/>
      <c r="C355" s="179" t="s">
        <v>605</v>
      </c>
      <c r="D355" s="179" t="s">
        <v>606</v>
      </c>
      <c r="E355" s="16" t="s">
        <v>271</v>
      </c>
      <c r="F355" s="180">
        <v>33</v>
      </c>
      <c r="H355" s="28"/>
    </row>
    <row r="356" spans="2:8" s="1" customFormat="1" ht="16.9" customHeight="1">
      <c r="B356" s="28"/>
      <c r="C356" s="179" t="s">
        <v>642</v>
      </c>
      <c r="D356" s="179" t="s">
        <v>643</v>
      </c>
      <c r="E356" s="16" t="s">
        <v>271</v>
      </c>
      <c r="F356" s="180">
        <v>14</v>
      </c>
      <c r="H356" s="28"/>
    </row>
    <row r="357" spans="2:8" s="1" customFormat="1" ht="16.9" customHeight="1">
      <c r="B357" s="28"/>
      <c r="C357" s="179" t="s">
        <v>651</v>
      </c>
      <c r="D357" s="179" t="s">
        <v>652</v>
      </c>
      <c r="E357" s="16" t="s">
        <v>271</v>
      </c>
      <c r="F357" s="180">
        <v>7</v>
      </c>
      <c r="H357" s="28"/>
    </row>
    <row r="358" spans="2:8" s="1" customFormat="1" ht="16.9" customHeight="1">
      <c r="B358" s="28"/>
      <c r="C358" s="179" t="s">
        <v>688</v>
      </c>
      <c r="D358" s="179" t="s">
        <v>689</v>
      </c>
      <c r="E358" s="16" t="s">
        <v>271</v>
      </c>
      <c r="F358" s="180">
        <v>87</v>
      </c>
      <c r="H358" s="28"/>
    </row>
    <row r="359" spans="2:8" s="1" customFormat="1" ht="16.9" customHeight="1">
      <c r="B359" s="28"/>
      <c r="C359" s="179" t="s">
        <v>630</v>
      </c>
      <c r="D359" s="179" t="s">
        <v>631</v>
      </c>
      <c r="E359" s="16" t="s">
        <v>271</v>
      </c>
      <c r="F359" s="180">
        <v>37</v>
      </c>
      <c r="H359" s="28"/>
    </row>
    <row r="360" spans="2:8" s="1" customFormat="1" ht="26.45" customHeight="1">
      <c r="B360" s="28"/>
      <c r="C360" s="182" t="s">
        <v>913</v>
      </c>
      <c r="D360" s="182" t="s">
        <v>74</v>
      </c>
      <c r="H360" s="28"/>
    </row>
    <row r="361" spans="2:8" s="1" customFormat="1" ht="16.9" customHeight="1">
      <c r="B361" s="28"/>
      <c r="C361" s="175" t="s">
        <v>914</v>
      </c>
      <c r="D361" s="176" t="s">
        <v>915</v>
      </c>
      <c r="E361" s="177" t="s">
        <v>1</v>
      </c>
      <c r="F361" s="178">
        <v>0</v>
      </c>
      <c r="H361" s="28"/>
    </row>
    <row r="362" spans="2:8" s="1" customFormat="1" ht="16.9" customHeight="1">
      <c r="B362" s="28"/>
      <c r="C362" s="175" t="s">
        <v>88</v>
      </c>
      <c r="D362" s="176" t="s">
        <v>89</v>
      </c>
      <c r="E362" s="177" t="s">
        <v>90</v>
      </c>
      <c r="F362" s="178">
        <v>188.61397525</v>
      </c>
      <c r="H362" s="28"/>
    </row>
    <row r="363" spans="2:8" s="1" customFormat="1" ht="16.9" customHeight="1">
      <c r="B363" s="28"/>
      <c r="C363" s="179" t="s">
        <v>1</v>
      </c>
      <c r="D363" s="179" t="s">
        <v>916</v>
      </c>
      <c r="E363" s="16" t="s">
        <v>1</v>
      </c>
      <c r="F363" s="180">
        <v>0</v>
      </c>
      <c r="H363" s="28"/>
    </row>
    <row r="364" spans="2:8" s="1" customFormat="1" ht="16.9" customHeight="1">
      <c r="B364" s="28"/>
      <c r="C364" s="179" t="s">
        <v>1</v>
      </c>
      <c r="D364" s="179" t="s">
        <v>97</v>
      </c>
      <c r="E364" s="16" t="s">
        <v>1</v>
      </c>
      <c r="F364" s="180">
        <v>150.8538</v>
      </c>
      <c r="H364" s="28"/>
    </row>
    <row r="365" spans="2:8" s="1" customFormat="1" ht="16.9" customHeight="1">
      <c r="B365" s="28"/>
      <c r="C365" s="179" t="s">
        <v>1</v>
      </c>
      <c r="D365" s="179" t="s">
        <v>917</v>
      </c>
      <c r="E365" s="16" t="s">
        <v>1</v>
      </c>
      <c r="F365" s="180">
        <v>0</v>
      </c>
      <c r="H365" s="28"/>
    </row>
    <row r="366" spans="2:8" s="1" customFormat="1" ht="16.9" customHeight="1">
      <c r="B366" s="28"/>
      <c r="C366" s="179" t="s">
        <v>1</v>
      </c>
      <c r="D366" s="179" t="s">
        <v>103</v>
      </c>
      <c r="E366" s="16" t="s">
        <v>1</v>
      </c>
      <c r="F366" s="180">
        <v>37.76017525</v>
      </c>
      <c r="H366" s="28"/>
    </row>
    <row r="367" spans="2:8" s="1" customFormat="1" ht="16.9" customHeight="1">
      <c r="B367" s="28"/>
      <c r="C367" s="179" t="s">
        <v>1</v>
      </c>
      <c r="D367" s="179" t="s">
        <v>176</v>
      </c>
      <c r="E367" s="16" t="s">
        <v>1</v>
      </c>
      <c r="F367" s="180">
        <v>188.61397525</v>
      </c>
      <c r="H367" s="28"/>
    </row>
    <row r="368" spans="2:8" s="1" customFormat="1" ht="16.9" customHeight="1">
      <c r="B368" s="28"/>
      <c r="C368" s="181" t="s">
        <v>856</v>
      </c>
      <c r="H368" s="28"/>
    </row>
    <row r="369" spans="2:8" s="1" customFormat="1" ht="16.9" customHeight="1">
      <c r="B369" s="28"/>
      <c r="C369" s="179" t="s">
        <v>471</v>
      </c>
      <c r="D369" s="179" t="s">
        <v>472</v>
      </c>
      <c r="E369" s="16" t="s">
        <v>90</v>
      </c>
      <c r="F369" s="180">
        <v>188.614</v>
      </c>
      <c r="H369" s="28"/>
    </row>
    <row r="370" spans="2:8" s="1" customFormat="1" ht="16.9" customHeight="1">
      <c r="B370" s="28"/>
      <c r="C370" s="179" t="s">
        <v>475</v>
      </c>
      <c r="D370" s="179" t="s">
        <v>476</v>
      </c>
      <c r="E370" s="16" t="s">
        <v>90</v>
      </c>
      <c r="F370" s="180">
        <v>188.614</v>
      </c>
      <c r="H370" s="28"/>
    </row>
    <row r="371" spans="2:8" s="1" customFormat="1" ht="16.9" customHeight="1">
      <c r="B371" s="28"/>
      <c r="C371" s="179" t="s">
        <v>495</v>
      </c>
      <c r="D371" s="179" t="s">
        <v>496</v>
      </c>
      <c r="E371" s="16" t="s">
        <v>90</v>
      </c>
      <c r="F371" s="180">
        <v>188.614</v>
      </c>
      <c r="H371" s="28"/>
    </row>
    <row r="372" spans="2:8" s="1" customFormat="1" ht="16.9" customHeight="1">
      <c r="B372" s="28"/>
      <c r="C372" s="179" t="s">
        <v>499</v>
      </c>
      <c r="D372" s="179" t="s">
        <v>500</v>
      </c>
      <c r="E372" s="16" t="s">
        <v>90</v>
      </c>
      <c r="F372" s="180">
        <v>188.614</v>
      </c>
      <c r="H372" s="28"/>
    </row>
    <row r="373" spans="2:8" s="1" customFormat="1" ht="22.5">
      <c r="B373" s="28"/>
      <c r="C373" s="179" t="s">
        <v>511</v>
      </c>
      <c r="D373" s="179" t="s">
        <v>512</v>
      </c>
      <c r="E373" s="16" t="s">
        <v>90</v>
      </c>
      <c r="F373" s="180">
        <v>188.614</v>
      </c>
      <c r="H373" s="28"/>
    </row>
    <row r="374" spans="2:8" s="1" customFormat="1" ht="16.9" customHeight="1">
      <c r="B374" s="28"/>
      <c r="C374" s="175" t="s">
        <v>93</v>
      </c>
      <c r="D374" s="176" t="s">
        <v>94</v>
      </c>
      <c r="E374" s="177" t="s">
        <v>90</v>
      </c>
      <c r="F374" s="178">
        <v>17.816</v>
      </c>
      <c r="H374" s="28"/>
    </row>
    <row r="375" spans="2:8" s="1" customFormat="1" ht="16.9" customHeight="1">
      <c r="B375" s="28"/>
      <c r="C375" s="179" t="s">
        <v>1</v>
      </c>
      <c r="D375" s="179" t="s">
        <v>861</v>
      </c>
      <c r="E375" s="16" t="s">
        <v>1</v>
      </c>
      <c r="F375" s="180">
        <v>0</v>
      </c>
      <c r="H375" s="28"/>
    </row>
    <row r="376" spans="2:8" s="1" customFormat="1" ht="16.9" customHeight="1">
      <c r="B376" s="28"/>
      <c r="C376" s="179" t="s">
        <v>1</v>
      </c>
      <c r="D376" s="179" t="s">
        <v>918</v>
      </c>
      <c r="E376" s="16" t="s">
        <v>1</v>
      </c>
      <c r="F376" s="180">
        <v>3.36</v>
      </c>
      <c r="H376" s="28"/>
    </row>
    <row r="377" spans="2:8" s="1" customFormat="1" ht="16.9" customHeight="1">
      <c r="B377" s="28"/>
      <c r="C377" s="179" t="s">
        <v>1</v>
      </c>
      <c r="D377" s="179" t="s">
        <v>863</v>
      </c>
      <c r="E377" s="16" t="s">
        <v>1</v>
      </c>
      <c r="F377" s="180">
        <v>0</v>
      </c>
      <c r="H377" s="28"/>
    </row>
    <row r="378" spans="2:8" s="1" customFormat="1" ht="16.9" customHeight="1">
      <c r="B378" s="28"/>
      <c r="C378" s="179" t="s">
        <v>1</v>
      </c>
      <c r="D378" s="179" t="s">
        <v>919</v>
      </c>
      <c r="E378" s="16" t="s">
        <v>1</v>
      </c>
      <c r="F378" s="180">
        <v>9.456</v>
      </c>
      <c r="H378" s="28"/>
    </row>
    <row r="379" spans="2:8" s="1" customFormat="1" ht="16.9" customHeight="1">
      <c r="B379" s="28"/>
      <c r="C379" s="179" t="s">
        <v>1</v>
      </c>
      <c r="D379" s="179" t="s">
        <v>866</v>
      </c>
      <c r="E379" s="16" t="s">
        <v>1</v>
      </c>
      <c r="F379" s="180">
        <v>0</v>
      </c>
      <c r="H379" s="28"/>
    </row>
    <row r="380" spans="2:8" s="1" customFormat="1" ht="16.9" customHeight="1">
      <c r="B380" s="28"/>
      <c r="C380" s="179" t="s">
        <v>1</v>
      </c>
      <c r="D380" s="179" t="s">
        <v>920</v>
      </c>
      <c r="E380" s="16" t="s">
        <v>1</v>
      </c>
      <c r="F380" s="180">
        <v>3</v>
      </c>
      <c r="H380" s="28"/>
    </row>
    <row r="381" spans="2:8" s="1" customFormat="1" ht="16.9" customHeight="1">
      <c r="B381" s="28"/>
      <c r="C381" s="179" t="s">
        <v>1</v>
      </c>
      <c r="D381" s="179" t="s">
        <v>921</v>
      </c>
      <c r="E381" s="16" t="s">
        <v>1</v>
      </c>
      <c r="F381" s="180">
        <v>0</v>
      </c>
      <c r="H381" s="28"/>
    </row>
    <row r="382" spans="2:8" s="1" customFormat="1" ht="16.9" customHeight="1">
      <c r="B382" s="28"/>
      <c r="C382" s="179" t="s">
        <v>1</v>
      </c>
      <c r="D382" s="179" t="s">
        <v>78</v>
      </c>
      <c r="E382" s="16" t="s">
        <v>1</v>
      </c>
      <c r="F382" s="180">
        <v>2</v>
      </c>
      <c r="H382" s="28"/>
    </row>
    <row r="383" spans="2:8" s="1" customFormat="1" ht="16.9" customHeight="1">
      <c r="B383" s="28"/>
      <c r="C383" s="179" t="s">
        <v>1</v>
      </c>
      <c r="D383" s="179" t="s">
        <v>176</v>
      </c>
      <c r="E383" s="16" t="s">
        <v>1</v>
      </c>
      <c r="F383" s="180">
        <v>17.816</v>
      </c>
      <c r="H383" s="28"/>
    </row>
    <row r="384" spans="2:8" s="1" customFormat="1" ht="16.9" customHeight="1">
      <c r="B384" s="28"/>
      <c r="C384" s="181" t="s">
        <v>856</v>
      </c>
      <c r="H384" s="28"/>
    </row>
    <row r="385" spans="2:8" s="1" customFormat="1" ht="16.9" customHeight="1">
      <c r="B385" s="28"/>
      <c r="C385" s="179" t="s">
        <v>248</v>
      </c>
      <c r="D385" s="179" t="s">
        <v>249</v>
      </c>
      <c r="E385" s="16" t="s">
        <v>90</v>
      </c>
      <c r="F385" s="180">
        <v>17.816</v>
      </c>
      <c r="H385" s="28"/>
    </row>
    <row r="386" spans="2:8" s="1" customFormat="1" ht="16.9" customHeight="1">
      <c r="B386" s="28"/>
      <c r="C386" s="179" t="s">
        <v>488</v>
      </c>
      <c r="D386" s="179" t="s">
        <v>489</v>
      </c>
      <c r="E386" s="16" t="s">
        <v>90</v>
      </c>
      <c r="F386" s="180">
        <v>17.816</v>
      </c>
      <c r="H386" s="28"/>
    </row>
    <row r="387" spans="2:8" s="1" customFormat="1" ht="22.5">
      <c r="B387" s="28"/>
      <c r="C387" s="179" t="s">
        <v>503</v>
      </c>
      <c r="D387" s="179" t="s">
        <v>504</v>
      </c>
      <c r="E387" s="16" t="s">
        <v>90</v>
      </c>
      <c r="F387" s="180">
        <v>17.816</v>
      </c>
      <c r="H387" s="28"/>
    </row>
    <row r="388" spans="2:8" s="1" customFormat="1" ht="16.9" customHeight="1">
      <c r="B388" s="28"/>
      <c r="C388" s="175" t="s">
        <v>922</v>
      </c>
      <c r="D388" s="176" t="s">
        <v>923</v>
      </c>
      <c r="E388" s="177" t="s">
        <v>1</v>
      </c>
      <c r="F388" s="178">
        <v>0</v>
      </c>
      <c r="H388" s="28"/>
    </row>
    <row r="389" spans="2:8" s="1" customFormat="1" ht="16.9" customHeight="1">
      <c r="B389" s="28"/>
      <c r="C389" s="175" t="s">
        <v>97</v>
      </c>
      <c r="D389" s="176" t="s">
        <v>98</v>
      </c>
      <c r="E389" s="177" t="s">
        <v>90</v>
      </c>
      <c r="F389" s="178">
        <v>150.8538</v>
      </c>
      <c r="H389" s="28"/>
    </row>
    <row r="390" spans="2:8" s="1" customFormat="1" ht="16.9" customHeight="1">
      <c r="B390" s="28"/>
      <c r="C390" s="179" t="s">
        <v>1</v>
      </c>
      <c r="D390" s="179" t="s">
        <v>849</v>
      </c>
      <c r="E390" s="16" t="s">
        <v>1</v>
      </c>
      <c r="F390" s="180">
        <v>0</v>
      </c>
      <c r="H390" s="28"/>
    </row>
    <row r="391" spans="2:8" s="1" customFormat="1" ht="16.9" customHeight="1">
      <c r="B391" s="28"/>
      <c r="C391" s="179" t="s">
        <v>1</v>
      </c>
      <c r="D391" s="179" t="s">
        <v>924</v>
      </c>
      <c r="E391" s="16" t="s">
        <v>1</v>
      </c>
      <c r="F391" s="180">
        <v>54.957</v>
      </c>
      <c r="H391" s="28"/>
    </row>
    <row r="392" spans="2:8" s="1" customFormat="1" ht="16.9" customHeight="1">
      <c r="B392" s="28"/>
      <c r="C392" s="179" t="s">
        <v>1</v>
      </c>
      <c r="D392" s="179" t="s">
        <v>851</v>
      </c>
      <c r="E392" s="16" t="s">
        <v>1</v>
      </c>
      <c r="F392" s="180">
        <v>54.957</v>
      </c>
      <c r="H392" s="28"/>
    </row>
    <row r="393" spans="2:8" s="1" customFormat="1" ht="16.9" customHeight="1">
      <c r="B393" s="28"/>
      <c r="C393" s="179" t="s">
        <v>1</v>
      </c>
      <c r="D393" s="179" t="s">
        <v>852</v>
      </c>
      <c r="E393" s="16" t="s">
        <v>1</v>
      </c>
      <c r="F393" s="180">
        <v>0</v>
      </c>
      <c r="H393" s="28"/>
    </row>
    <row r="394" spans="2:8" s="1" customFormat="1" ht="16.9" customHeight="1">
      <c r="B394" s="28"/>
      <c r="C394" s="179" t="s">
        <v>1</v>
      </c>
      <c r="D394" s="179" t="s">
        <v>925</v>
      </c>
      <c r="E394" s="16" t="s">
        <v>1</v>
      </c>
      <c r="F394" s="180">
        <v>47.5848</v>
      </c>
      <c r="H394" s="28"/>
    </row>
    <row r="395" spans="2:8" s="1" customFormat="1" ht="16.9" customHeight="1">
      <c r="B395" s="28"/>
      <c r="C395" s="179" t="s">
        <v>1</v>
      </c>
      <c r="D395" s="179" t="s">
        <v>851</v>
      </c>
      <c r="E395" s="16" t="s">
        <v>1</v>
      </c>
      <c r="F395" s="180">
        <v>47.5848</v>
      </c>
      <c r="H395" s="28"/>
    </row>
    <row r="396" spans="2:8" s="1" customFormat="1" ht="16.9" customHeight="1">
      <c r="B396" s="28"/>
      <c r="C396" s="179" t="s">
        <v>1</v>
      </c>
      <c r="D396" s="179" t="s">
        <v>854</v>
      </c>
      <c r="E396" s="16" t="s">
        <v>1</v>
      </c>
      <c r="F396" s="180">
        <v>0</v>
      </c>
      <c r="H396" s="28"/>
    </row>
    <row r="397" spans="2:8" s="1" customFormat="1" ht="16.9" customHeight="1">
      <c r="B397" s="28"/>
      <c r="C397" s="179" t="s">
        <v>1</v>
      </c>
      <c r="D397" s="179" t="s">
        <v>926</v>
      </c>
      <c r="E397" s="16" t="s">
        <v>1</v>
      </c>
      <c r="F397" s="180">
        <v>48.312</v>
      </c>
      <c r="H397" s="28"/>
    </row>
    <row r="398" spans="2:8" s="1" customFormat="1" ht="16.9" customHeight="1">
      <c r="B398" s="28"/>
      <c r="C398" s="179" t="s">
        <v>1</v>
      </c>
      <c r="D398" s="179" t="s">
        <v>851</v>
      </c>
      <c r="E398" s="16" t="s">
        <v>1</v>
      </c>
      <c r="F398" s="180">
        <v>48.312</v>
      </c>
      <c r="H398" s="28"/>
    </row>
    <row r="399" spans="2:8" s="1" customFormat="1" ht="16.9" customHeight="1">
      <c r="B399" s="28"/>
      <c r="C399" s="179" t="s">
        <v>1</v>
      </c>
      <c r="D399" s="179" t="s">
        <v>176</v>
      </c>
      <c r="E399" s="16" t="s">
        <v>1</v>
      </c>
      <c r="F399" s="180">
        <v>150.8538</v>
      </c>
      <c r="H399" s="28"/>
    </row>
    <row r="400" spans="2:8" s="1" customFormat="1" ht="16.9" customHeight="1">
      <c r="B400" s="28"/>
      <c r="C400" s="181" t="s">
        <v>856</v>
      </c>
      <c r="H400" s="28"/>
    </row>
    <row r="401" spans="2:8" s="1" customFormat="1" ht="16.9" customHeight="1">
      <c r="B401" s="28"/>
      <c r="C401" s="179" t="s">
        <v>224</v>
      </c>
      <c r="D401" s="179" t="s">
        <v>225</v>
      </c>
      <c r="E401" s="16" t="s">
        <v>90</v>
      </c>
      <c r="F401" s="180">
        <v>108.514</v>
      </c>
      <c r="H401" s="28"/>
    </row>
    <row r="402" spans="2:8" s="1" customFormat="1" ht="16.9" customHeight="1">
      <c r="B402" s="28"/>
      <c r="C402" s="179" t="s">
        <v>240</v>
      </c>
      <c r="D402" s="179" t="s">
        <v>241</v>
      </c>
      <c r="E402" s="16" t="s">
        <v>90</v>
      </c>
      <c r="F402" s="180">
        <v>150.854</v>
      </c>
      <c r="H402" s="28"/>
    </row>
    <row r="403" spans="2:8" s="1" customFormat="1" ht="22.5">
      <c r="B403" s="28"/>
      <c r="C403" s="179" t="s">
        <v>323</v>
      </c>
      <c r="D403" s="179" t="s">
        <v>324</v>
      </c>
      <c r="E403" s="16" t="s">
        <v>90</v>
      </c>
      <c r="F403" s="180">
        <v>108.514</v>
      </c>
      <c r="H403" s="28"/>
    </row>
    <row r="404" spans="2:8" s="1" customFormat="1" ht="7.35" customHeight="1">
      <c r="B404" s="40"/>
      <c r="C404" s="41"/>
      <c r="D404" s="41"/>
      <c r="E404" s="41"/>
      <c r="F404" s="41"/>
      <c r="G404" s="41"/>
      <c r="H404" s="28"/>
    </row>
    <row r="405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dell-supita\Supita</dc:creator>
  <cp:keywords/>
  <dc:description/>
  <cp:lastModifiedBy>Iveta Vybíralová</cp:lastModifiedBy>
  <dcterms:created xsi:type="dcterms:W3CDTF">2023-08-31T18:40:25Z</dcterms:created>
  <dcterms:modified xsi:type="dcterms:W3CDTF">2024-02-15T15:23:20Z</dcterms:modified>
  <cp:category/>
  <cp:version/>
  <cp:contentType/>
  <cp:contentStatus/>
</cp:coreProperties>
</file>