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vybiralova\Desktop\Rada a zastupitelstvo\RM 2025\RM 25 23 01 VZMR - střecha Roudníky\"/>
    </mc:Choice>
  </mc:AlternateContent>
  <xr:revisionPtr revIDLastSave="0" documentId="13_ncr:1_{50C729D4-DECA-4C72-B9E5-529694FE02F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SO 01 - Oprava střechy " sheetId="2" r:id="rId2"/>
  </sheets>
  <definedNames>
    <definedName name="_xlnm._FilterDatabase" localSheetId="1" hidden="1">'SO 01 - Oprava střechy '!$C$131:$K$463</definedName>
    <definedName name="_xlnm.Print_Titles" localSheetId="0">'Rekapitulace stavby'!$92:$92</definedName>
    <definedName name="_xlnm.Print_Titles" localSheetId="1">'SO 01 - Oprava střechy '!$131:$131</definedName>
    <definedName name="_xlnm.Print_Area" localSheetId="0">'Rekapitulace stavby'!$D$4:$AO$76,'Rekapitulace stavby'!$C$82:$AQ$96</definedName>
    <definedName name="_xlnm.Print_Area" localSheetId="1">'SO 01 - Oprava střechy '!$C$82:$J$113,'SO 01 - Oprava střechy '!$C$119:$K$463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460" i="2"/>
  <c r="BH460" i="2"/>
  <c r="BG460" i="2"/>
  <c r="BF460" i="2"/>
  <c r="T460" i="2"/>
  <c r="T459" i="2"/>
  <c r="R460" i="2"/>
  <c r="R459" i="2"/>
  <c r="P460" i="2"/>
  <c r="P459" i="2" s="1"/>
  <c r="BI455" i="2"/>
  <c r="BH455" i="2"/>
  <c r="BG455" i="2"/>
  <c r="BF455" i="2"/>
  <c r="T455" i="2"/>
  <c r="R455" i="2"/>
  <c r="P455" i="2"/>
  <c r="BI451" i="2"/>
  <c r="BH451" i="2"/>
  <c r="BG451" i="2"/>
  <c r="BF451" i="2"/>
  <c r="T451" i="2"/>
  <c r="R451" i="2"/>
  <c r="P451" i="2"/>
  <c r="BI446" i="2"/>
  <c r="BH446" i="2"/>
  <c r="BG446" i="2"/>
  <c r="BF446" i="2"/>
  <c r="T446" i="2"/>
  <c r="T445" i="2" s="1"/>
  <c r="R446" i="2"/>
  <c r="R445" i="2"/>
  <c r="P446" i="2"/>
  <c r="P445" i="2"/>
  <c r="BI442" i="2"/>
  <c r="BH442" i="2"/>
  <c r="BG442" i="2"/>
  <c r="BF442" i="2"/>
  <c r="T442" i="2"/>
  <c r="R442" i="2"/>
  <c r="R437" i="2" s="1"/>
  <c r="P442" i="2"/>
  <c r="BI438" i="2"/>
  <c r="BH438" i="2"/>
  <c r="BG438" i="2"/>
  <c r="BF438" i="2"/>
  <c r="T438" i="2"/>
  <c r="R438" i="2"/>
  <c r="P438" i="2"/>
  <c r="BI430" i="2"/>
  <c r="BH430" i="2"/>
  <c r="BG430" i="2"/>
  <c r="BF430" i="2"/>
  <c r="T430" i="2"/>
  <c r="R430" i="2"/>
  <c r="P430" i="2"/>
  <c r="BI424" i="2"/>
  <c r="BH424" i="2"/>
  <c r="BG424" i="2"/>
  <c r="BF424" i="2"/>
  <c r="T424" i="2"/>
  <c r="R424" i="2"/>
  <c r="P424" i="2"/>
  <c r="BI416" i="2"/>
  <c r="BH416" i="2"/>
  <c r="BG416" i="2"/>
  <c r="BF416" i="2"/>
  <c r="T416" i="2"/>
  <c r="R416" i="2"/>
  <c r="P416" i="2"/>
  <c r="BI412" i="2"/>
  <c r="BH412" i="2"/>
  <c r="BG412" i="2"/>
  <c r="BF412" i="2"/>
  <c r="T412" i="2"/>
  <c r="R412" i="2"/>
  <c r="P412" i="2"/>
  <c r="BI408" i="2"/>
  <c r="BH408" i="2"/>
  <c r="BG408" i="2"/>
  <c r="BF408" i="2"/>
  <c r="T408" i="2"/>
  <c r="R408" i="2"/>
  <c r="P408" i="2"/>
  <c r="BI405" i="2"/>
  <c r="BH405" i="2"/>
  <c r="BG405" i="2"/>
  <c r="BF405" i="2"/>
  <c r="T405" i="2"/>
  <c r="R405" i="2"/>
  <c r="P405" i="2"/>
  <c r="BI402" i="2"/>
  <c r="BH402" i="2"/>
  <c r="BG402" i="2"/>
  <c r="BF402" i="2"/>
  <c r="T402" i="2"/>
  <c r="R402" i="2"/>
  <c r="P402" i="2"/>
  <c r="BI384" i="2"/>
  <c r="BH384" i="2"/>
  <c r="BG384" i="2"/>
  <c r="BF384" i="2"/>
  <c r="T384" i="2"/>
  <c r="R384" i="2"/>
  <c r="P384" i="2"/>
  <c r="BI382" i="2"/>
  <c r="BH382" i="2"/>
  <c r="BG382" i="2"/>
  <c r="BF382" i="2"/>
  <c r="T382" i="2"/>
  <c r="R382" i="2"/>
  <c r="P382" i="2"/>
  <c r="BI378" i="2"/>
  <c r="BH378" i="2"/>
  <c r="BG378" i="2"/>
  <c r="BF378" i="2"/>
  <c r="T378" i="2"/>
  <c r="R378" i="2"/>
  <c r="P378" i="2"/>
  <c r="BI374" i="2"/>
  <c r="BH374" i="2"/>
  <c r="BG374" i="2"/>
  <c r="BF374" i="2"/>
  <c r="T374" i="2"/>
  <c r="R374" i="2"/>
  <c r="P374" i="2"/>
  <c r="BI370" i="2"/>
  <c r="BH370" i="2"/>
  <c r="BG370" i="2"/>
  <c r="BF370" i="2"/>
  <c r="T370" i="2"/>
  <c r="R370" i="2"/>
  <c r="P370" i="2"/>
  <c r="BI366" i="2"/>
  <c r="BH366" i="2"/>
  <c r="BG366" i="2"/>
  <c r="BF366" i="2"/>
  <c r="T366" i="2"/>
  <c r="R366" i="2"/>
  <c r="P366" i="2"/>
  <c r="BI362" i="2"/>
  <c r="BH362" i="2"/>
  <c r="BG362" i="2"/>
  <c r="BF362" i="2"/>
  <c r="T362" i="2"/>
  <c r="R362" i="2"/>
  <c r="P362" i="2"/>
  <c r="BI358" i="2"/>
  <c r="BH358" i="2"/>
  <c r="BG358" i="2"/>
  <c r="BF358" i="2"/>
  <c r="T358" i="2"/>
  <c r="R358" i="2"/>
  <c r="P358" i="2"/>
  <c r="BI355" i="2"/>
  <c r="BH355" i="2"/>
  <c r="BG355" i="2"/>
  <c r="BF355" i="2"/>
  <c r="T355" i="2"/>
  <c r="R355" i="2"/>
  <c r="P355" i="2"/>
  <c r="BI342" i="2"/>
  <c r="BH342" i="2"/>
  <c r="BG342" i="2"/>
  <c r="BF342" i="2"/>
  <c r="T342" i="2"/>
  <c r="R342" i="2"/>
  <c r="P342" i="2"/>
  <c r="BI333" i="2"/>
  <c r="BH333" i="2"/>
  <c r="BG333" i="2"/>
  <c r="BF333" i="2"/>
  <c r="T333" i="2"/>
  <c r="R333" i="2"/>
  <c r="P333" i="2"/>
  <c r="BI329" i="2"/>
  <c r="BH329" i="2"/>
  <c r="BG329" i="2"/>
  <c r="BF329" i="2"/>
  <c r="T329" i="2"/>
  <c r="R329" i="2"/>
  <c r="P329" i="2"/>
  <c r="BI315" i="2"/>
  <c r="BH315" i="2"/>
  <c r="BG315" i="2"/>
  <c r="BF315" i="2"/>
  <c r="T315" i="2"/>
  <c r="R315" i="2"/>
  <c r="P315" i="2"/>
  <c r="BI311" i="2"/>
  <c r="BH311" i="2"/>
  <c r="BG311" i="2"/>
  <c r="BF311" i="2"/>
  <c r="T311" i="2"/>
  <c r="R311" i="2"/>
  <c r="P311" i="2"/>
  <c r="BI292" i="2"/>
  <c r="BH292" i="2"/>
  <c r="BG292" i="2"/>
  <c r="BF292" i="2"/>
  <c r="T292" i="2"/>
  <c r="R292" i="2"/>
  <c r="P292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58" i="2"/>
  <c r="BH258" i="2"/>
  <c r="BG258" i="2"/>
  <c r="BF258" i="2"/>
  <c r="T258" i="2"/>
  <c r="R258" i="2"/>
  <c r="P258" i="2"/>
  <c r="BI255" i="2"/>
  <c r="BH255" i="2"/>
  <c r="BG255" i="2"/>
  <c r="BF255" i="2"/>
  <c r="T255" i="2"/>
  <c r="R255" i="2"/>
  <c r="P255" i="2"/>
  <c r="BI251" i="2"/>
  <c r="BH251" i="2"/>
  <c r="BG251" i="2"/>
  <c r="BF251" i="2"/>
  <c r="T251" i="2"/>
  <c r="R251" i="2"/>
  <c r="P251" i="2"/>
  <c r="BI247" i="2"/>
  <c r="BH247" i="2"/>
  <c r="BG247" i="2"/>
  <c r="BF247" i="2"/>
  <c r="T247" i="2"/>
  <c r="R247" i="2"/>
  <c r="P247" i="2"/>
  <c r="BI243" i="2"/>
  <c r="BH243" i="2"/>
  <c r="BG243" i="2"/>
  <c r="BF243" i="2"/>
  <c r="T243" i="2"/>
  <c r="R243" i="2"/>
  <c r="P243" i="2"/>
  <c r="BI239" i="2"/>
  <c r="BH239" i="2"/>
  <c r="BG239" i="2"/>
  <c r="BF239" i="2"/>
  <c r="T239" i="2"/>
  <c r="R239" i="2"/>
  <c r="P239" i="2"/>
  <c r="BI235" i="2"/>
  <c r="BH235" i="2"/>
  <c r="BG235" i="2"/>
  <c r="BF235" i="2"/>
  <c r="T235" i="2"/>
  <c r="R235" i="2"/>
  <c r="P235" i="2"/>
  <c r="BI231" i="2"/>
  <c r="BH231" i="2"/>
  <c r="BG231" i="2"/>
  <c r="BF231" i="2"/>
  <c r="T231" i="2"/>
  <c r="R231" i="2"/>
  <c r="P231" i="2"/>
  <c r="BI227" i="2"/>
  <c r="BH227" i="2"/>
  <c r="BG227" i="2"/>
  <c r="BF227" i="2"/>
  <c r="T227" i="2"/>
  <c r="R227" i="2"/>
  <c r="P227" i="2"/>
  <c r="BI221" i="2"/>
  <c r="BH221" i="2"/>
  <c r="BG221" i="2"/>
  <c r="BF221" i="2"/>
  <c r="T221" i="2"/>
  <c r="R221" i="2"/>
  <c r="P221" i="2"/>
  <c r="BI215" i="2"/>
  <c r="BH215" i="2"/>
  <c r="BG215" i="2"/>
  <c r="BF215" i="2"/>
  <c r="T215" i="2"/>
  <c r="R215" i="2"/>
  <c r="P215" i="2"/>
  <c r="BI209" i="2"/>
  <c r="BH209" i="2"/>
  <c r="BG209" i="2"/>
  <c r="BF209" i="2"/>
  <c r="T209" i="2"/>
  <c r="R209" i="2"/>
  <c r="P209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5" i="2"/>
  <c r="BH195" i="2"/>
  <c r="BG195" i="2"/>
  <c r="BF195" i="2"/>
  <c r="T195" i="2"/>
  <c r="R195" i="2"/>
  <c r="P195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3" i="2"/>
  <c r="BH183" i="2"/>
  <c r="BG183" i="2"/>
  <c r="BF183" i="2"/>
  <c r="T183" i="2"/>
  <c r="T182" i="2"/>
  <c r="R183" i="2"/>
  <c r="R182" i="2" s="1"/>
  <c r="P183" i="2"/>
  <c r="P182" i="2" s="1"/>
  <c r="BI179" i="2"/>
  <c r="BH179" i="2"/>
  <c r="BG179" i="2"/>
  <c r="BF179" i="2"/>
  <c r="T179" i="2"/>
  <c r="R179" i="2"/>
  <c r="P179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58" i="2"/>
  <c r="BH158" i="2"/>
  <c r="BG158" i="2"/>
  <c r="BF158" i="2"/>
  <c r="T158" i="2"/>
  <c r="R158" i="2"/>
  <c r="P158" i="2"/>
  <c r="BI153" i="2"/>
  <c r="BH153" i="2"/>
  <c r="BG153" i="2"/>
  <c r="BF153" i="2"/>
  <c r="T153" i="2"/>
  <c r="R153" i="2"/>
  <c r="P153" i="2"/>
  <c r="BI147" i="2"/>
  <c r="BH147" i="2"/>
  <c r="BG147" i="2"/>
  <c r="BF147" i="2"/>
  <c r="T147" i="2"/>
  <c r="R147" i="2"/>
  <c r="P147" i="2"/>
  <c r="BI142" i="2"/>
  <c r="BH142" i="2"/>
  <c r="BG142" i="2"/>
  <c r="BF142" i="2"/>
  <c r="T142" i="2"/>
  <c r="R142" i="2"/>
  <c r="P142" i="2"/>
  <c r="BI135" i="2"/>
  <c r="BH135" i="2"/>
  <c r="BG135" i="2"/>
  <c r="BF135" i="2"/>
  <c r="T135" i="2"/>
  <c r="T134" i="2"/>
  <c r="R135" i="2"/>
  <c r="R134" i="2"/>
  <c r="P135" i="2"/>
  <c r="P134" i="2"/>
  <c r="F126" i="2"/>
  <c r="E124" i="2"/>
  <c r="F89" i="2"/>
  <c r="E87" i="2"/>
  <c r="J24" i="2"/>
  <c r="E24" i="2"/>
  <c r="J92" i="2" s="1"/>
  <c r="J23" i="2"/>
  <c r="J21" i="2"/>
  <c r="E21" i="2"/>
  <c r="J128" i="2"/>
  <c r="J20" i="2"/>
  <c r="J18" i="2"/>
  <c r="E18" i="2"/>
  <c r="F129" i="2" s="1"/>
  <c r="J17" i="2"/>
  <c r="J15" i="2"/>
  <c r="E15" i="2"/>
  <c r="F128" i="2"/>
  <c r="J14" i="2"/>
  <c r="J12" i="2"/>
  <c r="J89" i="2" s="1"/>
  <c r="E7" i="2"/>
  <c r="E85" i="2"/>
  <c r="L90" i="1"/>
  <c r="AM90" i="1"/>
  <c r="AM89" i="1"/>
  <c r="L89" i="1"/>
  <c r="AM87" i="1"/>
  <c r="L87" i="1"/>
  <c r="L85" i="1"/>
  <c r="L84" i="1"/>
  <c r="J455" i="2"/>
  <c r="BK438" i="2"/>
  <c r="BK416" i="2"/>
  <c r="BK384" i="2"/>
  <c r="J355" i="2"/>
  <c r="J329" i="2"/>
  <c r="J268" i="2"/>
  <c r="J251" i="2"/>
  <c r="BK227" i="2"/>
  <c r="J215" i="2"/>
  <c r="J179" i="2"/>
  <c r="BK412" i="2"/>
  <c r="J282" i="2"/>
  <c r="BK195" i="2"/>
  <c r="BK455" i="2"/>
  <c r="J416" i="2"/>
  <c r="J366" i="2"/>
  <c r="BK188" i="2"/>
  <c r="J442" i="2"/>
  <c r="BK374" i="2"/>
  <c r="J342" i="2"/>
  <c r="BK239" i="2"/>
  <c r="BK183" i="2"/>
  <c r="J430" i="2"/>
  <c r="J311" i="2"/>
  <c r="BK255" i="2"/>
  <c r="BK446" i="2"/>
  <c r="J382" i="2"/>
  <c r="BK333" i="2"/>
  <c r="BK276" i="2"/>
  <c r="J247" i="2"/>
  <c r="J195" i="2"/>
  <c r="J170" i="2"/>
  <c r="J231" i="2"/>
  <c r="BK170" i="2"/>
  <c r="BK251" i="2"/>
  <c r="J460" i="2"/>
  <c r="J424" i="2"/>
  <c r="BK366" i="2"/>
  <c r="BK270" i="2"/>
  <c r="J235" i="2"/>
  <c r="J173" i="2"/>
  <c r="BK424" i="2"/>
  <c r="J286" i="2"/>
  <c r="J451" i="2"/>
  <c r="J412" i="2"/>
  <c r="BK355" i="2"/>
  <c r="BK282" i="2"/>
  <c r="BK258" i="2"/>
  <c r="J204" i="2"/>
  <c r="J164" i="2"/>
  <c r="J374" i="2"/>
  <c r="J191" i="2"/>
  <c r="BK362" i="2"/>
  <c r="J200" i="2"/>
  <c r="BK460" i="2"/>
  <c r="BK430" i="2"/>
  <c r="J358" i="2"/>
  <c r="BK288" i="2"/>
  <c r="BK247" i="2"/>
  <c r="J188" i="2"/>
  <c r="J142" i="2"/>
  <c r="J378" i="2"/>
  <c r="BK167" i="2"/>
  <c r="BK405" i="2"/>
  <c r="BK358" i="2"/>
  <c r="J288" i="2"/>
  <c r="J270" i="2"/>
  <c r="BK231" i="2"/>
  <c r="BK179" i="2"/>
  <c r="BK135" i="2"/>
  <c r="J221" i="2"/>
  <c r="AS94" i="1"/>
  <c r="J264" i="2"/>
  <c r="J446" i="2"/>
  <c r="J405" i="2"/>
  <c r="BK342" i="2"/>
  <c r="BK274" i="2"/>
  <c r="BK221" i="2"/>
  <c r="BK158" i="2"/>
  <c r="BK382" i="2"/>
  <c r="BK262" i="2"/>
  <c r="J135" i="2"/>
  <c r="J438" i="2"/>
  <c r="BK370" i="2"/>
  <c r="BK329" i="2"/>
  <c r="J280" i="2"/>
  <c r="BK243" i="2"/>
  <c r="BK191" i="2"/>
  <c r="J167" i="2"/>
  <c r="J408" i="2"/>
  <c r="BK209" i="2"/>
  <c r="J402" i="2"/>
  <c r="J243" i="2"/>
  <c r="BK451" i="2"/>
  <c r="BK408" i="2"/>
  <c r="J370" i="2"/>
  <c r="J315" i="2"/>
  <c r="J258" i="2"/>
  <c r="J209" i="2"/>
  <c r="BK164" i="2"/>
  <c r="J384" i="2"/>
  <c r="BK280" i="2"/>
  <c r="BK147" i="2"/>
  <c r="BK442" i="2"/>
  <c r="J362" i="2"/>
  <c r="BK315" i="2"/>
  <c r="BK264" i="2"/>
  <c r="BK215" i="2"/>
  <c r="J183" i="2"/>
  <c r="J158" i="2"/>
  <c r="J274" i="2"/>
  <c r="BK142" i="2"/>
  <c r="J239" i="2"/>
  <c r="J262" i="2"/>
  <c r="J292" i="2"/>
  <c r="BK402" i="2"/>
  <c r="BK292" i="2"/>
  <c r="BK268" i="2"/>
  <c r="J227" i="2"/>
  <c r="BK173" i="2"/>
  <c r="BK286" i="2"/>
  <c r="BK153" i="2"/>
  <c r="J333" i="2"/>
  <c r="BK204" i="2"/>
  <c r="J255" i="2"/>
  <c r="J147" i="2"/>
  <c r="BK311" i="2"/>
  <c r="BK200" i="2"/>
  <c r="BK378" i="2"/>
  <c r="J276" i="2"/>
  <c r="BK235" i="2"/>
  <c r="J153" i="2"/>
  <c r="T141" i="2" l="1"/>
  <c r="T133" i="2" s="1"/>
  <c r="P194" i="2"/>
  <c r="P230" i="2"/>
  <c r="R291" i="2"/>
  <c r="T415" i="2"/>
  <c r="T437" i="2"/>
  <c r="BK450" i="2"/>
  <c r="J450" i="2" s="1"/>
  <c r="J111" i="2" s="1"/>
  <c r="T450" i="2"/>
  <c r="BK141" i="2"/>
  <c r="J141" i="2"/>
  <c r="J99" i="2" s="1"/>
  <c r="R163" i="2"/>
  <c r="BK230" i="2"/>
  <c r="J230" i="2" s="1"/>
  <c r="J105" i="2" s="1"/>
  <c r="BK291" i="2"/>
  <c r="J291" i="2"/>
  <c r="J106" i="2"/>
  <c r="P415" i="2"/>
  <c r="P437" i="2"/>
  <c r="P450" i="2"/>
  <c r="R450" i="2"/>
  <c r="R436" i="2" s="1"/>
  <c r="P141" i="2"/>
  <c r="P133" i="2"/>
  <c r="BK163" i="2"/>
  <c r="J163" i="2" s="1"/>
  <c r="J100" i="2" s="1"/>
  <c r="T163" i="2"/>
  <c r="BK187" i="2"/>
  <c r="BK194" i="2"/>
  <c r="J194" i="2"/>
  <c r="J104" i="2"/>
  <c r="T194" i="2"/>
  <c r="R230" i="2"/>
  <c r="P291" i="2"/>
  <c r="BK415" i="2"/>
  <c r="J415" i="2" s="1"/>
  <c r="J107" i="2" s="1"/>
  <c r="BK437" i="2"/>
  <c r="R141" i="2"/>
  <c r="R133" i="2"/>
  <c r="P163" i="2"/>
  <c r="P187" i="2"/>
  <c r="R187" i="2"/>
  <c r="T187" i="2"/>
  <c r="R194" i="2"/>
  <c r="T230" i="2"/>
  <c r="T291" i="2"/>
  <c r="R415" i="2"/>
  <c r="BK459" i="2"/>
  <c r="J459" i="2"/>
  <c r="J112" i="2"/>
  <c r="BK445" i="2"/>
  <c r="J445" i="2" s="1"/>
  <c r="J110" i="2" s="1"/>
  <c r="BK134" i="2"/>
  <c r="BK133" i="2"/>
  <c r="BK182" i="2"/>
  <c r="J182" i="2"/>
  <c r="J101" i="2"/>
  <c r="J91" i="2"/>
  <c r="J126" i="2"/>
  <c r="J129" i="2"/>
  <c r="BE147" i="2"/>
  <c r="BE153" i="2"/>
  <c r="BE158" i="2"/>
  <c r="BE179" i="2"/>
  <c r="BE408" i="2"/>
  <c r="BE412" i="2"/>
  <c r="BE424" i="2"/>
  <c r="E122" i="2"/>
  <c r="BE183" i="2"/>
  <c r="BE280" i="2"/>
  <c r="BE382" i="2"/>
  <c r="BE384" i="2"/>
  <c r="BE402" i="2"/>
  <c r="F91" i="2"/>
  <c r="BE167" i="2"/>
  <c r="BE170" i="2"/>
  <c r="BE195" i="2"/>
  <c r="BE204" i="2"/>
  <c r="BE221" i="2"/>
  <c r="BE235" i="2"/>
  <c r="BE258" i="2"/>
  <c r="BE264" i="2"/>
  <c r="BE268" i="2"/>
  <c r="BE274" i="2"/>
  <c r="BE282" i="2"/>
  <c r="BE286" i="2"/>
  <c r="BE288" i="2"/>
  <c r="BE315" i="2"/>
  <c r="BE416" i="2"/>
  <c r="BE446" i="2"/>
  <c r="BE451" i="2"/>
  <c r="BE460" i="2"/>
  <c r="BE142" i="2"/>
  <c r="BE209" i="2"/>
  <c r="BE239" i="2"/>
  <c r="BE243" i="2"/>
  <c r="BE247" i="2"/>
  <c r="BE276" i="2"/>
  <c r="BE329" i="2"/>
  <c r="BE333" i="2"/>
  <c r="BE342" i="2"/>
  <c r="BE355" i="2"/>
  <c r="BE362" i="2"/>
  <c r="F92" i="2"/>
  <c r="BE135" i="2"/>
  <c r="BE164" i="2"/>
  <c r="BE173" i="2"/>
  <c r="BE188" i="2"/>
  <c r="BE191" i="2"/>
  <c r="BE200" i="2"/>
  <c r="BE215" i="2"/>
  <c r="BE227" i="2"/>
  <c r="BE231" i="2"/>
  <c r="BE251" i="2"/>
  <c r="BE255" i="2"/>
  <c r="BE262" i="2"/>
  <c r="BE270" i="2"/>
  <c r="BE292" i="2"/>
  <c r="BE311" i="2"/>
  <c r="BE358" i="2"/>
  <c r="BE366" i="2"/>
  <c r="BE370" i="2"/>
  <c r="BE374" i="2"/>
  <c r="BE378" i="2"/>
  <c r="BE405" i="2"/>
  <c r="BE430" i="2"/>
  <c r="BE438" i="2"/>
  <c r="BE442" i="2"/>
  <c r="BE455" i="2"/>
  <c r="F36" i="2"/>
  <c r="BC95" i="1" s="1"/>
  <c r="BC94" i="1" s="1"/>
  <c r="W32" i="1" s="1"/>
  <c r="F34" i="2"/>
  <c r="BA95" i="1" s="1"/>
  <c r="BA94" i="1" s="1"/>
  <c r="AW94" i="1" s="1"/>
  <c r="AK30" i="1" s="1"/>
  <c r="J34" i="2"/>
  <c r="AW95" i="1" s="1"/>
  <c r="F37" i="2"/>
  <c r="BD95" i="1"/>
  <c r="BD94" i="1" s="1"/>
  <c r="W33" i="1" s="1"/>
  <c r="F35" i="2"/>
  <c r="BB95" i="1" s="1"/>
  <c r="BB94" i="1" s="1"/>
  <c r="W31" i="1" s="1"/>
  <c r="P186" i="2" l="1"/>
  <c r="P132" i="2" s="1"/>
  <c r="AU95" i="1" s="1"/>
  <c r="AU94" i="1" s="1"/>
  <c r="T186" i="2"/>
  <c r="T132" i="2" s="1"/>
  <c r="BK436" i="2"/>
  <c r="J436" i="2"/>
  <c r="J108" i="2"/>
  <c r="BK186" i="2"/>
  <c r="J186" i="2" s="1"/>
  <c r="J102" i="2" s="1"/>
  <c r="P436" i="2"/>
  <c r="T436" i="2"/>
  <c r="R186" i="2"/>
  <c r="R132" i="2"/>
  <c r="J437" i="2"/>
  <c r="J109" i="2"/>
  <c r="J133" i="2"/>
  <c r="J97" i="2"/>
  <c r="J134" i="2"/>
  <c r="J98" i="2"/>
  <c r="J187" i="2"/>
  <c r="J103" i="2"/>
  <c r="AY94" i="1"/>
  <c r="W30" i="1"/>
  <c r="F33" i="2"/>
  <c r="AZ95" i="1" s="1"/>
  <c r="AZ94" i="1" s="1"/>
  <c r="AV94" i="1" s="1"/>
  <c r="AK29" i="1" s="1"/>
  <c r="AX94" i="1"/>
  <c r="J33" i="2"/>
  <c r="AV95" i="1" s="1"/>
  <c r="AT95" i="1" s="1"/>
  <c r="BK132" i="2" l="1"/>
  <c r="J132" i="2"/>
  <c r="J30" i="2"/>
  <c r="AG95" i="1"/>
  <c r="AG94" i="1" s="1"/>
  <c r="AK26" i="1" s="1"/>
  <c r="AK35" i="1" s="1"/>
  <c r="W29" i="1"/>
  <c r="AT94" i="1"/>
  <c r="J39" i="2" l="1"/>
  <c r="J96" i="2"/>
  <c r="AN94" i="1"/>
  <c r="AN95" i="1"/>
</calcChain>
</file>

<file path=xl/sharedStrings.xml><?xml version="1.0" encoding="utf-8"?>
<sst xmlns="http://schemas.openxmlformats.org/spreadsheetml/2006/main" count="2931" uniqueCount="574">
  <si>
    <t>Export Komplet</t>
  </si>
  <si>
    <t/>
  </si>
  <si>
    <t>2.0</t>
  </si>
  <si>
    <t>ZAMOK</t>
  </si>
  <si>
    <t>False</t>
  </si>
  <si>
    <t>{ded807f4-8bde-4268-8714-0b6ea143fa71}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</si>
  <si>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</si>
  <si>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</si>
  <si>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</si>
  <si>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</si>
  <si>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</si>
  <si>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</si>
  <si>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</si>
  <si>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</si>
  <si>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</si>
  <si>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</si>
  <si>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</si>
  <si>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Komunitní centrum Roudníky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</si>
  <si>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</si>
  <si>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</si>
  <si>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</si>
  <si>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</si>
  <si>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</si>
  <si>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</si>
  <si>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</si>
  <si>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</si>
  <si>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</si>
  <si>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</si>
  <si>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</si>
  <si>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</si>
  <si>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</si>
  <si>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</si>
  <si>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</si>
  <si>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</si>
  <si>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</si>
  <si>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</si>
  <si>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</si>
  <si>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</si>
  <si>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</si>
  <si>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</si>
  <si>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</si>
  <si>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</si>
  <si>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</si>
  <si>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</si>
  <si>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</si>
  <si>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</si>
  <si>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</si>
  <si>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</si>
  <si>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</si>
  <si>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</si>
  <si>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</si>
  <si>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</si>
  <si>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</si>
  <si>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</si>
  <si>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</si>
  <si>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</si>
  <si>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</si>
  <si>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</si>
  <si>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</si>
  <si>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</si>
  <si>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</si>
  <si>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</si>
  <si>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</si>
  <si>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</si>
  <si>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</si>
  <si>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</si>
  <si>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</si>
  <si>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</si>
  <si>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</si>
  <si>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</si>
  <si>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</si>
  <si>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</si>
  <si>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</si>
  <si>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</si>
  <si>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</si>
  <si>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</si>
  <si>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</si>
  <si>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</si>
  <si>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 xml:space="preserve">Oprava střechy </t>
  </si>
  <si>
    <t>STA</t>
  </si>
  <si>
    <t>1</t>
  </si>
  <si>
    <t>{7b23c4a5-f16c-4fd2-8e34-727ba514ab55}</t>
  </si>
  <si>
    <t>2</t>
  </si>
  <si>
    <t>KRYCÍ LIST SOUPISU PRACÍ</t>
  </si>
  <si>
    <t>Objekt:</t>
  </si>
  <si>
    <t xml:space="preserve">SO 01 - Oprava střechy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</si>
  <si>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</si>
  <si>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</si>
  <si>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</si>
  <si>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</si>
  <si>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</si>
  <si>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</si>
  <si>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</si>
  <si>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</si>
  <si>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</si>
  <si>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</si>
  <si>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</si>
  <si>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</si>
  <si>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</si>
  <si>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</si>
  <si>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</si>
  <si>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783 - Dokončovací práce - nátěry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</si>
  <si>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</si>
  <si>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</si>
  <si>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</si>
  <si>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VRN6 - Územní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</si>
  <si>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</si>
  <si>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</si>
  <si>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</si>
  <si>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</si>
  <si>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</si>
  <si>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</si>
  <si>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</si>
  <si>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</si>
  <si>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</si>
  <si>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</si>
  <si>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</si>
  <si>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</si>
  <si>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</si>
  <si>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</si>
  <si>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</si>
  <si>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</si>
  <si>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</si>
  <si>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</si>
  <si>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</si>
  <si>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</si>
  <si>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622326259</t>
  </si>
  <si>
    <t>Oprava vnější vápenocementové omítky s celoplošným přeštukováním členitosti 1 v rozsahu přes 80 do 100 %</t>
  </si>
  <si>
    <t>m2</t>
  </si>
  <si>
    <t>CS ÚRS 2025 01</t>
  </si>
  <si>
    <t>4</t>
  </si>
  <si>
    <t>185012330</t>
  </si>
  <si>
    <t>PP</t>
  </si>
  <si>
    <t>Oprava vápenocementové omítky s celoplošným přeštukováním vnějších ploch stupně členitosti 1, v rozsahu opravované plochy přes 80 do 100%</t>
  </si>
  <si>
    <t>Online PSC</t>
  </si>
  <si>
    <t>https://podminky.urs.cz/item/CS_URS_2025_01/622326259</t>
  </si>
  <si>
    <t>VV</t>
  </si>
  <si>
    <t>11,815*3,135</t>
  </si>
  <si>
    <t>-2*(6*2,01/2)</t>
  </si>
  <si>
    <t>Součet</t>
  </si>
  <si>
    <t>9</t>
  </si>
  <si>
    <t>Ostatní konstrukce a práce, bourání</t>
  </si>
  <si>
    <t>941111111</t>
  </si>
  <si>
    <t>Montáž lešení řadového trubkového lehkého s podlahami zatížení do 200 kg/m2 š od 0,6 do 0,9 m v do 10 m</t>
  </si>
  <si>
    <t>1162444933</t>
  </si>
  <si>
    <t>Lešení řadové trubkové lehké pracovní s podlahami s provozním zatížením tř. 3 do 200 kg/m2 šířky tř. W06 od 0,6 do 0,9 m výšky do 10 m montáž</t>
  </si>
  <si>
    <t>https://podminky.urs.cz/item/CS_URS_2025_01/941111111</t>
  </si>
  <si>
    <t>6*(8+8+10+10+10+3+17+30)</t>
  </si>
  <si>
    <t>3</t>
  </si>
  <si>
    <t>941111211</t>
  </si>
  <si>
    <t>Příplatek k lešení řadovému trubkovému lehkému s podlahami do 200 kg/m2 š od 0,6 do 0,9 m v do 10 m za každý den použití</t>
  </si>
  <si>
    <t>-1541155119</t>
  </si>
  <si>
    <t>Lešení řadové trubkové lehké pracovní s podlahami s provozním zatížením tř. 3 do 200 kg/m2 šířky tř. W06 od 0,6 do 0,9 m výšky do 10 m příplatek k ceně za každý den použití</t>
  </si>
  <si>
    <t>https://podminky.urs.cz/item/CS_URS_2025_01/941111211</t>
  </si>
  <si>
    <t>P</t>
  </si>
  <si>
    <t>Poznámka k položce:_x000D_
pronájem lešení 90 dní (položka bude upravena na základě skutečné doby pronájmu)</t>
  </si>
  <si>
    <t>90*(6*(8+8+10+10+10+3+17+30))</t>
  </si>
  <si>
    <t>941111811</t>
  </si>
  <si>
    <t>Demontáž lešení řadového trubkového lehkého s podlahami zatížení do 200 kg/m2 š od 0,6 do 0,9 m v do 10 m</t>
  </si>
  <si>
    <t>573236077</t>
  </si>
  <si>
    <t>Lešení řadové trubkové lehké pracovní s podlahami s provozním zatížením tř. 3 do 200 kg/m2 šířky tř. W06 od 0,6 do 0,9 m výšky do 10 m demontáž</t>
  </si>
  <si>
    <t>https://podminky.urs.cz/item/CS_URS_2025_01/941111811</t>
  </si>
  <si>
    <t>5</t>
  </si>
  <si>
    <t>962032631</t>
  </si>
  <si>
    <t>Bourání zdiva komínového z cihel pálených, šamotových nebo vápenopískových na MV nebo MVC</t>
  </si>
  <si>
    <t>m3</t>
  </si>
  <si>
    <t>-964192608</t>
  </si>
  <si>
    <t>Bourání zdiva nadzákladového komínového z cihel pálených, šamotových nebo vápenopískových, na maltu vápennou nebo vápenocementovou</t>
  </si>
  <si>
    <t>https://podminky.urs.cz/item/CS_URS_2025_01/962032631</t>
  </si>
  <si>
    <t>3*(0,5*0,5*1,5)</t>
  </si>
  <si>
    <t>997</t>
  </si>
  <si>
    <t>Doprava suti a vybouraných hmot</t>
  </si>
  <si>
    <t>997013113</t>
  </si>
  <si>
    <t>Vnitrostaveništní doprava suti a vybouraných hmot pro budovy v přes 9 do 12 m</t>
  </si>
  <si>
    <t>t</t>
  </si>
  <si>
    <t>1320197910</t>
  </si>
  <si>
    <t>Vnitrostaveništní doprava suti a vybouraných hmot vodorovně do 50 m s naložením základní pro budovy a haly výšky přes 9 do 12 m</t>
  </si>
  <si>
    <t>https://podminky.urs.cz/item/CS_URS_2025_01/997013113</t>
  </si>
  <si>
    <t>7</t>
  </si>
  <si>
    <t>997013501</t>
  </si>
  <si>
    <t>Odvoz suti a vybouraných hmot na skládku nebo meziskládku do 1 km se složením</t>
  </si>
  <si>
    <t>-1011801562</t>
  </si>
  <si>
    <t>Odvoz suti a vybouraných hmot na skládku nebo meziskládku se složením, na vzdálenost do 1 km</t>
  </si>
  <si>
    <t>https://podminky.urs.cz/item/CS_URS_2025_01/997013501</t>
  </si>
  <si>
    <t>8</t>
  </si>
  <si>
    <t>997013509</t>
  </si>
  <si>
    <t>Příplatek k odvozu suti a vybouraných hmot na skládku ZKD 1 km přes 1 km</t>
  </si>
  <si>
    <t>-107606916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</si>
  <si>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</si>
  <si>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</si>
  <si>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997013821</t>
  </si>
  <si>
    <t>Poplatek za uložení na skládce (skládkovné) stavebního odpadu s obsahem azbestu kód odpadu 17 06 05</t>
  </si>
  <si>
    <t>766588285</t>
  </si>
  <si>
    <t>Poplatek za uložení stavebního odpadu na skládce (skládkovné) ze stavebních materiálů obsahujících azbest zatříděných do Katalogu odpadů pod kódem 17 06 05</t>
  </si>
  <si>
    <t>https://podminky.urs.cz/item/CS_URS_2025_01/997013821</t>
  </si>
  <si>
    <t>Poznámka k položce:_x000D_
Metr čtvereční eternitu váží 15 – 20 kg</t>
  </si>
  <si>
    <t>443,542*20/1000</t>
  </si>
  <si>
    <t>10</t>
  </si>
  <si>
    <t>997013863</t>
  </si>
  <si>
    <t>Poplatek za uložení stavebního odpadu na recyklační skládce (skládkovné) cihelného kód odpadu 17 01 02</t>
  </si>
  <si>
    <t>279685839</t>
  </si>
  <si>
    <t>Poplatek za uložení stavebního odpadu na recyklační skládce (skládkovné) cihelného zatříděného do Katalogu odpadů pod kódem 17 01 02</t>
  </si>
  <si>
    <t>https://podminky.urs.cz/item/CS_URS_2025_01/997013863</t>
  </si>
  <si>
    <t>998</t>
  </si>
  <si>
    <t>Přesun hmot</t>
  </si>
  <si>
    <t>11</t>
  </si>
  <si>
    <t>998011002</t>
  </si>
  <si>
    <t>Přesun hmot pro budovy zděné v přes 6 do 12 m</t>
  </si>
  <si>
    <t>-739493720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</si>
  <si>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</si>
  <si>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https://podminky.urs.cz/item/CS_URS_2025_01/998011002</t>
  </si>
  <si>
    <t>PSV</t>
  </si>
  <si>
    <t>Práce a dodávky PSV</t>
  </si>
  <si>
    <t>741</t>
  </si>
  <si>
    <t>Elektroinstalace - silnoproud</t>
  </si>
  <si>
    <t>R741420001</t>
  </si>
  <si>
    <t>Montáž drát nebo lano hromosvodné svodové D do 10 mm s podpěrou</t>
  </si>
  <si>
    <t>kpl</t>
  </si>
  <si>
    <t>16</t>
  </si>
  <si>
    <t>641952095</t>
  </si>
  <si>
    <t>Montáž hromosvodného vedení svodových drátů nebo lan s podpěrami, Ø do 10 mm</t>
  </si>
  <si>
    <t>Poznámka k položce:_x000D_
Kompletní montáž hromosvodu včetně materiálu, podpěr, svorek, ochraných úhelníků, jímačů, zkušebních svorek, označovaích štítků a výchozí revize</t>
  </si>
  <si>
    <t>13</t>
  </si>
  <si>
    <t>R741421833</t>
  </si>
  <si>
    <t>Demontáž drátu nebo lana svodového vedení D přes 8 mm šikmá střecha</t>
  </si>
  <si>
    <t>-1013370376</t>
  </si>
  <si>
    <t>Demontáž hromosvodného vedení bez zachování funkčnosti svodových drátů nebo lan na šikmé střeše, průměru přes 8 mm</t>
  </si>
  <si>
    <t>Poznámka k položce:_x000D_
Kompletní demontáž hromosvodu včetně podpěr, svorek, ochraných úhelníků, jímačů, zkušebních svorek, označovaích štítků</t>
  </si>
  <si>
    <t>762</t>
  </si>
  <si>
    <t>Konstrukce tesařské</t>
  </si>
  <si>
    <t>14</t>
  </si>
  <si>
    <t>762341210</t>
  </si>
  <si>
    <t>Montáž bednění střech rovných a šikmých sklonu do 60° z hrubých prken na sraz tl do 32 mm</t>
  </si>
  <si>
    <t>1078558835</t>
  </si>
  <si>
    <t>Montáž bednění střech rovných a šikmých sklonu do 60° s vyřezáním otvorů z prken hrubých na sraz tl. do 32 mm</t>
  </si>
  <si>
    <t>https://podminky.urs.cz/item/CS_URS_2025_01/762341210</t>
  </si>
  <si>
    <t>Poznámka k položce:_x000D_
100% výměna</t>
  </si>
  <si>
    <t>((443,542/100)*100)</t>
  </si>
  <si>
    <t>15</t>
  </si>
  <si>
    <t>M</t>
  </si>
  <si>
    <t>60515111</t>
  </si>
  <si>
    <t>řezivo jehličnaté boční prkno 20-30mm</t>
  </si>
  <si>
    <t>32</t>
  </si>
  <si>
    <t>-1534575027</t>
  </si>
  <si>
    <t>443,542*0,032</t>
  </si>
  <si>
    <t>762341811</t>
  </si>
  <si>
    <t>Demontáž bednění střech z prken</t>
  </si>
  <si>
    <t>886064630</t>
  </si>
  <si>
    <t>Demontáž bednění a laťování bednění střech rovných, obloukových, sklonu do 60° se všemi nadstřešními konstrukcemi z prken hrubých, hoblovaných tl. do 32 mm</t>
  </si>
  <si>
    <t>https://podminky.urs.cz/item/CS_URS_2025_01/762341811</t>
  </si>
  <si>
    <t>17</t>
  </si>
  <si>
    <t>762711921</t>
  </si>
  <si>
    <t>Vyřezání části prostorových vázaných konstrukcí průřezové pl řeziva přes 120 do 224 cm2 dl do 3 m</t>
  </si>
  <si>
    <t>m</t>
  </si>
  <si>
    <t>462439590</t>
  </si>
  <si>
    <t>Vyřezání prostorových vázaných konstrukcí z řeziva hraněného nebo polohraněného průřezové plochy řeziva přes 120 do 224 cm2, délky vyřezané části prostorového prvku do 3 m</t>
  </si>
  <si>
    <t>https://podminky.urs.cz/item/CS_URS_2025_01/762711921</t>
  </si>
  <si>
    <t xml:space="preserve">Poznámka k položce:_x000D_
předpoklad 5m3_x000D_
</t>
  </si>
  <si>
    <t>výpočet m3 (180*0,12*0,14)</t>
  </si>
  <si>
    <t>300</t>
  </si>
  <si>
    <t>18</t>
  </si>
  <si>
    <t>762331812</t>
  </si>
  <si>
    <t>Demontáž vázaných kcí krovů z hranolů průřezové pl přes 120 do 224 cm2</t>
  </si>
  <si>
    <t>124942956</t>
  </si>
  <si>
    <t>Demontáž vázaných konstrukcí krovů sklonu do 60° z hranolů, hranolků, fošen, průřezové plochy přes 120 do 224 cm2</t>
  </si>
  <si>
    <t>https://podminky.urs.cz/item/CS_URS_2025_01/762331812</t>
  </si>
  <si>
    <t>19</t>
  </si>
  <si>
    <t>762712922</t>
  </si>
  <si>
    <t>Doplnění části prostorové vázané konstrukce hranoly průřezové pl přes 120 do 224 cm2 včetně materiálu</t>
  </si>
  <si>
    <t>-1504732586</t>
  </si>
  <si>
    <t>Doplnění prostorových vázaných konstrukcí řezivem hraněným nebo polohraněným (materiál v ceně) průřezové plochy přes 120 do 224 cm2</t>
  </si>
  <si>
    <t>https://podminky.urs.cz/item/CS_URS_2025_01/762712922</t>
  </si>
  <si>
    <t>20</t>
  </si>
  <si>
    <t>998762102</t>
  </si>
  <si>
    <t>Přesun hmot tonážní pro kce tesařské v objektech v přes 6 do 12 m</t>
  </si>
  <si>
    <t>1963924383</t>
  </si>
  <si>
    <t>Přesun hmot pro konstrukce tesařské stanovený z hmotnosti přesunovaného materiálu vodorovná dopravní vzdálenost do 50 m základní v objektech výšky přes 6 do 12 m</t>
  </si>
  <si>
    <t>https://podminky.urs.cz/item/CS_URS_2025_01/998762102</t>
  </si>
  <si>
    <t>764</t>
  </si>
  <si>
    <t>Konstrukce klempířské</t>
  </si>
  <si>
    <t>764004801</t>
  </si>
  <si>
    <t>Demontáž podokapního žlabu do suti</t>
  </si>
  <si>
    <t>1327597236</t>
  </si>
  <si>
    <t>Demontáž klempířských konstrukcí žlabu podokapního do suti</t>
  </si>
  <si>
    <t>https://podminky.urs.cz/item/CS_URS_2025_01/764004801</t>
  </si>
  <si>
    <t>22+18+3+3+14</t>
  </si>
  <si>
    <t>22</t>
  </si>
  <si>
    <t>764211466</t>
  </si>
  <si>
    <t>Oplechování úžlabí z Pz plechu rš 500 mm</t>
  </si>
  <si>
    <t>1186813872</t>
  </si>
  <si>
    <t>Oplechování střešních prvků z pozinkovaného plechu úžlabí rš 500 mm</t>
  </si>
  <si>
    <t>https://podminky.urs.cz/item/CS_URS_2025_01/764211466</t>
  </si>
  <si>
    <t>4,3+4+6,3+6,3</t>
  </si>
  <si>
    <t>23</t>
  </si>
  <si>
    <t>764212403</t>
  </si>
  <si>
    <t>Oplechování štítu závětrnou lištou z Pz plechu rš 250 mm</t>
  </si>
  <si>
    <t>2063937055</t>
  </si>
  <si>
    <t>Oplechování střešních prvků z pozinkovaného plechu štítu závětrnou lištou rš 250 mm</t>
  </si>
  <si>
    <t>https://podminky.urs.cz/item/CS_URS_2025_01/764212403</t>
  </si>
  <si>
    <t>4,3+4+4,8+4,8</t>
  </si>
  <si>
    <t>24</t>
  </si>
  <si>
    <t>764212433</t>
  </si>
  <si>
    <t>Oplechování rovné okapové hrany z Pz plechu rš 250 mm</t>
  </si>
  <si>
    <t>-1986462625</t>
  </si>
  <si>
    <t>Oplechování střešních prvků z pozinkovaného plechu okapu okapovým plechem střechy rovné rš 250 mm</t>
  </si>
  <si>
    <t>https://podminky.urs.cz/item/CS_URS_2025_01/764212433</t>
  </si>
  <si>
    <t>25</t>
  </si>
  <si>
    <t>764311403</t>
  </si>
  <si>
    <t>Lemování rovných zdí střech s krytinou prejzovou nebo vlnitou z Pz plechu rš 250 mm</t>
  </si>
  <si>
    <t>-1007393777</t>
  </si>
  <si>
    <t>Lemování zdí z pozinkovaného plechu boční nebo horní rovné, střech s krytinou prejzovou nebo vlnitou rš 250 mm</t>
  </si>
  <si>
    <t>https://podminky.urs.cz/item/CS_URS_2025_01/764311403</t>
  </si>
  <si>
    <t>6,3+6,3+4,8+4,8</t>
  </si>
  <si>
    <t>26</t>
  </si>
  <si>
    <t>764501103</t>
  </si>
  <si>
    <t>Montáž žlabu podokapního půlkulatého</t>
  </si>
  <si>
    <t>316818648</t>
  </si>
  <si>
    <t>Montáž žlabu podokapního půlkruhového žlabu</t>
  </si>
  <si>
    <t>https://podminky.urs.cz/item/CS_URS_2025_01/764501103</t>
  </si>
  <si>
    <t>27</t>
  </si>
  <si>
    <t>55344180</t>
  </si>
  <si>
    <t>žlab půlkruhový podokapní Pz 250mm</t>
  </si>
  <si>
    <t>1807512854</t>
  </si>
  <si>
    <t>60*1,2 'Přepočtené koeficientem množství</t>
  </si>
  <si>
    <t>28</t>
  </si>
  <si>
    <t>764501104</t>
  </si>
  <si>
    <t>Montáž čela pro podokapní půlkulatý žlab</t>
  </si>
  <si>
    <t>kus</t>
  </si>
  <si>
    <t>-686617070</t>
  </si>
  <si>
    <t>Montáž žlabu podokapního půlkruhového čela</t>
  </si>
  <si>
    <t>https://podminky.urs.cz/item/CS_URS_2025_01/764501104</t>
  </si>
  <si>
    <t>29</t>
  </si>
  <si>
    <t>55344546</t>
  </si>
  <si>
    <t>čelo půlkulatého žlabu Pz 250mm</t>
  </si>
  <si>
    <t>-502483872</t>
  </si>
  <si>
    <t>30</t>
  </si>
  <si>
    <t>764501105</t>
  </si>
  <si>
    <t>Montáž háku pro podokapní půlkulatý žlab</t>
  </si>
  <si>
    <t>1103515342</t>
  </si>
  <si>
    <t>Montáž žlabu podokapního půlkruhového háku</t>
  </si>
  <si>
    <t>https://podminky.urs.cz/item/CS_URS_2025_01/764501105</t>
  </si>
  <si>
    <t>60</t>
  </si>
  <si>
    <t>31</t>
  </si>
  <si>
    <t>55344576</t>
  </si>
  <si>
    <t>hák žlabový Pz 250mm dl 485mm</t>
  </si>
  <si>
    <t>-1564411845</t>
  </si>
  <si>
    <t>764501106</t>
  </si>
  <si>
    <t>Montáž hrdla pro podokapní půlkulatý žlab</t>
  </si>
  <si>
    <t>-487067907</t>
  </si>
  <si>
    <t>Montáž žlabu podokapního půlkruhového hrdla</t>
  </si>
  <si>
    <t>https://podminky.urs.cz/item/CS_URS_2025_01/764501106</t>
  </si>
  <si>
    <t>33</t>
  </si>
  <si>
    <t>55349219</t>
  </si>
  <si>
    <t>hrdlo žlabové pro půlkulatý žlab TiZn "leskle válcovaný" rš 200mm kruhový vývod D 60mm</t>
  </si>
  <si>
    <t>-1766268628</t>
  </si>
  <si>
    <t>34</t>
  </si>
  <si>
    <t>764501107</t>
  </si>
  <si>
    <t>Montáž rohu nebo koutu pro podokapní půlkulatý žlab</t>
  </si>
  <si>
    <t>1158634901</t>
  </si>
  <si>
    <t>Montáž žlabu podokapního půlkruhového rohu</t>
  </si>
  <si>
    <t>https://podminky.urs.cz/item/CS_URS_2025_01/764501107</t>
  </si>
  <si>
    <t>35</t>
  </si>
  <si>
    <t>55344520</t>
  </si>
  <si>
    <t>roh vnější žlabový lisovaný Pz 90° 250mm</t>
  </si>
  <si>
    <t>-1298961879</t>
  </si>
  <si>
    <t>36</t>
  </si>
  <si>
    <t>764501108</t>
  </si>
  <si>
    <t>Montáž kotlíku oválného (trychtýřového) pro podokapní žlab</t>
  </si>
  <si>
    <t>1799626734</t>
  </si>
  <si>
    <t>Montáž žlabu podokapního půlkruhového kotlíku</t>
  </si>
  <si>
    <t>https://podminky.urs.cz/item/CS_URS_2025_01/764501108</t>
  </si>
  <si>
    <t>37</t>
  </si>
  <si>
    <t>55344241</t>
  </si>
  <si>
    <t>kotlík závěsný půlkulatý Pz 250x80mm</t>
  </si>
  <si>
    <t>-689492516</t>
  </si>
  <si>
    <t>38</t>
  </si>
  <si>
    <t>998764102</t>
  </si>
  <si>
    <t>Přesun hmot tonážní pro konstrukce klempířské v objektech v přes 6 do 12 m</t>
  </si>
  <si>
    <t>-1990190970</t>
  </si>
  <si>
    <t>Přesun hmot pro konstrukce klempířské stanovený z hmotnosti přesunovaného materiálu vodorovná dopravní vzdálenost do 50 m základní v objektech výšky přes 6 do 12 m</t>
  </si>
  <si>
    <t>https://podminky.urs.cz/item/CS_URS_2025_01/998764102</t>
  </si>
  <si>
    <t>765</t>
  </si>
  <si>
    <t>Krytina skládaná</t>
  </si>
  <si>
    <t>39</t>
  </si>
  <si>
    <t>765131803</t>
  </si>
  <si>
    <t>Demontáž azbestocementové skládané krytiny sklonu do 30° do suti</t>
  </si>
  <si>
    <t>1769299996</t>
  </si>
  <si>
    <t>Demontáž azbestocementové krytiny skládané sklonu do 30° do suti</t>
  </si>
  <si>
    <t>https://podminky.urs.cz/item/CS_URS_2025_01/765131803</t>
  </si>
  <si>
    <t>část nad vchodem</t>
  </si>
  <si>
    <t>4,3*3</t>
  </si>
  <si>
    <t>4*3</t>
  </si>
  <si>
    <t>(4,3*3)/2</t>
  </si>
  <si>
    <t>(4*3)/2</t>
  </si>
  <si>
    <t>část nalevo od vchod</t>
  </si>
  <si>
    <t>2*(4,8*18)</t>
  </si>
  <si>
    <t>-2*(5,9*2,12/2)</t>
  </si>
  <si>
    <t>-3*(0,5*0,5)</t>
  </si>
  <si>
    <t>-0,5*0,5</t>
  </si>
  <si>
    <t>část za vchodem</t>
  </si>
  <si>
    <t>2*(5,9*22)</t>
  </si>
  <si>
    <t>-(4,3*3/2)</t>
  </si>
  <si>
    <t>-(4*3/2)</t>
  </si>
  <si>
    <t>40</t>
  </si>
  <si>
    <t>765131823</t>
  </si>
  <si>
    <t>Demontáž hřebene nebo nároží z hřebenáčů azbestocementové skládané krytiny sklonu do 30° do suti</t>
  </si>
  <si>
    <t>644638479</t>
  </si>
  <si>
    <t>Demontáž azbestocementové krytiny skládané sklonu do 30° hřebene nebo nároží z hřebenáčů do suti</t>
  </si>
  <si>
    <t>https://podminky.urs.cz/item/CS_URS_2025_01/765131823</t>
  </si>
  <si>
    <t>6+18+22</t>
  </si>
  <si>
    <t>41</t>
  </si>
  <si>
    <t>765131843</t>
  </si>
  <si>
    <t>Příplatek k cenám demontáže skládané azbestocementové krytiny za sklon přes 30°</t>
  </si>
  <si>
    <t>-669840113</t>
  </si>
  <si>
    <t>Demontáž azbestocementové krytiny skládané Příplatek k cenám za sklon přes 30° demontáže krytiny</t>
  </si>
  <si>
    <t>https://podminky.urs.cz/item/CS_URS_2025_01/765131843</t>
  </si>
  <si>
    <t>42</t>
  </si>
  <si>
    <t>765131853</t>
  </si>
  <si>
    <t>Příplatek k cenám demontáže hřebene nebo nároží skládané azbestocementové krytiny za sklon přes 30°</t>
  </si>
  <si>
    <t>801351706</t>
  </si>
  <si>
    <t>Demontáž azbestocementové krytiny skládané Příplatek k cenám za sklon přes 30° demontáže hřebene nebo nároží</t>
  </si>
  <si>
    <t>https://podminky.urs.cz/item/CS_URS_2025_01/765131853</t>
  </si>
  <si>
    <t>18+22</t>
  </si>
  <si>
    <t>43</t>
  </si>
  <si>
    <t>765151002</t>
  </si>
  <si>
    <t>Montáž krytiny bitumenové ze šindelů na bednění sklonu přes 20° do 30°</t>
  </si>
  <si>
    <t>1996588825</t>
  </si>
  <si>
    <t>Montáž krytiny bitumenové ze šindelů na bednění, sklonu přes 20 do 30°</t>
  </si>
  <si>
    <t>https://podminky.urs.cz/item/CS_URS_2025_01/765151002</t>
  </si>
  <si>
    <t>44</t>
  </si>
  <si>
    <t>765151003</t>
  </si>
  <si>
    <t>Montáž krytiny bitumenové ze šindelů na bednění sklonu přes 30°</t>
  </si>
  <si>
    <t>-91486346</t>
  </si>
  <si>
    <t>Montáž krytiny bitumenové ze šindelů na bednění, sklonu přes 30°</t>
  </si>
  <si>
    <t>https://podminky.urs.cz/item/CS_URS_2025_01/765151003</t>
  </si>
  <si>
    <t>45</t>
  </si>
  <si>
    <t>62866001</t>
  </si>
  <si>
    <t>šindel asfaltový tvar obdélník</t>
  </si>
  <si>
    <t>2142458133</t>
  </si>
  <si>
    <t>444,292*1,03 'Přepočtené koeficientem množství</t>
  </si>
  <si>
    <t>46</t>
  </si>
  <si>
    <t>765151021</t>
  </si>
  <si>
    <t>Montáž krytiny bitumenové okapová hrana ze šindelů</t>
  </si>
  <si>
    <t>-667644302</t>
  </si>
  <si>
    <t>Montáž krytiny bitumenové ze šindelů okapové hrany na plech</t>
  </si>
  <si>
    <t>https://podminky.urs.cz/item/CS_URS_2025_01/765151021</t>
  </si>
  <si>
    <t>47</t>
  </si>
  <si>
    <t>765151031</t>
  </si>
  <si>
    <t>Montáž krytiny bitumenové hřebene oboustranně ze šindelů</t>
  </si>
  <si>
    <t>-187288593</t>
  </si>
  <si>
    <t>Montáž krytiny bitumenové ze šindelů nárožní hrany z hřebenového dílu</t>
  </si>
  <si>
    <t>https://podminky.urs.cz/item/CS_URS_2025_01/765151031</t>
  </si>
  <si>
    <t>48</t>
  </si>
  <si>
    <t>765151052</t>
  </si>
  <si>
    <t>Montáž krytiny bitumenové úžlabí na plech vložený oboustranně ze šindelů</t>
  </si>
  <si>
    <t>1993231710</t>
  </si>
  <si>
    <t>Montáž krytiny bitumenové ze šindelů úžlabí vložené z pásu</t>
  </si>
  <si>
    <t>https://podminky.urs.cz/item/CS_URS_2025_01/765151052</t>
  </si>
  <si>
    <t>49</t>
  </si>
  <si>
    <t>765151061</t>
  </si>
  <si>
    <t>Montáž krytiny bitumenové štítová hrana plechem ze šindelů</t>
  </si>
  <si>
    <t>-1212255066</t>
  </si>
  <si>
    <t>Montáž krytiny bitumenové ze šindelů štítové hrany plechem</t>
  </si>
  <si>
    <t>https://podminky.urs.cz/item/CS_URS_2025_01/765151061</t>
  </si>
  <si>
    <t>6,3+6,3</t>
  </si>
  <si>
    <t>50</t>
  </si>
  <si>
    <t>R765115302</t>
  </si>
  <si>
    <t xml:space="preserve">Montáž střešního výlezu pl jednotlivě přes 0,25 m2 </t>
  </si>
  <si>
    <t>1648508618</t>
  </si>
  <si>
    <t>Montáž střešních doplňků krytiny keramické střešního výlezu plochy jednotlivě přes 0,25 m2</t>
  </si>
  <si>
    <t>Poznámka k položce:_x000D_
včetně dodání střešního výlezu</t>
  </si>
  <si>
    <t>51</t>
  </si>
  <si>
    <t>765155011</t>
  </si>
  <si>
    <t>Montáž střešních doplňků krytiny bitumenové ze šindelů stoupací plošina d do 1 m</t>
  </si>
  <si>
    <t>200818976</t>
  </si>
  <si>
    <t>Montáž střešních doplňků krytiny bitumenové ze šindelů stoupací plošiny, délky do 1 m</t>
  </si>
  <si>
    <t>https://podminky.urs.cz/item/CS_URS_2025_01/765155011</t>
  </si>
  <si>
    <t>52</t>
  </si>
  <si>
    <t>62866423</t>
  </si>
  <si>
    <t>lávka komínová krytiny z asfaltového šindele</t>
  </si>
  <si>
    <t>1309883990</t>
  </si>
  <si>
    <t>53</t>
  </si>
  <si>
    <t>765191001</t>
  </si>
  <si>
    <t>Montáž pojistné hydroizolační nebo parotěsné fólie kladené ve sklonu do 20° lepením na bednění nebo izolaci</t>
  </si>
  <si>
    <t>507537380</t>
  </si>
  <si>
    <t>Montáž pojistné hydroizolační nebo parotěsné fólie kladené ve sklonu do 20° lepením (vodotěsné podstřeší) na bednění nebo tepelnou izolaci</t>
  </si>
  <si>
    <t>https://podminky.urs.cz/item/CS_URS_2025_01/765191001</t>
  </si>
  <si>
    <t>54</t>
  </si>
  <si>
    <t>28329036</t>
  </si>
  <si>
    <t>fólie kontaktní difuzně propustná pro doplňkovou hydroizolační vrstvu, třívrstvá mikroporézní PP 150g/m2 s integrovanou samolepící páskou</t>
  </si>
  <si>
    <t>997604701</t>
  </si>
  <si>
    <t>444,292*1,1 'Přepočtené koeficientem množství</t>
  </si>
  <si>
    <t>55</t>
  </si>
  <si>
    <t>765191911</t>
  </si>
  <si>
    <t>Demontáž pojistné hydroizolační fólie kladené ve sklonu přes 30°</t>
  </si>
  <si>
    <t>-998057276</t>
  </si>
  <si>
    <t>https://podminky.urs.cz/item/CS_URS_2025_01/765191911</t>
  </si>
  <si>
    <t>56</t>
  </si>
  <si>
    <t>765192811</t>
  </si>
  <si>
    <t>Demontáž střešního výlezu jakékoliv plochy</t>
  </si>
  <si>
    <t>220068995</t>
  </si>
  <si>
    <t>https://podminky.urs.cz/item/CS_URS_2025_01/765192811</t>
  </si>
  <si>
    <t>57</t>
  </si>
  <si>
    <t>998765102</t>
  </si>
  <si>
    <t>Přesun hmot tonážní pro krytiny skládané v objektech v přes 6 do 12 m</t>
  </si>
  <si>
    <t>-1746793834</t>
  </si>
  <si>
    <t>Přesun hmot pro krytiny skládané stanovený z hmotnosti přesunovaného materiálu vodorovná dopravní vzdálenost do 50 m základní na objektech výšky přes 6 do 12 m</t>
  </si>
  <si>
    <t>https://podminky.urs.cz/item/CS_URS_2025_01/998765102</t>
  </si>
  <si>
    <t>783</t>
  </si>
  <si>
    <t>Dokončovací práce - nátěry</t>
  </si>
  <si>
    <t>58</t>
  </si>
  <si>
    <t>783113121</t>
  </si>
  <si>
    <t>Dvojnásobný napouštěcí syntetický nátěr s biocidní přísadou truhlářských konstrukcí</t>
  </si>
  <si>
    <t>-1063509802</t>
  </si>
  <si>
    <t>Napouštěcí nátěr truhlářských konstrukcí dvojnásobný fungicidní syntetický</t>
  </si>
  <si>
    <t>https://podminky.urs.cz/item/CS_URS_2025_01/783113121</t>
  </si>
  <si>
    <t>Poznámka k položce:_x000D_
nátěr nových nosných konstrukcí</t>
  </si>
  <si>
    <t>2*(120*0,12)</t>
  </si>
  <si>
    <t>2*(120*0,14)</t>
  </si>
  <si>
    <t>((443,542/100)*20)</t>
  </si>
  <si>
    <t>59</t>
  </si>
  <si>
    <t>783823137</t>
  </si>
  <si>
    <t>Penetrační vápenný nátěr hladkých nebo štukových omítek</t>
  </si>
  <si>
    <t>107811291</t>
  </si>
  <si>
    <t>Penetrační nátěr omítek hladkých omítek hladkých, zrnitých tenkovrstvých nebo štukových stupně členitosti 1 a 2 vápenný</t>
  </si>
  <si>
    <t>https://podminky.urs.cz/item/CS_URS_2025_01/783823137</t>
  </si>
  <si>
    <t>783827127</t>
  </si>
  <si>
    <t>Krycí jednonásobný vápenný nátěr omítek stupně členitosti 1 a 2</t>
  </si>
  <si>
    <t>-2101943794</t>
  </si>
  <si>
    <t>Krycí (ochranný) nátěr omítek jednonásobný hladkých omítek hladkých, zrnitých tenkovrstvých nebo štukových stupně členitosti 1 a 2 vápenný</t>
  </si>
  <si>
    <t>https://podminky.urs.cz/item/CS_URS_2025_01/783827127</t>
  </si>
  <si>
    <t>VRN</t>
  </si>
  <si>
    <t>Vedlejší rozpočtové náklady</t>
  </si>
  <si>
    <t>VRN1</t>
  </si>
  <si>
    <t>Průzkumné, zeměměřičské a projektové práce</t>
  </si>
  <si>
    <t>61</t>
  </si>
  <si>
    <t>011224000</t>
  </si>
  <si>
    <t>Mykologický průzkum</t>
  </si>
  <si>
    <t>1024</t>
  </si>
  <si>
    <t>-614698530</t>
  </si>
  <si>
    <t>https://podminky.urs.cz/item/CS_URS_2025_01/011224000</t>
  </si>
  <si>
    <t xml:space="preserve">Poznámka k položce:_x000D_
průzkum krovu </t>
  </si>
  <si>
    <t>62</t>
  </si>
  <si>
    <t>013274000</t>
  </si>
  <si>
    <t>Pasportizace objektu před započetím prací</t>
  </si>
  <si>
    <t>-813172712</t>
  </si>
  <si>
    <t>https://podminky.urs.cz/item/CS_URS_2025_01/013274000</t>
  </si>
  <si>
    <t>VRN3</t>
  </si>
  <si>
    <t>Zařízení staveniště</t>
  </si>
  <si>
    <t>63</t>
  </si>
  <si>
    <t>030001000</t>
  </si>
  <si>
    <t>-1329414292</t>
  </si>
  <si>
    <t>https://podminky.urs.cz/item/CS_URS_2025_01/030001000</t>
  </si>
  <si>
    <t>Poznámka k položce:_x000D_
Náklady na vodu, el, energii, buňkoviště</t>
  </si>
  <si>
    <t>VRN6</t>
  </si>
  <si>
    <t>Územní vlivy</t>
  </si>
  <si>
    <t>64</t>
  </si>
  <si>
    <t>060001000</t>
  </si>
  <si>
    <t>1274835767</t>
  </si>
  <si>
    <t>https://podminky.urs.cz/item/CS_URS_2025_01/060001000</t>
  </si>
  <si>
    <t>Poznámka k položce:_x000D_
stížené podmínky pro stavbu lešení na přilehlých pozemcích (poplatky za pronájem a stížené pracovní podmínky)</t>
  </si>
  <si>
    <t>65</t>
  </si>
  <si>
    <t>062303000</t>
  </si>
  <si>
    <t>Použití nezvyklých dopravních prostředků</t>
  </si>
  <si>
    <t>-1534775955</t>
  </si>
  <si>
    <t>https://podminky.urs.cz/item/CS_URS_2025_01/062303000</t>
  </si>
  <si>
    <t>Poznámka k položce:_x000D_
použití plošiny/jeřábu pro montáž nepřístupných částí z lešení</t>
  </si>
  <si>
    <t>VRN9</t>
  </si>
  <si>
    <t>Ostatní náklady</t>
  </si>
  <si>
    <t>66</t>
  </si>
  <si>
    <t>090001000</t>
  </si>
  <si>
    <t>1429209305</t>
  </si>
  <si>
    <t>https://podminky.urs.cz/item/CS_URS_2025_01/090001000</t>
  </si>
  <si>
    <t>Poznámka k položce:_x000D_
náklady na zkoušky, doklady, fotodokumentace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</si>
</sst>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39" fillId="0" borderId="22" xfId="0" applyFont="1" applyBorder="1" applyAlignment="1">
      <alignment horizontal="center" vertical="center"/>
    </xf>
    <xf numFmtId="49" fontId="39" fillId="0" borderId="22" xfId="0" applyNumberFormat="1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center" vertical="center" wrapText="1"/>
    </xf>
    <xf numFmtId="167" fontId="39" fillId="0" borderId="22" xfId="0" applyNumberFormat="1" applyFont="1" applyBorder="1" applyAlignment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62341811" TargetMode="External"/><Relationship Id="rId18" Type="http://schemas.openxmlformats.org/officeDocument/2006/relationships/hyperlink" Target="https://podminky.urs.cz/item/CS_URS_2025_01/764004801" TargetMode="External"/><Relationship Id="rId26" Type="http://schemas.openxmlformats.org/officeDocument/2006/relationships/hyperlink" Target="https://podminky.urs.cz/item/CS_URS_2025_01/764501106" TargetMode="External"/><Relationship Id="rId39" Type="http://schemas.openxmlformats.org/officeDocument/2006/relationships/hyperlink" Target="https://podminky.urs.cz/item/CS_URS_2025_01/765151061" TargetMode="External"/><Relationship Id="rId21" Type="http://schemas.openxmlformats.org/officeDocument/2006/relationships/hyperlink" Target="https://podminky.urs.cz/item/CS_URS_2025_01/764212433" TargetMode="External"/><Relationship Id="rId34" Type="http://schemas.openxmlformats.org/officeDocument/2006/relationships/hyperlink" Target="https://podminky.urs.cz/item/CS_URS_2025_01/765151002" TargetMode="External"/><Relationship Id="rId42" Type="http://schemas.openxmlformats.org/officeDocument/2006/relationships/hyperlink" Target="https://podminky.urs.cz/item/CS_URS_2025_01/765191911" TargetMode="External"/><Relationship Id="rId47" Type="http://schemas.openxmlformats.org/officeDocument/2006/relationships/hyperlink" Target="https://podminky.urs.cz/item/CS_URS_2025_01/783827127" TargetMode="External"/><Relationship Id="rId50" Type="http://schemas.openxmlformats.org/officeDocument/2006/relationships/hyperlink" Target="https://podminky.urs.cz/item/CS_URS_2025_01/030001000" TargetMode="External"/><Relationship Id="rId7" Type="http://schemas.openxmlformats.org/officeDocument/2006/relationships/hyperlink" Target="https://podminky.urs.cz/item/CS_URS_2025_01/997013501" TargetMode="External"/><Relationship Id="rId2" Type="http://schemas.openxmlformats.org/officeDocument/2006/relationships/hyperlink" Target="https://podminky.urs.cz/item/CS_URS_2025_01/941111111" TargetMode="External"/><Relationship Id="rId16" Type="http://schemas.openxmlformats.org/officeDocument/2006/relationships/hyperlink" Target="https://podminky.urs.cz/item/CS_URS_2025_01/762712922" TargetMode="External"/><Relationship Id="rId29" Type="http://schemas.openxmlformats.org/officeDocument/2006/relationships/hyperlink" Target="https://podminky.urs.cz/item/CS_URS_2025_01/998764102" TargetMode="External"/><Relationship Id="rId11" Type="http://schemas.openxmlformats.org/officeDocument/2006/relationships/hyperlink" Target="https://podminky.urs.cz/item/CS_URS_2025_01/998011002" TargetMode="External"/><Relationship Id="rId24" Type="http://schemas.openxmlformats.org/officeDocument/2006/relationships/hyperlink" Target="https://podminky.urs.cz/item/CS_URS_2025_01/764501104" TargetMode="External"/><Relationship Id="rId32" Type="http://schemas.openxmlformats.org/officeDocument/2006/relationships/hyperlink" Target="https://podminky.urs.cz/item/CS_URS_2025_01/765131843" TargetMode="External"/><Relationship Id="rId37" Type="http://schemas.openxmlformats.org/officeDocument/2006/relationships/hyperlink" Target="https://podminky.urs.cz/item/CS_URS_2025_01/765151031" TargetMode="External"/><Relationship Id="rId40" Type="http://schemas.openxmlformats.org/officeDocument/2006/relationships/hyperlink" Target="https://podminky.urs.cz/item/CS_URS_2025_01/765155011" TargetMode="External"/><Relationship Id="rId45" Type="http://schemas.openxmlformats.org/officeDocument/2006/relationships/hyperlink" Target="https://podminky.urs.cz/item/CS_URS_2025_01/783113121" TargetMode="External"/><Relationship Id="rId53" Type="http://schemas.openxmlformats.org/officeDocument/2006/relationships/hyperlink" Target="https://podminky.urs.cz/item/CS_URS_2025_01/090001000" TargetMode="External"/><Relationship Id="rId5" Type="http://schemas.openxmlformats.org/officeDocument/2006/relationships/hyperlink" Target="https://podminky.urs.cz/item/CS_URS_2025_01/962032631" TargetMode="External"/><Relationship Id="rId10" Type="http://schemas.openxmlformats.org/officeDocument/2006/relationships/hyperlink" Target="https://podminky.urs.cz/item/CS_URS_2025_01/997013863" TargetMode="External"/><Relationship Id="rId19" Type="http://schemas.openxmlformats.org/officeDocument/2006/relationships/hyperlink" Target="https://podminky.urs.cz/item/CS_URS_2025_01/764211466" TargetMode="External"/><Relationship Id="rId31" Type="http://schemas.openxmlformats.org/officeDocument/2006/relationships/hyperlink" Target="https://podminky.urs.cz/item/CS_URS_2025_01/765131823" TargetMode="External"/><Relationship Id="rId44" Type="http://schemas.openxmlformats.org/officeDocument/2006/relationships/hyperlink" Target="https://podminky.urs.cz/item/CS_URS_2025_01/998765102" TargetMode="External"/><Relationship Id="rId52" Type="http://schemas.openxmlformats.org/officeDocument/2006/relationships/hyperlink" Target="https://podminky.urs.cz/item/CS_URS_2025_01/062303000" TargetMode="External"/><Relationship Id="rId4" Type="http://schemas.openxmlformats.org/officeDocument/2006/relationships/hyperlink" Target="https://podminky.urs.cz/item/CS_URS_2025_01/941111811" TargetMode="External"/><Relationship Id="rId9" Type="http://schemas.openxmlformats.org/officeDocument/2006/relationships/hyperlink" Target="https://podminky.urs.cz/item/CS_URS_2025_01/997013821" TargetMode="External"/><Relationship Id="rId14" Type="http://schemas.openxmlformats.org/officeDocument/2006/relationships/hyperlink" Target="https://podminky.urs.cz/item/CS_URS_2025_01/762711921" TargetMode="External"/><Relationship Id="rId22" Type="http://schemas.openxmlformats.org/officeDocument/2006/relationships/hyperlink" Target="https://podminky.urs.cz/item/CS_URS_2025_01/764311403" TargetMode="External"/><Relationship Id="rId27" Type="http://schemas.openxmlformats.org/officeDocument/2006/relationships/hyperlink" Target="https://podminky.urs.cz/item/CS_URS_2025_01/764501107" TargetMode="External"/><Relationship Id="rId30" Type="http://schemas.openxmlformats.org/officeDocument/2006/relationships/hyperlink" Target="https://podminky.urs.cz/item/CS_URS_2025_01/765131803" TargetMode="External"/><Relationship Id="rId35" Type="http://schemas.openxmlformats.org/officeDocument/2006/relationships/hyperlink" Target="https://podminky.urs.cz/item/CS_URS_2025_01/765151003" TargetMode="External"/><Relationship Id="rId43" Type="http://schemas.openxmlformats.org/officeDocument/2006/relationships/hyperlink" Target="https://podminky.urs.cz/item/CS_URS_2025_01/765192811" TargetMode="External"/><Relationship Id="rId48" Type="http://schemas.openxmlformats.org/officeDocument/2006/relationships/hyperlink" Target="https://podminky.urs.cz/item/CS_URS_2025_01/011224000" TargetMode="External"/><Relationship Id="rId8" Type="http://schemas.openxmlformats.org/officeDocument/2006/relationships/hyperlink" Target="https://podminky.urs.cz/item/CS_URS_2025_01/997013509" TargetMode="External"/><Relationship Id="rId51" Type="http://schemas.openxmlformats.org/officeDocument/2006/relationships/hyperlink" Target="https://podminky.urs.cz/item/CS_URS_2025_01/060001000" TargetMode="External"/><Relationship Id="rId3" Type="http://schemas.openxmlformats.org/officeDocument/2006/relationships/hyperlink" Target="https://podminky.urs.cz/item/CS_URS_2025_01/941111211" TargetMode="External"/><Relationship Id="rId12" Type="http://schemas.openxmlformats.org/officeDocument/2006/relationships/hyperlink" Target="https://podminky.urs.cz/item/CS_URS_2025_01/762341210" TargetMode="External"/><Relationship Id="rId17" Type="http://schemas.openxmlformats.org/officeDocument/2006/relationships/hyperlink" Target="https://podminky.urs.cz/item/CS_URS_2025_01/998762102" TargetMode="External"/><Relationship Id="rId25" Type="http://schemas.openxmlformats.org/officeDocument/2006/relationships/hyperlink" Target="https://podminky.urs.cz/item/CS_URS_2025_01/764501105" TargetMode="External"/><Relationship Id="rId33" Type="http://schemas.openxmlformats.org/officeDocument/2006/relationships/hyperlink" Target="https://podminky.urs.cz/item/CS_URS_2025_01/765131853" TargetMode="External"/><Relationship Id="rId38" Type="http://schemas.openxmlformats.org/officeDocument/2006/relationships/hyperlink" Target="https://podminky.urs.cz/item/CS_URS_2025_01/765151052" TargetMode="External"/><Relationship Id="rId46" Type="http://schemas.openxmlformats.org/officeDocument/2006/relationships/hyperlink" Target="https://podminky.urs.cz/item/CS_URS_2025_01/783823137" TargetMode="External"/><Relationship Id="rId20" Type="http://schemas.openxmlformats.org/officeDocument/2006/relationships/hyperlink" Target="https://podminky.urs.cz/item/CS_URS_2025_01/764212403" TargetMode="External"/><Relationship Id="rId41" Type="http://schemas.openxmlformats.org/officeDocument/2006/relationships/hyperlink" Target="https://podminky.urs.cz/item/CS_URS_2025_01/765191001" TargetMode="External"/><Relationship Id="rId54" Type="http://schemas.openxmlformats.org/officeDocument/2006/relationships/drawing" Target="../drawings/drawing2.xml"/><Relationship Id="rId1" Type="http://schemas.openxmlformats.org/officeDocument/2006/relationships/hyperlink" Target="https://podminky.urs.cz/item/CS_URS_2025_01/622326259" TargetMode="External"/><Relationship Id="rId6" Type="http://schemas.openxmlformats.org/officeDocument/2006/relationships/hyperlink" Target="https://podminky.urs.cz/item/CS_URS_2025_01/997013113" TargetMode="External"/><Relationship Id="rId15" Type="http://schemas.openxmlformats.org/officeDocument/2006/relationships/hyperlink" Target="https://podminky.urs.cz/item/CS_URS_2025_01/762331812" TargetMode="External"/><Relationship Id="rId23" Type="http://schemas.openxmlformats.org/officeDocument/2006/relationships/hyperlink" Target="https://podminky.urs.cz/item/CS_URS_2025_01/764501103" TargetMode="External"/><Relationship Id="rId28" Type="http://schemas.openxmlformats.org/officeDocument/2006/relationships/hyperlink" Target="https://podminky.urs.cz/item/CS_URS_2025_01/764501108" TargetMode="External"/><Relationship Id="rId36" Type="http://schemas.openxmlformats.org/officeDocument/2006/relationships/hyperlink" Target="https://podminky.urs.cz/item/CS_URS_2025_01/765151021" TargetMode="External"/><Relationship Id="rId49" Type="http://schemas.openxmlformats.org/officeDocument/2006/relationships/hyperlink" Target="https://podminky.urs.cz/item/CS_URS_2025_01/013274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18" workbookViewId="0">
      <selection activeCell="AN8" sqref="AN8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83" t="s">
        <v>14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R5" s="19"/>
      <c r="BE5" s="180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85" t="s">
        <v>17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R6" s="19"/>
      <c r="BE6" s="181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81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/>
      <c r="AR8" s="19"/>
      <c r="BE8" s="181"/>
      <c r="BS8" s="16" t="s">
        <v>6</v>
      </c>
    </row>
    <row r="9" spans="1:74" ht="14.45" customHeight="1">
      <c r="B9" s="19"/>
      <c r="AR9" s="19"/>
      <c r="BE9" s="181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181"/>
      <c r="BS10" s="16" t="s">
        <v>6</v>
      </c>
    </row>
    <row r="11" spans="1:74" ht="18.399999999999999" customHeight="1">
      <c r="B11" s="19"/>
      <c r="E11" s="24" t="s">
        <v>21</v>
      </c>
      <c r="AK11" s="26" t="s">
        <v>25</v>
      </c>
      <c r="AN11" s="24" t="s">
        <v>1</v>
      </c>
      <c r="AR11" s="19"/>
      <c r="BE11" s="181"/>
      <c r="BS11" s="16" t="s">
        <v>6</v>
      </c>
    </row>
    <row r="12" spans="1:74" ht="6.95" customHeight="1">
      <c r="B12" s="19"/>
      <c r="AR12" s="19"/>
      <c r="BE12" s="181"/>
      <c r="BS12" s="16" t="s">
        <v>6</v>
      </c>
    </row>
    <row r="13" spans="1:74" ht="12" customHeight="1">
      <c r="B13" s="19"/>
      <c r="D13" s="26" t="s">
        <v>26</v>
      </c>
      <c r="AK13" s="26" t="s">
        <v>24</v>
      </c>
      <c r="AN13" s="28" t="s">
        <v>27</v>
      </c>
      <c r="AR13" s="19"/>
      <c r="BE13" s="181"/>
      <c r="BS13" s="16" t="s">
        <v>6</v>
      </c>
    </row>
    <row r="14" spans="1:74" ht="12.75">
      <c r="B14" s="19"/>
      <c r="E14" s="186" t="s">
        <v>27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26" t="s">
        <v>25</v>
      </c>
      <c r="AN14" s="28" t="s">
        <v>27</v>
      </c>
      <c r="AR14" s="19"/>
      <c r="BE14" s="181"/>
      <c r="BS14" s="16" t="s">
        <v>6</v>
      </c>
    </row>
    <row r="15" spans="1:74" ht="6.95" customHeight="1">
      <c r="B15" s="19"/>
      <c r="AR15" s="19"/>
      <c r="BE15" s="181"/>
      <c r="BS15" s="16" t="s">
        <v>4</v>
      </c>
    </row>
    <row r="16" spans="1:74" ht="12" customHeight="1">
      <c r="B16" s="19"/>
      <c r="D16" s="26" t="s">
        <v>28</v>
      </c>
      <c r="AK16" s="26" t="s">
        <v>24</v>
      </c>
      <c r="AN16" s="24" t="s">
        <v>1</v>
      </c>
      <c r="AR16" s="19"/>
      <c r="BE16" s="181"/>
      <c r="BS16" s="16" t="s">
        <v>4</v>
      </c>
    </row>
    <row r="17" spans="2:71" ht="18.399999999999999" customHeight="1">
      <c r="B17" s="19"/>
      <c r="E17" s="24" t="s">
        <v>21</v>
      </c>
      <c r="AK17" s="26" t="s">
        <v>25</v>
      </c>
      <c r="AN17" s="24" t="s">
        <v>1</v>
      </c>
      <c r="AR17" s="19"/>
      <c r="BE17" s="181"/>
      <c r="BS17" s="16" t="s">
        <v>29</v>
      </c>
    </row>
    <row r="18" spans="2:71" ht="6.95" customHeight="1">
      <c r="B18" s="19"/>
      <c r="AR18" s="19"/>
      <c r="BE18" s="181"/>
      <c r="BS18" s="16" t="s">
        <v>6</v>
      </c>
    </row>
    <row r="19" spans="2:71" ht="12" customHeight="1">
      <c r="B19" s="19"/>
      <c r="D19" s="26" t="s">
        <v>30</v>
      </c>
      <c r="AK19" s="26" t="s">
        <v>24</v>
      </c>
      <c r="AN19" s="24" t="s">
        <v>1</v>
      </c>
      <c r="AR19" s="19"/>
      <c r="BE19" s="181"/>
      <c r="BS19" s="16" t="s">
        <v>6</v>
      </c>
    </row>
    <row r="20" spans="2:71" ht="18.399999999999999" customHeight="1">
      <c r="B20" s="19"/>
      <c r="E20" s="24" t="s">
        <v>21</v>
      </c>
      <c r="AK20" s="26" t="s">
        <v>25</v>
      </c>
      <c r="AN20" s="24" t="s">
        <v>1</v>
      </c>
      <c r="AR20" s="19"/>
      <c r="BE20" s="181"/>
      <c r="BS20" s="16" t="s">
        <v>29</v>
      </c>
    </row>
    <row r="21" spans="2:71" ht="6.95" customHeight="1">
      <c r="B21" s="19"/>
      <c r="AR21" s="19"/>
      <c r="BE21" s="181"/>
    </row>
    <row r="22" spans="2:71" ht="12" customHeight="1">
      <c r="B22" s="19"/>
      <c r="D22" s="26" t="s">
        <v>31</v>
      </c>
      <c r="AR22" s="19"/>
      <c r="BE22" s="181"/>
    </row>
    <row r="23" spans="2:71" ht="16.5" customHeight="1">
      <c r="B23" s="19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9"/>
      <c r="BE23" s="181"/>
    </row>
    <row r="24" spans="2:71" ht="6.95" customHeight="1">
      <c r="B24" s="19"/>
      <c r="AR24" s="19"/>
      <c r="BE24" s="181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1"/>
    </row>
    <row r="26" spans="2:71" s="1" customFormat="1" ht="25.9" customHeight="1">
      <c r="B26" s="31"/>
      <c r="D26" s="32" t="s">
        <v>32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89">
        <f>ROUND(AG94,2)</f>
        <v>0</v>
      </c>
      <c r="AL26" s="190"/>
      <c r="AM26" s="190"/>
      <c r="AN26" s="190"/>
      <c r="AO26" s="190"/>
      <c r="AR26" s="31"/>
      <c r="BE26" s="181"/>
    </row>
    <row r="27" spans="2:71" s="1" customFormat="1" ht="6.95" customHeight="1">
      <c r="B27" s="31"/>
      <c r="AR27" s="31"/>
      <c r="BE27" s="181"/>
    </row>
    <row r="28" spans="2:71" s="1" customFormat="1" ht="12.75">
      <c r="B28" s="31"/>
      <c r="L28" s="191" t="s">
        <v>33</v>
      </c>
      <c r="M28" s="191"/>
      <c r="N28" s="191"/>
      <c r="O28" s="191"/>
      <c r="P28" s="191"/>
      <c r="W28" s="191" t="s">
        <v>34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35</v>
      </c>
      <c r="AL28" s="191"/>
      <c r="AM28" s="191"/>
      <c r="AN28" s="191"/>
      <c r="AO28" s="191"/>
      <c r="AR28" s="31"/>
      <c r="BE28" s="181"/>
    </row>
    <row r="29" spans="2:71" s="2" customFormat="1" ht="14.45" customHeight="1">
      <c r="B29" s="35"/>
      <c r="D29" s="26" t="s">
        <v>36</v>
      </c>
      <c r="F29" s="26" t="s">
        <v>37</v>
      </c>
      <c r="L29" s="194">
        <v>0.21</v>
      </c>
      <c r="M29" s="193"/>
      <c r="N29" s="193"/>
      <c r="O29" s="193"/>
      <c r="P29" s="193"/>
      <c r="W29" s="192">
        <f>ROUND(AZ94, 2)</f>
        <v>0</v>
      </c>
      <c r="X29" s="193"/>
      <c r="Y29" s="193"/>
      <c r="Z29" s="193"/>
      <c r="AA29" s="193"/>
      <c r="AB29" s="193"/>
      <c r="AC29" s="193"/>
      <c r="AD29" s="193"/>
      <c r="AE29" s="193"/>
      <c r="AK29" s="192">
        <f>ROUND(AV94, 2)</f>
        <v>0</v>
      </c>
      <c r="AL29" s="193"/>
      <c r="AM29" s="193"/>
      <c r="AN29" s="193"/>
      <c r="AO29" s="193"/>
      <c r="AR29" s="35"/>
      <c r="BE29" s="182"/>
    </row>
    <row r="30" spans="2:71" s="2" customFormat="1" ht="14.45" customHeight="1">
      <c r="B30" s="35"/>
      <c r="F30" s="26" t="s">
        <v>38</v>
      </c>
      <c r="L30" s="194">
        <v>0.12</v>
      </c>
      <c r="M30" s="193"/>
      <c r="N30" s="193"/>
      <c r="O30" s="193"/>
      <c r="P30" s="193"/>
      <c r="W30" s="192">
        <f>ROUND(BA94, 2)</f>
        <v>0</v>
      </c>
      <c r="X30" s="193"/>
      <c r="Y30" s="193"/>
      <c r="Z30" s="193"/>
      <c r="AA30" s="193"/>
      <c r="AB30" s="193"/>
      <c r="AC30" s="193"/>
      <c r="AD30" s="193"/>
      <c r="AE30" s="193"/>
      <c r="AK30" s="192">
        <f>ROUND(AW94, 2)</f>
        <v>0</v>
      </c>
      <c r="AL30" s="193"/>
      <c r="AM30" s="193"/>
      <c r="AN30" s="193"/>
      <c r="AO30" s="193"/>
      <c r="AR30" s="35"/>
      <c r="BE30" s="182"/>
    </row>
    <row r="31" spans="2:71" s="2" customFormat="1" ht="14.45" hidden="1" customHeight="1">
      <c r="B31" s="35"/>
      <c r="F31" s="26" t="s">
        <v>39</v>
      </c>
      <c r="L31" s="194">
        <v>0.21</v>
      </c>
      <c r="M31" s="193"/>
      <c r="N31" s="193"/>
      <c r="O31" s="193"/>
      <c r="P31" s="193"/>
      <c r="W31" s="192">
        <f>ROUND(BB94, 2)</f>
        <v>0</v>
      </c>
      <c r="X31" s="193"/>
      <c r="Y31" s="193"/>
      <c r="Z31" s="193"/>
      <c r="AA31" s="193"/>
      <c r="AB31" s="193"/>
      <c r="AC31" s="193"/>
      <c r="AD31" s="193"/>
      <c r="AE31" s="193"/>
      <c r="AK31" s="192">
        <v>0</v>
      </c>
      <c r="AL31" s="193"/>
      <c r="AM31" s="193"/>
      <c r="AN31" s="193"/>
      <c r="AO31" s="193"/>
      <c r="AR31" s="35"/>
      <c r="BE31" s="182"/>
    </row>
    <row r="32" spans="2:71" s="2" customFormat="1" ht="14.45" hidden="1" customHeight="1">
      <c r="B32" s="35"/>
      <c r="F32" s="26" t="s">
        <v>40</v>
      </c>
      <c r="L32" s="194">
        <v>0.12</v>
      </c>
      <c r="M32" s="193"/>
      <c r="N32" s="193"/>
      <c r="O32" s="193"/>
      <c r="P32" s="193"/>
      <c r="W32" s="192">
        <f>ROUND(BC94, 2)</f>
        <v>0</v>
      </c>
      <c r="X32" s="193"/>
      <c r="Y32" s="193"/>
      <c r="Z32" s="193"/>
      <c r="AA32" s="193"/>
      <c r="AB32" s="193"/>
      <c r="AC32" s="193"/>
      <c r="AD32" s="193"/>
      <c r="AE32" s="193"/>
      <c r="AK32" s="192">
        <v>0</v>
      </c>
      <c r="AL32" s="193"/>
      <c r="AM32" s="193"/>
      <c r="AN32" s="193"/>
      <c r="AO32" s="193"/>
      <c r="AR32" s="35"/>
      <c r="BE32" s="182"/>
    </row>
    <row r="33" spans="2:57" s="2" customFormat="1" ht="14.45" hidden="1" customHeight="1">
      <c r="B33" s="35"/>
      <c r="F33" s="26" t="s">
        <v>41</v>
      </c>
      <c r="L33" s="194">
        <v>0</v>
      </c>
      <c r="M33" s="193"/>
      <c r="N33" s="193"/>
      <c r="O33" s="193"/>
      <c r="P33" s="193"/>
      <c r="W33" s="192">
        <f>ROUND(BD94, 2)</f>
        <v>0</v>
      </c>
      <c r="X33" s="193"/>
      <c r="Y33" s="193"/>
      <c r="Z33" s="193"/>
      <c r="AA33" s="193"/>
      <c r="AB33" s="193"/>
      <c r="AC33" s="193"/>
      <c r="AD33" s="193"/>
      <c r="AE33" s="193"/>
      <c r="AK33" s="192">
        <v>0</v>
      </c>
      <c r="AL33" s="193"/>
      <c r="AM33" s="193"/>
      <c r="AN33" s="193"/>
      <c r="AO33" s="193"/>
      <c r="AR33" s="35"/>
      <c r="BE33" s="182"/>
    </row>
    <row r="34" spans="2:57" s="1" customFormat="1" ht="6.95" customHeight="1">
      <c r="B34" s="31"/>
      <c r="AR34" s="31"/>
      <c r="BE34" s="181"/>
    </row>
    <row r="35" spans="2:57" s="1" customFormat="1" ht="25.9" customHeight="1">
      <c r="B35" s="31"/>
      <c r="C35" s="36"/>
      <c r="D35" s="37" t="s">
        <v>42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43</v>
      </c>
      <c r="U35" s="38"/>
      <c r="V35" s="38"/>
      <c r="W35" s="38"/>
      <c r="X35" s="195" t="s">
        <v>44</v>
      </c>
      <c r="Y35" s="196"/>
      <c r="Z35" s="196"/>
      <c r="AA35" s="196"/>
      <c r="AB35" s="196"/>
      <c r="AC35" s="38"/>
      <c r="AD35" s="38"/>
      <c r="AE35" s="38"/>
      <c r="AF35" s="38"/>
      <c r="AG35" s="38"/>
      <c r="AH35" s="38"/>
      <c r="AI35" s="38"/>
      <c r="AJ35" s="38"/>
      <c r="AK35" s="197">
        <f>SUM(AK26:AK33)</f>
        <v>0</v>
      </c>
      <c r="AL35" s="196"/>
      <c r="AM35" s="196"/>
      <c r="AN35" s="196"/>
      <c r="AO35" s="198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45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46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47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48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47</v>
      </c>
      <c r="AI60" s="33"/>
      <c r="AJ60" s="33"/>
      <c r="AK60" s="33"/>
      <c r="AL60" s="33"/>
      <c r="AM60" s="42" t="s">
        <v>48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49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50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47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48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47</v>
      </c>
      <c r="AI75" s="33"/>
      <c r="AJ75" s="33"/>
      <c r="AK75" s="33"/>
      <c r="AL75" s="33"/>
      <c r="AM75" s="42" t="s">
        <v>48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51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01</v>
      </c>
      <c r="AR84" s="47"/>
    </row>
    <row r="85" spans="1:91" s="4" customFormat="1" ht="36.950000000000003" customHeight="1">
      <c r="B85" s="48"/>
      <c r="C85" s="49" t="s">
        <v>16</v>
      </c>
      <c r="L85" s="199" t="str">
        <f>K6</f>
        <v>Komunitní centrum Roudníky</v>
      </c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1" t="str">
        <f>IF(AN8= "","",AN8)</f>
        <v/>
      </c>
      <c r="AN87" s="201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23</v>
      </c>
      <c r="L89" s="3" t="str">
        <f>IF(E11= "","",E11)</f>
        <v xml:space="preserve"> </v>
      </c>
      <c r="AI89" s="26" t="s">
        <v>28</v>
      </c>
      <c r="AM89" s="202" t="str">
        <f>IF(E17="","",E17)</f>
        <v xml:space="preserve"> </v>
      </c>
      <c r="AN89" s="203"/>
      <c r="AO89" s="203"/>
      <c r="AP89" s="203"/>
      <c r="AR89" s="31"/>
      <c r="AS89" s="204" t="s">
        <v>52</v>
      </c>
      <c r="AT89" s="205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26</v>
      </c>
      <c r="L90" s="3" t="str">
        <f>IF(E14= "Vyplň údaj","",E14)</f>
        <v/>
      </c>
      <c r="AI90" s="26" t="s">
        <v>30</v>
      </c>
      <c r="AM90" s="202" t="str">
        <f>IF(E20="","",E20)</f>
        <v xml:space="preserve"> </v>
      </c>
      <c r="AN90" s="203"/>
      <c r="AO90" s="203"/>
      <c r="AP90" s="203"/>
      <c r="AR90" s="31"/>
      <c r="AS90" s="206"/>
      <c r="AT90" s="207"/>
      <c r="BD90" s="55"/>
    </row>
    <row r="91" spans="1:91" s="1" customFormat="1" ht="10.9" customHeight="1">
      <c r="B91" s="31"/>
      <c r="AR91" s="31"/>
      <c r="AS91" s="206"/>
      <c r="AT91" s="207"/>
      <c r="BD91" s="55"/>
    </row>
    <row r="92" spans="1:91" s="1" customFormat="1" ht="29.25" customHeight="1">
      <c r="B92" s="31"/>
      <c r="C92" s="208" t="s">
        <v>53</v>
      </c>
      <c r="D92" s="209"/>
      <c r="E92" s="209"/>
      <c r="F92" s="209"/>
      <c r="G92" s="209"/>
      <c r="H92" s="56"/>
      <c r="I92" s="210" t="s">
        <v>54</v>
      </c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11" t="s">
        <v>55</v>
      </c>
      <c r="AH92" s="209"/>
      <c r="AI92" s="209"/>
      <c r="AJ92" s="209"/>
      <c r="AK92" s="209"/>
      <c r="AL92" s="209"/>
      <c r="AM92" s="209"/>
      <c r="AN92" s="210" t="s">
        <v>56</v>
      </c>
      <c r="AO92" s="209"/>
      <c r="AP92" s="212"/>
      <c r="AQ92" s="57" t="s">
        <v>57</v>
      </c>
      <c r="AR92" s="31"/>
      <c r="AS92" s="58" t="s">
        <v>58</v>
      </c>
      <c r="AT92" s="59" t="s">
        <v>59</v>
      </c>
      <c r="AU92" s="59" t="s">
        <v>60</v>
      </c>
      <c r="AV92" s="59" t="s">
        <v>61</v>
      </c>
      <c r="AW92" s="59" t="s">
        <v>62</v>
      </c>
      <c r="AX92" s="59" t="s">
        <v>63</v>
      </c>
      <c r="AY92" s="59" t="s">
        <v>64</v>
      </c>
      <c r="AZ92" s="59" t="s">
        <v>65</v>
      </c>
      <c r="BA92" s="59" t="s">
        <v>66</v>
      </c>
      <c r="BB92" s="59" t="s">
        <v>67</v>
      </c>
      <c r="BC92" s="59" t="s">
        <v>68</v>
      </c>
      <c r="BD92" s="60" t="s">
        <v>69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70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6">
        <f>ROUND(AG95,2)</f>
        <v>0</v>
      </c>
      <c r="AH94" s="216"/>
      <c r="AI94" s="216"/>
      <c r="AJ94" s="216"/>
      <c r="AK94" s="216"/>
      <c r="AL94" s="216"/>
      <c r="AM94" s="216"/>
      <c r="AN94" s="217">
        <f>SUM(AG94,AT94)</f>
        <v>0</v>
      </c>
      <c r="AO94" s="217"/>
      <c r="AP94" s="217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71</v>
      </c>
      <c r="BT94" s="71" t="s">
        <v>72</v>
      </c>
      <c r="BU94" s="72" t="s">
        <v>73</v>
      </c>
      <c r="BV94" s="71" t="s">
        <v>74</v>
      </c>
      <c r="BW94" s="71" t="s">
        <v>5</v>
      </c>
      <c r="BX94" s="71" t="s">
        <v>75</v>
      </c>
      <c r="CL94" s="71" t="s">
        <v>1</v>
      </c>
    </row>
    <row r="95" spans="1:91" s="6" customFormat="1" ht="16.5" customHeight="1">
      <c r="A95" s="73" t="s">
        <v>76</v>
      </c>
      <c r="B95" s="74"/>
      <c r="C95" s="75"/>
      <c r="D95" s="215" t="s">
        <v>77</v>
      </c>
      <c r="E95" s="215"/>
      <c r="F95" s="215"/>
      <c r="G95" s="215"/>
      <c r="H95" s="215"/>
      <c r="I95" s="76"/>
      <c r="J95" s="215" t="s">
        <v>78</v>
      </c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3">
        <f>'SO 01 - Oprava střechy '!J30</f>
        <v>0</v>
      </c>
      <c r="AH95" s="214"/>
      <c r="AI95" s="214"/>
      <c r="AJ95" s="214"/>
      <c r="AK95" s="214"/>
      <c r="AL95" s="214"/>
      <c r="AM95" s="214"/>
      <c r="AN95" s="213">
        <f>SUM(AG95,AT95)</f>
        <v>0</v>
      </c>
      <c r="AO95" s="214"/>
      <c r="AP95" s="214"/>
      <c r="AQ95" s="77" t="s">
        <v>79</v>
      </c>
      <c r="AR95" s="74"/>
      <c r="AS95" s="78">
        <v>0</v>
      </c>
      <c r="AT95" s="79">
        <f>ROUND(SUM(AV95:AW95),2)</f>
        <v>0</v>
      </c>
      <c r="AU95" s="80">
        <f>'SO 01 - Oprava střechy '!P132</f>
        <v>0</v>
      </c>
      <c r="AV95" s="79">
        <f>'SO 01 - Oprava střechy '!J33</f>
        <v>0</v>
      </c>
      <c r="AW95" s="79">
        <f>'SO 01 - Oprava střechy '!J34</f>
        <v>0</v>
      </c>
      <c r="AX95" s="79">
        <f>'SO 01 - Oprava střechy '!J35</f>
        <v>0</v>
      </c>
      <c r="AY95" s="79">
        <f>'SO 01 - Oprava střechy '!J36</f>
        <v>0</v>
      </c>
      <c r="AZ95" s="79">
        <f>'SO 01 - Oprava střechy '!F33</f>
        <v>0</v>
      </c>
      <c r="BA95" s="79">
        <f>'SO 01 - Oprava střechy '!F34</f>
        <v>0</v>
      </c>
      <c r="BB95" s="79">
        <f>'SO 01 - Oprava střechy '!F35</f>
        <v>0</v>
      </c>
      <c r="BC95" s="79">
        <f>'SO 01 - Oprava střechy '!F36</f>
        <v>0</v>
      </c>
      <c r="BD95" s="81">
        <f>'SO 01 - Oprava střechy '!F37</f>
        <v>0</v>
      </c>
      <c r="BT95" s="82" t="s">
        <v>80</v>
      </c>
      <c r="BV95" s="82" t="s">
        <v>74</v>
      </c>
      <c r="BW95" s="82" t="s">
        <v>81</v>
      </c>
      <c r="BX95" s="82" t="s">
        <v>5</v>
      </c>
      <c r="CL95" s="82" t="s">
        <v>1</v>
      </c>
      <c r="CM95" s="82" t="s">
        <v>82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sheetProtection algorithmName="SHA-512" hashValue="CttjrGigOcOv6Trh+RUqzItYswN1NduoVIOQ0xZJpgWzrDBPHZcSLRrMKA/zkR25+jozgP9MJm3FK+XyJyilNQ==" saltValue="IOfrCQw6TQwmoxMBGTE0gjV4TjWZw9u/ugEEn546Vl3k921h85MwdjcdEXMU+rDw9psleCtK9CFpeYGcGzTAfA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01 - Oprava střechy 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64"/>
  <sheetViews>
    <sheetView showGridLines="0" tabSelected="1" topLeftCell="A199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6" t="s">
        <v>81</v>
      </c>
    </row>
    <row r="3" spans="2:46" ht="6.95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5" hidden="1" customHeight="1">
      <c r="B4" s="19"/>
      <c r="D4" s="20" t="s">
        <v>83</v>
      </c>
      <c r="L4" s="19"/>
      <c r="M4" s="83" t="s">
        <v>10</v>
      </c>
      <c r="AT4" s="16" t="s">
        <v>4</v>
      </c>
    </row>
    <row r="5" spans="2:46" ht="6.95" hidden="1" customHeight="1">
      <c r="B5" s="19"/>
      <c r="L5" s="19"/>
    </row>
    <row r="6" spans="2:46" ht="12" hidden="1" customHeight="1">
      <c r="B6" s="19"/>
      <c r="D6" s="26" t="s">
        <v>16</v>
      </c>
      <c r="L6" s="19"/>
    </row>
    <row r="7" spans="2:46" ht="16.5" hidden="1" customHeight="1">
      <c r="B7" s="19"/>
      <c r="E7" s="218" t="str">
        <f>'Rekapitulace stavby'!K6</f>
        <v>Komunitní centrum Roudníky</v>
      </c>
      <c r="F7" s="219"/>
      <c r="G7" s="219"/>
      <c r="H7" s="219"/>
      <c r="L7" s="19"/>
    </row>
    <row r="8" spans="2:46" s="1" customFormat="1" ht="12" hidden="1" customHeight="1">
      <c r="B8" s="31"/>
      <c r="D8" s="26" t="s">
        <v>84</v>
      </c>
      <c r="L8" s="31"/>
    </row>
    <row r="9" spans="2:46" s="1" customFormat="1" ht="16.5" hidden="1" customHeight="1">
      <c r="B9" s="31"/>
      <c r="E9" s="199" t="s">
        <v>85</v>
      </c>
      <c r="F9" s="220"/>
      <c r="G9" s="220"/>
      <c r="H9" s="220"/>
      <c r="L9" s="31"/>
    </row>
    <row r="10" spans="2:46" s="1" customFormat="1" ht="11.25" hidden="1">
      <c r="B10" s="31"/>
      <c r="L10" s="31"/>
    </row>
    <row r="11" spans="2:46" s="1" customFormat="1" ht="12" hidden="1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hidden="1" customHeight="1">
      <c r="B12" s="31"/>
      <c r="D12" s="26" t="s">
        <v>20</v>
      </c>
      <c r="F12" s="24" t="s">
        <v>21</v>
      </c>
      <c r="I12" s="26" t="s">
        <v>22</v>
      </c>
      <c r="J12" s="51">
        <f>'Rekapitulace stavby'!AN8</f>
        <v>0</v>
      </c>
      <c r="L12" s="31"/>
    </row>
    <row r="13" spans="2:46" s="1" customFormat="1" ht="10.9" hidden="1" customHeight="1">
      <c r="B13" s="31"/>
      <c r="L13" s="31"/>
    </row>
    <row r="14" spans="2:46" s="1" customFormat="1" ht="12" hidden="1" customHeight="1">
      <c r="B14" s="31"/>
      <c r="D14" s="26" t="s">
        <v>23</v>
      </c>
      <c r="I14" s="26" t="s">
        <v>24</v>
      </c>
      <c r="J14" s="24" t="str">
        <f>IF('Rekapitulace stavby'!AN10="","",'Rekapitulace stavby'!AN10)</f>
        <v/>
      </c>
      <c r="L14" s="31"/>
    </row>
    <row r="15" spans="2:46" s="1" customFormat="1" ht="18" hidden="1" customHeight="1">
      <c r="B15" s="31"/>
      <c r="E15" s="24" t="str">
        <f>IF('Rekapitulace stavby'!E11="","",'Rekapitulace stavby'!E11)</f>
        <v xml:space="preserve"> </v>
      </c>
      <c r="I15" s="26" t="s">
        <v>25</v>
      </c>
      <c r="J15" s="24" t="str">
        <f>IF('Rekapitulace stavby'!AN11="","",'Rekapitulace stavby'!AN11)</f>
        <v/>
      </c>
      <c r="L15" s="31"/>
    </row>
    <row r="16" spans="2:46" s="1" customFormat="1" ht="6.95" hidden="1" customHeight="1">
      <c r="B16" s="31"/>
      <c r="L16" s="31"/>
    </row>
    <row r="17" spans="2:12" s="1" customFormat="1" ht="12" hidden="1" customHeight="1">
      <c r="B17" s="31"/>
      <c r="D17" s="26" t="s">
        <v>26</v>
      </c>
      <c r="I17" s="26" t="s">
        <v>24</v>
      </c>
      <c r="J17" s="27" t="str">
        <f>'Rekapitulace stavby'!AN13</f>
        <v>Vyplň údaj</v>
      </c>
      <c r="L17" s="31"/>
    </row>
    <row r="18" spans="2:12" s="1" customFormat="1" ht="18" hidden="1" customHeight="1">
      <c r="B18" s="31"/>
      <c r="E18" s="221" t="str">
        <f>'Rekapitulace stavby'!E14</f>
        <v>Vyplň údaj</v>
      </c>
      <c r="F18" s="183"/>
      <c r="G18" s="183"/>
      <c r="H18" s="183"/>
      <c r="I18" s="26" t="s">
        <v>25</v>
      </c>
      <c r="J18" s="27" t="str">
        <f>'Rekapitulace stavby'!AN14</f>
        <v>Vyplň údaj</v>
      </c>
      <c r="L18" s="31"/>
    </row>
    <row r="19" spans="2:12" s="1" customFormat="1" ht="6.95" hidden="1" customHeight="1">
      <c r="B19" s="31"/>
      <c r="L19" s="31"/>
    </row>
    <row r="20" spans="2:12" s="1" customFormat="1" ht="12" hidden="1" customHeight="1">
      <c r="B20" s="31"/>
      <c r="D20" s="26" t="s">
        <v>28</v>
      </c>
      <c r="I20" s="26" t="s">
        <v>24</v>
      </c>
      <c r="J20" s="24" t="str">
        <f>IF('Rekapitulace stavby'!AN16="","",'Rekapitulace stavby'!AN16)</f>
        <v/>
      </c>
      <c r="L20" s="31"/>
    </row>
    <row r="21" spans="2:12" s="1" customFormat="1" ht="18" hidden="1" customHeight="1">
      <c r="B21" s="31"/>
      <c r="E21" s="24" t="str">
        <f>IF('Rekapitulace stavby'!E17="","",'Rekapitulace stavby'!E17)</f>
        <v xml:space="preserve"> </v>
      </c>
      <c r="I21" s="26" t="s">
        <v>25</v>
      </c>
      <c r="J21" s="24" t="str">
        <f>IF('Rekapitulace stavby'!AN17="","",'Rekapitulace stavby'!AN17)</f>
        <v/>
      </c>
      <c r="L21" s="31"/>
    </row>
    <row r="22" spans="2:12" s="1" customFormat="1" ht="6.95" hidden="1" customHeight="1">
      <c r="B22" s="31"/>
      <c r="L22" s="31"/>
    </row>
    <row r="23" spans="2:12" s="1" customFormat="1" ht="12" hidden="1" customHeight="1">
      <c r="B23" s="31"/>
      <c r="D23" s="26" t="s">
        <v>30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hidden="1" customHeight="1">
      <c r="B24" s="31"/>
      <c r="E24" s="24" t="str">
        <f>IF('Rekapitulace stavby'!E20="","",'Rekapitulace stavby'!E20)</f>
        <v xml:space="preserve"> </v>
      </c>
      <c r="I24" s="26" t="s">
        <v>25</v>
      </c>
      <c r="J24" s="24" t="str">
        <f>IF('Rekapitulace stavby'!AN20="","",'Rekapitulace stavby'!AN20)</f>
        <v/>
      </c>
      <c r="L24" s="31"/>
    </row>
    <row r="25" spans="2:12" s="1" customFormat="1" ht="6.95" hidden="1" customHeight="1">
      <c r="B25" s="31"/>
      <c r="L25" s="31"/>
    </row>
    <row r="26" spans="2:12" s="1" customFormat="1" ht="12" hidden="1" customHeight="1">
      <c r="B26" s="31"/>
      <c r="D26" s="26" t="s">
        <v>31</v>
      </c>
      <c r="L26" s="31"/>
    </row>
    <row r="27" spans="2:12" s="7" customFormat="1" ht="16.5" hidden="1" customHeight="1">
      <c r="B27" s="84"/>
      <c r="E27" s="188" t="s">
        <v>1</v>
      </c>
      <c r="F27" s="188"/>
      <c r="G27" s="188"/>
      <c r="H27" s="188"/>
      <c r="L27" s="84"/>
    </row>
    <row r="28" spans="2:12" s="1" customFormat="1" ht="6.95" hidden="1" customHeight="1">
      <c r="B28" s="31"/>
      <c r="L28" s="31"/>
    </row>
    <row r="29" spans="2:12" s="1" customFormat="1" ht="6.95" hidden="1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hidden="1" customHeight="1">
      <c r="B30" s="31"/>
      <c r="D30" s="85" t="s">
        <v>32</v>
      </c>
      <c r="J30" s="65">
        <f>ROUND(J132, 2)</f>
        <v>0</v>
      </c>
      <c r="L30" s="31"/>
    </row>
    <row r="31" spans="2:12" s="1" customFormat="1" ht="6.95" hidden="1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hidden="1" customHeight="1">
      <c r="B32" s="31"/>
      <c r="F32" s="34" t="s">
        <v>34</v>
      </c>
      <c r="I32" s="34" t="s">
        <v>33</v>
      </c>
      <c r="J32" s="34" t="s">
        <v>35</v>
      </c>
      <c r="L32" s="31"/>
    </row>
    <row r="33" spans="2:12" s="1" customFormat="1" ht="14.45" hidden="1" customHeight="1">
      <c r="B33" s="31"/>
      <c r="D33" s="54" t="s">
        <v>36</v>
      </c>
      <c r="E33" s="26" t="s">
        <v>37</v>
      </c>
      <c r="F33" s="86">
        <f>ROUND((SUM(BE132:BE463)),  2)</f>
        <v>0</v>
      </c>
      <c r="I33" s="87">
        <v>0.21</v>
      </c>
      <c r="J33" s="86">
        <f>ROUND(((SUM(BE132:BE463))*I33),  2)</f>
        <v>0</v>
      </c>
      <c r="L33" s="31"/>
    </row>
    <row r="34" spans="2:12" s="1" customFormat="1" ht="14.45" hidden="1" customHeight="1">
      <c r="B34" s="31"/>
      <c r="E34" s="26" t="s">
        <v>38</v>
      </c>
      <c r="F34" s="86">
        <f>ROUND((SUM(BF132:BF463)),  2)</f>
        <v>0</v>
      </c>
      <c r="I34" s="87">
        <v>0.12</v>
      </c>
      <c r="J34" s="86">
        <f>ROUND(((SUM(BF132:BF463))*I34),  2)</f>
        <v>0</v>
      </c>
      <c r="L34" s="31"/>
    </row>
    <row r="35" spans="2:12" s="1" customFormat="1" ht="14.45" hidden="1" customHeight="1">
      <c r="B35" s="31"/>
      <c r="E35" s="26" t="s">
        <v>39</v>
      </c>
      <c r="F35" s="86">
        <f>ROUND((SUM(BG132:BG463)),  2)</f>
        <v>0</v>
      </c>
      <c r="I35" s="87">
        <v>0.21</v>
      </c>
      <c r="J35" s="86">
        <f>0</f>
        <v>0</v>
      </c>
      <c r="L35" s="31"/>
    </row>
    <row r="36" spans="2:12" s="1" customFormat="1" ht="14.45" hidden="1" customHeight="1">
      <c r="B36" s="31"/>
      <c r="E36" s="26" t="s">
        <v>40</v>
      </c>
      <c r="F36" s="86">
        <f>ROUND((SUM(BH132:BH463)),  2)</f>
        <v>0</v>
      </c>
      <c r="I36" s="87">
        <v>0.12</v>
      </c>
      <c r="J36" s="86">
        <f>0</f>
        <v>0</v>
      </c>
      <c r="L36" s="31"/>
    </row>
    <row r="37" spans="2:12" s="1" customFormat="1" ht="14.45" hidden="1" customHeight="1">
      <c r="B37" s="31"/>
      <c r="E37" s="26" t="s">
        <v>41</v>
      </c>
      <c r="F37" s="86">
        <f>ROUND((SUM(BI132:BI463)),  2)</f>
        <v>0</v>
      </c>
      <c r="I37" s="87">
        <v>0</v>
      </c>
      <c r="J37" s="86">
        <f>0</f>
        <v>0</v>
      </c>
      <c r="L37" s="31"/>
    </row>
    <row r="38" spans="2:12" s="1" customFormat="1" ht="6.95" hidden="1" customHeight="1">
      <c r="B38" s="31"/>
      <c r="L38" s="31"/>
    </row>
    <row r="39" spans="2:12" s="1" customFormat="1" ht="25.35" hidden="1" customHeight="1">
      <c r="B39" s="31"/>
      <c r="C39" s="88"/>
      <c r="D39" s="89" t="s">
        <v>42</v>
      </c>
      <c r="E39" s="56"/>
      <c r="F39" s="56"/>
      <c r="G39" s="90" t="s">
        <v>43</v>
      </c>
      <c r="H39" s="91" t="s">
        <v>44</v>
      </c>
      <c r="I39" s="56"/>
      <c r="J39" s="92">
        <f>SUM(J30:J37)</f>
        <v>0</v>
      </c>
      <c r="K39" s="93"/>
      <c r="L39" s="31"/>
    </row>
    <row r="40" spans="2:12" s="1" customFormat="1" ht="14.45" hidden="1" customHeight="1">
      <c r="B40" s="31"/>
      <c r="L40" s="31"/>
    </row>
    <row r="41" spans="2:12" ht="14.45" hidden="1" customHeight="1">
      <c r="B41" s="19"/>
      <c r="L41" s="19"/>
    </row>
    <row r="42" spans="2:12" ht="14.45" hidden="1" customHeight="1">
      <c r="B42" s="19"/>
      <c r="L42" s="19"/>
    </row>
    <row r="43" spans="2:12" ht="14.45" hidden="1" customHeight="1">
      <c r="B43" s="19"/>
      <c r="L43" s="19"/>
    </row>
    <row r="44" spans="2:12" ht="14.45" hidden="1" customHeight="1">
      <c r="B44" s="19"/>
      <c r="L44" s="19"/>
    </row>
    <row r="45" spans="2:12" ht="14.45" hidden="1" customHeight="1">
      <c r="B45" s="19"/>
      <c r="L45" s="19"/>
    </row>
    <row r="46" spans="2:12" ht="14.45" hidden="1" customHeight="1">
      <c r="B46" s="19"/>
      <c r="L46" s="19"/>
    </row>
    <row r="47" spans="2:12" ht="14.45" hidden="1" customHeight="1">
      <c r="B47" s="19"/>
      <c r="L47" s="19"/>
    </row>
    <row r="48" spans="2:12" ht="14.45" hidden="1" customHeight="1">
      <c r="B48" s="19"/>
      <c r="L48" s="19"/>
    </row>
    <row r="49" spans="2:12" ht="14.45" hidden="1" customHeight="1">
      <c r="B49" s="19"/>
      <c r="L49" s="19"/>
    </row>
    <row r="50" spans="2:12" s="1" customFormat="1" ht="14.45" hidden="1" customHeight="1">
      <c r="B50" s="31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1"/>
    </row>
    <row r="51" spans="2:12" ht="11.25" hidden="1">
      <c r="B51" s="19"/>
      <c r="L51" s="19"/>
    </row>
    <row r="52" spans="2:12" ht="11.25" hidden="1">
      <c r="B52" s="19"/>
      <c r="L52" s="19"/>
    </row>
    <row r="53" spans="2:12" ht="11.25" hidden="1">
      <c r="B53" s="19"/>
      <c r="L53" s="19"/>
    </row>
    <row r="54" spans="2:12" ht="11.25" hidden="1">
      <c r="B54" s="19"/>
      <c r="L54" s="19"/>
    </row>
    <row r="55" spans="2:12" ht="11.25" hidden="1">
      <c r="B55" s="19"/>
      <c r="L55" s="19"/>
    </row>
    <row r="56" spans="2:12" ht="11.25" hidden="1">
      <c r="B56" s="19"/>
      <c r="L56" s="19"/>
    </row>
    <row r="57" spans="2:12" ht="11.25" hidden="1">
      <c r="B57" s="19"/>
      <c r="L57" s="19"/>
    </row>
    <row r="58" spans="2:12" ht="11.25" hidden="1">
      <c r="B58" s="19"/>
      <c r="L58" s="19"/>
    </row>
    <row r="59" spans="2:12" ht="11.25" hidden="1">
      <c r="B59" s="19"/>
      <c r="L59" s="19"/>
    </row>
    <row r="60" spans="2:12" ht="11.25" hidden="1">
      <c r="B60" s="19"/>
      <c r="L60" s="19"/>
    </row>
    <row r="61" spans="2:12" s="1" customFormat="1" ht="12.75" hidden="1">
      <c r="B61" s="31"/>
      <c r="D61" s="42" t="s">
        <v>47</v>
      </c>
      <c r="E61" s="33"/>
      <c r="F61" s="94" t="s">
        <v>48</v>
      </c>
      <c r="G61" s="42" t="s">
        <v>47</v>
      </c>
      <c r="H61" s="33"/>
      <c r="I61" s="33"/>
      <c r="J61" s="95" t="s">
        <v>48</v>
      </c>
      <c r="K61" s="33"/>
      <c r="L61" s="31"/>
    </row>
    <row r="62" spans="2:12" ht="11.25" hidden="1">
      <c r="B62" s="19"/>
      <c r="L62" s="19"/>
    </row>
    <row r="63" spans="2:12" ht="11.25" hidden="1">
      <c r="B63" s="19"/>
      <c r="L63" s="19"/>
    </row>
    <row r="64" spans="2:12" ht="11.25" hidden="1">
      <c r="B64" s="19"/>
      <c r="L64" s="19"/>
    </row>
    <row r="65" spans="2:12" s="1" customFormat="1" ht="12.75" hidden="1">
      <c r="B65" s="31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31"/>
    </row>
    <row r="66" spans="2:12" ht="11.25" hidden="1">
      <c r="B66" s="19"/>
      <c r="L66" s="19"/>
    </row>
    <row r="67" spans="2:12" ht="11.25" hidden="1">
      <c r="B67" s="19"/>
      <c r="L67" s="19"/>
    </row>
    <row r="68" spans="2:12" ht="11.25" hidden="1">
      <c r="B68" s="19"/>
      <c r="L68" s="19"/>
    </row>
    <row r="69" spans="2:12" ht="11.25" hidden="1">
      <c r="B69" s="19"/>
      <c r="L69" s="19"/>
    </row>
    <row r="70" spans="2:12" ht="11.25" hidden="1">
      <c r="B70" s="19"/>
      <c r="L70" s="19"/>
    </row>
    <row r="71" spans="2:12" ht="11.25" hidden="1">
      <c r="B71" s="19"/>
      <c r="L71" s="19"/>
    </row>
    <row r="72" spans="2:12" ht="11.25" hidden="1">
      <c r="B72" s="19"/>
      <c r="L72" s="19"/>
    </row>
    <row r="73" spans="2:12" ht="11.25" hidden="1">
      <c r="B73" s="19"/>
      <c r="L73" s="19"/>
    </row>
    <row r="74" spans="2:12" ht="11.25" hidden="1">
      <c r="B74" s="19"/>
      <c r="L74" s="19"/>
    </row>
    <row r="75" spans="2:12" ht="11.25" hidden="1">
      <c r="B75" s="19"/>
      <c r="L75" s="19"/>
    </row>
    <row r="76" spans="2:12" s="1" customFormat="1" ht="12.75" hidden="1">
      <c r="B76" s="31"/>
      <c r="D76" s="42" t="s">
        <v>47</v>
      </c>
      <c r="E76" s="33"/>
      <c r="F76" s="94" t="s">
        <v>48</v>
      </c>
      <c r="G76" s="42" t="s">
        <v>47</v>
      </c>
      <c r="H76" s="33"/>
      <c r="I76" s="33"/>
      <c r="J76" s="95" t="s">
        <v>48</v>
      </c>
      <c r="K76" s="33"/>
      <c r="L76" s="31"/>
    </row>
    <row r="77" spans="2:12" s="1" customFormat="1" ht="14.4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78" spans="2:12" ht="11.25" hidden="1"/>
    <row r="79" spans="2:12" ht="11.25" hidden="1"/>
    <row r="80" spans="2:12" ht="11.25" hidden="1"/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86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18" t="str">
        <f>E7</f>
        <v>Komunitní centrum Roudníky</v>
      </c>
      <c r="F85" s="219"/>
      <c r="G85" s="219"/>
      <c r="H85" s="219"/>
      <c r="L85" s="31"/>
    </row>
    <row r="86" spans="2:47" s="1" customFormat="1" ht="12" customHeight="1">
      <c r="B86" s="31"/>
      <c r="C86" s="26" t="s">
        <v>84</v>
      </c>
      <c r="L86" s="31"/>
    </row>
    <row r="87" spans="2:47" s="1" customFormat="1" ht="16.5" customHeight="1">
      <c r="B87" s="31"/>
      <c r="E87" s="199" t="str">
        <f>E9</f>
        <v xml:space="preserve">SO 01 - Oprava střechy </v>
      </c>
      <c r="F87" s="220"/>
      <c r="G87" s="220"/>
      <c r="H87" s="220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>
        <f>IF(J12="","",J12)</f>
        <v>0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23</v>
      </c>
      <c r="F91" s="24" t="str">
        <f>E15</f>
        <v xml:space="preserve"> </v>
      </c>
      <c r="I91" s="26" t="s">
        <v>28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26</v>
      </c>
      <c r="F92" s="24" t="str">
        <f>IF(E18="","",E18)</f>
        <v>Vyplň údaj</v>
      </c>
      <c r="I92" s="26" t="s">
        <v>30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96" t="s">
        <v>87</v>
      </c>
      <c r="D94" s="88"/>
      <c r="E94" s="88"/>
      <c r="F94" s="88"/>
      <c r="G94" s="88"/>
      <c r="H94" s="88"/>
      <c r="I94" s="88"/>
      <c r="J94" s="97" t="s">
        <v>88</v>
      </c>
      <c r="K94" s="8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98" t="s">
        <v>89</v>
      </c>
      <c r="J96" s="65">
        <f>J132</f>
        <v>0</v>
      </c>
      <c r="L96" s="31"/>
      <c r="AU96" s="16" t="s">
        <v>90</v>
      </c>
    </row>
    <row r="97" spans="2:12" s="8" customFormat="1" ht="24.95" customHeight="1">
      <c r="B97" s="99"/>
      <c r="D97" s="100" t="s">
        <v>91</v>
      </c>
      <c r="E97" s="101"/>
      <c r="F97" s="101"/>
      <c r="G97" s="101"/>
      <c r="H97" s="101"/>
      <c r="I97" s="101"/>
      <c r="J97" s="102">
        <f>J133</f>
        <v>0</v>
      </c>
      <c r="L97" s="99"/>
    </row>
    <row r="98" spans="2:12" s="9" customFormat="1" ht="19.899999999999999" customHeight="1">
      <c r="B98" s="103"/>
      <c r="D98" s="104" t="s">
        <v>92</v>
      </c>
      <c r="E98" s="105"/>
      <c r="F98" s="105"/>
      <c r="G98" s="105"/>
      <c r="H98" s="105"/>
      <c r="I98" s="105"/>
      <c r="J98" s="106">
        <f>J134</f>
        <v>0</v>
      </c>
      <c r="L98" s="103"/>
    </row>
    <row r="99" spans="2:12" s="9" customFormat="1" ht="19.899999999999999" customHeight="1">
      <c r="B99" s="103"/>
      <c r="D99" s="104" t="s">
        <v>93</v>
      </c>
      <c r="E99" s="105"/>
      <c r="F99" s="105"/>
      <c r="G99" s="105"/>
      <c r="H99" s="105"/>
      <c r="I99" s="105"/>
      <c r="J99" s="106">
        <f>J141</f>
        <v>0</v>
      </c>
      <c r="L99" s="103"/>
    </row>
    <row r="100" spans="2:12" s="9" customFormat="1" ht="19.899999999999999" customHeight="1">
      <c r="B100" s="103"/>
      <c r="D100" s="104" t="s">
        <v>94</v>
      </c>
      <c r="E100" s="105"/>
      <c r="F100" s="105"/>
      <c r="G100" s="105"/>
      <c r="H100" s="105"/>
      <c r="I100" s="105"/>
      <c r="J100" s="106">
        <f>J163</f>
        <v>0</v>
      </c>
      <c r="L100" s="103"/>
    </row>
    <row r="101" spans="2:12" s="9" customFormat="1" ht="19.899999999999999" customHeight="1">
      <c r="B101" s="103"/>
      <c r="D101" s="104" t="s">
        <v>95</v>
      </c>
      <c r="E101" s="105"/>
      <c r="F101" s="105"/>
      <c r="G101" s="105"/>
      <c r="H101" s="105"/>
      <c r="I101" s="105"/>
      <c r="J101" s="106">
        <f>J182</f>
        <v>0</v>
      </c>
      <c r="L101" s="103"/>
    </row>
    <row r="102" spans="2:12" s="8" customFormat="1" ht="24.95" customHeight="1">
      <c r="B102" s="99"/>
      <c r="D102" s="100" t="s">
        <v>96</v>
      </c>
      <c r="E102" s="101"/>
      <c r="F102" s="101"/>
      <c r="G102" s="101"/>
      <c r="H102" s="101"/>
      <c r="I102" s="101"/>
      <c r="J102" s="102">
        <f>J186</f>
        <v>0</v>
      </c>
      <c r="L102" s="99"/>
    </row>
    <row r="103" spans="2:12" s="9" customFormat="1" ht="19.899999999999999" customHeight="1">
      <c r="B103" s="103"/>
      <c r="D103" s="104" t="s">
        <v>97</v>
      </c>
      <c r="E103" s="105"/>
      <c r="F103" s="105"/>
      <c r="G103" s="105"/>
      <c r="H103" s="105"/>
      <c r="I103" s="105"/>
      <c r="J103" s="106">
        <f>J187</f>
        <v>0</v>
      </c>
      <c r="L103" s="103"/>
    </row>
    <row r="104" spans="2:12" s="9" customFormat="1" ht="19.899999999999999" customHeight="1">
      <c r="B104" s="103"/>
      <c r="D104" s="104" t="s">
        <v>98</v>
      </c>
      <c r="E104" s="105"/>
      <c r="F104" s="105"/>
      <c r="G104" s="105"/>
      <c r="H104" s="105"/>
      <c r="I104" s="105"/>
      <c r="J104" s="106">
        <f>J194</f>
        <v>0</v>
      </c>
      <c r="L104" s="103"/>
    </row>
    <row r="105" spans="2:12" s="9" customFormat="1" ht="19.899999999999999" customHeight="1">
      <c r="B105" s="103"/>
      <c r="D105" s="104" t="s">
        <v>99</v>
      </c>
      <c r="E105" s="105"/>
      <c r="F105" s="105"/>
      <c r="G105" s="105"/>
      <c r="H105" s="105"/>
      <c r="I105" s="105"/>
      <c r="J105" s="106">
        <f>J230</f>
        <v>0</v>
      </c>
      <c r="L105" s="103"/>
    </row>
    <row r="106" spans="2:12" s="9" customFormat="1" ht="19.899999999999999" customHeight="1">
      <c r="B106" s="103"/>
      <c r="D106" s="104" t="s">
        <v>100</v>
      </c>
      <c r="E106" s="105"/>
      <c r="F106" s="105"/>
      <c r="G106" s="105"/>
      <c r="H106" s="105"/>
      <c r="I106" s="105"/>
      <c r="J106" s="106">
        <f>J291</f>
        <v>0</v>
      </c>
      <c r="L106" s="103"/>
    </row>
    <row r="107" spans="2:12" s="9" customFormat="1" ht="19.899999999999999" customHeight="1">
      <c r="B107" s="103"/>
      <c r="D107" s="104" t="s">
        <v>101</v>
      </c>
      <c r="E107" s="105"/>
      <c r="F107" s="105"/>
      <c r="G107" s="105"/>
      <c r="H107" s="105"/>
      <c r="I107" s="105"/>
      <c r="J107" s="106">
        <f>J415</f>
        <v>0</v>
      </c>
      <c r="L107" s="103"/>
    </row>
    <row r="108" spans="2:12" s="8" customFormat="1" ht="24.95" customHeight="1">
      <c r="B108" s="99"/>
      <c r="D108" s="100" t="s">
        <v>102</v>
      </c>
      <c r="E108" s="101"/>
      <c r="F108" s="101"/>
      <c r="G108" s="101"/>
      <c r="H108" s="101"/>
      <c r="I108" s="101"/>
      <c r="J108" s="102">
        <f>J436</f>
        <v>0</v>
      </c>
      <c r="L108" s="99"/>
    </row>
    <row r="109" spans="2:12" s="9" customFormat="1" ht="19.899999999999999" customHeight="1">
      <c r="B109" s="103"/>
      <c r="D109" s="104" t="s">
        <v>103</v>
      </c>
      <c r="E109" s="105"/>
      <c r="F109" s="105"/>
      <c r="G109" s="105"/>
      <c r="H109" s="105"/>
      <c r="I109" s="105"/>
      <c r="J109" s="106">
        <f>J437</f>
        <v>0</v>
      </c>
      <c r="L109" s="103"/>
    </row>
    <row r="110" spans="2:12" s="9" customFormat="1" ht="19.899999999999999" customHeight="1">
      <c r="B110" s="103"/>
      <c r="D110" s="104" t="s">
        <v>104</v>
      </c>
      <c r="E110" s="105"/>
      <c r="F110" s="105"/>
      <c r="G110" s="105"/>
      <c r="H110" s="105"/>
      <c r="I110" s="105"/>
      <c r="J110" s="106">
        <f>J445</f>
        <v>0</v>
      </c>
      <c r="L110" s="103"/>
    </row>
    <row r="111" spans="2:12" s="9" customFormat="1" ht="19.899999999999999" customHeight="1">
      <c r="B111" s="103"/>
      <c r="D111" s="104" t="s">
        <v>105</v>
      </c>
      <c r="E111" s="105"/>
      <c r="F111" s="105"/>
      <c r="G111" s="105"/>
      <c r="H111" s="105"/>
      <c r="I111" s="105"/>
      <c r="J111" s="106">
        <f>J450</f>
        <v>0</v>
      </c>
      <c r="L111" s="103"/>
    </row>
    <row r="112" spans="2:12" s="9" customFormat="1" ht="19.899999999999999" customHeight="1">
      <c r="B112" s="103"/>
      <c r="D112" s="104" t="s">
        <v>106</v>
      </c>
      <c r="E112" s="105"/>
      <c r="F112" s="105"/>
      <c r="G112" s="105"/>
      <c r="H112" s="105"/>
      <c r="I112" s="105"/>
      <c r="J112" s="106">
        <f>J459</f>
        <v>0</v>
      </c>
      <c r="L112" s="103"/>
    </row>
    <row r="113" spans="2:12" s="1" customFormat="1" ht="21.75" customHeight="1">
      <c r="B113" s="31"/>
      <c r="L113" s="31"/>
    </row>
    <row r="114" spans="2:12" s="1" customFormat="1" ht="6.95" customHeight="1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31"/>
    </row>
    <row r="118" spans="2:12" s="1" customFormat="1" ht="6.95" customHeight="1"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31"/>
    </row>
    <row r="119" spans="2:12" s="1" customFormat="1" ht="24.95" customHeight="1">
      <c r="B119" s="31"/>
      <c r="C119" s="20" t="s">
        <v>107</v>
      </c>
      <c r="L119" s="31"/>
    </row>
    <row r="120" spans="2:12" s="1" customFormat="1" ht="6.95" customHeight="1">
      <c r="B120" s="31"/>
      <c r="L120" s="31"/>
    </row>
    <row r="121" spans="2:12" s="1" customFormat="1" ht="12" customHeight="1">
      <c r="B121" s="31"/>
      <c r="C121" s="26" t="s">
        <v>16</v>
      </c>
      <c r="L121" s="31"/>
    </row>
    <row r="122" spans="2:12" s="1" customFormat="1" ht="16.5" customHeight="1">
      <c r="B122" s="31"/>
      <c r="E122" s="218" t="str">
        <f>E7</f>
        <v>Komunitní centrum Roudníky</v>
      </c>
      <c r="F122" s="219"/>
      <c r="G122" s="219"/>
      <c r="H122" s="219"/>
      <c r="L122" s="31"/>
    </row>
    <row r="123" spans="2:12" s="1" customFormat="1" ht="12" customHeight="1">
      <c r="B123" s="31"/>
      <c r="C123" s="26" t="s">
        <v>84</v>
      </c>
      <c r="L123" s="31"/>
    </row>
    <row r="124" spans="2:12" s="1" customFormat="1" ht="16.5" customHeight="1">
      <c r="B124" s="31"/>
      <c r="E124" s="199" t="str">
        <f>E9</f>
        <v xml:space="preserve">SO 01 - Oprava střechy </v>
      </c>
      <c r="F124" s="220"/>
      <c r="G124" s="220"/>
      <c r="H124" s="220"/>
      <c r="L124" s="31"/>
    </row>
    <row r="125" spans="2:12" s="1" customFormat="1" ht="6.95" customHeight="1">
      <c r="B125" s="31"/>
      <c r="L125" s="31"/>
    </row>
    <row r="126" spans="2:12" s="1" customFormat="1" ht="12" customHeight="1">
      <c r="B126" s="31"/>
      <c r="C126" s="26" t="s">
        <v>20</v>
      </c>
      <c r="F126" s="24" t="str">
        <f>F12</f>
        <v xml:space="preserve"> </v>
      </c>
      <c r="I126" s="26" t="s">
        <v>22</v>
      </c>
      <c r="J126" s="51">
        <f>IF(J12="","",J12)</f>
        <v>0</v>
      </c>
      <c r="L126" s="31"/>
    </row>
    <row r="127" spans="2:12" s="1" customFormat="1" ht="6.95" customHeight="1">
      <c r="B127" s="31"/>
      <c r="L127" s="31"/>
    </row>
    <row r="128" spans="2:12" s="1" customFormat="1" ht="15.2" customHeight="1">
      <c r="B128" s="31"/>
      <c r="C128" s="26" t="s">
        <v>23</v>
      </c>
      <c r="F128" s="24" t="str">
        <f>E15</f>
        <v xml:space="preserve"> </v>
      </c>
      <c r="I128" s="26" t="s">
        <v>28</v>
      </c>
      <c r="J128" s="29" t="str">
        <f>E21</f>
        <v xml:space="preserve"> </v>
      </c>
      <c r="L128" s="31"/>
    </row>
    <row r="129" spans="2:65" s="1" customFormat="1" ht="15.2" customHeight="1">
      <c r="B129" s="31"/>
      <c r="C129" s="26" t="s">
        <v>26</v>
      </c>
      <c r="F129" s="24" t="str">
        <f>IF(E18="","",E18)</f>
        <v>Vyplň údaj</v>
      </c>
      <c r="I129" s="26" t="s">
        <v>30</v>
      </c>
      <c r="J129" s="29" t="str">
        <f>E24</f>
        <v xml:space="preserve"> </v>
      </c>
      <c r="L129" s="31"/>
    </row>
    <row r="130" spans="2:65" s="1" customFormat="1" ht="10.35" customHeight="1">
      <c r="B130" s="31"/>
      <c r="L130" s="31"/>
    </row>
    <row r="131" spans="2:65" s="10" customFormat="1" ht="29.25" customHeight="1">
      <c r="B131" s="107"/>
      <c r="C131" s="108" t="s">
        <v>108</v>
      </c>
      <c r="D131" s="109" t="s">
        <v>57</v>
      </c>
      <c r="E131" s="109" t="s">
        <v>53</v>
      </c>
      <c r="F131" s="109" t="s">
        <v>54</v>
      </c>
      <c r="G131" s="109" t="s">
        <v>109</v>
      </c>
      <c r="H131" s="109" t="s">
        <v>110</v>
      </c>
      <c r="I131" s="109" t="s">
        <v>111</v>
      </c>
      <c r="J131" s="109" t="s">
        <v>88</v>
      </c>
      <c r="K131" s="110" t="s">
        <v>112</v>
      </c>
      <c r="L131" s="107"/>
      <c r="M131" s="58" t="s">
        <v>1</v>
      </c>
      <c r="N131" s="59" t="s">
        <v>36</v>
      </c>
      <c r="O131" s="59" t="s">
        <v>113</v>
      </c>
      <c r="P131" s="59" t="s">
        <v>114</v>
      </c>
      <c r="Q131" s="59" t="s">
        <v>115</v>
      </c>
      <c r="R131" s="59" t="s">
        <v>116</v>
      </c>
      <c r="S131" s="59" t="s">
        <v>117</v>
      </c>
      <c r="T131" s="60" t="s">
        <v>118</v>
      </c>
    </row>
    <row r="132" spans="2:65" s="1" customFormat="1" ht="22.9" customHeight="1">
      <c r="B132" s="31"/>
      <c r="C132" s="63" t="s">
        <v>119</v>
      </c>
      <c r="J132" s="111">
        <f>BK132</f>
        <v>0</v>
      </c>
      <c r="L132" s="31"/>
      <c r="M132" s="61"/>
      <c r="N132" s="52"/>
      <c r="O132" s="52"/>
      <c r="P132" s="112">
        <f>P133+P186+P436</f>
        <v>0</v>
      </c>
      <c r="Q132" s="52"/>
      <c r="R132" s="112">
        <f>R133+R186+R436</f>
        <v>18.165732970000001</v>
      </c>
      <c r="S132" s="52"/>
      <c r="T132" s="113">
        <f>T133+T186+T436</f>
        <v>24.672317219999996</v>
      </c>
      <c r="AT132" s="16" t="s">
        <v>71</v>
      </c>
      <c r="AU132" s="16" t="s">
        <v>90</v>
      </c>
      <c r="BK132" s="114">
        <f>BK133+BK186+BK436</f>
        <v>0</v>
      </c>
    </row>
    <row r="133" spans="2:65" s="11" customFormat="1" ht="25.9" customHeight="1">
      <c r="B133" s="115"/>
      <c r="D133" s="116" t="s">
        <v>71</v>
      </c>
      <c r="E133" s="117" t="s">
        <v>120</v>
      </c>
      <c r="F133" s="117" t="s">
        <v>121</v>
      </c>
      <c r="I133" s="118"/>
      <c r="J133" s="119">
        <f>BK133</f>
        <v>0</v>
      </c>
      <c r="L133" s="115"/>
      <c r="M133" s="120"/>
      <c r="P133" s="121">
        <f>P134+P141+P163+P182</f>
        <v>0</v>
      </c>
      <c r="R133" s="121">
        <f>R134+R141+R163+R182</f>
        <v>1.321442</v>
      </c>
      <c r="T133" s="122">
        <f>T134+T141+T163+T182</f>
        <v>1.79325</v>
      </c>
      <c r="AR133" s="116" t="s">
        <v>80</v>
      </c>
      <c r="AT133" s="123" t="s">
        <v>71</v>
      </c>
      <c r="AU133" s="123" t="s">
        <v>72</v>
      </c>
      <c r="AY133" s="116" t="s">
        <v>122</v>
      </c>
      <c r="BK133" s="124">
        <f>BK134+BK141+BK163+BK182</f>
        <v>0</v>
      </c>
    </row>
    <row r="134" spans="2:65" s="11" customFormat="1" ht="22.9" customHeight="1">
      <c r="B134" s="115"/>
      <c r="D134" s="116" t="s">
        <v>71</v>
      </c>
      <c r="E134" s="125" t="s">
        <v>123</v>
      </c>
      <c r="F134" s="125" t="s">
        <v>124</v>
      </c>
      <c r="I134" s="118"/>
      <c r="J134" s="126">
        <f>BK134</f>
        <v>0</v>
      </c>
      <c r="L134" s="115"/>
      <c r="M134" s="120"/>
      <c r="P134" s="121">
        <f>SUM(P135:P140)</f>
        <v>0</v>
      </c>
      <c r="R134" s="121">
        <f>SUM(R135:R140)</f>
        <v>1.321442</v>
      </c>
      <c r="T134" s="122">
        <f>SUM(T135:T140)</f>
        <v>0</v>
      </c>
      <c r="AR134" s="116" t="s">
        <v>80</v>
      </c>
      <c r="AT134" s="123" t="s">
        <v>71</v>
      </c>
      <c r="AU134" s="123" t="s">
        <v>80</v>
      </c>
      <c r="AY134" s="116" t="s">
        <v>122</v>
      </c>
      <c r="BK134" s="124">
        <f>SUM(BK135:BK140)</f>
        <v>0</v>
      </c>
    </row>
    <row r="135" spans="2:65" s="1" customFormat="1" ht="33" customHeight="1">
      <c r="B135" s="31"/>
      <c r="C135" s="127" t="s">
        <v>80</v>
      </c>
      <c r="D135" s="127" t="s">
        <v>125</v>
      </c>
      <c r="E135" s="128" t="s">
        <v>126</v>
      </c>
      <c r="F135" s="129" t="s">
        <v>127</v>
      </c>
      <c r="G135" s="130" t="s">
        <v>128</v>
      </c>
      <c r="H135" s="131">
        <v>24.98</v>
      </c>
      <c r="I135" s="132"/>
      <c r="J135" s="133">
        <f>ROUND(I135*H135,2)</f>
        <v>0</v>
      </c>
      <c r="K135" s="129" t="s">
        <v>129</v>
      </c>
      <c r="L135" s="31"/>
      <c r="M135" s="134" t="s">
        <v>1</v>
      </c>
      <c r="N135" s="135" t="s">
        <v>37</v>
      </c>
      <c r="P135" s="136">
        <f>O135*H135</f>
        <v>0</v>
      </c>
      <c r="Q135" s="136">
        <v>5.2900000000000003E-2</v>
      </c>
      <c r="R135" s="136">
        <f>Q135*H135</f>
        <v>1.321442</v>
      </c>
      <c r="S135" s="136">
        <v>0</v>
      </c>
      <c r="T135" s="137">
        <f>S135*H135</f>
        <v>0</v>
      </c>
      <c r="AR135" s="138" t="s">
        <v>130</v>
      </c>
      <c r="AT135" s="138" t="s">
        <v>125</v>
      </c>
      <c r="AU135" s="138" t="s">
        <v>82</v>
      </c>
      <c r="AY135" s="16" t="s">
        <v>122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6" t="s">
        <v>80</v>
      </c>
      <c r="BK135" s="139">
        <f>ROUND(I135*H135,2)</f>
        <v>0</v>
      </c>
      <c r="BL135" s="16" t="s">
        <v>130</v>
      </c>
      <c r="BM135" s="138" t="s">
        <v>131</v>
      </c>
    </row>
    <row r="136" spans="2:65" s="1" customFormat="1" ht="29.25">
      <c r="B136" s="31"/>
      <c r="D136" s="140" t="s">
        <v>132</v>
      </c>
      <c r="F136" s="141" t="s">
        <v>133</v>
      </c>
      <c r="I136" s="142"/>
      <c r="L136" s="31"/>
      <c r="M136" s="143"/>
      <c r="T136" s="55"/>
      <c r="AT136" s="16" t="s">
        <v>132</v>
      </c>
      <c r="AU136" s="16" t="s">
        <v>82</v>
      </c>
    </row>
    <row r="137" spans="2:65" s="1" customFormat="1" ht="11.25">
      <c r="B137" s="31"/>
      <c r="D137" s="144" t="s">
        <v>134</v>
      </c>
      <c r="F137" s="145" t="s">
        <v>135</v>
      </c>
      <c r="I137" s="142"/>
      <c r="L137" s="31"/>
      <c r="M137" s="143"/>
      <c r="T137" s="55"/>
      <c r="AT137" s="16" t="s">
        <v>134</v>
      </c>
      <c r="AU137" s="16" t="s">
        <v>82</v>
      </c>
    </row>
    <row r="138" spans="2:65" s="12" customFormat="1" ht="11.25">
      <c r="B138" s="146"/>
      <c r="D138" s="140" t="s">
        <v>136</v>
      </c>
      <c r="E138" s="147" t="s">
        <v>1</v>
      </c>
      <c r="F138" s="148" t="s">
        <v>137</v>
      </c>
      <c r="H138" s="149">
        <v>37.04</v>
      </c>
      <c r="I138" s="150"/>
      <c r="L138" s="146"/>
      <c r="M138" s="151"/>
      <c r="T138" s="152"/>
      <c r="AT138" s="147" t="s">
        <v>136</v>
      </c>
      <c r="AU138" s="147" t="s">
        <v>82</v>
      </c>
      <c r="AV138" s="12" t="s">
        <v>82</v>
      </c>
      <c r="AW138" s="12" t="s">
        <v>29</v>
      </c>
      <c r="AX138" s="12" t="s">
        <v>72</v>
      </c>
      <c r="AY138" s="147" t="s">
        <v>122</v>
      </c>
    </row>
    <row r="139" spans="2:65" s="12" customFormat="1" ht="11.25">
      <c r="B139" s="146"/>
      <c r="D139" s="140" t="s">
        <v>136</v>
      </c>
      <c r="E139" s="147" t="s">
        <v>1</v>
      </c>
      <c r="F139" s="148" t="s">
        <v>138</v>
      </c>
      <c r="H139" s="149">
        <v>-12.06</v>
      </c>
      <c r="I139" s="150"/>
      <c r="L139" s="146"/>
      <c r="M139" s="151"/>
      <c r="T139" s="152"/>
      <c r="AT139" s="147" t="s">
        <v>136</v>
      </c>
      <c r="AU139" s="147" t="s">
        <v>82</v>
      </c>
      <c r="AV139" s="12" t="s">
        <v>82</v>
      </c>
      <c r="AW139" s="12" t="s">
        <v>29</v>
      </c>
      <c r="AX139" s="12" t="s">
        <v>72</v>
      </c>
      <c r="AY139" s="147" t="s">
        <v>122</v>
      </c>
    </row>
    <row r="140" spans="2:65" s="13" customFormat="1" ht="11.25">
      <c r="B140" s="153"/>
      <c r="D140" s="140" t="s">
        <v>136</v>
      </c>
      <c r="E140" s="154" t="s">
        <v>1</v>
      </c>
      <c r="F140" s="155" t="s">
        <v>139</v>
      </c>
      <c r="H140" s="156">
        <v>24.979999999999997</v>
      </c>
      <c r="I140" s="157"/>
      <c r="L140" s="153"/>
      <c r="M140" s="158"/>
      <c r="T140" s="159"/>
      <c r="AT140" s="154" t="s">
        <v>136</v>
      </c>
      <c r="AU140" s="154" t="s">
        <v>82</v>
      </c>
      <c r="AV140" s="13" t="s">
        <v>130</v>
      </c>
      <c r="AW140" s="13" t="s">
        <v>29</v>
      </c>
      <c r="AX140" s="13" t="s">
        <v>80</v>
      </c>
      <c r="AY140" s="154" t="s">
        <v>122</v>
      </c>
    </row>
    <row r="141" spans="2:65" s="11" customFormat="1" ht="22.9" customHeight="1">
      <c r="B141" s="115"/>
      <c r="D141" s="116" t="s">
        <v>71</v>
      </c>
      <c r="E141" s="125" t="s">
        <v>140</v>
      </c>
      <c r="F141" s="125" t="s">
        <v>141</v>
      </c>
      <c r="I141" s="118"/>
      <c r="J141" s="126">
        <f>BK141</f>
        <v>0</v>
      </c>
      <c r="L141" s="115"/>
      <c r="M141" s="120"/>
      <c r="P141" s="121">
        <f>SUM(P142:P162)</f>
        <v>0</v>
      </c>
      <c r="R141" s="121">
        <f>SUM(R142:R162)</f>
        <v>0</v>
      </c>
      <c r="T141" s="122">
        <f>SUM(T142:T162)</f>
        <v>1.79325</v>
      </c>
      <c r="AR141" s="116" t="s">
        <v>80</v>
      </c>
      <c r="AT141" s="123" t="s">
        <v>71</v>
      </c>
      <c r="AU141" s="123" t="s">
        <v>80</v>
      </c>
      <c r="AY141" s="116" t="s">
        <v>122</v>
      </c>
      <c r="BK141" s="124">
        <f>SUM(BK142:BK162)</f>
        <v>0</v>
      </c>
    </row>
    <row r="142" spans="2:65" s="1" customFormat="1" ht="37.9" customHeight="1">
      <c r="B142" s="31"/>
      <c r="C142" s="127" t="s">
        <v>82</v>
      </c>
      <c r="D142" s="127" t="s">
        <v>125</v>
      </c>
      <c r="E142" s="128" t="s">
        <v>142</v>
      </c>
      <c r="F142" s="129" t="s">
        <v>143</v>
      </c>
      <c r="G142" s="130" t="s">
        <v>128</v>
      </c>
      <c r="H142" s="131">
        <v>576</v>
      </c>
      <c r="I142" s="132"/>
      <c r="J142" s="133">
        <f>ROUND(I142*H142,2)</f>
        <v>0</v>
      </c>
      <c r="K142" s="129" t="s">
        <v>129</v>
      </c>
      <c r="L142" s="31"/>
      <c r="M142" s="134" t="s">
        <v>1</v>
      </c>
      <c r="N142" s="135" t="s">
        <v>37</v>
      </c>
      <c r="P142" s="136">
        <f>O142*H142</f>
        <v>0</v>
      </c>
      <c r="Q142" s="136">
        <v>0</v>
      </c>
      <c r="R142" s="136">
        <f>Q142*H142</f>
        <v>0</v>
      </c>
      <c r="S142" s="136">
        <v>0</v>
      </c>
      <c r="T142" s="137">
        <f>S142*H142</f>
        <v>0</v>
      </c>
      <c r="AR142" s="138" t="s">
        <v>130</v>
      </c>
      <c r="AT142" s="138" t="s">
        <v>125</v>
      </c>
      <c r="AU142" s="138" t="s">
        <v>82</v>
      </c>
      <c r="AY142" s="16" t="s">
        <v>122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6" t="s">
        <v>80</v>
      </c>
      <c r="BK142" s="139">
        <f>ROUND(I142*H142,2)</f>
        <v>0</v>
      </c>
      <c r="BL142" s="16" t="s">
        <v>130</v>
      </c>
      <c r="BM142" s="138" t="s">
        <v>144</v>
      </c>
    </row>
    <row r="143" spans="2:65" s="1" customFormat="1" ht="29.25">
      <c r="B143" s="31"/>
      <c r="D143" s="140" t="s">
        <v>132</v>
      </c>
      <c r="F143" s="141" t="s">
        <v>145</v>
      </c>
      <c r="I143" s="142"/>
      <c r="L143" s="31"/>
      <c r="M143" s="143"/>
      <c r="T143" s="55"/>
      <c r="AT143" s="16" t="s">
        <v>132</v>
      </c>
      <c r="AU143" s="16" t="s">
        <v>82</v>
      </c>
    </row>
    <row r="144" spans="2:65" s="1" customFormat="1" ht="11.25">
      <c r="B144" s="31"/>
      <c r="D144" s="144" t="s">
        <v>134</v>
      </c>
      <c r="F144" s="145" t="s">
        <v>146</v>
      </c>
      <c r="I144" s="142"/>
      <c r="L144" s="31"/>
      <c r="M144" s="143"/>
      <c r="T144" s="55"/>
      <c r="AT144" s="16" t="s">
        <v>134</v>
      </c>
      <c r="AU144" s="16" t="s">
        <v>82</v>
      </c>
    </row>
    <row r="145" spans="2:65" s="12" customFormat="1" ht="11.25">
      <c r="B145" s="146"/>
      <c r="D145" s="140" t="s">
        <v>136</v>
      </c>
      <c r="E145" s="147" t="s">
        <v>1</v>
      </c>
      <c r="F145" s="148" t="s">
        <v>147</v>
      </c>
      <c r="H145" s="149">
        <v>576</v>
      </c>
      <c r="I145" s="150"/>
      <c r="L145" s="146"/>
      <c r="M145" s="151"/>
      <c r="T145" s="152"/>
      <c r="AT145" s="147" t="s">
        <v>136</v>
      </c>
      <c r="AU145" s="147" t="s">
        <v>82</v>
      </c>
      <c r="AV145" s="12" t="s">
        <v>82</v>
      </c>
      <c r="AW145" s="12" t="s">
        <v>29</v>
      </c>
      <c r="AX145" s="12" t="s">
        <v>72</v>
      </c>
      <c r="AY145" s="147" t="s">
        <v>122</v>
      </c>
    </row>
    <row r="146" spans="2:65" s="13" customFormat="1" ht="11.25">
      <c r="B146" s="153"/>
      <c r="D146" s="140" t="s">
        <v>136</v>
      </c>
      <c r="E146" s="154" t="s">
        <v>1</v>
      </c>
      <c r="F146" s="155" t="s">
        <v>139</v>
      </c>
      <c r="H146" s="156">
        <v>576</v>
      </c>
      <c r="I146" s="157"/>
      <c r="L146" s="153"/>
      <c r="M146" s="158"/>
      <c r="T146" s="159"/>
      <c r="AT146" s="154" t="s">
        <v>136</v>
      </c>
      <c r="AU146" s="154" t="s">
        <v>82</v>
      </c>
      <c r="AV146" s="13" t="s">
        <v>130</v>
      </c>
      <c r="AW146" s="13" t="s">
        <v>29</v>
      </c>
      <c r="AX146" s="13" t="s">
        <v>80</v>
      </c>
      <c r="AY146" s="154" t="s">
        <v>122</v>
      </c>
    </row>
    <row r="147" spans="2:65" s="1" customFormat="1" ht="37.9" customHeight="1">
      <c r="B147" s="31"/>
      <c r="C147" s="127" t="s">
        <v>148</v>
      </c>
      <c r="D147" s="127" t="s">
        <v>125</v>
      </c>
      <c r="E147" s="128" t="s">
        <v>149</v>
      </c>
      <c r="F147" s="129" t="s">
        <v>150</v>
      </c>
      <c r="G147" s="130" t="s">
        <v>128</v>
      </c>
      <c r="H147" s="131">
        <v>51840</v>
      </c>
      <c r="I147" s="132"/>
      <c r="J147" s="133">
        <f>ROUND(I147*H147,2)</f>
        <v>0</v>
      </c>
      <c r="K147" s="129" t="s">
        <v>129</v>
      </c>
      <c r="L147" s="31"/>
      <c r="M147" s="134" t="s">
        <v>1</v>
      </c>
      <c r="N147" s="135" t="s">
        <v>37</v>
      </c>
      <c r="P147" s="136">
        <f>O147*H147</f>
        <v>0</v>
      </c>
      <c r="Q147" s="136">
        <v>0</v>
      </c>
      <c r="R147" s="136">
        <f>Q147*H147</f>
        <v>0</v>
      </c>
      <c r="S147" s="136">
        <v>0</v>
      </c>
      <c r="T147" s="137">
        <f>S147*H147</f>
        <v>0</v>
      </c>
      <c r="AR147" s="138" t="s">
        <v>130</v>
      </c>
      <c r="AT147" s="138" t="s">
        <v>125</v>
      </c>
      <c r="AU147" s="138" t="s">
        <v>82</v>
      </c>
      <c r="AY147" s="16" t="s">
        <v>122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6" t="s">
        <v>80</v>
      </c>
      <c r="BK147" s="139">
        <f>ROUND(I147*H147,2)</f>
        <v>0</v>
      </c>
      <c r="BL147" s="16" t="s">
        <v>130</v>
      </c>
      <c r="BM147" s="138" t="s">
        <v>151</v>
      </c>
    </row>
    <row r="148" spans="2:65" s="1" customFormat="1" ht="29.25">
      <c r="B148" s="31"/>
      <c r="D148" s="140" t="s">
        <v>132</v>
      </c>
      <c r="F148" s="141" t="s">
        <v>152</v>
      </c>
      <c r="I148" s="142"/>
      <c r="L148" s="31"/>
      <c r="M148" s="143"/>
      <c r="T148" s="55"/>
      <c r="AT148" s="16" t="s">
        <v>132</v>
      </c>
      <c r="AU148" s="16" t="s">
        <v>82</v>
      </c>
    </row>
    <row r="149" spans="2:65" s="1" customFormat="1" ht="11.25">
      <c r="B149" s="31"/>
      <c r="D149" s="144" t="s">
        <v>134</v>
      </c>
      <c r="F149" s="145" t="s">
        <v>153</v>
      </c>
      <c r="I149" s="142"/>
      <c r="L149" s="31"/>
      <c r="M149" s="143"/>
      <c r="T149" s="55"/>
      <c r="AT149" s="16" t="s">
        <v>134</v>
      </c>
      <c r="AU149" s="16" t="s">
        <v>82</v>
      </c>
    </row>
    <row r="150" spans="2:65" s="1" customFormat="1" ht="29.25">
      <c r="B150" s="31"/>
      <c r="D150" s="140" t="s">
        <v>154</v>
      </c>
      <c r="F150" s="160" t="s">
        <v>155</v>
      </c>
      <c r="I150" s="142"/>
      <c r="L150" s="31"/>
      <c r="M150" s="143"/>
      <c r="T150" s="55"/>
      <c r="AT150" s="16" t="s">
        <v>154</v>
      </c>
      <c r="AU150" s="16" t="s">
        <v>82</v>
      </c>
    </row>
    <row r="151" spans="2:65" s="12" customFormat="1" ht="11.25">
      <c r="B151" s="146"/>
      <c r="D151" s="140" t="s">
        <v>136</v>
      </c>
      <c r="E151" s="147" t="s">
        <v>1</v>
      </c>
      <c r="F151" s="148" t="s">
        <v>156</v>
      </c>
      <c r="H151" s="149">
        <v>51840</v>
      </c>
      <c r="I151" s="150"/>
      <c r="L151" s="146"/>
      <c r="M151" s="151"/>
      <c r="T151" s="152"/>
      <c r="AT151" s="147" t="s">
        <v>136</v>
      </c>
      <c r="AU151" s="147" t="s">
        <v>82</v>
      </c>
      <c r="AV151" s="12" t="s">
        <v>82</v>
      </c>
      <c r="AW151" s="12" t="s">
        <v>29</v>
      </c>
      <c r="AX151" s="12" t="s">
        <v>72</v>
      </c>
      <c r="AY151" s="147" t="s">
        <v>122</v>
      </c>
    </row>
    <row r="152" spans="2:65" s="13" customFormat="1" ht="11.25">
      <c r="B152" s="153"/>
      <c r="D152" s="140" t="s">
        <v>136</v>
      </c>
      <c r="E152" s="154" t="s">
        <v>1</v>
      </c>
      <c r="F152" s="155" t="s">
        <v>139</v>
      </c>
      <c r="H152" s="156">
        <v>51840</v>
      </c>
      <c r="I152" s="157"/>
      <c r="L152" s="153"/>
      <c r="M152" s="158"/>
      <c r="T152" s="159"/>
      <c r="AT152" s="154" t="s">
        <v>136</v>
      </c>
      <c r="AU152" s="154" t="s">
        <v>82</v>
      </c>
      <c r="AV152" s="13" t="s">
        <v>130</v>
      </c>
      <c r="AW152" s="13" t="s">
        <v>29</v>
      </c>
      <c r="AX152" s="13" t="s">
        <v>80</v>
      </c>
      <c r="AY152" s="154" t="s">
        <v>122</v>
      </c>
    </row>
    <row r="153" spans="2:65" s="1" customFormat="1" ht="37.9" customHeight="1">
      <c r="B153" s="31"/>
      <c r="C153" s="127" t="s">
        <v>130</v>
      </c>
      <c r="D153" s="127" t="s">
        <v>125</v>
      </c>
      <c r="E153" s="128" t="s">
        <v>157</v>
      </c>
      <c r="F153" s="129" t="s">
        <v>158</v>
      </c>
      <c r="G153" s="130" t="s">
        <v>128</v>
      </c>
      <c r="H153" s="131">
        <v>576</v>
      </c>
      <c r="I153" s="132"/>
      <c r="J153" s="133">
        <f>ROUND(I153*H153,2)</f>
        <v>0</v>
      </c>
      <c r="K153" s="129" t="s">
        <v>129</v>
      </c>
      <c r="L153" s="31"/>
      <c r="M153" s="134" t="s">
        <v>1</v>
      </c>
      <c r="N153" s="135" t="s">
        <v>37</v>
      </c>
      <c r="P153" s="136">
        <f>O153*H153</f>
        <v>0</v>
      </c>
      <c r="Q153" s="136">
        <v>0</v>
      </c>
      <c r="R153" s="136">
        <f>Q153*H153</f>
        <v>0</v>
      </c>
      <c r="S153" s="136">
        <v>0</v>
      </c>
      <c r="T153" s="137">
        <f>S153*H153</f>
        <v>0</v>
      </c>
      <c r="AR153" s="138" t="s">
        <v>130</v>
      </c>
      <c r="AT153" s="138" t="s">
        <v>125</v>
      </c>
      <c r="AU153" s="138" t="s">
        <v>82</v>
      </c>
      <c r="AY153" s="16" t="s">
        <v>122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6" t="s">
        <v>80</v>
      </c>
      <c r="BK153" s="139">
        <f>ROUND(I153*H153,2)</f>
        <v>0</v>
      </c>
      <c r="BL153" s="16" t="s">
        <v>130</v>
      </c>
      <c r="BM153" s="138" t="s">
        <v>159</v>
      </c>
    </row>
    <row r="154" spans="2:65" s="1" customFormat="1" ht="29.25">
      <c r="B154" s="31"/>
      <c r="D154" s="140" t="s">
        <v>132</v>
      </c>
      <c r="F154" s="141" t="s">
        <v>160</v>
      </c>
      <c r="I154" s="142"/>
      <c r="L154" s="31"/>
      <c r="M154" s="143"/>
      <c r="T154" s="55"/>
      <c r="AT154" s="16" t="s">
        <v>132</v>
      </c>
      <c r="AU154" s="16" t="s">
        <v>82</v>
      </c>
    </row>
    <row r="155" spans="2:65" s="1" customFormat="1" ht="11.25">
      <c r="B155" s="31"/>
      <c r="D155" s="144" t="s">
        <v>134</v>
      </c>
      <c r="F155" s="145" t="s">
        <v>161</v>
      </c>
      <c r="I155" s="142"/>
      <c r="L155" s="31"/>
      <c r="M155" s="143"/>
      <c r="T155" s="55"/>
      <c r="AT155" s="16" t="s">
        <v>134</v>
      </c>
      <c r="AU155" s="16" t="s">
        <v>82</v>
      </c>
    </row>
    <row r="156" spans="2:65" s="12" customFormat="1" ht="11.25">
      <c r="B156" s="146"/>
      <c r="D156" s="140" t="s">
        <v>136</v>
      </c>
      <c r="E156" s="147" t="s">
        <v>1</v>
      </c>
      <c r="F156" s="148" t="s">
        <v>147</v>
      </c>
      <c r="H156" s="149">
        <v>576</v>
      </c>
      <c r="I156" s="150"/>
      <c r="L156" s="146"/>
      <c r="M156" s="151"/>
      <c r="T156" s="152"/>
      <c r="AT156" s="147" t="s">
        <v>136</v>
      </c>
      <c r="AU156" s="147" t="s">
        <v>82</v>
      </c>
      <c r="AV156" s="12" t="s">
        <v>82</v>
      </c>
      <c r="AW156" s="12" t="s">
        <v>29</v>
      </c>
      <c r="AX156" s="12" t="s">
        <v>72</v>
      </c>
      <c r="AY156" s="147" t="s">
        <v>122</v>
      </c>
    </row>
    <row r="157" spans="2:65" s="13" customFormat="1" ht="11.25">
      <c r="B157" s="153"/>
      <c r="D157" s="140" t="s">
        <v>136</v>
      </c>
      <c r="E157" s="154" t="s">
        <v>1</v>
      </c>
      <c r="F157" s="155" t="s">
        <v>139</v>
      </c>
      <c r="H157" s="156">
        <v>576</v>
      </c>
      <c r="I157" s="157"/>
      <c r="L157" s="153"/>
      <c r="M157" s="158"/>
      <c r="T157" s="159"/>
      <c r="AT157" s="154" t="s">
        <v>136</v>
      </c>
      <c r="AU157" s="154" t="s">
        <v>82</v>
      </c>
      <c r="AV157" s="13" t="s">
        <v>130</v>
      </c>
      <c r="AW157" s="13" t="s">
        <v>29</v>
      </c>
      <c r="AX157" s="13" t="s">
        <v>80</v>
      </c>
      <c r="AY157" s="154" t="s">
        <v>122</v>
      </c>
    </row>
    <row r="158" spans="2:65" s="1" customFormat="1" ht="33" customHeight="1">
      <c r="B158" s="31"/>
      <c r="C158" s="127" t="s">
        <v>162</v>
      </c>
      <c r="D158" s="127" t="s">
        <v>125</v>
      </c>
      <c r="E158" s="128" t="s">
        <v>163</v>
      </c>
      <c r="F158" s="129" t="s">
        <v>164</v>
      </c>
      <c r="G158" s="130" t="s">
        <v>165</v>
      </c>
      <c r="H158" s="131">
        <v>1.125</v>
      </c>
      <c r="I158" s="132"/>
      <c r="J158" s="133">
        <f>ROUND(I158*H158,2)</f>
        <v>0</v>
      </c>
      <c r="K158" s="129" t="s">
        <v>129</v>
      </c>
      <c r="L158" s="31"/>
      <c r="M158" s="134" t="s">
        <v>1</v>
      </c>
      <c r="N158" s="135" t="s">
        <v>37</v>
      </c>
      <c r="P158" s="136">
        <f>O158*H158</f>
        <v>0</v>
      </c>
      <c r="Q158" s="136">
        <v>0</v>
      </c>
      <c r="R158" s="136">
        <f>Q158*H158</f>
        <v>0</v>
      </c>
      <c r="S158" s="136">
        <v>1.5940000000000001</v>
      </c>
      <c r="T158" s="137">
        <f>S158*H158</f>
        <v>1.79325</v>
      </c>
      <c r="AR158" s="138" t="s">
        <v>130</v>
      </c>
      <c r="AT158" s="138" t="s">
        <v>125</v>
      </c>
      <c r="AU158" s="138" t="s">
        <v>82</v>
      </c>
      <c r="AY158" s="16" t="s">
        <v>122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6" t="s">
        <v>80</v>
      </c>
      <c r="BK158" s="139">
        <f>ROUND(I158*H158,2)</f>
        <v>0</v>
      </c>
      <c r="BL158" s="16" t="s">
        <v>130</v>
      </c>
      <c r="BM158" s="138" t="s">
        <v>166</v>
      </c>
    </row>
    <row r="159" spans="2:65" s="1" customFormat="1" ht="29.25">
      <c r="B159" s="31"/>
      <c r="D159" s="140" t="s">
        <v>132</v>
      </c>
      <c r="F159" s="141" t="s">
        <v>167</v>
      </c>
      <c r="I159" s="142"/>
      <c r="L159" s="31"/>
      <c r="M159" s="143"/>
      <c r="T159" s="55"/>
      <c r="AT159" s="16" t="s">
        <v>132</v>
      </c>
      <c r="AU159" s="16" t="s">
        <v>82</v>
      </c>
    </row>
    <row r="160" spans="2:65" s="1" customFormat="1" ht="11.25">
      <c r="B160" s="31"/>
      <c r="D160" s="144" t="s">
        <v>134</v>
      </c>
      <c r="F160" s="145" t="s">
        <v>168</v>
      </c>
      <c r="I160" s="142"/>
      <c r="L160" s="31"/>
      <c r="M160" s="143"/>
      <c r="T160" s="55"/>
      <c r="AT160" s="16" t="s">
        <v>134</v>
      </c>
      <c r="AU160" s="16" t="s">
        <v>82</v>
      </c>
    </row>
    <row r="161" spans="2:65" s="12" customFormat="1" ht="11.25">
      <c r="B161" s="146"/>
      <c r="D161" s="140" t="s">
        <v>136</v>
      </c>
      <c r="E161" s="147" t="s">
        <v>1</v>
      </c>
      <c r="F161" s="148" t="s">
        <v>169</v>
      </c>
      <c r="H161" s="149">
        <v>1.125</v>
      </c>
      <c r="I161" s="150"/>
      <c r="L161" s="146"/>
      <c r="M161" s="151"/>
      <c r="T161" s="152"/>
      <c r="AT161" s="147" t="s">
        <v>136</v>
      </c>
      <c r="AU161" s="147" t="s">
        <v>82</v>
      </c>
      <c r="AV161" s="12" t="s">
        <v>82</v>
      </c>
      <c r="AW161" s="12" t="s">
        <v>29</v>
      </c>
      <c r="AX161" s="12" t="s">
        <v>72</v>
      </c>
      <c r="AY161" s="147" t="s">
        <v>122</v>
      </c>
    </row>
    <row r="162" spans="2:65" s="13" customFormat="1" ht="11.25">
      <c r="B162" s="153"/>
      <c r="D162" s="140" t="s">
        <v>136</v>
      </c>
      <c r="E162" s="154" t="s">
        <v>1</v>
      </c>
      <c r="F162" s="155" t="s">
        <v>139</v>
      </c>
      <c r="H162" s="156">
        <v>1.125</v>
      </c>
      <c r="I162" s="157"/>
      <c r="L162" s="153"/>
      <c r="M162" s="158"/>
      <c r="T162" s="159"/>
      <c r="AT162" s="154" t="s">
        <v>136</v>
      </c>
      <c r="AU162" s="154" t="s">
        <v>82</v>
      </c>
      <c r="AV162" s="13" t="s">
        <v>130</v>
      </c>
      <c r="AW162" s="13" t="s">
        <v>29</v>
      </c>
      <c r="AX162" s="13" t="s">
        <v>80</v>
      </c>
      <c r="AY162" s="154" t="s">
        <v>122</v>
      </c>
    </row>
    <row r="163" spans="2:65" s="11" customFormat="1" ht="22.9" customHeight="1">
      <c r="B163" s="115"/>
      <c r="D163" s="116" t="s">
        <v>71</v>
      </c>
      <c r="E163" s="125" t="s">
        <v>170</v>
      </c>
      <c r="F163" s="125" t="s">
        <v>171</v>
      </c>
      <c r="I163" s="118"/>
      <c r="J163" s="126">
        <f>BK163</f>
        <v>0</v>
      </c>
      <c r="L163" s="115"/>
      <c r="M163" s="120"/>
      <c r="P163" s="121">
        <f>SUM(P164:P181)</f>
        <v>0</v>
      </c>
      <c r="R163" s="121">
        <f>SUM(R164:R181)</f>
        <v>0</v>
      </c>
      <c r="T163" s="122">
        <f>SUM(T164:T181)</f>
        <v>0</v>
      </c>
      <c r="AR163" s="116" t="s">
        <v>80</v>
      </c>
      <c r="AT163" s="123" t="s">
        <v>71</v>
      </c>
      <c r="AU163" s="123" t="s">
        <v>80</v>
      </c>
      <c r="AY163" s="116" t="s">
        <v>122</v>
      </c>
      <c r="BK163" s="124">
        <f>SUM(BK164:BK181)</f>
        <v>0</v>
      </c>
    </row>
    <row r="164" spans="2:65" s="1" customFormat="1" ht="24.2" customHeight="1">
      <c r="B164" s="31"/>
      <c r="C164" s="127" t="s">
        <v>123</v>
      </c>
      <c r="D164" s="127" t="s">
        <v>125</v>
      </c>
      <c r="E164" s="128" t="s">
        <v>172</v>
      </c>
      <c r="F164" s="129" t="s">
        <v>173</v>
      </c>
      <c r="G164" s="130" t="s">
        <v>174</v>
      </c>
      <c r="H164" s="131">
        <v>24.672000000000001</v>
      </c>
      <c r="I164" s="132"/>
      <c r="J164" s="133">
        <f>ROUND(I164*H164,2)</f>
        <v>0</v>
      </c>
      <c r="K164" s="129" t="s">
        <v>129</v>
      </c>
      <c r="L164" s="31"/>
      <c r="M164" s="134" t="s">
        <v>1</v>
      </c>
      <c r="N164" s="135" t="s">
        <v>37</v>
      </c>
      <c r="P164" s="136">
        <f>O164*H164</f>
        <v>0</v>
      </c>
      <c r="Q164" s="136">
        <v>0</v>
      </c>
      <c r="R164" s="136">
        <f>Q164*H164</f>
        <v>0</v>
      </c>
      <c r="S164" s="136">
        <v>0</v>
      </c>
      <c r="T164" s="137">
        <f>S164*H164</f>
        <v>0</v>
      </c>
      <c r="AR164" s="138" t="s">
        <v>130</v>
      </c>
      <c r="AT164" s="138" t="s">
        <v>125</v>
      </c>
      <c r="AU164" s="138" t="s">
        <v>82</v>
      </c>
      <c r="AY164" s="16" t="s">
        <v>122</v>
      </c>
      <c r="BE164" s="139">
        <f>IF(N164="základní",J164,0)</f>
        <v>0</v>
      </c>
      <c r="BF164" s="139">
        <f>IF(N164="snížená",J164,0)</f>
        <v>0</v>
      </c>
      <c r="BG164" s="139">
        <f>IF(N164="zákl. přenesená",J164,0)</f>
        <v>0</v>
      </c>
      <c r="BH164" s="139">
        <f>IF(N164="sníž. přenesená",J164,0)</f>
        <v>0</v>
      </c>
      <c r="BI164" s="139">
        <f>IF(N164="nulová",J164,0)</f>
        <v>0</v>
      </c>
      <c r="BJ164" s="16" t="s">
        <v>80</v>
      </c>
      <c r="BK164" s="139">
        <f>ROUND(I164*H164,2)</f>
        <v>0</v>
      </c>
      <c r="BL164" s="16" t="s">
        <v>130</v>
      </c>
      <c r="BM164" s="138" t="s">
        <v>175</v>
      </c>
    </row>
    <row r="165" spans="2:65" s="1" customFormat="1" ht="19.5">
      <c r="B165" s="31"/>
      <c r="D165" s="140" t="s">
        <v>132</v>
      </c>
      <c r="F165" s="141" t="s">
        <v>176</v>
      </c>
      <c r="I165" s="142"/>
      <c r="L165" s="31"/>
      <c r="M165" s="143"/>
      <c r="T165" s="55"/>
      <c r="AT165" s="16" t="s">
        <v>132</v>
      </c>
      <c r="AU165" s="16" t="s">
        <v>82</v>
      </c>
    </row>
    <row r="166" spans="2:65" s="1" customFormat="1" ht="11.25">
      <c r="B166" s="31"/>
      <c r="D166" s="144" t="s">
        <v>134</v>
      </c>
      <c r="F166" s="145" t="s">
        <v>177</v>
      </c>
      <c r="I166" s="142"/>
      <c r="L166" s="31"/>
      <c r="M166" s="143"/>
      <c r="T166" s="55"/>
      <c r="AT166" s="16" t="s">
        <v>134</v>
      </c>
      <c r="AU166" s="16" t="s">
        <v>82</v>
      </c>
    </row>
    <row r="167" spans="2:65" s="1" customFormat="1" ht="24.2" customHeight="1">
      <c r="B167" s="31"/>
      <c r="C167" s="127" t="s">
        <v>178</v>
      </c>
      <c r="D167" s="127" t="s">
        <v>125</v>
      </c>
      <c r="E167" s="128" t="s">
        <v>179</v>
      </c>
      <c r="F167" s="129" t="s">
        <v>180</v>
      </c>
      <c r="G167" s="130" t="s">
        <v>174</v>
      </c>
      <c r="H167" s="131">
        <v>24.672000000000001</v>
      </c>
      <c r="I167" s="132"/>
      <c r="J167" s="133">
        <f>ROUND(I167*H167,2)</f>
        <v>0</v>
      </c>
      <c r="K167" s="129" t="s">
        <v>129</v>
      </c>
      <c r="L167" s="31"/>
      <c r="M167" s="134" t="s">
        <v>1</v>
      </c>
      <c r="N167" s="135" t="s">
        <v>37</v>
      </c>
      <c r="P167" s="136">
        <f>O167*H167</f>
        <v>0</v>
      </c>
      <c r="Q167" s="136">
        <v>0</v>
      </c>
      <c r="R167" s="136">
        <f>Q167*H167</f>
        <v>0</v>
      </c>
      <c r="S167" s="136">
        <v>0</v>
      </c>
      <c r="T167" s="137">
        <f>S167*H167</f>
        <v>0</v>
      </c>
      <c r="AR167" s="138" t="s">
        <v>130</v>
      </c>
      <c r="AT167" s="138" t="s">
        <v>125</v>
      </c>
      <c r="AU167" s="138" t="s">
        <v>82</v>
      </c>
      <c r="AY167" s="16" t="s">
        <v>122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6" t="s">
        <v>80</v>
      </c>
      <c r="BK167" s="139">
        <f>ROUND(I167*H167,2)</f>
        <v>0</v>
      </c>
      <c r="BL167" s="16" t="s">
        <v>130</v>
      </c>
      <c r="BM167" s="138" t="s">
        <v>181</v>
      </c>
    </row>
    <row r="168" spans="2:65" s="1" customFormat="1" ht="19.5">
      <c r="B168" s="31"/>
      <c r="D168" s="140" t="s">
        <v>132</v>
      </c>
      <c r="F168" s="141" t="s">
        <v>182</v>
      </c>
      <c r="I168" s="142"/>
      <c r="L168" s="31"/>
      <c r="M168" s="143"/>
      <c r="T168" s="55"/>
      <c r="AT168" s="16" t="s">
        <v>132</v>
      </c>
      <c r="AU168" s="16" t="s">
        <v>82</v>
      </c>
    </row>
    <row r="169" spans="2:65" s="1" customFormat="1" ht="11.25">
      <c r="B169" s="31"/>
      <c r="D169" s="144" t="s">
        <v>134</v>
      </c>
      <c r="F169" s="145" t="s">
        <v>183</v>
      </c>
      <c r="I169" s="142"/>
      <c r="L169" s="31"/>
      <c r="M169" s="143"/>
      <c r="T169" s="55"/>
      <c r="AT169" s="16" t="s">
        <v>134</v>
      </c>
      <c r="AU169" s="16" t="s">
        <v>82</v>
      </c>
    </row>
    <row r="170" spans="2:65" s="1" customFormat="1" ht="24.2" customHeight="1">
      <c r="B170" s="31"/>
      <c r="C170" s="127" t="s">
        <v>184</v>
      </c>
      <c r="D170" s="127" t="s">
        <v>125</v>
      </c>
      <c r="E170" s="128" t="s">
        <v>185</v>
      </c>
      <c r="F170" s="129" t="s">
        <v>186</v>
      </c>
      <c r="G170" s="130" t="s">
        <v>174</v>
      </c>
      <c r="H170" s="131">
        <v>24.672000000000001</v>
      </c>
      <c r="I170" s="132"/>
      <c r="J170" s="133">
        <f>ROUND(I170*H170,2)</f>
        <v>0</v>
      </c>
      <c r="K170" s="129" t="s">
        <v>129</v>
      </c>
      <c r="L170" s="31"/>
      <c r="M170" s="134" t="s">
        <v>1</v>
      </c>
      <c r="N170" s="135" t="s">
        <v>37</v>
      </c>
      <c r="P170" s="136">
        <f>O170*H170</f>
        <v>0</v>
      </c>
      <c r="Q170" s="136">
        <v>0</v>
      </c>
      <c r="R170" s="136">
        <f>Q170*H170</f>
        <v>0</v>
      </c>
      <c r="S170" s="136">
        <v>0</v>
      </c>
      <c r="T170" s="137">
        <f>S170*H170</f>
        <v>0</v>
      </c>
      <c r="AR170" s="138" t="s">
        <v>130</v>
      </c>
      <c r="AT170" s="138" t="s">
        <v>125</v>
      </c>
      <c r="AU170" s="138" t="s">
        <v>82</v>
      </c>
      <c r="AY170" s="16" t="s">
        <v>122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6" t="s">
        <v>80</v>
      </c>
      <c r="BK170" s="139">
        <f>ROUND(I170*H170,2)</f>
        <v>0</v>
      </c>
      <c r="BL170" s="16" t="s">
        <v>130</v>
      </c>
      <c r="BM170" s="138" t="s">
        <v>187</v>
      </c>
    </row>
    <row r="171" spans="2:65" s="1" customFormat="1" ht="29.25">
      <c r="B171" s="31"/>
      <c r="D171" s="140" t="s">
        <v>132</v>
      </c>
      <c r="F171" s="141" t="s">
        <v>188</v>
      </c>
      <c r="I171" s="142"/>
      <c r="L171" s="31"/>
      <c r="M171" s="143"/>
      <c r="T171" s="55"/>
      <c r="AT171" s="16" t="s">
        <v>132</v>
      </c>
      <c r="AU171" s="16" t="s">
        <v>82</v>
      </c>
    </row>
    <row r="172" spans="2:65" s="1" customFormat="1" ht="11.25">
      <c r="B172" s="31"/>
      <c r="D172" s="144" t="s">
        <v>134</v>
      </c>
      <c r="F172" s="145" t="s">
        <v>189</v>
      </c>
      <c r="I172" s="142"/>
      <c r="L172" s="31"/>
      <c r="M172" s="143"/>
      <c r="T172" s="55"/>
      <c r="AT172" s="16" t="s">
        <v>134</v>
      </c>
      <c r="AU172" s="16" t="s">
        <v>82</v>
      </c>
    </row>
    <row r="173" spans="2:65" s="1" customFormat="1" ht="37.9" customHeight="1">
      <c r="B173" s="31"/>
      <c r="C173" s="127" t="s">
        <v>140</v>
      </c>
      <c r="D173" s="127" t="s">
        <v>125</v>
      </c>
      <c r="E173" s="128" t="s">
        <v>190</v>
      </c>
      <c r="F173" s="129" t="s">
        <v>191</v>
      </c>
      <c r="G173" s="130" t="s">
        <v>174</v>
      </c>
      <c r="H173" s="131">
        <v>8.8710000000000004</v>
      </c>
      <c r="I173" s="132"/>
      <c r="J173" s="133">
        <f>ROUND(I173*H173,2)</f>
        <v>0</v>
      </c>
      <c r="K173" s="129" t="s">
        <v>129</v>
      </c>
      <c r="L173" s="31"/>
      <c r="M173" s="134" t="s">
        <v>1</v>
      </c>
      <c r="N173" s="135" t="s">
        <v>37</v>
      </c>
      <c r="P173" s="136">
        <f>O173*H173</f>
        <v>0</v>
      </c>
      <c r="Q173" s="136">
        <v>0</v>
      </c>
      <c r="R173" s="136">
        <f>Q173*H173</f>
        <v>0</v>
      </c>
      <c r="S173" s="136">
        <v>0</v>
      </c>
      <c r="T173" s="137">
        <f>S173*H173</f>
        <v>0</v>
      </c>
      <c r="AR173" s="138" t="s">
        <v>130</v>
      </c>
      <c r="AT173" s="138" t="s">
        <v>125</v>
      </c>
      <c r="AU173" s="138" t="s">
        <v>82</v>
      </c>
      <c r="AY173" s="16" t="s">
        <v>122</v>
      </c>
      <c r="BE173" s="139">
        <f>IF(N173="základní",J173,0)</f>
        <v>0</v>
      </c>
      <c r="BF173" s="139">
        <f>IF(N173="snížená",J173,0)</f>
        <v>0</v>
      </c>
      <c r="BG173" s="139">
        <f>IF(N173="zákl. přenesená",J173,0)</f>
        <v>0</v>
      </c>
      <c r="BH173" s="139">
        <f>IF(N173="sníž. přenesená",J173,0)</f>
        <v>0</v>
      </c>
      <c r="BI173" s="139">
        <f>IF(N173="nulová",J173,0)</f>
        <v>0</v>
      </c>
      <c r="BJ173" s="16" t="s">
        <v>80</v>
      </c>
      <c r="BK173" s="139">
        <f>ROUND(I173*H173,2)</f>
        <v>0</v>
      </c>
      <c r="BL173" s="16" t="s">
        <v>130</v>
      </c>
      <c r="BM173" s="138" t="s">
        <v>192</v>
      </c>
    </row>
    <row r="174" spans="2:65" s="1" customFormat="1" ht="29.25">
      <c r="B174" s="31"/>
      <c r="D174" s="140" t="s">
        <v>132</v>
      </c>
      <c r="F174" s="141" t="s">
        <v>193</v>
      </c>
      <c r="I174" s="142"/>
      <c r="L174" s="31"/>
      <c r="M174" s="143"/>
      <c r="T174" s="55"/>
      <c r="AT174" s="16" t="s">
        <v>132</v>
      </c>
      <c r="AU174" s="16" t="s">
        <v>82</v>
      </c>
    </row>
    <row r="175" spans="2:65" s="1" customFormat="1" ht="11.25">
      <c r="B175" s="31"/>
      <c r="D175" s="144" t="s">
        <v>134</v>
      </c>
      <c r="F175" s="145" t="s">
        <v>194</v>
      </c>
      <c r="I175" s="142"/>
      <c r="L175" s="31"/>
      <c r="M175" s="143"/>
      <c r="T175" s="55"/>
      <c r="AT175" s="16" t="s">
        <v>134</v>
      </c>
      <c r="AU175" s="16" t="s">
        <v>82</v>
      </c>
    </row>
    <row r="176" spans="2:65" s="1" customFormat="1" ht="19.5">
      <c r="B176" s="31"/>
      <c r="D176" s="140" t="s">
        <v>154</v>
      </c>
      <c r="F176" s="160" t="s">
        <v>195</v>
      </c>
      <c r="I176" s="142"/>
      <c r="L176" s="31"/>
      <c r="M176" s="143"/>
      <c r="T176" s="55"/>
      <c r="AT176" s="16" t="s">
        <v>154</v>
      </c>
      <c r="AU176" s="16" t="s">
        <v>82</v>
      </c>
    </row>
    <row r="177" spans="2:65" s="12" customFormat="1" ht="11.25">
      <c r="B177" s="146"/>
      <c r="D177" s="140" t="s">
        <v>136</v>
      </c>
      <c r="E177" s="147" t="s">
        <v>1</v>
      </c>
      <c r="F177" s="148" t="s">
        <v>196</v>
      </c>
      <c r="H177" s="149">
        <v>8.8710000000000004</v>
      </c>
      <c r="I177" s="150"/>
      <c r="L177" s="146"/>
      <c r="M177" s="151"/>
      <c r="T177" s="152"/>
      <c r="AT177" s="147" t="s">
        <v>136</v>
      </c>
      <c r="AU177" s="147" t="s">
        <v>82</v>
      </c>
      <c r="AV177" s="12" t="s">
        <v>82</v>
      </c>
      <c r="AW177" s="12" t="s">
        <v>29</v>
      </c>
      <c r="AX177" s="12" t="s">
        <v>72</v>
      </c>
      <c r="AY177" s="147" t="s">
        <v>122</v>
      </c>
    </row>
    <row r="178" spans="2:65" s="13" customFormat="1" ht="11.25">
      <c r="B178" s="153"/>
      <c r="D178" s="140" t="s">
        <v>136</v>
      </c>
      <c r="E178" s="154" t="s">
        <v>1</v>
      </c>
      <c r="F178" s="155" t="s">
        <v>139</v>
      </c>
      <c r="H178" s="156">
        <v>8.8710000000000004</v>
      </c>
      <c r="I178" s="157"/>
      <c r="L178" s="153"/>
      <c r="M178" s="158"/>
      <c r="T178" s="159"/>
      <c r="AT178" s="154" t="s">
        <v>136</v>
      </c>
      <c r="AU178" s="154" t="s">
        <v>82</v>
      </c>
      <c r="AV178" s="13" t="s">
        <v>130</v>
      </c>
      <c r="AW178" s="13" t="s">
        <v>29</v>
      </c>
      <c r="AX178" s="13" t="s">
        <v>80</v>
      </c>
      <c r="AY178" s="154" t="s">
        <v>122</v>
      </c>
    </row>
    <row r="179" spans="2:65" s="1" customFormat="1" ht="33" customHeight="1">
      <c r="B179" s="31"/>
      <c r="C179" s="127" t="s">
        <v>197</v>
      </c>
      <c r="D179" s="127" t="s">
        <v>125</v>
      </c>
      <c r="E179" s="128" t="s">
        <v>198</v>
      </c>
      <c r="F179" s="129" t="s">
        <v>199</v>
      </c>
      <c r="G179" s="130" t="s">
        <v>174</v>
      </c>
      <c r="H179" s="131">
        <v>1.7929999999999999</v>
      </c>
      <c r="I179" s="132"/>
      <c r="J179" s="133">
        <f>ROUND(I179*H179,2)</f>
        <v>0</v>
      </c>
      <c r="K179" s="129" t="s">
        <v>129</v>
      </c>
      <c r="L179" s="31"/>
      <c r="M179" s="134" t="s">
        <v>1</v>
      </c>
      <c r="N179" s="135" t="s">
        <v>37</v>
      </c>
      <c r="P179" s="136">
        <f>O179*H179</f>
        <v>0</v>
      </c>
      <c r="Q179" s="136">
        <v>0</v>
      </c>
      <c r="R179" s="136">
        <f>Q179*H179</f>
        <v>0</v>
      </c>
      <c r="S179" s="136">
        <v>0</v>
      </c>
      <c r="T179" s="137">
        <f>S179*H179</f>
        <v>0</v>
      </c>
      <c r="AR179" s="138" t="s">
        <v>130</v>
      </c>
      <c r="AT179" s="138" t="s">
        <v>125</v>
      </c>
      <c r="AU179" s="138" t="s">
        <v>82</v>
      </c>
      <c r="AY179" s="16" t="s">
        <v>122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6" t="s">
        <v>80</v>
      </c>
      <c r="BK179" s="139">
        <f>ROUND(I179*H179,2)</f>
        <v>0</v>
      </c>
      <c r="BL179" s="16" t="s">
        <v>130</v>
      </c>
      <c r="BM179" s="138" t="s">
        <v>200</v>
      </c>
    </row>
    <row r="180" spans="2:65" s="1" customFormat="1" ht="29.25">
      <c r="B180" s="31"/>
      <c r="D180" s="140" t="s">
        <v>132</v>
      </c>
      <c r="F180" s="141" t="s">
        <v>201</v>
      </c>
      <c r="I180" s="142"/>
      <c r="L180" s="31"/>
      <c r="M180" s="143"/>
      <c r="T180" s="55"/>
      <c r="AT180" s="16" t="s">
        <v>132</v>
      </c>
      <c r="AU180" s="16" t="s">
        <v>82</v>
      </c>
    </row>
    <row r="181" spans="2:65" s="1" customFormat="1" ht="11.25">
      <c r="B181" s="31"/>
      <c r="D181" s="144" t="s">
        <v>134</v>
      </c>
      <c r="F181" s="145" t="s">
        <v>202</v>
      </c>
      <c r="I181" s="142"/>
      <c r="L181" s="31"/>
      <c r="M181" s="143"/>
      <c r="T181" s="55"/>
      <c r="AT181" s="16" t="s">
        <v>134</v>
      </c>
      <c r="AU181" s="16" t="s">
        <v>82</v>
      </c>
    </row>
    <row r="182" spans="2:65" s="11" customFormat="1" ht="22.9" customHeight="1">
      <c r="B182" s="115"/>
      <c r="D182" s="116" t="s">
        <v>71</v>
      </c>
      <c r="E182" s="125" t="s">
        <v>203</v>
      </c>
      <c r="F182" s="125" t="s">
        <v>204</v>
      </c>
      <c r="I182" s="118"/>
      <c r="J182" s="126">
        <f>BK182</f>
        <v>0</v>
      </c>
      <c r="L182" s="115"/>
      <c r="M182" s="120"/>
      <c r="P182" s="121">
        <f>SUM(P183:P185)</f>
        <v>0</v>
      </c>
      <c r="R182" s="121">
        <f>SUM(R183:R185)</f>
        <v>0</v>
      </c>
      <c r="T182" s="122">
        <f>SUM(T183:T185)</f>
        <v>0</v>
      </c>
      <c r="AR182" s="116" t="s">
        <v>80</v>
      </c>
      <c r="AT182" s="123" t="s">
        <v>71</v>
      </c>
      <c r="AU182" s="123" t="s">
        <v>80</v>
      </c>
      <c r="AY182" s="116" t="s">
        <v>122</v>
      </c>
      <c r="BK182" s="124">
        <f>SUM(BK183:BK185)</f>
        <v>0</v>
      </c>
    </row>
    <row r="183" spans="2:65" s="1" customFormat="1" ht="21.75" customHeight="1">
      <c r="B183" s="31"/>
      <c r="C183" s="127" t="s">
        <v>205</v>
      </c>
      <c r="D183" s="127" t="s">
        <v>125</v>
      </c>
      <c r="E183" s="128" t="s">
        <v>206</v>
      </c>
      <c r="F183" s="129" t="s">
        <v>207</v>
      </c>
      <c r="G183" s="130" t="s">
        <v>174</v>
      </c>
      <c r="H183" s="131">
        <v>1.321</v>
      </c>
      <c r="I183" s="132"/>
      <c r="J183" s="133">
        <f>ROUND(I183*H183,2)</f>
        <v>0</v>
      </c>
      <c r="K183" s="129" t="s">
        <v>129</v>
      </c>
      <c r="L183" s="31"/>
      <c r="M183" s="134" t="s">
        <v>1</v>
      </c>
      <c r="N183" s="135" t="s">
        <v>37</v>
      </c>
      <c r="P183" s="136">
        <f>O183*H183</f>
        <v>0</v>
      </c>
      <c r="Q183" s="136">
        <v>0</v>
      </c>
      <c r="R183" s="136">
        <f>Q183*H183</f>
        <v>0</v>
      </c>
      <c r="S183" s="136">
        <v>0</v>
      </c>
      <c r="T183" s="137">
        <f>S183*H183</f>
        <v>0</v>
      </c>
      <c r="AR183" s="138" t="s">
        <v>130</v>
      </c>
      <c r="AT183" s="138" t="s">
        <v>125</v>
      </c>
      <c r="AU183" s="138" t="s">
        <v>82</v>
      </c>
      <c r="AY183" s="16" t="s">
        <v>122</v>
      </c>
      <c r="BE183" s="139">
        <f>IF(N183="základní",J183,0)</f>
        <v>0</v>
      </c>
      <c r="BF183" s="139">
        <f>IF(N183="snížená",J183,0)</f>
        <v>0</v>
      </c>
      <c r="BG183" s="139">
        <f>IF(N183="zákl. přenesená",J183,0)</f>
        <v>0</v>
      </c>
      <c r="BH183" s="139">
        <f>IF(N183="sníž. přenesená",J183,0)</f>
        <v>0</v>
      </c>
      <c r="BI183" s="139">
        <f>IF(N183="nulová",J183,0)</f>
        <v>0</v>
      </c>
      <c r="BJ183" s="16" t="s">
        <v>80</v>
      </c>
      <c r="BK183" s="139">
        <f>ROUND(I183*H183,2)</f>
        <v>0</v>
      </c>
      <c r="BL183" s="16" t="s">
        <v>130</v>
      </c>
      <c r="BM183" s="138" t="s">
        <v>208</v>
      </c>
    </row>
    <row r="184" spans="2:65" s="1" customFormat="1" ht="39">
      <c r="B184" s="31"/>
      <c r="D184" s="140" t="s">
        <v>132</v>
      </c>
      <c r="F184" s="141" t="s">
        <v>209</v>
      </c>
      <c r="I184" s="142"/>
      <c r="L184" s="31"/>
      <c r="M184" s="143"/>
      <c r="T184" s="55"/>
      <c r="AT184" s="16" t="s">
        <v>132</v>
      </c>
      <c r="AU184" s="16" t="s">
        <v>82</v>
      </c>
    </row>
    <row r="185" spans="2:65" s="1" customFormat="1" ht="11.25">
      <c r="B185" s="31"/>
      <c r="D185" s="144" t="s">
        <v>134</v>
      </c>
      <c r="F185" s="145" t="s">
        <v>210</v>
      </c>
      <c r="I185" s="142"/>
      <c r="L185" s="31"/>
      <c r="M185" s="143"/>
      <c r="T185" s="55"/>
      <c r="AT185" s="16" t="s">
        <v>134</v>
      </c>
      <c r="AU185" s="16" t="s">
        <v>82</v>
      </c>
    </row>
    <row r="186" spans="2:65" s="11" customFormat="1" ht="25.9" customHeight="1">
      <c r="B186" s="115"/>
      <c r="D186" s="116" t="s">
        <v>71</v>
      </c>
      <c r="E186" s="117" t="s">
        <v>211</v>
      </c>
      <c r="F186" s="117" t="s">
        <v>212</v>
      </c>
      <c r="I186" s="118"/>
      <c r="J186" s="119">
        <f>BK186</f>
        <v>0</v>
      </c>
      <c r="L186" s="115"/>
      <c r="M186" s="120"/>
      <c r="P186" s="121">
        <f>P187+P194+P230+P291+P415</f>
        <v>0</v>
      </c>
      <c r="R186" s="121">
        <f>R187+R194+R230+R291+R415</f>
        <v>16.844290969999999</v>
      </c>
      <c r="T186" s="122">
        <f>T187+T194+T230+T291+T415</f>
        <v>22.879067219999996</v>
      </c>
      <c r="AR186" s="116" t="s">
        <v>82</v>
      </c>
      <c r="AT186" s="123" t="s">
        <v>71</v>
      </c>
      <c r="AU186" s="123" t="s">
        <v>72</v>
      </c>
      <c r="AY186" s="116" t="s">
        <v>122</v>
      </c>
      <c r="BK186" s="124">
        <f>BK187+BK194+BK230+BK291+BK415</f>
        <v>0</v>
      </c>
    </row>
    <row r="187" spans="2:65" s="11" customFormat="1" ht="22.9" customHeight="1">
      <c r="B187" s="115"/>
      <c r="D187" s="116" t="s">
        <v>71</v>
      </c>
      <c r="E187" s="125" t="s">
        <v>213</v>
      </c>
      <c r="F187" s="125" t="s">
        <v>214</v>
      </c>
      <c r="I187" s="118"/>
      <c r="J187" s="126">
        <f>BK187</f>
        <v>0</v>
      </c>
      <c r="L187" s="115"/>
      <c r="M187" s="120"/>
      <c r="P187" s="121">
        <f>SUM(P188:P193)</f>
        <v>0</v>
      </c>
      <c r="R187" s="121">
        <f>SUM(R188:R193)</f>
        <v>0</v>
      </c>
      <c r="T187" s="122">
        <f>SUM(T188:T193)</f>
        <v>6.2E-4</v>
      </c>
      <c r="AR187" s="116" t="s">
        <v>82</v>
      </c>
      <c r="AT187" s="123" t="s">
        <v>71</v>
      </c>
      <c r="AU187" s="123" t="s">
        <v>80</v>
      </c>
      <c r="AY187" s="116" t="s">
        <v>122</v>
      </c>
      <c r="BK187" s="124">
        <f>SUM(BK188:BK193)</f>
        <v>0</v>
      </c>
    </row>
    <row r="188" spans="2:65" s="1" customFormat="1" ht="24.2" customHeight="1">
      <c r="B188" s="31"/>
      <c r="C188" s="127" t="s">
        <v>8</v>
      </c>
      <c r="D188" s="127" t="s">
        <v>125</v>
      </c>
      <c r="E188" s="128" t="s">
        <v>215</v>
      </c>
      <c r="F188" s="129" t="s">
        <v>216</v>
      </c>
      <c r="G188" s="130" t="s">
        <v>217</v>
      </c>
      <c r="H188" s="131">
        <v>1</v>
      </c>
      <c r="I188" s="132"/>
      <c r="J188" s="133">
        <f>ROUND(I188*H188,2)</f>
        <v>0</v>
      </c>
      <c r="K188" s="129" t="s">
        <v>1</v>
      </c>
      <c r="L188" s="31"/>
      <c r="M188" s="134" t="s">
        <v>1</v>
      </c>
      <c r="N188" s="135" t="s">
        <v>37</v>
      </c>
      <c r="P188" s="136">
        <f>O188*H188</f>
        <v>0</v>
      </c>
      <c r="Q188" s="136">
        <v>0</v>
      </c>
      <c r="R188" s="136">
        <f>Q188*H188</f>
        <v>0</v>
      </c>
      <c r="S188" s="136">
        <v>0</v>
      </c>
      <c r="T188" s="137">
        <f>S188*H188</f>
        <v>0</v>
      </c>
      <c r="AR188" s="138" t="s">
        <v>218</v>
      </c>
      <c r="AT188" s="138" t="s">
        <v>125</v>
      </c>
      <c r="AU188" s="138" t="s">
        <v>82</v>
      </c>
      <c r="AY188" s="16" t="s">
        <v>122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6" t="s">
        <v>80</v>
      </c>
      <c r="BK188" s="139">
        <f>ROUND(I188*H188,2)</f>
        <v>0</v>
      </c>
      <c r="BL188" s="16" t="s">
        <v>218</v>
      </c>
      <c r="BM188" s="138" t="s">
        <v>219</v>
      </c>
    </row>
    <row r="189" spans="2:65" s="1" customFormat="1" ht="19.5">
      <c r="B189" s="31"/>
      <c r="D189" s="140" t="s">
        <v>132</v>
      </c>
      <c r="F189" s="141" t="s">
        <v>220</v>
      </c>
      <c r="I189" s="142"/>
      <c r="L189" s="31"/>
      <c r="M189" s="143"/>
      <c r="T189" s="55"/>
      <c r="AT189" s="16" t="s">
        <v>132</v>
      </c>
      <c r="AU189" s="16" t="s">
        <v>82</v>
      </c>
    </row>
    <row r="190" spans="2:65" s="1" customFormat="1" ht="39">
      <c r="B190" s="31"/>
      <c r="D190" s="140" t="s">
        <v>154</v>
      </c>
      <c r="F190" s="160" t="s">
        <v>221</v>
      </c>
      <c r="I190" s="142"/>
      <c r="L190" s="31"/>
      <c r="M190" s="143"/>
      <c r="T190" s="55"/>
      <c r="AT190" s="16" t="s">
        <v>154</v>
      </c>
      <c r="AU190" s="16" t="s">
        <v>82</v>
      </c>
    </row>
    <row r="191" spans="2:65" s="1" customFormat="1" ht="24.2" customHeight="1">
      <c r="B191" s="31"/>
      <c r="C191" s="127" t="s">
        <v>222</v>
      </c>
      <c r="D191" s="127" t="s">
        <v>125</v>
      </c>
      <c r="E191" s="128" t="s">
        <v>223</v>
      </c>
      <c r="F191" s="129" t="s">
        <v>224</v>
      </c>
      <c r="G191" s="130" t="s">
        <v>217</v>
      </c>
      <c r="H191" s="131">
        <v>1</v>
      </c>
      <c r="I191" s="132"/>
      <c r="J191" s="133">
        <f>ROUND(I191*H191,2)</f>
        <v>0</v>
      </c>
      <c r="K191" s="129" t="s">
        <v>1</v>
      </c>
      <c r="L191" s="31"/>
      <c r="M191" s="134" t="s">
        <v>1</v>
      </c>
      <c r="N191" s="135" t="s">
        <v>37</v>
      </c>
      <c r="P191" s="136">
        <f>O191*H191</f>
        <v>0</v>
      </c>
      <c r="Q191" s="136">
        <v>0</v>
      </c>
      <c r="R191" s="136">
        <f>Q191*H191</f>
        <v>0</v>
      </c>
      <c r="S191" s="136">
        <v>6.2E-4</v>
      </c>
      <c r="T191" s="137">
        <f>S191*H191</f>
        <v>6.2E-4</v>
      </c>
      <c r="AR191" s="138" t="s">
        <v>218</v>
      </c>
      <c r="AT191" s="138" t="s">
        <v>125</v>
      </c>
      <c r="AU191" s="138" t="s">
        <v>82</v>
      </c>
      <c r="AY191" s="16" t="s">
        <v>122</v>
      </c>
      <c r="BE191" s="139">
        <f>IF(N191="základní",J191,0)</f>
        <v>0</v>
      </c>
      <c r="BF191" s="139">
        <f>IF(N191="snížená",J191,0)</f>
        <v>0</v>
      </c>
      <c r="BG191" s="139">
        <f>IF(N191="zákl. přenesená",J191,0)</f>
        <v>0</v>
      </c>
      <c r="BH191" s="139">
        <f>IF(N191="sníž. přenesená",J191,0)</f>
        <v>0</v>
      </c>
      <c r="BI191" s="139">
        <f>IF(N191="nulová",J191,0)</f>
        <v>0</v>
      </c>
      <c r="BJ191" s="16" t="s">
        <v>80</v>
      </c>
      <c r="BK191" s="139">
        <f>ROUND(I191*H191,2)</f>
        <v>0</v>
      </c>
      <c r="BL191" s="16" t="s">
        <v>218</v>
      </c>
      <c r="BM191" s="138" t="s">
        <v>225</v>
      </c>
    </row>
    <row r="192" spans="2:65" s="1" customFormat="1" ht="19.5">
      <c r="B192" s="31"/>
      <c r="D192" s="140" t="s">
        <v>132</v>
      </c>
      <c r="F192" s="141" t="s">
        <v>226</v>
      </c>
      <c r="I192" s="142"/>
      <c r="L192" s="31"/>
      <c r="M192" s="143"/>
      <c r="T192" s="55"/>
      <c r="AT192" s="16" t="s">
        <v>132</v>
      </c>
      <c r="AU192" s="16" t="s">
        <v>82</v>
      </c>
    </row>
    <row r="193" spans="2:65" s="1" customFormat="1" ht="29.25">
      <c r="B193" s="31"/>
      <c r="D193" s="140" t="s">
        <v>154</v>
      </c>
      <c r="F193" s="160" t="s">
        <v>227</v>
      </c>
      <c r="I193" s="142"/>
      <c r="L193" s="31"/>
      <c r="M193" s="143"/>
      <c r="T193" s="55"/>
      <c r="AT193" s="16" t="s">
        <v>154</v>
      </c>
      <c r="AU193" s="16" t="s">
        <v>82</v>
      </c>
    </row>
    <row r="194" spans="2:65" s="11" customFormat="1" ht="22.9" customHeight="1">
      <c r="B194" s="115"/>
      <c r="D194" s="116" t="s">
        <v>71</v>
      </c>
      <c r="E194" s="125" t="s">
        <v>228</v>
      </c>
      <c r="F194" s="125" t="s">
        <v>229</v>
      </c>
      <c r="I194" s="118"/>
      <c r="J194" s="126">
        <f>BK194</f>
        <v>0</v>
      </c>
      <c r="L194" s="115"/>
      <c r="M194" s="120"/>
      <c r="P194" s="121">
        <f>SUM(P195:P229)</f>
        <v>0</v>
      </c>
      <c r="R194" s="121">
        <f>SUM(R195:R229)</f>
        <v>11.895150000000001</v>
      </c>
      <c r="T194" s="122">
        <f>SUM(T195:T229)</f>
        <v>14.549129999999998</v>
      </c>
      <c r="AR194" s="116" t="s">
        <v>82</v>
      </c>
      <c r="AT194" s="123" t="s">
        <v>71</v>
      </c>
      <c r="AU194" s="123" t="s">
        <v>80</v>
      </c>
      <c r="AY194" s="116" t="s">
        <v>122</v>
      </c>
      <c r="BK194" s="124">
        <f>SUM(BK195:BK229)</f>
        <v>0</v>
      </c>
    </row>
    <row r="195" spans="2:65" s="1" customFormat="1" ht="33" customHeight="1">
      <c r="B195" s="31"/>
      <c r="C195" s="127" t="s">
        <v>230</v>
      </c>
      <c r="D195" s="127" t="s">
        <v>125</v>
      </c>
      <c r="E195" s="128" t="s">
        <v>231</v>
      </c>
      <c r="F195" s="129" t="s">
        <v>232</v>
      </c>
      <c r="G195" s="130" t="s">
        <v>128</v>
      </c>
      <c r="H195" s="131">
        <v>443.54199999999997</v>
      </c>
      <c r="I195" s="132"/>
      <c r="J195" s="133">
        <f>ROUND(I195*H195,2)</f>
        <v>0</v>
      </c>
      <c r="K195" s="129" t="s">
        <v>129</v>
      </c>
      <c r="L195" s="31"/>
      <c r="M195" s="134" t="s">
        <v>1</v>
      </c>
      <c r="N195" s="135" t="s">
        <v>37</v>
      </c>
      <c r="P195" s="136">
        <f>O195*H195</f>
        <v>0</v>
      </c>
      <c r="Q195" s="136">
        <v>0</v>
      </c>
      <c r="R195" s="136">
        <f>Q195*H195</f>
        <v>0</v>
      </c>
      <c r="S195" s="136">
        <v>0</v>
      </c>
      <c r="T195" s="137">
        <f>S195*H195</f>
        <v>0</v>
      </c>
      <c r="AR195" s="138" t="s">
        <v>218</v>
      </c>
      <c r="AT195" s="138" t="s">
        <v>125</v>
      </c>
      <c r="AU195" s="138" t="s">
        <v>82</v>
      </c>
      <c r="AY195" s="16" t="s">
        <v>122</v>
      </c>
      <c r="BE195" s="139">
        <f>IF(N195="základní",J195,0)</f>
        <v>0</v>
      </c>
      <c r="BF195" s="139">
        <f>IF(N195="snížená",J195,0)</f>
        <v>0</v>
      </c>
      <c r="BG195" s="139">
        <f>IF(N195="zákl. přenesená",J195,0)</f>
        <v>0</v>
      </c>
      <c r="BH195" s="139">
        <f>IF(N195="sníž. přenesená",J195,0)</f>
        <v>0</v>
      </c>
      <c r="BI195" s="139">
        <f>IF(N195="nulová",J195,0)</f>
        <v>0</v>
      </c>
      <c r="BJ195" s="16" t="s">
        <v>80</v>
      </c>
      <c r="BK195" s="139">
        <f>ROUND(I195*H195,2)</f>
        <v>0</v>
      </c>
      <c r="BL195" s="16" t="s">
        <v>218</v>
      </c>
      <c r="BM195" s="138" t="s">
        <v>233</v>
      </c>
    </row>
    <row r="196" spans="2:65" s="1" customFormat="1" ht="19.5">
      <c r="B196" s="31"/>
      <c r="D196" s="140" t="s">
        <v>132</v>
      </c>
      <c r="F196" s="141" t="s">
        <v>234</v>
      </c>
      <c r="I196" s="142"/>
      <c r="L196" s="31"/>
      <c r="M196" s="143"/>
      <c r="T196" s="55"/>
      <c r="AT196" s="16" t="s">
        <v>132</v>
      </c>
      <c r="AU196" s="16" t="s">
        <v>82</v>
      </c>
    </row>
    <row r="197" spans="2:65" s="1" customFormat="1" ht="11.25">
      <c r="B197" s="31"/>
      <c r="D197" s="144" t="s">
        <v>134</v>
      </c>
      <c r="F197" s="145" t="s">
        <v>235</v>
      </c>
      <c r="I197" s="142"/>
      <c r="L197" s="31"/>
      <c r="M197" s="143"/>
      <c r="T197" s="55"/>
      <c r="AT197" s="16" t="s">
        <v>134</v>
      </c>
      <c r="AU197" s="16" t="s">
        <v>82</v>
      </c>
    </row>
    <row r="198" spans="2:65" s="1" customFormat="1" ht="19.5">
      <c r="B198" s="31"/>
      <c r="D198" s="140" t="s">
        <v>154</v>
      </c>
      <c r="F198" s="160" t="s">
        <v>236</v>
      </c>
      <c r="I198" s="142"/>
      <c r="L198" s="31"/>
      <c r="M198" s="143"/>
      <c r="T198" s="55"/>
      <c r="AT198" s="16" t="s">
        <v>154</v>
      </c>
      <c r="AU198" s="16" t="s">
        <v>82</v>
      </c>
    </row>
    <row r="199" spans="2:65" s="12" customFormat="1" ht="11.25">
      <c r="B199" s="146"/>
      <c r="D199" s="140" t="s">
        <v>136</v>
      </c>
      <c r="E199" s="147" t="s">
        <v>1</v>
      </c>
      <c r="F199" s="148" t="s">
        <v>237</v>
      </c>
      <c r="H199" s="149">
        <v>443.54199999999997</v>
      </c>
      <c r="I199" s="150"/>
      <c r="L199" s="146"/>
      <c r="M199" s="151"/>
      <c r="T199" s="152"/>
      <c r="AT199" s="147" t="s">
        <v>136</v>
      </c>
      <c r="AU199" s="147" t="s">
        <v>82</v>
      </c>
      <c r="AV199" s="12" t="s">
        <v>82</v>
      </c>
      <c r="AW199" s="12" t="s">
        <v>29</v>
      </c>
      <c r="AX199" s="12" t="s">
        <v>80</v>
      </c>
      <c r="AY199" s="147" t="s">
        <v>122</v>
      </c>
    </row>
    <row r="200" spans="2:65" s="1" customFormat="1" ht="16.5" customHeight="1">
      <c r="B200" s="31"/>
      <c r="C200" s="161" t="s">
        <v>238</v>
      </c>
      <c r="D200" s="161" t="s">
        <v>239</v>
      </c>
      <c r="E200" s="162" t="s">
        <v>240</v>
      </c>
      <c r="F200" s="163" t="s">
        <v>241</v>
      </c>
      <c r="G200" s="164" t="s">
        <v>165</v>
      </c>
      <c r="H200" s="165">
        <v>14.193</v>
      </c>
      <c r="I200" s="166"/>
      <c r="J200" s="167">
        <f>ROUND(I200*H200,2)</f>
        <v>0</v>
      </c>
      <c r="K200" s="163" t="s">
        <v>129</v>
      </c>
      <c r="L200" s="168"/>
      <c r="M200" s="169" t="s">
        <v>1</v>
      </c>
      <c r="N200" s="170" t="s">
        <v>37</v>
      </c>
      <c r="P200" s="136">
        <f>O200*H200</f>
        <v>0</v>
      </c>
      <c r="Q200" s="136">
        <v>0.55000000000000004</v>
      </c>
      <c r="R200" s="136">
        <f>Q200*H200</f>
        <v>7.8061500000000006</v>
      </c>
      <c r="S200" s="136">
        <v>0</v>
      </c>
      <c r="T200" s="137">
        <f>S200*H200</f>
        <v>0</v>
      </c>
      <c r="AR200" s="138" t="s">
        <v>242</v>
      </c>
      <c r="AT200" s="138" t="s">
        <v>239</v>
      </c>
      <c r="AU200" s="138" t="s">
        <v>82</v>
      </c>
      <c r="AY200" s="16" t="s">
        <v>122</v>
      </c>
      <c r="BE200" s="139">
        <f>IF(N200="základní",J200,0)</f>
        <v>0</v>
      </c>
      <c r="BF200" s="139">
        <f>IF(N200="snížená",J200,0)</f>
        <v>0</v>
      </c>
      <c r="BG200" s="139">
        <f>IF(N200="zákl. přenesená",J200,0)</f>
        <v>0</v>
      </c>
      <c r="BH200" s="139">
        <f>IF(N200="sníž. přenesená",J200,0)</f>
        <v>0</v>
      </c>
      <c r="BI200" s="139">
        <f>IF(N200="nulová",J200,0)</f>
        <v>0</v>
      </c>
      <c r="BJ200" s="16" t="s">
        <v>80</v>
      </c>
      <c r="BK200" s="139">
        <f>ROUND(I200*H200,2)</f>
        <v>0</v>
      </c>
      <c r="BL200" s="16" t="s">
        <v>218</v>
      </c>
      <c r="BM200" s="138" t="s">
        <v>243</v>
      </c>
    </row>
    <row r="201" spans="2:65" s="1" customFormat="1" ht="11.25">
      <c r="B201" s="31"/>
      <c r="D201" s="140" t="s">
        <v>132</v>
      </c>
      <c r="F201" s="141" t="s">
        <v>241</v>
      </c>
      <c r="I201" s="142"/>
      <c r="L201" s="31"/>
      <c r="M201" s="143"/>
      <c r="T201" s="55"/>
      <c r="AT201" s="16" t="s">
        <v>132</v>
      </c>
      <c r="AU201" s="16" t="s">
        <v>82</v>
      </c>
    </row>
    <row r="202" spans="2:65" s="12" customFormat="1" ht="11.25">
      <c r="B202" s="146"/>
      <c r="D202" s="140" t="s">
        <v>136</v>
      </c>
      <c r="E202" s="147" t="s">
        <v>1</v>
      </c>
      <c r="F202" s="148" t="s">
        <v>244</v>
      </c>
      <c r="H202" s="149">
        <v>14.193</v>
      </c>
      <c r="I202" s="150"/>
      <c r="L202" s="146"/>
      <c r="M202" s="151"/>
      <c r="T202" s="152"/>
      <c r="AT202" s="147" t="s">
        <v>136</v>
      </c>
      <c r="AU202" s="147" t="s">
        <v>82</v>
      </c>
      <c r="AV202" s="12" t="s">
        <v>82</v>
      </c>
      <c r="AW202" s="12" t="s">
        <v>29</v>
      </c>
      <c r="AX202" s="12" t="s">
        <v>72</v>
      </c>
      <c r="AY202" s="147" t="s">
        <v>122</v>
      </c>
    </row>
    <row r="203" spans="2:65" s="13" customFormat="1" ht="11.25">
      <c r="B203" s="153"/>
      <c r="D203" s="140" t="s">
        <v>136</v>
      </c>
      <c r="E203" s="154" t="s">
        <v>1</v>
      </c>
      <c r="F203" s="155" t="s">
        <v>139</v>
      </c>
      <c r="H203" s="156">
        <v>14.193</v>
      </c>
      <c r="I203" s="157"/>
      <c r="L203" s="153"/>
      <c r="M203" s="158"/>
      <c r="T203" s="159"/>
      <c r="AT203" s="154" t="s">
        <v>136</v>
      </c>
      <c r="AU203" s="154" t="s">
        <v>82</v>
      </c>
      <c r="AV203" s="13" t="s">
        <v>130</v>
      </c>
      <c r="AW203" s="13" t="s">
        <v>29</v>
      </c>
      <c r="AX203" s="13" t="s">
        <v>80</v>
      </c>
      <c r="AY203" s="154" t="s">
        <v>122</v>
      </c>
    </row>
    <row r="204" spans="2:65" s="1" customFormat="1" ht="16.5" customHeight="1">
      <c r="B204" s="31"/>
      <c r="C204" s="127" t="s">
        <v>218</v>
      </c>
      <c r="D204" s="127" t="s">
        <v>125</v>
      </c>
      <c r="E204" s="128" t="s">
        <v>245</v>
      </c>
      <c r="F204" s="129" t="s">
        <v>246</v>
      </c>
      <c r="G204" s="130" t="s">
        <v>128</v>
      </c>
      <c r="H204" s="131">
        <v>443.54199999999997</v>
      </c>
      <c r="I204" s="132"/>
      <c r="J204" s="133">
        <f>ROUND(I204*H204,2)</f>
        <v>0</v>
      </c>
      <c r="K204" s="129" t="s">
        <v>129</v>
      </c>
      <c r="L204" s="31"/>
      <c r="M204" s="134" t="s">
        <v>1</v>
      </c>
      <c r="N204" s="135" t="s">
        <v>37</v>
      </c>
      <c r="P204" s="136">
        <f>O204*H204</f>
        <v>0</v>
      </c>
      <c r="Q204" s="136">
        <v>0</v>
      </c>
      <c r="R204" s="136">
        <f>Q204*H204</f>
        <v>0</v>
      </c>
      <c r="S204" s="136">
        <v>1.4999999999999999E-2</v>
      </c>
      <c r="T204" s="137">
        <f>S204*H204</f>
        <v>6.6531299999999991</v>
      </c>
      <c r="AR204" s="138" t="s">
        <v>218</v>
      </c>
      <c r="AT204" s="138" t="s">
        <v>125</v>
      </c>
      <c r="AU204" s="138" t="s">
        <v>82</v>
      </c>
      <c r="AY204" s="16" t="s">
        <v>122</v>
      </c>
      <c r="BE204" s="139">
        <f>IF(N204="základní",J204,0)</f>
        <v>0</v>
      </c>
      <c r="BF204" s="139">
        <f>IF(N204="snížená",J204,0)</f>
        <v>0</v>
      </c>
      <c r="BG204" s="139">
        <f>IF(N204="zákl. přenesená",J204,0)</f>
        <v>0</v>
      </c>
      <c r="BH204" s="139">
        <f>IF(N204="sníž. přenesená",J204,0)</f>
        <v>0</v>
      </c>
      <c r="BI204" s="139">
        <f>IF(N204="nulová",J204,0)</f>
        <v>0</v>
      </c>
      <c r="BJ204" s="16" t="s">
        <v>80</v>
      </c>
      <c r="BK204" s="139">
        <f>ROUND(I204*H204,2)</f>
        <v>0</v>
      </c>
      <c r="BL204" s="16" t="s">
        <v>218</v>
      </c>
      <c r="BM204" s="138" t="s">
        <v>247</v>
      </c>
    </row>
    <row r="205" spans="2:65" s="1" customFormat="1" ht="29.25">
      <c r="B205" s="31"/>
      <c r="D205" s="140" t="s">
        <v>132</v>
      </c>
      <c r="F205" s="141" t="s">
        <v>248</v>
      </c>
      <c r="I205" s="142"/>
      <c r="L205" s="31"/>
      <c r="M205" s="143"/>
      <c r="T205" s="55"/>
      <c r="AT205" s="16" t="s">
        <v>132</v>
      </c>
      <c r="AU205" s="16" t="s">
        <v>82</v>
      </c>
    </row>
    <row r="206" spans="2:65" s="1" customFormat="1" ht="11.25">
      <c r="B206" s="31"/>
      <c r="D206" s="144" t="s">
        <v>134</v>
      </c>
      <c r="F206" s="145" t="s">
        <v>249</v>
      </c>
      <c r="I206" s="142"/>
      <c r="L206" s="31"/>
      <c r="M206" s="143"/>
      <c r="T206" s="55"/>
      <c r="AT206" s="16" t="s">
        <v>134</v>
      </c>
      <c r="AU206" s="16" t="s">
        <v>82</v>
      </c>
    </row>
    <row r="207" spans="2:65" s="1" customFormat="1" ht="19.5">
      <c r="B207" s="31"/>
      <c r="D207" s="140" t="s">
        <v>154</v>
      </c>
      <c r="F207" s="160" t="s">
        <v>236</v>
      </c>
      <c r="I207" s="142"/>
      <c r="L207" s="31"/>
      <c r="M207" s="143"/>
      <c r="T207" s="55"/>
      <c r="AT207" s="16" t="s">
        <v>154</v>
      </c>
      <c r="AU207" s="16" t="s">
        <v>82</v>
      </c>
    </row>
    <row r="208" spans="2:65" s="12" customFormat="1" ht="11.25">
      <c r="B208" s="146"/>
      <c r="D208" s="140" t="s">
        <v>136</v>
      </c>
      <c r="E208" s="147" t="s">
        <v>1</v>
      </c>
      <c r="F208" s="148" t="s">
        <v>237</v>
      </c>
      <c r="H208" s="149">
        <v>443.54199999999997</v>
      </c>
      <c r="I208" s="150"/>
      <c r="L208" s="146"/>
      <c r="M208" s="151"/>
      <c r="T208" s="152"/>
      <c r="AT208" s="147" t="s">
        <v>136</v>
      </c>
      <c r="AU208" s="147" t="s">
        <v>82</v>
      </c>
      <c r="AV208" s="12" t="s">
        <v>82</v>
      </c>
      <c r="AW208" s="12" t="s">
        <v>29</v>
      </c>
      <c r="AX208" s="12" t="s">
        <v>80</v>
      </c>
      <c r="AY208" s="147" t="s">
        <v>122</v>
      </c>
    </row>
    <row r="209" spans="2:65" s="1" customFormat="1" ht="33" customHeight="1">
      <c r="B209" s="31"/>
      <c r="C209" s="127" t="s">
        <v>250</v>
      </c>
      <c r="D209" s="127" t="s">
        <v>125</v>
      </c>
      <c r="E209" s="128" t="s">
        <v>251</v>
      </c>
      <c r="F209" s="129" t="s">
        <v>252</v>
      </c>
      <c r="G209" s="130" t="s">
        <v>253</v>
      </c>
      <c r="H209" s="131">
        <v>300</v>
      </c>
      <c r="I209" s="132"/>
      <c r="J209" s="133">
        <f>ROUND(I209*H209,2)</f>
        <v>0</v>
      </c>
      <c r="K209" s="129" t="s">
        <v>129</v>
      </c>
      <c r="L209" s="31"/>
      <c r="M209" s="134" t="s">
        <v>1</v>
      </c>
      <c r="N209" s="135" t="s">
        <v>37</v>
      </c>
      <c r="P209" s="136">
        <f>O209*H209</f>
        <v>0</v>
      </c>
      <c r="Q209" s="136">
        <v>0</v>
      </c>
      <c r="R209" s="136">
        <f>Q209*H209</f>
        <v>0</v>
      </c>
      <c r="S209" s="136">
        <v>1.2319999999999999E-2</v>
      </c>
      <c r="T209" s="137">
        <f>S209*H209</f>
        <v>3.6959999999999997</v>
      </c>
      <c r="AR209" s="138" t="s">
        <v>218</v>
      </c>
      <c r="AT209" s="138" t="s">
        <v>125</v>
      </c>
      <c r="AU209" s="138" t="s">
        <v>82</v>
      </c>
      <c r="AY209" s="16" t="s">
        <v>122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6" t="s">
        <v>80</v>
      </c>
      <c r="BK209" s="139">
        <f>ROUND(I209*H209,2)</f>
        <v>0</v>
      </c>
      <c r="BL209" s="16" t="s">
        <v>218</v>
      </c>
      <c r="BM209" s="138" t="s">
        <v>254</v>
      </c>
    </row>
    <row r="210" spans="2:65" s="1" customFormat="1" ht="29.25">
      <c r="B210" s="31"/>
      <c r="D210" s="140" t="s">
        <v>132</v>
      </c>
      <c r="F210" s="141" t="s">
        <v>255</v>
      </c>
      <c r="I210" s="142"/>
      <c r="L210" s="31"/>
      <c r="M210" s="143"/>
      <c r="T210" s="55"/>
      <c r="AT210" s="16" t="s">
        <v>132</v>
      </c>
      <c r="AU210" s="16" t="s">
        <v>82</v>
      </c>
    </row>
    <row r="211" spans="2:65" s="1" customFormat="1" ht="11.25">
      <c r="B211" s="31"/>
      <c r="D211" s="144" t="s">
        <v>134</v>
      </c>
      <c r="F211" s="145" t="s">
        <v>256</v>
      </c>
      <c r="I211" s="142"/>
      <c r="L211" s="31"/>
      <c r="M211" s="143"/>
      <c r="T211" s="55"/>
      <c r="AT211" s="16" t="s">
        <v>134</v>
      </c>
      <c r="AU211" s="16" t="s">
        <v>82</v>
      </c>
    </row>
    <row r="212" spans="2:65" s="1" customFormat="1" ht="29.25">
      <c r="B212" s="31"/>
      <c r="D212" s="140" t="s">
        <v>154</v>
      </c>
      <c r="F212" s="160" t="s">
        <v>257</v>
      </c>
      <c r="I212" s="142"/>
      <c r="L212" s="31"/>
      <c r="M212" s="143"/>
      <c r="T212" s="55"/>
      <c r="AT212" s="16" t="s">
        <v>154</v>
      </c>
      <c r="AU212" s="16" t="s">
        <v>82</v>
      </c>
    </row>
    <row r="213" spans="2:65" s="14" customFormat="1" ht="11.25">
      <c r="B213" s="171"/>
      <c r="D213" s="140" t="s">
        <v>136</v>
      </c>
      <c r="E213" s="172" t="s">
        <v>1</v>
      </c>
      <c r="F213" s="173" t="s">
        <v>258</v>
      </c>
      <c r="H213" s="172" t="s">
        <v>1</v>
      </c>
      <c r="I213" s="174"/>
      <c r="L213" s="171"/>
      <c r="M213" s="175"/>
      <c r="T213" s="176"/>
      <c r="AT213" s="172" t="s">
        <v>136</v>
      </c>
      <c r="AU213" s="172" t="s">
        <v>82</v>
      </c>
      <c r="AV213" s="14" t="s">
        <v>80</v>
      </c>
      <c r="AW213" s="14" t="s">
        <v>29</v>
      </c>
      <c r="AX213" s="14" t="s">
        <v>72</v>
      </c>
      <c r="AY213" s="172" t="s">
        <v>122</v>
      </c>
    </row>
    <row r="214" spans="2:65" s="12" customFormat="1" ht="11.25">
      <c r="B214" s="146"/>
      <c r="D214" s="140" t="s">
        <v>136</v>
      </c>
      <c r="E214" s="147" t="s">
        <v>1</v>
      </c>
      <c r="F214" s="148" t="s">
        <v>259</v>
      </c>
      <c r="H214" s="149">
        <v>300</v>
      </c>
      <c r="I214" s="150"/>
      <c r="L214" s="146"/>
      <c r="M214" s="151"/>
      <c r="T214" s="152"/>
      <c r="AT214" s="147" t="s">
        <v>136</v>
      </c>
      <c r="AU214" s="147" t="s">
        <v>82</v>
      </c>
      <c r="AV214" s="12" t="s">
        <v>82</v>
      </c>
      <c r="AW214" s="12" t="s">
        <v>29</v>
      </c>
      <c r="AX214" s="12" t="s">
        <v>80</v>
      </c>
      <c r="AY214" s="147" t="s">
        <v>122</v>
      </c>
    </row>
    <row r="215" spans="2:65" s="1" customFormat="1" ht="24.2" customHeight="1">
      <c r="B215" s="31"/>
      <c r="C215" s="127" t="s">
        <v>260</v>
      </c>
      <c r="D215" s="127" t="s">
        <v>125</v>
      </c>
      <c r="E215" s="128" t="s">
        <v>261</v>
      </c>
      <c r="F215" s="129" t="s">
        <v>262</v>
      </c>
      <c r="G215" s="130" t="s">
        <v>253</v>
      </c>
      <c r="H215" s="131">
        <v>300</v>
      </c>
      <c r="I215" s="132"/>
      <c r="J215" s="133">
        <f>ROUND(I215*H215,2)</f>
        <v>0</v>
      </c>
      <c r="K215" s="129" t="s">
        <v>129</v>
      </c>
      <c r="L215" s="31"/>
      <c r="M215" s="134" t="s">
        <v>1</v>
      </c>
      <c r="N215" s="135" t="s">
        <v>37</v>
      </c>
      <c r="P215" s="136">
        <f>O215*H215</f>
        <v>0</v>
      </c>
      <c r="Q215" s="136">
        <v>0</v>
      </c>
      <c r="R215" s="136">
        <f>Q215*H215</f>
        <v>0</v>
      </c>
      <c r="S215" s="136">
        <v>1.4E-2</v>
      </c>
      <c r="T215" s="137">
        <f>S215*H215</f>
        <v>4.2</v>
      </c>
      <c r="AR215" s="138" t="s">
        <v>218</v>
      </c>
      <c r="AT215" s="138" t="s">
        <v>125</v>
      </c>
      <c r="AU215" s="138" t="s">
        <v>82</v>
      </c>
      <c r="AY215" s="16" t="s">
        <v>122</v>
      </c>
      <c r="BE215" s="139">
        <f>IF(N215="základní",J215,0)</f>
        <v>0</v>
      </c>
      <c r="BF215" s="139">
        <f>IF(N215="snížená",J215,0)</f>
        <v>0</v>
      </c>
      <c r="BG215" s="139">
        <f>IF(N215="zákl. přenesená",J215,0)</f>
        <v>0</v>
      </c>
      <c r="BH215" s="139">
        <f>IF(N215="sníž. přenesená",J215,0)</f>
        <v>0</v>
      </c>
      <c r="BI215" s="139">
        <f>IF(N215="nulová",J215,0)</f>
        <v>0</v>
      </c>
      <c r="BJ215" s="16" t="s">
        <v>80</v>
      </c>
      <c r="BK215" s="139">
        <f>ROUND(I215*H215,2)</f>
        <v>0</v>
      </c>
      <c r="BL215" s="16" t="s">
        <v>218</v>
      </c>
      <c r="BM215" s="138" t="s">
        <v>263</v>
      </c>
    </row>
    <row r="216" spans="2:65" s="1" customFormat="1" ht="19.5">
      <c r="B216" s="31"/>
      <c r="D216" s="140" t="s">
        <v>132</v>
      </c>
      <c r="F216" s="141" t="s">
        <v>264</v>
      </c>
      <c r="I216" s="142"/>
      <c r="L216" s="31"/>
      <c r="M216" s="143"/>
      <c r="T216" s="55"/>
      <c r="AT216" s="16" t="s">
        <v>132</v>
      </c>
      <c r="AU216" s="16" t="s">
        <v>82</v>
      </c>
    </row>
    <row r="217" spans="2:65" s="1" customFormat="1" ht="11.25">
      <c r="B217" s="31"/>
      <c r="D217" s="144" t="s">
        <v>134</v>
      </c>
      <c r="F217" s="145" t="s">
        <v>265</v>
      </c>
      <c r="I217" s="142"/>
      <c r="L217" s="31"/>
      <c r="M217" s="143"/>
      <c r="T217" s="55"/>
      <c r="AT217" s="16" t="s">
        <v>134</v>
      </c>
      <c r="AU217" s="16" t="s">
        <v>82</v>
      </c>
    </row>
    <row r="218" spans="2:65" s="1" customFormat="1" ht="29.25">
      <c r="B218" s="31"/>
      <c r="D218" s="140" t="s">
        <v>154</v>
      </c>
      <c r="F218" s="160" t="s">
        <v>257</v>
      </c>
      <c r="I218" s="142"/>
      <c r="L218" s="31"/>
      <c r="M218" s="143"/>
      <c r="T218" s="55"/>
      <c r="AT218" s="16" t="s">
        <v>154</v>
      </c>
      <c r="AU218" s="16" t="s">
        <v>82</v>
      </c>
    </row>
    <row r="219" spans="2:65" s="14" customFormat="1" ht="11.25">
      <c r="B219" s="171"/>
      <c r="D219" s="140" t="s">
        <v>136</v>
      </c>
      <c r="E219" s="172" t="s">
        <v>1</v>
      </c>
      <c r="F219" s="173" t="s">
        <v>258</v>
      </c>
      <c r="H219" s="172" t="s">
        <v>1</v>
      </c>
      <c r="I219" s="174"/>
      <c r="L219" s="171"/>
      <c r="M219" s="175"/>
      <c r="T219" s="176"/>
      <c r="AT219" s="172" t="s">
        <v>136</v>
      </c>
      <c r="AU219" s="172" t="s">
        <v>82</v>
      </c>
      <c r="AV219" s="14" t="s">
        <v>80</v>
      </c>
      <c r="AW219" s="14" t="s">
        <v>29</v>
      </c>
      <c r="AX219" s="14" t="s">
        <v>72</v>
      </c>
      <c r="AY219" s="172" t="s">
        <v>122</v>
      </c>
    </row>
    <row r="220" spans="2:65" s="12" customFormat="1" ht="11.25">
      <c r="B220" s="146"/>
      <c r="D220" s="140" t="s">
        <v>136</v>
      </c>
      <c r="E220" s="147" t="s">
        <v>1</v>
      </c>
      <c r="F220" s="148" t="s">
        <v>259</v>
      </c>
      <c r="H220" s="149">
        <v>300</v>
      </c>
      <c r="I220" s="150"/>
      <c r="L220" s="146"/>
      <c r="M220" s="151"/>
      <c r="T220" s="152"/>
      <c r="AT220" s="147" t="s">
        <v>136</v>
      </c>
      <c r="AU220" s="147" t="s">
        <v>82</v>
      </c>
      <c r="AV220" s="12" t="s">
        <v>82</v>
      </c>
      <c r="AW220" s="12" t="s">
        <v>29</v>
      </c>
      <c r="AX220" s="12" t="s">
        <v>80</v>
      </c>
      <c r="AY220" s="147" t="s">
        <v>122</v>
      </c>
    </row>
    <row r="221" spans="2:65" s="1" customFormat="1" ht="33" customHeight="1">
      <c r="B221" s="31"/>
      <c r="C221" s="127" t="s">
        <v>266</v>
      </c>
      <c r="D221" s="127" t="s">
        <v>125</v>
      </c>
      <c r="E221" s="128" t="s">
        <v>267</v>
      </c>
      <c r="F221" s="129" t="s">
        <v>268</v>
      </c>
      <c r="G221" s="130" t="s">
        <v>253</v>
      </c>
      <c r="H221" s="131">
        <v>300</v>
      </c>
      <c r="I221" s="132"/>
      <c r="J221" s="133">
        <f>ROUND(I221*H221,2)</f>
        <v>0</v>
      </c>
      <c r="K221" s="129" t="s">
        <v>129</v>
      </c>
      <c r="L221" s="31"/>
      <c r="M221" s="134" t="s">
        <v>1</v>
      </c>
      <c r="N221" s="135" t="s">
        <v>37</v>
      </c>
      <c r="P221" s="136">
        <f>O221*H221</f>
        <v>0</v>
      </c>
      <c r="Q221" s="136">
        <v>1.363E-2</v>
      </c>
      <c r="R221" s="136">
        <f>Q221*H221</f>
        <v>4.0889999999999995</v>
      </c>
      <c r="S221" s="136">
        <v>0</v>
      </c>
      <c r="T221" s="137">
        <f>S221*H221</f>
        <v>0</v>
      </c>
      <c r="AR221" s="138" t="s">
        <v>218</v>
      </c>
      <c r="AT221" s="138" t="s">
        <v>125</v>
      </c>
      <c r="AU221" s="138" t="s">
        <v>82</v>
      </c>
      <c r="AY221" s="16" t="s">
        <v>122</v>
      </c>
      <c r="BE221" s="139">
        <f>IF(N221="základní",J221,0)</f>
        <v>0</v>
      </c>
      <c r="BF221" s="139">
        <f>IF(N221="snížená",J221,0)</f>
        <v>0</v>
      </c>
      <c r="BG221" s="139">
        <f>IF(N221="zákl. přenesená",J221,0)</f>
        <v>0</v>
      </c>
      <c r="BH221" s="139">
        <f>IF(N221="sníž. přenesená",J221,0)</f>
        <v>0</v>
      </c>
      <c r="BI221" s="139">
        <f>IF(N221="nulová",J221,0)</f>
        <v>0</v>
      </c>
      <c r="BJ221" s="16" t="s">
        <v>80</v>
      </c>
      <c r="BK221" s="139">
        <f>ROUND(I221*H221,2)</f>
        <v>0</v>
      </c>
      <c r="BL221" s="16" t="s">
        <v>218</v>
      </c>
      <c r="BM221" s="138" t="s">
        <v>269</v>
      </c>
    </row>
    <row r="222" spans="2:65" s="1" customFormat="1" ht="29.25">
      <c r="B222" s="31"/>
      <c r="D222" s="140" t="s">
        <v>132</v>
      </c>
      <c r="F222" s="141" t="s">
        <v>270</v>
      </c>
      <c r="I222" s="142"/>
      <c r="L222" s="31"/>
      <c r="M222" s="143"/>
      <c r="T222" s="55"/>
      <c r="AT222" s="16" t="s">
        <v>132</v>
      </c>
      <c r="AU222" s="16" t="s">
        <v>82</v>
      </c>
    </row>
    <row r="223" spans="2:65" s="1" customFormat="1" ht="11.25">
      <c r="B223" s="31"/>
      <c r="D223" s="144" t="s">
        <v>134</v>
      </c>
      <c r="F223" s="145" t="s">
        <v>271</v>
      </c>
      <c r="I223" s="142"/>
      <c r="L223" s="31"/>
      <c r="M223" s="143"/>
      <c r="T223" s="55"/>
      <c r="AT223" s="16" t="s">
        <v>134</v>
      </c>
      <c r="AU223" s="16" t="s">
        <v>82</v>
      </c>
    </row>
    <row r="224" spans="2:65" s="1" customFormat="1" ht="29.25">
      <c r="B224" s="31"/>
      <c r="D224" s="140" t="s">
        <v>154</v>
      </c>
      <c r="F224" s="160" t="s">
        <v>257</v>
      </c>
      <c r="I224" s="142"/>
      <c r="L224" s="31"/>
      <c r="M224" s="143"/>
      <c r="T224" s="55"/>
      <c r="AT224" s="16" t="s">
        <v>154</v>
      </c>
      <c r="AU224" s="16" t="s">
        <v>82</v>
      </c>
    </row>
    <row r="225" spans="2:65" s="14" customFormat="1" ht="11.25">
      <c r="B225" s="171"/>
      <c r="D225" s="140" t="s">
        <v>136</v>
      </c>
      <c r="E225" s="172" t="s">
        <v>1</v>
      </c>
      <c r="F225" s="173" t="s">
        <v>258</v>
      </c>
      <c r="H225" s="172" t="s">
        <v>1</v>
      </c>
      <c r="I225" s="174"/>
      <c r="L225" s="171"/>
      <c r="M225" s="175"/>
      <c r="T225" s="176"/>
      <c r="AT225" s="172" t="s">
        <v>136</v>
      </c>
      <c r="AU225" s="172" t="s">
        <v>82</v>
      </c>
      <c r="AV225" s="14" t="s">
        <v>80</v>
      </c>
      <c r="AW225" s="14" t="s">
        <v>29</v>
      </c>
      <c r="AX225" s="14" t="s">
        <v>72</v>
      </c>
      <c r="AY225" s="172" t="s">
        <v>122</v>
      </c>
    </row>
    <row r="226" spans="2:65" s="12" customFormat="1" ht="11.25">
      <c r="B226" s="146"/>
      <c r="D226" s="140" t="s">
        <v>136</v>
      </c>
      <c r="E226" s="147" t="s">
        <v>1</v>
      </c>
      <c r="F226" s="148" t="s">
        <v>259</v>
      </c>
      <c r="H226" s="149">
        <v>300</v>
      </c>
      <c r="I226" s="150"/>
      <c r="L226" s="146"/>
      <c r="M226" s="151"/>
      <c r="T226" s="152"/>
      <c r="AT226" s="147" t="s">
        <v>136</v>
      </c>
      <c r="AU226" s="147" t="s">
        <v>82</v>
      </c>
      <c r="AV226" s="12" t="s">
        <v>82</v>
      </c>
      <c r="AW226" s="12" t="s">
        <v>29</v>
      </c>
      <c r="AX226" s="12" t="s">
        <v>80</v>
      </c>
      <c r="AY226" s="147" t="s">
        <v>122</v>
      </c>
    </row>
    <row r="227" spans="2:65" s="1" customFormat="1" ht="24.2" customHeight="1">
      <c r="B227" s="31"/>
      <c r="C227" s="127" t="s">
        <v>272</v>
      </c>
      <c r="D227" s="127" t="s">
        <v>125</v>
      </c>
      <c r="E227" s="128" t="s">
        <v>273</v>
      </c>
      <c r="F227" s="129" t="s">
        <v>274</v>
      </c>
      <c r="G227" s="130" t="s">
        <v>174</v>
      </c>
      <c r="H227" s="131">
        <v>11.895</v>
      </c>
      <c r="I227" s="132"/>
      <c r="J227" s="133">
        <f>ROUND(I227*H227,2)</f>
        <v>0</v>
      </c>
      <c r="K227" s="129" t="s">
        <v>129</v>
      </c>
      <c r="L227" s="31"/>
      <c r="M227" s="134" t="s">
        <v>1</v>
      </c>
      <c r="N227" s="135" t="s">
        <v>37</v>
      </c>
      <c r="P227" s="136">
        <f>O227*H227</f>
        <v>0</v>
      </c>
      <c r="Q227" s="136">
        <v>0</v>
      </c>
      <c r="R227" s="136">
        <f>Q227*H227</f>
        <v>0</v>
      </c>
      <c r="S227" s="136">
        <v>0</v>
      </c>
      <c r="T227" s="137">
        <f>S227*H227</f>
        <v>0</v>
      </c>
      <c r="AR227" s="138" t="s">
        <v>218</v>
      </c>
      <c r="AT227" s="138" t="s">
        <v>125</v>
      </c>
      <c r="AU227" s="138" t="s">
        <v>82</v>
      </c>
      <c r="AY227" s="16" t="s">
        <v>122</v>
      </c>
      <c r="BE227" s="139">
        <f>IF(N227="základní",J227,0)</f>
        <v>0</v>
      </c>
      <c r="BF227" s="139">
        <f>IF(N227="snížená",J227,0)</f>
        <v>0</v>
      </c>
      <c r="BG227" s="139">
        <f>IF(N227="zákl. přenesená",J227,0)</f>
        <v>0</v>
      </c>
      <c r="BH227" s="139">
        <f>IF(N227="sníž. přenesená",J227,0)</f>
        <v>0</v>
      </c>
      <c r="BI227" s="139">
        <f>IF(N227="nulová",J227,0)</f>
        <v>0</v>
      </c>
      <c r="BJ227" s="16" t="s">
        <v>80</v>
      </c>
      <c r="BK227" s="139">
        <f>ROUND(I227*H227,2)</f>
        <v>0</v>
      </c>
      <c r="BL227" s="16" t="s">
        <v>218</v>
      </c>
      <c r="BM227" s="138" t="s">
        <v>275</v>
      </c>
    </row>
    <row r="228" spans="2:65" s="1" customFormat="1" ht="29.25">
      <c r="B228" s="31"/>
      <c r="D228" s="140" t="s">
        <v>132</v>
      </c>
      <c r="F228" s="141" t="s">
        <v>276</v>
      </c>
      <c r="I228" s="142"/>
      <c r="L228" s="31"/>
      <c r="M228" s="143"/>
      <c r="T228" s="55"/>
      <c r="AT228" s="16" t="s">
        <v>132</v>
      </c>
      <c r="AU228" s="16" t="s">
        <v>82</v>
      </c>
    </row>
    <row r="229" spans="2:65" s="1" customFormat="1" ht="11.25">
      <c r="B229" s="31"/>
      <c r="D229" s="144" t="s">
        <v>134</v>
      </c>
      <c r="F229" s="145" t="s">
        <v>277</v>
      </c>
      <c r="I229" s="142"/>
      <c r="L229" s="31"/>
      <c r="M229" s="143"/>
      <c r="T229" s="55"/>
      <c r="AT229" s="16" t="s">
        <v>134</v>
      </c>
      <c r="AU229" s="16" t="s">
        <v>82</v>
      </c>
    </row>
    <row r="230" spans="2:65" s="11" customFormat="1" ht="22.9" customHeight="1">
      <c r="B230" s="115"/>
      <c r="D230" s="116" t="s">
        <v>71</v>
      </c>
      <c r="E230" s="125" t="s">
        <v>278</v>
      </c>
      <c r="F230" s="125" t="s">
        <v>279</v>
      </c>
      <c r="I230" s="118"/>
      <c r="J230" s="126">
        <f>BK230</f>
        <v>0</v>
      </c>
      <c r="L230" s="115"/>
      <c r="M230" s="120"/>
      <c r="P230" s="121">
        <f>SUM(P231:P290)</f>
        <v>0</v>
      </c>
      <c r="R230" s="121">
        <f>SUM(R231:R290)</f>
        <v>0.36227600000000004</v>
      </c>
      <c r="T230" s="122">
        <f>SUM(T231:T290)</f>
        <v>0.156</v>
      </c>
      <c r="AR230" s="116" t="s">
        <v>82</v>
      </c>
      <c r="AT230" s="123" t="s">
        <v>71</v>
      </c>
      <c r="AU230" s="123" t="s">
        <v>80</v>
      </c>
      <c r="AY230" s="116" t="s">
        <v>122</v>
      </c>
      <c r="BK230" s="124">
        <f>SUM(BK231:BK290)</f>
        <v>0</v>
      </c>
    </row>
    <row r="231" spans="2:65" s="1" customFormat="1" ht="16.5" customHeight="1">
      <c r="B231" s="31"/>
      <c r="C231" s="127" t="s">
        <v>7</v>
      </c>
      <c r="D231" s="127" t="s">
        <v>125</v>
      </c>
      <c r="E231" s="128" t="s">
        <v>280</v>
      </c>
      <c r="F231" s="129" t="s">
        <v>281</v>
      </c>
      <c r="G231" s="130" t="s">
        <v>253</v>
      </c>
      <c r="H231" s="131">
        <v>60</v>
      </c>
      <c r="I231" s="132"/>
      <c r="J231" s="133">
        <f>ROUND(I231*H231,2)</f>
        <v>0</v>
      </c>
      <c r="K231" s="129" t="s">
        <v>129</v>
      </c>
      <c r="L231" s="31"/>
      <c r="M231" s="134" t="s">
        <v>1</v>
      </c>
      <c r="N231" s="135" t="s">
        <v>37</v>
      </c>
      <c r="P231" s="136">
        <f>O231*H231</f>
        <v>0</v>
      </c>
      <c r="Q231" s="136">
        <v>0</v>
      </c>
      <c r="R231" s="136">
        <f>Q231*H231</f>
        <v>0</v>
      </c>
      <c r="S231" s="136">
        <v>2.5999999999999999E-3</v>
      </c>
      <c r="T231" s="137">
        <f>S231*H231</f>
        <v>0.156</v>
      </c>
      <c r="AR231" s="138" t="s">
        <v>218</v>
      </c>
      <c r="AT231" s="138" t="s">
        <v>125</v>
      </c>
      <c r="AU231" s="138" t="s">
        <v>82</v>
      </c>
      <c r="AY231" s="16" t="s">
        <v>122</v>
      </c>
      <c r="BE231" s="139">
        <f>IF(N231="základní",J231,0)</f>
        <v>0</v>
      </c>
      <c r="BF231" s="139">
        <f>IF(N231="snížená",J231,0)</f>
        <v>0</v>
      </c>
      <c r="BG231" s="139">
        <f>IF(N231="zákl. přenesená",J231,0)</f>
        <v>0</v>
      </c>
      <c r="BH231" s="139">
        <f>IF(N231="sníž. přenesená",J231,0)</f>
        <v>0</v>
      </c>
      <c r="BI231" s="139">
        <f>IF(N231="nulová",J231,0)</f>
        <v>0</v>
      </c>
      <c r="BJ231" s="16" t="s">
        <v>80</v>
      </c>
      <c r="BK231" s="139">
        <f>ROUND(I231*H231,2)</f>
        <v>0</v>
      </c>
      <c r="BL231" s="16" t="s">
        <v>218</v>
      </c>
      <c r="BM231" s="138" t="s">
        <v>282</v>
      </c>
    </row>
    <row r="232" spans="2:65" s="1" customFormat="1" ht="11.25">
      <c r="B232" s="31"/>
      <c r="D232" s="140" t="s">
        <v>132</v>
      </c>
      <c r="F232" s="141" t="s">
        <v>283</v>
      </c>
      <c r="I232" s="142"/>
      <c r="L232" s="31"/>
      <c r="M232" s="143"/>
      <c r="T232" s="55"/>
      <c r="AT232" s="16" t="s">
        <v>132</v>
      </c>
      <c r="AU232" s="16" t="s">
        <v>82</v>
      </c>
    </row>
    <row r="233" spans="2:65" s="1" customFormat="1" ht="11.25">
      <c r="B233" s="31"/>
      <c r="D233" s="144" t="s">
        <v>134</v>
      </c>
      <c r="F233" s="145" t="s">
        <v>284</v>
      </c>
      <c r="I233" s="142"/>
      <c r="L233" s="31"/>
      <c r="M233" s="143"/>
      <c r="T233" s="55"/>
      <c r="AT233" s="16" t="s">
        <v>134</v>
      </c>
      <c r="AU233" s="16" t="s">
        <v>82</v>
      </c>
    </row>
    <row r="234" spans="2:65" s="12" customFormat="1" ht="11.25">
      <c r="B234" s="146"/>
      <c r="D234" s="140" t="s">
        <v>136</v>
      </c>
      <c r="E234" s="147" t="s">
        <v>1</v>
      </c>
      <c r="F234" s="148" t="s">
        <v>285</v>
      </c>
      <c r="H234" s="149">
        <v>60</v>
      </c>
      <c r="I234" s="150"/>
      <c r="L234" s="146"/>
      <c r="M234" s="151"/>
      <c r="T234" s="152"/>
      <c r="AT234" s="147" t="s">
        <v>136</v>
      </c>
      <c r="AU234" s="147" t="s">
        <v>82</v>
      </c>
      <c r="AV234" s="12" t="s">
        <v>82</v>
      </c>
      <c r="AW234" s="12" t="s">
        <v>29</v>
      </c>
      <c r="AX234" s="12" t="s">
        <v>80</v>
      </c>
      <c r="AY234" s="147" t="s">
        <v>122</v>
      </c>
    </row>
    <row r="235" spans="2:65" s="1" customFormat="1" ht="16.5" customHeight="1">
      <c r="B235" s="31"/>
      <c r="C235" s="127" t="s">
        <v>286</v>
      </c>
      <c r="D235" s="127" t="s">
        <v>125</v>
      </c>
      <c r="E235" s="128" t="s">
        <v>287</v>
      </c>
      <c r="F235" s="129" t="s">
        <v>288</v>
      </c>
      <c r="G235" s="130" t="s">
        <v>253</v>
      </c>
      <c r="H235" s="131">
        <v>20.9</v>
      </c>
      <c r="I235" s="132"/>
      <c r="J235" s="133">
        <f>ROUND(I235*H235,2)</f>
        <v>0</v>
      </c>
      <c r="K235" s="129" t="s">
        <v>129</v>
      </c>
      <c r="L235" s="31"/>
      <c r="M235" s="134" t="s">
        <v>1</v>
      </c>
      <c r="N235" s="135" t="s">
        <v>37</v>
      </c>
      <c r="P235" s="136">
        <f>O235*H235</f>
        <v>0</v>
      </c>
      <c r="Q235" s="136">
        <v>2.7000000000000001E-3</v>
      </c>
      <c r="R235" s="136">
        <f>Q235*H235</f>
        <v>5.6430000000000001E-2</v>
      </c>
      <c r="S235" s="136">
        <v>0</v>
      </c>
      <c r="T235" s="137">
        <f>S235*H235</f>
        <v>0</v>
      </c>
      <c r="AR235" s="138" t="s">
        <v>218</v>
      </c>
      <c r="AT235" s="138" t="s">
        <v>125</v>
      </c>
      <c r="AU235" s="138" t="s">
        <v>82</v>
      </c>
      <c r="AY235" s="16" t="s">
        <v>122</v>
      </c>
      <c r="BE235" s="139">
        <f>IF(N235="základní",J235,0)</f>
        <v>0</v>
      </c>
      <c r="BF235" s="139">
        <f>IF(N235="snížená",J235,0)</f>
        <v>0</v>
      </c>
      <c r="BG235" s="139">
        <f>IF(N235="zákl. přenesená",J235,0)</f>
        <v>0</v>
      </c>
      <c r="BH235" s="139">
        <f>IF(N235="sníž. přenesená",J235,0)</f>
        <v>0</v>
      </c>
      <c r="BI235" s="139">
        <f>IF(N235="nulová",J235,0)</f>
        <v>0</v>
      </c>
      <c r="BJ235" s="16" t="s">
        <v>80</v>
      </c>
      <c r="BK235" s="139">
        <f>ROUND(I235*H235,2)</f>
        <v>0</v>
      </c>
      <c r="BL235" s="16" t="s">
        <v>218</v>
      </c>
      <c r="BM235" s="138" t="s">
        <v>289</v>
      </c>
    </row>
    <row r="236" spans="2:65" s="1" customFormat="1" ht="19.5">
      <c r="B236" s="31"/>
      <c r="D236" s="140" t="s">
        <v>132</v>
      </c>
      <c r="F236" s="141" t="s">
        <v>290</v>
      </c>
      <c r="I236" s="142"/>
      <c r="L236" s="31"/>
      <c r="M236" s="143"/>
      <c r="T236" s="55"/>
      <c r="AT236" s="16" t="s">
        <v>132</v>
      </c>
      <c r="AU236" s="16" t="s">
        <v>82</v>
      </c>
    </row>
    <row r="237" spans="2:65" s="1" customFormat="1" ht="11.25">
      <c r="B237" s="31"/>
      <c r="D237" s="144" t="s">
        <v>134</v>
      </c>
      <c r="F237" s="145" t="s">
        <v>291</v>
      </c>
      <c r="I237" s="142"/>
      <c r="L237" s="31"/>
      <c r="M237" s="143"/>
      <c r="T237" s="55"/>
      <c r="AT237" s="16" t="s">
        <v>134</v>
      </c>
      <c r="AU237" s="16" t="s">
        <v>82</v>
      </c>
    </row>
    <row r="238" spans="2:65" s="12" customFormat="1" ht="11.25">
      <c r="B238" s="146"/>
      <c r="D238" s="140" t="s">
        <v>136</v>
      </c>
      <c r="E238" s="147" t="s">
        <v>1</v>
      </c>
      <c r="F238" s="148" t="s">
        <v>292</v>
      </c>
      <c r="H238" s="149">
        <v>20.9</v>
      </c>
      <c r="I238" s="150"/>
      <c r="L238" s="146"/>
      <c r="M238" s="151"/>
      <c r="T238" s="152"/>
      <c r="AT238" s="147" t="s">
        <v>136</v>
      </c>
      <c r="AU238" s="147" t="s">
        <v>82</v>
      </c>
      <c r="AV238" s="12" t="s">
        <v>82</v>
      </c>
      <c r="AW238" s="12" t="s">
        <v>29</v>
      </c>
      <c r="AX238" s="12" t="s">
        <v>80</v>
      </c>
      <c r="AY238" s="147" t="s">
        <v>122</v>
      </c>
    </row>
    <row r="239" spans="2:65" s="1" customFormat="1" ht="24.2" customHeight="1">
      <c r="B239" s="31"/>
      <c r="C239" s="127" t="s">
        <v>293</v>
      </c>
      <c r="D239" s="127" t="s">
        <v>125</v>
      </c>
      <c r="E239" s="128" t="s">
        <v>294</v>
      </c>
      <c r="F239" s="129" t="s">
        <v>295</v>
      </c>
      <c r="G239" s="130" t="s">
        <v>253</v>
      </c>
      <c r="H239" s="131">
        <v>17.899999999999999</v>
      </c>
      <c r="I239" s="132"/>
      <c r="J239" s="133">
        <f>ROUND(I239*H239,2)</f>
        <v>0</v>
      </c>
      <c r="K239" s="129" t="s">
        <v>129</v>
      </c>
      <c r="L239" s="31"/>
      <c r="M239" s="134" t="s">
        <v>1</v>
      </c>
      <c r="N239" s="135" t="s">
        <v>37</v>
      </c>
      <c r="P239" s="136">
        <f>O239*H239</f>
        <v>0</v>
      </c>
      <c r="Q239" s="136">
        <v>1.34E-3</v>
      </c>
      <c r="R239" s="136">
        <f>Q239*H239</f>
        <v>2.3986E-2</v>
      </c>
      <c r="S239" s="136">
        <v>0</v>
      </c>
      <c r="T239" s="137">
        <f>S239*H239</f>
        <v>0</v>
      </c>
      <c r="AR239" s="138" t="s">
        <v>218</v>
      </c>
      <c r="AT239" s="138" t="s">
        <v>125</v>
      </c>
      <c r="AU239" s="138" t="s">
        <v>82</v>
      </c>
      <c r="AY239" s="16" t="s">
        <v>122</v>
      </c>
      <c r="BE239" s="139">
        <f>IF(N239="základní",J239,0)</f>
        <v>0</v>
      </c>
      <c r="BF239" s="139">
        <f>IF(N239="snížená",J239,0)</f>
        <v>0</v>
      </c>
      <c r="BG239" s="139">
        <f>IF(N239="zákl. přenesená",J239,0)</f>
        <v>0</v>
      </c>
      <c r="BH239" s="139">
        <f>IF(N239="sníž. přenesená",J239,0)</f>
        <v>0</v>
      </c>
      <c r="BI239" s="139">
        <f>IF(N239="nulová",J239,0)</f>
        <v>0</v>
      </c>
      <c r="BJ239" s="16" t="s">
        <v>80</v>
      </c>
      <c r="BK239" s="139">
        <f>ROUND(I239*H239,2)</f>
        <v>0</v>
      </c>
      <c r="BL239" s="16" t="s">
        <v>218</v>
      </c>
      <c r="BM239" s="138" t="s">
        <v>296</v>
      </c>
    </row>
    <row r="240" spans="2:65" s="1" customFormat="1" ht="19.5">
      <c r="B240" s="31"/>
      <c r="D240" s="140" t="s">
        <v>132</v>
      </c>
      <c r="F240" s="141" t="s">
        <v>297</v>
      </c>
      <c r="I240" s="142"/>
      <c r="L240" s="31"/>
      <c r="M240" s="143"/>
      <c r="T240" s="55"/>
      <c r="AT240" s="16" t="s">
        <v>132</v>
      </c>
      <c r="AU240" s="16" t="s">
        <v>82</v>
      </c>
    </row>
    <row r="241" spans="2:65" s="1" customFormat="1" ht="11.25">
      <c r="B241" s="31"/>
      <c r="D241" s="144" t="s">
        <v>134</v>
      </c>
      <c r="F241" s="145" t="s">
        <v>298</v>
      </c>
      <c r="I241" s="142"/>
      <c r="L241" s="31"/>
      <c r="M241" s="143"/>
      <c r="T241" s="55"/>
      <c r="AT241" s="16" t="s">
        <v>134</v>
      </c>
      <c r="AU241" s="16" t="s">
        <v>82</v>
      </c>
    </row>
    <row r="242" spans="2:65" s="12" customFormat="1" ht="11.25">
      <c r="B242" s="146"/>
      <c r="D242" s="140" t="s">
        <v>136</v>
      </c>
      <c r="E242" s="147" t="s">
        <v>1</v>
      </c>
      <c r="F242" s="148" t="s">
        <v>299</v>
      </c>
      <c r="H242" s="149">
        <v>17.899999999999999</v>
      </c>
      <c r="I242" s="150"/>
      <c r="L242" s="146"/>
      <c r="M242" s="151"/>
      <c r="T242" s="152"/>
      <c r="AT242" s="147" t="s">
        <v>136</v>
      </c>
      <c r="AU242" s="147" t="s">
        <v>82</v>
      </c>
      <c r="AV242" s="12" t="s">
        <v>82</v>
      </c>
      <c r="AW242" s="12" t="s">
        <v>29</v>
      </c>
      <c r="AX242" s="12" t="s">
        <v>80</v>
      </c>
      <c r="AY242" s="147" t="s">
        <v>122</v>
      </c>
    </row>
    <row r="243" spans="2:65" s="1" customFormat="1" ht="24.2" customHeight="1">
      <c r="B243" s="31"/>
      <c r="C243" s="127" t="s">
        <v>300</v>
      </c>
      <c r="D243" s="127" t="s">
        <v>125</v>
      </c>
      <c r="E243" s="128" t="s">
        <v>301</v>
      </c>
      <c r="F243" s="129" t="s">
        <v>302</v>
      </c>
      <c r="G243" s="130" t="s">
        <v>253</v>
      </c>
      <c r="H243" s="131">
        <v>60</v>
      </c>
      <c r="I243" s="132"/>
      <c r="J243" s="133">
        <f>ROUND(I243*H243,2)</f>
        <v>0</v>
      </c>
      <c r="K243" s="129" t="s">
        <v>129</v>
      </c>
      <c r="L243" s="31"/>
      <c r="M243" s="134" t="s">
        <v>1</v>
      </c>
      <c r="N243" s="135" t="s">
        <v>37</v>
      </c>
      <c r="P243" s="136">
        <f>O243*H243</f>
        <v>0</v>
      </c>
      <c r="Q243" s="136">
        <v>1.4499999999999999E-3</v>
      </c>
      <c r="R243" s="136">
        <f>Q243*H243</f>
        <v>8.6999999999999994E-2</v>
      </c>
      <c r="S243" s="136">
        <v>0</v>
      </c>
      <c r="T243" s="137">
        <f>S243*H243</f>
        <v>0</v>
      </c>
      <c r="AR243" s="138" t="s">
        <v>218</v>
      </c>
      <c r="AT243" s="138" t="s">
        <v>125</v>
      </c>
      <c r="AU243" s="138" t="s">
        <v>82</v>
      </c>
      <c r="AY243" s="16" t="s">
        <v>122</v>
      </c>
      <c r="BE243" s="139">
        <f>IF(N243="základní",J243,0)</f>
        <v>0</v>
      </c>
      <c r="BF243" s="139">
        <f>IF(N243="snížená",J243,0)</f>
        <v>0</v>
      </c>
      <c r="BG243" s="139">
        <f>IF(N243="zákl. přenesená",J243,0)</f>
        <v>0</v>
      </c>
      <c r="BH243" s="139">
        <f>IF(N243="sníž. přenesená",J243,0)</f>
        <v>0</v>
      </c>
      <c r="BI243" s="139">
        <f>IF(N243="nulová",J243,0)</f>
        <v>0</v>
      </c>
      <c r="BJ243" s="16" t="s">
        <v>80</v>
      </c>
      <c r="BK243" s="139">
        <f>ROUND(I243*H243,2)</f>
        <v>0</v>
      </c>
      <c r="BL243" s="16" t="s">
        <v>218</v>
      </c>
      <c r="BM243" s="138" t="s">
        <v>303</v>
      </c>
    </row>
    <row r="244" spans="2:65" s="1" customFormat="1" ht="19.5">
      <c r="B244" s="31"/>
      <c r="D244" s="140" t="s">
        <v>132</v>
      </c>
      <c r="F244" s="141" t="s">
        <v>304</v>
      </c>
      <c r="I244" s="142"/>
      <c r="L244" s="31"/>
      <c r="M244" s="143"/>
      <c r="T244" s="55"/>
      <c r="AT244" s="16" t="s">
        <v>132</v>
      </c>
      <c r="AU244" s="16" t="s">
        <v>82</v>
      </c>
    </row>
    <row r="245" spans="2:65" s="1" customFormat="1" ht="11.25">
      <c r="B245" s="31"/>
      <c r="D245" s="144" t="s">
        <v>134</v>
      </c>
      <c r="F245" s="145" t="s">
        <v>305</v>
      </c>
      <c r="I245" s="142"/>
      <c r="L245" s="31"/>
      <c r="M245" s="143"/>
      <c r="T245" s="55"/>
      <c r="AT245" s="16" t="s">
        <v>134</v>
      </c>
      <c r="AU245" s="16" t="s">
        <v>82</v>
      </c>
    </row>
    <row r="246" spans="2:65" s="12" customFormat="1" ht="11.25">
      <c r="B246" s="146"/>
      <c r="D246" s="140" t="s">
        <v>136</v>
      </c>
      <c r="E246" s="147" t="s">
        <v>1</v>
      </c>
      <c r="F246" s="148" t="s">
        <v>285</v>
      </c>
      <c r="H246" s="149">
        <v>60</v>
      </c>
      <c r="I246" s="150"/>
      <c r="L246" s="146"/>
      <c r="M246" s="151"/>
      <c r="T246" s="152"/>
      <c r="AT246" s="147" t="s">
        <v>136</v>
      </c>
      <c r="AU246" s="147" t="s">
        <v>82</v>
      </c>
      <c r="AV246" s="12" t="s">
        <v>82</v>
      </c>
      <c r="AW246" s="12" t="s">
        <v>29</v>
      </c>
      <c r="AX246" s="12" t="s">
        <v>80</v>
      </c>
      <c r="AY246" s="147" t="s">
        <v>122</v>
      </c>
    </row>
    <row r="247" spans="2:65" s="1" customFormat="1" ht="24.2" customHeight="1">
      <c r="B247" s="31"/>
      <c r="C247" s="127" t="s">
        <v>306</v>
      </c>
      <c r="D247" s="127" t="s">
        <v>125</v>
      </c>
      <c r="E247" s="128" t="s">
        <v>307</v>
      </c>
      <c r="F247" s="129" t="s">
        <v>308</v>
      </c>
      <c r="G247" s="130" t="s">
        <v>253</v>
      </c>
      <c r="H247" s="131">
        <v>22.2</v>
      </c>
      <c r="I247" s="132"/>
      <c r="J247" s="133">
        <f>ROUND(I247*H247,2)</f>
        <v>0</v>
      </c>
      <c r="K247" s="129" t="s">
        <v>129</v>
      </c>
      <c r="L247" s="31"/>
      <c r="M247" s="134" t="s">
        <v>1</v>
      </c>
      <c r="N247" s="135" t="s">
        <v>37</v>
      </c>
      <c r="P247" s="136">
        <f>O247*H247</f>
        <v>0</v>
      </c>
      <c r="Q247" s="136">
        <v>1.3500000000000001E-3</v>
      </c>
      <c r="R247" s="136">
        <f>Q247*H247</f>
        <v>2.997E-2</v>
      </c>
      <c r="S247" s="136">
        <v>0</v>
      </c>
      <c r="T247" s="137">
        <f>S247*H247</f>
        <v>0</v>
      </c>
      <c r="AR247" s="138" t="s">
        <v>218</v>
      </c>
      <c r="AT247" s="138" t="s">
        <v>125</v>
      </c>
      <c r="AU247" s="138" t="s">
        <v>82</v>
      </c>
      <c r="AY247" s="16" t="s">
        <v>122</v>
      </c>
      <c r="BE247" s="139">
        <f>IF(N247="základní",J247,0)</f>
        <v>0</v>
      </c>
      <c r="BF247" s="139">
        <f>IF(N247="snížená",J247,0)</f>
        <v>0</v>
      </c>
      <c r="BG247" s="139">
        <f>IF(N247="zákl. přenesená",J247,0)</f>
        <v>0</v>
      </c>
      <c r="BH247" s="139">
        <f>IF(N247="sníž. přenesená",J247,0)</f>
        <v>0</v>
      </c>
      <c r="BI247" s="139">
        <f>IF(N247="nulová",J247,0)</f>
        <v>0</v>
      </c>
      <c r="BJ247" s="16" t="s">
        <v>80</v>
      </c>
      <c r="BK247" s="139">
        <f>ROUND(I247*H247,2)</f>
        <v>0</v>
      </c>
      <c r="BL247" s="16" t="s">
        <v>218</v>
      </c>
      <c r="BM247" s="138" t="s">
        <v>309</v>
      </c>
    </row>
    <row r="248" spans="2:65" s="1" customFormat="1" ht="19.5">
      <c r="B248" s="31"/>
      <c r="D248" s="140" t="s">
        <v>132</v>
      </c>
      <c r="F248" s="141" t="s">
        <v>310</v>
      </c>
      <c r="I248" s="142"/>
      <c r="L248" s="31"/>
      <c r="M248" s="143"/>
      <c r="T248" s="55"/>
      <c r="AT248" s="16" t="s">
        <v>132</v>
      </c>
      <c r="AU248" s="16" t="s">
        <v>82</v>
      </c>
    </row>
    <row r="249" spans="2:65" s="1" customFormat="1" ht="11.25">
      <c r="B249" s="31"/>
      <c r="D249" s="144" t="s">
        <v>134</v>
      </c>
      <c r="F249" s="145" t="s">
        <v>311</v>
      </c>
      <c r="I249" s="142"/>
      <c r="L249" s="31"/>
      <c r="M249" s="143"/>
      <c r="T249" s="55"/>
      <c r="AT249" s="16" t="s">
        <v>134</v>
      </c>
      <c r="AU249" s="16" t="s">
        <v>82</v>
      </c>
    </row>
    <row r="250" spans="2:65" s="12" customFormat="1" ht="11.25">
      <c r="B250" s="146"/>
      <c r="D250" s="140" t="s">
        <v>136</v>
      </c>
      <c r="E250" s="147" t="s">
        <v>1</v>
      </c>
      <c r="F250" s="148" t="s">
        <v>312</v>
      </c>
      <c r="H250" s="149">
        <v>22.2</v>
      </c>
      <c r="I250" s="150"/>
      <c r="L250" s="146"/>
      <c r="M250" s="151"/>
      <c r="T250" s="152"/>
      <c r="AT250" s="147" t="s">
        <v>136</v>
      </c>
      <c r="AU250" s="147" t="s">
        <v>82</v>
      </c>
      <c r="AV250" s="12" t="s">
        <v>82</v>
      </c>
      <c r="AW250" s="12" t="s">
        <v>29</v>
      </c>
      <c r="AX250" s="12" t="s">
        <v>80</v>
      </c>
      <c r="AY250" s="147" t="s">
        <v>122</v>
      </c>
    </row>
    <row r="251" spans="2:65" s="1" customFormat="1" ht="16.5" customHeight="1">
      <c r="B251" s="31"/>
      <c r="C251" s="127" t="s">
        <v>313</v>
      </c>
      <c r="D251" s="127" t="s">
        <v>125</v>
      </c>
      <c r="E251" s="128" t="s">
        <v>314</v>
      </c>
      <c r="F251" s="129" t="s">
        <v>315</v>
      </c>
      <c r="G251" s="130" t="s">
        <v>253</v>
      </c>
      <c r="H251" s="131">
        <v>60</v>
      </c>
      <c r="I251" s="132"/>
      <c r="J251" s="133">
        <f>ROUND(I251*H251,2)</f>
        <v>0</v>
      </c>
      <c r="K251" s="129" t="s">
        <v>129</v>
      </c>
      <c r="L251" s="31"/>
      <c r="M251" s="134" t="s">
        <v>1</v>
      </c>
      <c r="N251" s="135" t="s">
        <v>37</v>
      </c>
      <c r="P251" s="136">
        <f>O251*H251</f>
        <v>0</v>
      </c>
      <c r="Q251" s="136">
        <v>0</v>
      </c>
      <c r="R251" s="136">
        <f>Q251*H251</f>
        <v>0</v>
      </c>
      <c r="S251" s="136">
        <v>0</v>
      </c>
      <c r="T251" s="137">
        <f>S251*H251</f>
        <v>0</v>
      </c>
      <c r="AR251" s="138" t="s">
        <v>218</v>
      </c>
      <c r="AT251" s="138" t="s">
        <v>125</v>
      </c>
      <c r="AU251" s="138" t="s">
        <v>82</v>
      </c>
      <c r="AY251" s="16" t="s">
        <v>122</v>
      </c>
      <c r="BE251" s="139">
        <f>IF(N251="základní",J251,0)</f>
        <v>0</v>
      </c>
      <c r="BF251" s="139">
        <f>IF(N251="snížená",J251,0)</f>
        <v>0</v>
      </c>
      <c r="BG251" s="139">
        <f>IF(N251="zákl. přenesená",J251,0)</f>
        <v>0</v>
      </c>
      <c r="BH251" s="139">
        <f>IF(N251="sníž. přenesená",J251,0)</f>
        <v>0</v>
      </c>
      <c r="BI251" s="139">
        <f>IF(N251="nulová",J251,0)</f>
        <v>0</v>
      </c>
      <c r="BJ251" s="16" t="s">
        <v>80</v>
      </c>
      <c r="BK251" s="139">
        <f>ROUND(I251*H251,2)</f>
        <v>0</v>
      </c>
      <c r="BL251" s="16" t="s">
        <v>218</v>
      </c>
      <c r="BM251" s="138" t="s">
        <v>316</v>
      </c>
    </row>
    <row r="252" spans="2:65" s="1" customFormat="1" ht="11.25">
      <c r="B252" s="31"/>
      <c r="D252" s="140" t="s">
        <v>132</v>
      </c>
      <c r="F252" s="141" t="s">
        <v>317</v>
      </c>
      <c r="I252" s="142"/>
      <c r="L252" s="31"/>
      <c r="M252" s="143"/>
      <c r="T252" s="55"/>
      <c r="AT252" s="16" t="s">
        <v>132</v>
      </c>
      <c r="AU252" s="16" t="s">
        <v>82</v>
      </c>
    </row>
    <row r="253" spans="2:65" s="1" customFormat="1" ht="11.25">
      <c r="B253" s="31"/>
      <c r="D253" s="144" t="s">
        <v>134</v>
      </c>
      <c r="F253" s="145" t="s">
        <v>318</v>
      </c>
      <c r="I253" s="142"/>
      <c r="L253" s="31"/>
      <c r="M253" s="143"/>
      <c r="T253" s="55"/>
      <c r="AT253" s="16" t="s">
        <v>134</v>
      </c>
      <c r="AU253" s="16" t="s">
        <v>82</v>
      </c>
    </row>
    <row r="254" spans="2:65" s="12" customFormat="1" ht="11.25">
      <c r="B254" s="146"/>
      <c r="D254" s="140" t="s">
        <v>136</v>
      </c>
      <c r="E254" s="147" t="s">
        <v>1</v>
      </c>
      <c r="F254" s="148" t="s">
        <v>285</v>
      </c>
      <c r="H254" s="149">
        <v>60</v>
      </c>
      <c r="I254" s="150"/>
      <c r="L254" s="146"/>
      <c r="M254" s="151"/>
      <c r="T254" s="152"/>
      <c r="AT254" s="147" t="s">
        <v>136</v>
      </c>
      <c r="AU254" s="147" t="s">
        <v>82</v>
      </c>
      <c r="AV254" s="12" t="s">
        <v>82</v>
      </c>
      <c r="AW254" s="12" t="s">
        <v>29</v>
      </c>
      <c r="AX254" s="12" t="s">
        <v>80</v>
      </c>
      <c r="AY254" s="147" t="s">
        <v>122</v>
      </c>
    </row>
    <row r="255" spans="2:65" s="1" customFormat="1" ht="16.5" customHeight="1">
      <c r="B255" s="31"/>
      <c r="C255" s="161" t="s">
        <v>319</v>
      </c>
      <c r="D255" s="161" t="s">
        <v>239</v>
      </c>
      <c r="E255" s="162" t="s">
        <v>320</v>
      </c>
      <c r="F255" s="163" t="s">
        <v>321</v>
      </c>
      <c r="G255" s="164" t="s">
        <v>253</v>
      </c>
      <c r="H255" s="165">
        <v>72</v>
      </c>
      <c r="I255" s="166"/>
      <c r="J255" s="167">
        <f>ROUND(I255*H255,2)</f>
        <v>0</v>
      </c>
      <c r="K255" s="163" t="s">
        <v>129</v>
      </c>
      <c r="L255" s="168"/>
      <c r="M255" s="169" t="s">
        <v>1</v>
      </c>
      <c r="N255" s="170" t="s">
        <v>37</v>
      </c>
      <c r="P255" s="136">
        <f>O255*H255</f>
        <v>0</v>
      </c>
      <c r="Q255" s="136">
        <v>1.34E-3</v>
      </c>
      <c r="R255" s="136">
        <f>Q255*H255</f>
        <v>9.648000000000001E-2</v>
      </c>
      <c r="S255" s="136">
        <v>0</v>
      </c>
      <c r="T255" s="137">
        <f>S255*H255</f>
        <v>0</v>
      </c>
      <c r="AR255" s="138" t="s">
        <v>242</v>
      </c>
      <c r="AT255" s="138" t="s">
        <v>239</v>
      </c>
      <c r="AU255" s="138" t="s">
        <v>82</v>
      </c>
      <c r="AY255" s="16" t="s">
        <v>122</v>
      </c>
      <c r="BE255" s="139">
        <f>IF(N255="základní",J255,0)</f>
        <v>0</v>
      </c>
      <c r="BF255" s="139">
        <f>IF(N255="snížená",J255,0)</f>
        <v>0</v>
      </c>
      <c r="BG255" s="139">
        <f>IF(N255="zákl. přenesená",J255,0)</f>
        <v>0</v>
      </c>
      <c r="BH255" s="139">
        <f>IF(N255="sníž. přenesená",J255,0)</f>
        <v>0</v>
      </c>
      <c r="BI255" s="139">
        <f>IF(N255="nulová",J255,0)</f>
        <v>0</v>
      </c>
      <c r="BJ255" s="16" t="s">
        <v>80</v>
      </c>
      <c r="BK255" s="139">
        <f>ROUND(I255*H255,2)</f>
        <v>0</v>
      </c>
      <c r="BL255" s="16" t="s">
        <v>218</v>
      </c>
      <c r="BM255" s="138" t="s">
        <v>322</v>
      </c>
    </row>
    <row r="256" spans="2:65" s="1" customFormat="1" ht="11.25">
      <c r="B256" s="31"/>
      <c r="D256" s="140" t="s">
        <v>132</v>
      </c>
      <c r="F256" s="141" t="s">
        <v>321</v>
      </c>
      <c r="I256" s="142"/>
      <c r="L256" s="31"/>
      <c r="M256" s="143"/>
      <c r="T256" s="55"/>
      <c r="AT256" s="16" t="s">
        <v>132</v>
      </c>
      <c r="AU256" s="16" t="s">
        <v>82</v>
      </c>
    </row>
    <row r="257" spans="2:65" s="12" customFormat="1" ht="11.25">
      <c r="B257" s="146"/>
      <c r="D257" s="140" t="s">
        <v>136</v>
      </c>
      <c r="F257" s="148" t="s">
        <v>323</v>
      </c>
      <c r="H257" s="149">
        <v>72</v>
      </c>
      <c r="I257" s="150"/>
      <c r="L257" s="146"/>
      <c r="M257" s="151"/>
      <c r="T257" s="152"/>
      <c r="AT257" s="147" t="s">
        <v>136</v>
      </c>
      <c r="AU257" s="147" t="s">
        <v>82</v>
      </c>
      <c r="AV257" s="12" t="s">
        <v>82</v>
      </c>
      <c r="AW257" s="12" t="s">
        <v>4</v>
      </c>
      <c r="AX257" s="12" t="s">
        <v>80</v>
      </c>
      <c r="AY257" s="147" t="s">
        <v>122</v>
      </c>
    </row>
    <row r="258" spans="2:65" s="1" customFormat="1" ht="16.5" customHeight="1">
      <c r="B258" s="31"/>
      <c r="C258" s="127" t="s">
        <v>324</v>
      </c>
      <c r="D258" s="127" t="s">
        <v>125</v>
      </c>
      <c r="E258" s="128" t="s">
        <v>325</v>
      </c>
      <c r="F258" s="129" t="s">
        <v>326</v>
      </c>
      <c r="G258" s="130" t="s">
        <v>327</v>
      </c>
      <c r="H258" s="131">
        <v>6</v>
      </c>
      <c r="I258" s="132"/>
      <c r="J258" s="133">
        <f>ROUND(I258*H258,2)</f>
        <v>0</v>
      </c>
      <c r="K258" s="129" t="s">
        <v>129</v>
      </c>
      <c r="L258" s="31"/>
      <c r="M258" s="134" t="s">
        <v>1</v>
      </c>
      <c r="N258" s="135" t="s">
        <v>37</v>
      </c>
      <c r="P258" s="136">
        <f>O258*H258</f>
        <v>0</v>
      </c>
      <c r="Q258" s="136">
        <v>0</v>
      </c>
      <c r="R258" s="136">
        <f>Q258*H258</f>
        <v>0</v>
      </c>
      <c r="S258" s="136">
        <v>0</v>
      </c>
      <c r="T258" s="137">
        <f>S258*H258</f>
        <v>0</v>
      </c>
      <c r="AR258" s="138" t="s">
        <v>218</v>
      </c>
      <c r="AT258" s="138" t="s">
        <v>125</v>
      </c>
      <c r="AU258" s="138" t="s">
        <v>82</v>
      </c>
      <c r="AY258" s="16" t="s">
        <v>122</v>
      </c>
      <c r="BE258" s="139">
        <f>IF(N258="základní",J258,0)</f>
        <v>0</v>
      </c>
      <c r="BF258" s="139">
        <f>IF(N258="snížená",J258,0)</f>
        <v>0</v>
      </c>
      <c r="BG258" s="139">
        <f>IF(N258="zákl. přenesená",J258,0)</f>
        <v>0</v>
      </c>
      <c r="BH258" s="139">
        <f>IF(N258="sníž. přenesená",J258,0)</f>
        <v>0</v>
      </c>
      <c r="BI258" s="139">
        <f>IF(N258="nulová",J258,0)</f>
        <v>0</v>
      </c>
      <c r="BJ258" s="16" t="s">
        <v>80</v>
      </c>
      <c r="BK258" s="139">
        <f>ROUND(I258*H258,2)</f>
        <v>0</v>
      </c>
      <c r="BL258" s="16" t="s">
        <v>218</v>
      </c>
      <c r="BM258" s="138" t="s">
        <v>328</v>
      </c>
    </row>
    <row r="259" spans="2:65" s="1" customFormat="1" ht="11.25">
      <c r="B259" s="31"/>
      <c r="D259" s="140" t="s">
        <v>132</v>
      </c>
      <c r="F259" s="141" t="s">
        <v>329</v>
      </c>
      <c r="I259" s="142"/>
      <c r="L259" s="31"/>
      <c r="M259" s="143"/>
      <c r="T259" s="55"/>
      <c r="AT259" s="16" t="s">
        <v>132</v>
      </c>
      <c r="AU259" s="16" t="s">
        <v>82</v>
      </c>
    </row>
    <row r="260" spans="2:65" s="1" customFormat="1" ht="11.25">
      <c r="B260" s="31"/>
      <c r="D260" s="144" t="s">
        <v>134</v>
      </c>
      <c r="F260" s="145" t="s">
        <v>330</v>
      </c>
      <c r="I260" s="142"/>
      <c r="L260" s="31"/>
      <c r="M260" s="143"/>
      <c r="T260" s="55"/>
      <c r="AT260" s="16" t="s">
        <v>134</v>
      </c>
      <c r="AU260" s="16" t="s">
        <v>82</v>
      </c>
    </row>
    <row r="261" spans="2:65" s="12" customFormat="1" ht="11.25">
      <c r="B261" s="146"/>
      <c r="D261" s="140" t="s">
        <v>136</v>
      </c>
      <c r="E261" s="147" t="s">
        <v>1</v>
      </c>
      <c r="F261" s="148" t="s">
        <v>123</v>
      </c>
      <c r="H261" s="149">
        <v>6</v>
      </c>
      <c r="I261" s="150"/>
      <c r="L261" s="146"/>
      <c r="M261" s="151"/>
      <c r="T261" s="152"/>
      <c r="AT261" s="147" t="s">
        <v>136</v>
      </c>
      <c r="AU261" s="147" t="s">
        <v>82</v>
      </c>
      <c r="AV261" s="12" t="s">
        <v>82</v>
      </c>
      <c r="AW261" s="12" t="s">
        <v>29</v>
      </c>
      <c r="AX261" s="12" t="s">
        <v>80</v>
      </c>
      <c r="AY261" s="147" t="s">
        <v>122</v>
      </c>
    </row>
    <row r="262" spans="2:65" s="1" customFormat="1" ht="16.5" customHeight="1">
      <c r="B262" s="31"/>
      <c r="C262" s="161" t="s">
        <v>331</v>
      </c>
      <c r="D262" s="161" t="s">
        <v>239</v>
      </c>
      <c r="E262" s="162" t="s">
        <v>332</v>
      </c>
      <c r="F262" s="163" t="s">
        <v>333</v>
      </c>
      <c r="G262" s="164" t="s">
        <v>327</v>
      </c>
      <c r="H262" s="165">
        <v>6</v>
      </c>
      <c r="I262" s="166"/>
      <c r="J262" s="167">
        <f>ROUND(I262*H262,2)</f>
        <v>0</v>
      </c>
      <c r="K262" s="163" t="s">
        <v>129</v>
      </c>
      <c r="L262" s="168"/>
      <c r="M262" s="169" t="s">
        <v>1</v>
      </c>
      <c r="N262" s="170" t="s">
        <v>37</v>
      </c>
      <c r="P262" s="136">
        <f>O262*H262</f>
        <v>0</v>
      </c>
      <c r="Q262" s="136">
        <v>1.3999999999999999E-4</v>
      </c>
      <c r="R262" s="136">
        <f>Q262*H262</f>
        <v>8.3999999999999993E-4</v>
      </c>
      <c r="S262" s="136">
        <v>0</v>
      </c>
      <c r="T262" s="137">
        <f>S262*H262</f>
        <v>0</v>
      </c>
      <c r="AR262" s="138" t="s">
        <v>242</v>
      </c>
      <c r="AT262" s="138" t="s">
        <v>239</v>
      </c>
      <c r="AU262" s="138" t="s">
        <v>82</v>
      </c>
      <c r="AY262" s="16" t="s">
        <v>122</v>
      </c>
      <c r="BE262" s="139">
        <f>IF(N262="základní",J262,0)</f>
        <v>0</v>
      </c>
      <c r="BF262" s="139">
        <f>IF(N262="snížená",J262,0)</f>
        <v>0</v>
      </c>
      <c r="BG262" s="139">
        <f>IF(N262="zákl. přenesená",J262,0)</f>
        <v>0</v>
      </c>
      <c r="BH262" s="139">
        <f>IF(N262="sníž. přenesená",J262,0)</f>
        <v>0</v>
      </c>
      <c r="BI262" s="139">
        <f>IF(N262="nulová",J262,0)</f>
        <v>0</v>
      </c>
      <c r="BJ262" s="16" t="s">
        <v>80</v>
      </c>
      <c r="BK262" s="139">
        <f>ROUND(I262*H262,2)</f>
        <v>0</v>
      </c>
      <c r="BL262" s="16" t="s">
        <v>218</v>
      </c>
      <c r="BM262" s="138" t="s">
        <v>334</v>
      </c>
    </row>
    <row r="263" spans="2:65" s="1" customFormat="1" ht="11.25">
      <c r="B263" s="31"/>
      <c r="D263" s="140" t="s">
        <v>132</v>
      </c>
      <c r="F263" s="141" t="s">
        <v>333</v>
      </c>
      <c r="I263" s="142"/>
      <c r="L263" s="31"/>
      <c r="M263" s="143"/>
      <c r="T263" s="55"/>
      <c r="AT263" s="16" t="s">
        <v>132</v>
      </c>
      <c r="AU263" s="16" t="s">
        <v>82</v>
      </c>
    </row>
    <row r="264" spans="2:65" s="1" customFormat="1" ht="16.5" customHeight="1">
      <c r="B264" s="31"/>
      <c r="C264" s="127" t="s">
        <v>335</v>
      </c>
      <c r="D264" s="127" t="s">
        <v>125</v>
      </c>
      <c r="E264" s="128" t="s">
        <v>336</v>
      </c>
      <c r="F264" s="129" t="s">
        <v>337</v>
      </c>
      <c r="G264" s="130" t="s">
        <v>327</v>
      </c>
      <c r="H264" s="131">
        <v>60</v>
      </c>
      <c r="I264" s="132"/>
      <c r="J264" s="133">
        <f>ROUND(I264*H264,2)</f>
        <v>0</v>
      </c>
      <c r="K264" s="129" t="s">
        <v>129</v>
      </c>
      <c r="L264" s="31"/>
      <c r="M264" s="134" t="s">
        <v>1</v>
      </c>
      <c r="N264" s="135" t="s">
        <v>37</v>
      </c>
      <c r="P264" s="136">
        <f>O264*H264</f>
        <v>0</v>
      </c>
      <c r="Q264" s="136">
        <v>0</v>
      </c>
      <c r="R264" s="136">
        <f>Q264*H264</f>
        <v>0</v>
      </c>
      <c r="S264" s="136">
        <v>0</v>
      </c>
      <c r="T264" s="137">
        <f>S264*H264</f>
        <v>0</v>
      </c>
      <c r="AR264" s="138" t="s">
        <v>218</v>
      </c>
      <c r="AT264" s="138" t="s">
        <v>125</v>
      </c>
      <c r="AU264" s="138" t="s">
        <v>82</v>
      </c>
      <c r="AY264" s="16" t="s">
        <v>122</v>
      </c>
      <c r="BE264" s="139">
        <f>IF(N264="základní",J264,0)</f>
        <v>0</v>
      </c>
      <c r="BF264" s="139">
        <f>IF(N264="snížená",J264,0)</f>
        <v>0</v>
      </c>
      <c r="BG264" s="139">
        <f>IF(N264="zákl. přenesená",J264,0)</f>
        <v>0</v>
      </c>
      <c r="BH264" s="139">
        <f>IF(N264="sníž. přenesená",J264,0)</f>
        <v>0</v>
      </c>
      <c r="BI264" s="139">
        <f>IF(N264="nulová",J264,0)</f>
        <v>0</v>
      </c>
      <c r="BJ264" s="16" t="s">
        <v>80</v>
      </c>
      <c r="BK264" s="139">
        <f>ROUND(I264*H264,2)</f>
        <v>0</v>
      </c>
      <c r="BL264" s="16" t="s">
        <v>218</v>
      </c>
      <c r="BM264" s="138" t="s">
        <v>338</v>
      </c>
    </row>
    <row r="265" spans="2:65" s="1" customFormat="1" ht="11.25">
      <c r="B265" s="31"/>
      <c r="D265" s="140" t="s">
        <v>132</v>
      </c>
      <c r="F265" s="141" t="s">
        <v>339</v>
      </c>
      <c r="I265" s="142"/>
      <c r="L265" s="31"/>
      <c r="M265" s="143"/>
      <c r="T265" s="55"/>
      <c r="AT265" s="16" t="s">
        <v>132</v>
      </c>
      <c r="AU265" s="16" t="s">
        <v>82</v>
      </c>
    </row>
    <row r="266" spans="2:65" s="1" customFormat="1" ht="11.25">
      <c r="B266" s="31"/>
      <c r="D266" s="144" t="s">
        <v>134</v>
      </c>
      <c r="F266" s="145" t="s">
        <v>340</v>
      </c>
      <c r="I266" s="142"/>
      <c r="L266" s="31"/>
      <c r="M266" s="143"/>
      <c r="T266" s="55"/>
      <c r="AT266" s="16" t="s">
        <v>134</v>
      </c>
      <c r="AU266" s="16" t="s">
        <v>82</v>
      </c>
    </row>
    <row r="267" spans="2:65" s="12" customFormat="1" ht="11.25">
      <c r="B267" s="146"/>
      <c r="D267" s="140" t="s">
        <v>136</v>
      </c>
      <c r="E267" s="147" t="s">
        <v>1</v>
      </c>
      <c r="F267" s="148" t="s">
        <v>341</v>
      </c>
      <c r="H267" s="149">
        <v>60</v>
      </c>
      <c r="I267" s="150"/>
      <c r="L267" s="146"/>
      <c r="M267" s="151"/>
      <c r="T267" s="152"/>
      <c r="AT267" s="147" t="s">
        <v>136</v>
      </c>
      <c r="AU267" s="147" t="s">
        <v>82</v>
      </c>
      <c r="AV267" s="12" t="s">
        <v>82</v>
      </c>
      <c r="AW267" s="12" t="s">
        <v>29</v>
      </c>
      <c r="AX267" s="12" t="s">
        <v>80</v>
      </c>
      <c r="AY267" s="147" t="s">
        <v>122</v>
      </c>
    </row>
    <row r="268" spans="2:65" s="1" customFormat="1" ht="16.5" customHeight="1">
      <c r="B268" s="31"/>
      <c r="C268" s="161" t="s">
        <v>342</v>
      </c>
      <c r="D268" s="161" t="s">
        <v>239</v>
      </c>
      <c r="E268" s="162" t="s">
        <v>343</v>
      </c>
      <c r="F268" s="163" t="s">
        <v>344</v>
      </c>
      <c r="G268" s="164" t="s">
        <v>327</v>
      </c>
      <c r="H268" s="165">
        <v>60</v>
      </c>
      <c r="I268" s="166"/>
      <c r="J268" s="167">
        <f>ROUND(I268*H268,2)</f>
        <v>0</v>
      </c>
      <c r="K268" s="163" t="s">
        <v>129</v>
      </c>
      <c r="L268" s="168"/>
      <c r="M268" s="169" t="s">
        <v>1</v>
      </c>
      <c r="N268" s="170" t="s">
        <v>37</v>
      </c>
      <c r="P268" s="136">
        <f>O268*H268</f>
        <v>0</v>
      </c>
      <c r="Q268" s="136">
        <v>8.4999999999999995E-4</v>
      </c>
      <c r="R268" s="136">
        <f>Q268*H268</f>
        <v>5.0999999999999997E-2</v>
      </c>
      <c r="S268" s="136">
        <v>0</v>
      </c>
      <c r="T268" s="137">
        <f>S268*H268</f>
        <v>0</v>
      </c>
      <c r="AR268" s="138" t="s">
        <v>242</v>
      </c>
      <c r="AT268" s="138" t="s">
        <v>239</v>
      </c>
      <c r="AU268" s="138" t="s">
        <v>82</v>
      </c>
      <c r="AY268" s="16" t="s">
        <v>122</v>
      </c>
      <c r="BE268" s="139">
        <f>IF(N268="základní",J268,0)</f>
        <v>0</v>
      </c>
      <c r="BF268" s="139">
        <f>IF(N268="snížená",J268,0)</f>
        <v>0</v>
      </c>
      <c r="BG268" s="139">
        <f>IF(N268="zákl. přenesená",J268,0)</f>
        <v>0</v>
      </c>
      <c r="BH268" s="139">
        <f>IF(N268="sníž. přenesená",J268,0)</f>
        <v>0</v>
      </c>
      <c r="BI268" s="139">
        <f>IF(N268="nulová",J268,0)</f>
        <v>0</v>
      </c>
      <c r="BJ268" s="16" t="s">
        <v>80</v>
      </c>
      <c r="BK268" s="139">
        <f>ROUND(I268*H268,2)</f>
        <v>0</v>
      </c>
      <c r="BL268" s="16" t="s">
        <v>218</v>
      </c>
      <c r="BM268" s="138" t="s">
        <v>345</v>
      </c>
    </row>
    <row r="269" spans="2:65" s="1" customFormat="1" ht="11.25">
      <c r="B269" s="31"/>
      <c r="D269" s="140" t="s">
        <v>132</v>
      </c>
      <c r="F269" s="141" t="s">
        <v>344</v>
      </c>
      <c r="I269" s="142"/>
      <c r="L269" s="31"/>
      <c r="M269" s="143"/>
      <c r="T269" s="55"/>
      <c r="AT269" s="16" t="s">
        <v>132</v>
      </c>
      <c r="AU269" s="16" t="s">
        <v>82</v>
      </c>
    </row>
    <row r="270" spans="2:65" s="1" customFormat="1" ht="16.5" customHeight="1">
      <c r="B270" s="31"/>
      <c r="C270" s="127" t="s">
        <v>242</v>
      </c>
      <c r="D270" s="127" t="s">
        <v>125</v>
      </c>
      <c r="E270" s="128" t="s">
        <v>346</v>
      </c>
      <c r="F270" s="129" t="s">
        <v>347</v>
      </c>
      <c r="G270" s="130" t="s">
        <v>327</v>
      </c>
      <c r="H270" s="131">
        <v>5</v>
      </c>
      <c r="I270" s="132"/>
      <c r="J270" s="133">
        <f>ROUND(I270*H270,2)</f>
        <v>0</v>
      </c>
      <c r="K270" s="129" t="s">
        <v>129</v>
      </c>
      <c r="L270" s="31"/>
      <c r="M270" s="134" t="s">
        <v>1</v>
      </c>
      <c r="N270" s="135" t="s">
        <v>37</v>
      </c>
      <c r="P270" s="136">
        <f>O270*H270</f>
        <v>0</v>
      </c>
      <c r="Q270" s="136">
        <v>0</v>
      </c>
      <c r="R270" s="136">
        <f>Q270*H270</f>
        <v>0</v>
      </c>
      <c r="S270" s="136">
        <v>0</v>
      </c>
      <c r="T270" s="137">
        <f>S270*H270</f>
        <v>0</v>
      </c>
      <c r="AR270" s="138" t="s">
        <v>218</v>
      </c>
      <c r="AT270" s="138" t="s">
        <v>125</v>
      </c>
      <c r="AU270" s="138" t="s">
        <v>82</v>
      </c>
      <c r="AY270" s="16" t="s">
        <v>122</v>
      </c>
      <c r="BE270" s="139">
        <f>IF(N270="základní",J270,0)</f>
        <v>0</v>
      </c>
      <c r="BF270" s="139">
        <f>IF(N270="snížená",J270,0)</f>
        <v>0</v>
      </c>
      <c r="BG270" s="139">
        <f>IF(N270="zákl. přenesená",J270,0)</f>
        <v>0</v>
      </c>
      <c r="BH270" s="139">
        <f>IF(N270="sníž. přenesená",J270,0)</f>
        <v>0</v>
      </c>
      <c r="BI270" s="139">
        <f>IF(N270="nulová",J270,0)</f>
        <v>0</v>
      </c>
      <c r="BJ270" s="16" t="s">
        <v>80</v>
      </c>
      <c r="BK270" s="139">
        <f>ROUND(I270*H270,2)</f>
        <v>0</v>
      </c>
      <c r="BL270" s="16" t="s">
        <v>218</v>
      </c>
      <c r="BM270" s="138" t="s">
        <v>348</v>
      </c>
    </row>
    <row r="271" spans="2:65" s="1" customFormat="1" ht="11.25">
      <c r="B271" s="31"/>
      <c r="D271" s="140" t="s">
        <v>132</v>
      </c>
      <c r="F271" s="141" t="s">
        <v>349</v>
      </c>
      <c r="I271" s="142"/>
      <c r="L271" s="31"/>
      <c r="M271" s="143"/>
      <c r="T271" s="55"/>
      <c r="AT271" s="16" t="s">
        <v>132</v>
      </c>
      <c r="AU271" s="16" t="s">
        <v>82</v>
      </c>
    </row>
    <row r="272" spans="2:65" s="1" customFormat="1" ht="11.25">
      <c r="B272" s="31"/>
      <c r="D272" s="144" t="s">
        <v>134</v>
      </c>
      <c r="F272" s="145" t="s">
        <v>350</v>
      </c>
      <c r="I272" s="142"/>
      <c r="L272" s="31"/>
      <c r="M272" s="143"/>
      <c r="T272" s="55"/>
      <c r="AT272" s="16" t="s">
        <v>134</v>
      </c>
      <c r="AU272" s="16" t="s">
        <v>82</v>
      </c>
    </row>
    <row r="273" spans="2:65" s="12" customFormat="1" ht="11.25">
      <c r="B273" s="146"/>
      <c r="D273" s="140" t="s">
        <v>136</v>
      </c>
      <c r="E273" s="147" t="s">
        <v>1</v>
      </c>
      <c r="F273" s="148" t="s">
        <v>162</v>
      </c>
      <c r="H273" s="149">
        <v>5</v>
      </c>
      <c r="I273" s="150"/>
      <c r="L273" s="146"/>
      <c r="M273" s="151"/>
      <c r="T273" s="152"/>
      <c r="AT273" s="147" t="s">
        <v>136</v>
      </c>
      <c r="AU273" s="147" t="s">
        <v>82</v>
      </c>
      <c r="AV273" s="12" t="s">
        <v>82</v>
      </c>
      <c r="AW273" s="12" t="s">
        <v>29</v>
      </c>
      <c r="AX273" s="12" t="s">
        <v>80</v>
      </c>
      <c r="AY273" s="147" t="s">
        <v>122</v>
      </c>
    </row>
    <row r="274" spans="2:65" s="1" customFormat="1" ht="24.2" customHeight="1">
      <c r="B274" s="31"/>
      <c r="C274" s="161" t="s">
        <v>351</v>
      </c>
      <c r="D274" s="161" t="s">
        <v>239</v>
      </c>
      <c r="E274" s="162" t="s">
        <v>352</v>
      </c>
      <c r="F274" s="163" t="s">
        <v>353</v>
      </c>
      <c r="G274" s="164" t="s">
        <v>327</v>
      </c>
      <c r="H274" s="165">
        <v>5</v>
      </c>
      <c r="I274" s="166"/>
      <c r="J274" s="167">
        <f>ROUND(I274*H274,2)</f>
        <v>0</v>
      </c>
      <c r="K274" s="163" t="s">
        <v>129</v>
      </c>
      <c r="L274" s="168"/>
      <c r="M274" s="169" t="s">
        <v>1</v>
      </c>
      <c r="N274" s="170" t="s">
        <v>37</v>
      </c>
      <c r="P274" s="136">
        <f>O274*H274</f>
        <v>0</v>
      </c>
      <c r="Q274" s="136">
        <v>6.0000000000000002E-5</v>
      </c>
      <c r="R274" s="136">
        <f>Q274*H274</f>
        <v>3.0000000000000003E-4</v>
      </c>
      <c r="S274" s="136">
        <v>0</v>
      </c>
      <c r="T274" s="137">
        <f>S274*H274</f>
        <v>0</v>
      </c>
      <c r="AR274" s="138" t="s">
        <v>242</v>
      </c>
      <c r="AT274" s="138" t="s">
        <v>239</v>
      </c>
      <c r="AU274" s="138" t="s">
        <v>82</v>
      </c>
      <c r="AY274" s="16" t="s">
        <v>122</v>
      </c>
      <c r="BE274" s="139">
        <f>IF(N274="základní",J274,0)</f>
        <v>0</v>
      </c>
      <c r="BF274" s="139">
        <f>IF(N274="snížená",J274,0)</f>
        <v>0</v>
      </c>
      <c r="BG274" s="139">
        <f>IF(N274="zákl. přenesená",J274,0)</f>
        <v>0</v>
      </c>
      <c r="BH274" s="139">
        <f>IF(N274="sníž. přenesená",J274,0)</f>
        <v>0</v>
      </c>
      <c r="BI274" s="139">
        <f>IF(N274="nulová",J274,0)</f>
        <v>0</v>
      </c>
      <c r="BJ274" s="16" t="s">
        <v>80</v>
      </c>
      <c r="BK274" s="139">
        <f>ROUND(I274*H274,2)</f>
        <v>0</v>
      </c>
      <c r="BL274" s="16" t="s">
        <v>218</v>
      </c>
      <c r="BM274" s="138" t="s">
        <v>354</v>
      </c>
    </row>
    <row r="275" spans="2:65" s="1" customFormat="1" ht="19.5">
      <c r="B275" s="31"/>
      <c r="D275" s="140" t="s">
        <v>132</v>
      </c>
      <c r="F275" s="141" t="s">
        <v>353</v>
      </c>
      <c r="I275" s="142"/>
      <c r="L275" s="31"/>
      <c r="M275" s="143"/>
      <c r="T275" s="55"/>
      <c r="AT275" s="16" t="s">
        <v>132</v>
      </c>
      <c r="AU275" s="16" t="s">
        <v>82</v>
      </c>
    </row>
    <row r="276" spans="2:65" s="1" customFormat="1" ht="21.75" customHeight="1">
      <c r="B276" s="31"/>
      <c r="C276" s="127" t="s">
        <v>355</v>
      </c>
      <c r="D276" s="127" t="s">
        <v>125</v>
      </c>
      <c r="E276" s="128" t="s">
        <v>356</v>
      </c>
      <c r="F276" s="129" t="s">
        <v>357</v>
      </c>
      <c r="G276" s="130" t="s">
        <v>327</v>
      </c>
      <c r="H276" s="131">
        <v>2</v>
      </c>
      <c r="I276" s="132"/>
      <c r="J276" s="133">
        <f>ROUND(I276*H276,2)</f>
        <v>0</v>
      </c>
      <c r="K276" s="129" t="s">
        <v>129</v>
      </c>
      <c r="L276" s="31"/>
      <c r="M276" s="134" t="s">
        <v>1</v>
      </c>
      <c r="N276" s="135" t="s">
        <v>37</v>
      </c>
      <c r="P276" s="136">
        <f>O276*H276</f>
        <v>0</v>
      </c>
      <c r="Q276" s="136">
        <v>0</v>
      </c>
      <c r="R276" s="136">
        <f>Q276*H276</f>
        <v>0</v>
      </c>
      <c r="S276" s="136">
        <v>0</v>
      </c>
      <c r="T276" s="137">
        <f>S276*H276</f>
        <v>0</v>
      </c>
      <c r="AR276" s="138" t="s">
        <v>218</v>
      </c>
      <c r="AT276" s="138" t="s">
        <v>125</v>
      </c>
      <c r="AU276" s="138" t="s">
        <v>82</v>
      </c>
      <c r="AY276" s="16" t="s">
        <v>122</v>
      </c>
      <c r="BE276" s="139">
        <f>IF(N276="základní",J276,0)</f>
        <v>0</v>
      </c>
      <c r="BF276" s="139">
        <f>IF(N276="snížená",J276,0)</f>
        <v>0</v>
      </c>
      <c r="BG276" s="139">
        <f>IF(N276="zákl. přenesená",J276,0)</f>
        <v>0</v>
      </c>
      <c r="BH276" s="139">
        <f>IF(N276="sníž. přenesená",J276,0)</f>
        <v>0</v>
      </c>
      <c r="BI276" s="139">
        <f>IF(N276="nulová",J276,0)</f>
        <v>0</v>
      </c>
      <c r="BJ276" s="16" t="s">
        <v>80</v>
      </c>
      <c r="BK276" s="139">
        <f>ROUND(I276*H276,2)</f>
        <v>0</v>
      </c>
      <c r="BL276" s="16" t="s">
        <v>218</v>
      </c>
      <c r="BM276" s="138" t="s">
        <v>358</v>
      </c>
    </row>
    <row r="277" spans="2:65" s="1" customFormat="1" ht="11.25">
      <c r="B277" s="31"/>
      <c r="D277" s="140" t="s">
        <v>132</v>
      </c>
      <c r="F277" s="141" t="s">
        <v>359</v>
      </c>
      <c r="I277" s="142"/>
      <c r="L277" s="31"/>
      <c r="M277" s="143"/>
      <c r="T277" s="55"/>
      <c r="AT277" s="16" t="s">
        <v>132</v>
      </c>
      <c r="AU277" s="16" t="s">
        <v>82</v>
      </c>
    </row>
    <row r="278" spans="2:65" s="1" customFormat="1" ht="11.25">
      <c r="B278" s="31"/>
      <c r="D278" s="144" t="s">
        <v>134</v>
      </c>
      <c r="F278" s="145" t="s">
        <v>360</v>
      </c>
      <c r="I278" s="142"/>
      <c r="L278" s="31"/>
      <c r="M278" s="143"/>
      <c r="T278" s="55"/>
      <c r="AT278" s="16" t="s">
        <v>134</v>
      </c>
      <c r="AU278" s="16" t="s">
        <v>82</v>
      </c>
    </row>
    <row r="279" spans="2:65" s="12" customFormat="1" ht="11.25">
      <c r="B279" s="146"/>
      <c r="D279" s="140" t="s">
        <v>136</v>
      </c>
      <c r="E279" s="147" t="s">
        <v>1</v>
      </c>
      <c r="F279" s="148" t="s">
        <v>82</v>
      </c>
      <c r="H279" s="149">
        <v>2</v>
      </c>
      <c r="I279" s="150"/>
      <c r="L279" s="146"/>
      <c r="M279" s="151"/>
      <c r="T279" s="152"/>
      <c r="AT279" s="147" t="s">
        <v>136</v>
      </c>
      <c r="AU279" s="147" t="s">
        <v>82</v>
      </c>
      <c r="AV279" s="12" t="s">
        <v>82</v>
      </c>
      <c r="AW279" s="12" t="s">
        <v>29</v>
      </c>
      <c r="AX279" s="12" t="s">
        <v>80</v>
      </c>
      <c r="AY279" s="147" t="s">
        <v>122</v>
      </c>
    </row>
    <row r="280" spans="2:65" s="1" customFormat="1" ht="16.5" customHeight="1">
      <c r="B280" s="31"/>
      <c r="C280" s="161" t="s">
        <v>361</v>
      </c>
      <c r="D280" s="161" t="s">
        <v>239</v>
      </c>
      <c r="E280" s="162" t="s">
        <v>362</v>
      </c>
      <c r="F280" s="163" t="s">
        <v>363</v>
      </c>
      <c r="G280" s="164" t="s">
        <v>327</v>
      </c>
      <c r="H280" s="165">
        <v>2</v>
      </c>
      <c r="I280" s="166"/>
      <c r="J280" s="167">
        <f>ROUND(I280*H280,2)</f>
        <v>0</v>
      </c>
      <c r="K280" s="163" t="s">
        <v>129</v>
      </c>
      <c r="L280" s="168"/>
      <c r="M280" s="169" t="s">
        <v>1</v>
      </c>
      <c r="N280" s="170" t="s">
        <v>37</v>
      </c>
      <c r="P280" s="136">
        <f>O280*H280</f>
        <v>0</v>
      </c>
      <c r="Q280" s="136">
        <v>1.3600000000000001E-3</v>
      </c>
      <c r="R280" s="136">
        <f>Q280*H280</f>
        <v>2.7200000000000002E-3</v>
      </c>
      <c r="S280" s="136">
        <v>0</v>
      </c>
      <c r="T280" s="137">
        <f>S280*H280</f>
        <v>0</v>
      </c>
      <c r="AR280" s="138" t="s">
        <v>242</v>
      </c>
      <c r="AT280" s="138" t="s">
        <v>239</v>
      </c>
      <c r="AU280" s="138" t="s">
        <v>82</v>
      </c>
      <c r="AY280" s="16" t="s">
        <v>122</v>
      </c>
      <c r="BE280" s="139">
        <f>IF(N280="základní",J280,0)</f>
        <v>0</v>
      </c>
      <c r="BF280" s="139">
        <f>IF(N280="snížená",J280,0)</f>
        <v>0</v>
      </c>
      <c r="BG280" s="139">
        <f>IF(N280="zákl. přenesená",J280,0)</f>
        <v>0</v>
      </c>
      <c r="BH280" s="139">
        <f>IF(N280="sníž. přenesená",J280,0)</f>
        <v>0</v>
      </c>
      <c r="BI280" s="139">
        <f>IF(N280="nulová",J280,0)</f>
        <v>0</v>
      </c>
      <c r="BJ280" s="16" t="s">
        <v>80</v>
      </c>
      <c r="BK280" s="139">
        <f>ROUND(I280*H280,2)</f>
        <v>0</v>
      </c>
      <c r="BL280" s="16" t="s">
        <v>218</v>
      </c>
      <c r="BM280" s="138" t="s">
        <v>364</v>
      </c>
    </row>
    <row r="281" spans="2:65" s="1" customFormat="1" ht="11.25">
      <c r="B281" s="31"/>
      <c r="D281" s="140" t="s">
        <v>132</v>
      </c>
      <c r="F281" s="141" t="s">
        <v>363</v>
      </c>
      <c r="I281" s="142"/>
      <c r="L281" s="31"/>
      <c r="M281" s="143"/>
      <c r="T281" s="55"/>
      <c r="AT281" s="16" t="s">
        <v>132</v>
      </c>
      <c r="AU281" s="16" t="s">
        <v>82</v>
      </c>
    </row>
    <row r="282" spans="2:65" s="1" customFormat="1" ht="24.2" customHeight="1">
      <c r="B282" s="31"/>
      <c r="C282" s="127" t="s">
        <v>365</v>
      </c>
      <c r="D282" s="127" t="s">
        <v>125</v>
      </c>
      <c r="E282" s="128" t="s">
        <v>366</v>
      </c>
      <c r="F282" s="129" t="s">
        <v>367</v>
      </c>
      <c r="G282" s="130" t="s">
        <v>327</v>
      </c>
      <c r="H282" s="131">
        <v>5</v>
      </c>
      <c r="I282" s="132"/>
      <c r="J282" s="133">
        <f>ROUND(I282*H282,2)</f>
        <v>0</v>
      </c>
      <c r="K282" s="129" t="s">
        <v>129</v>
      </c>
      <c r="L282" s="31"/>
      <c r="M282" s="134" t="s">
        <v>1</v>
      </c>
      <c r="N282" s="135" t="s">
        <v>37</v>
      </c>
      <c r="P282" s="136">
        <f>O282*H282</f>
        <v>0</v>
      </c>
      <c r="Q282" s="136">
        <v>0</v>
      </c>
      <c r="R282" s="136">
        <f>Q282*H282</f>
        <v>0</v>
      </c>
      <c r="S282" s="136">
        <v>0</v>
      </c>
      <c r="T282" s="137">
        <f>S282*H282</f>
        <v>0</v>
      </c>
      <c r="AR282" s="138" t="s">
        <v>218</v>
      </c>
      <c r="AT282" s="138" t="s">
        <v>125</v>
      </c>
      <c r="AU282" s="138" t="s">
        <v>82</v>
      </c>
      <c r="AY282" s="16" t="s">
        <v>122</v>
      </c>
      <c r="BE282" s="139">
        <f>IF(N282="základní",J282,0)</f>
        <v>0</v>
      </c>
      <c r="BF282" s="139">
        <f>IF(N282="snížená",J282,0)</f>
        <v>0</v>
      </c>
      <c r="BG282" s="139">
        <f>IF(N282="zákl. přenesená",J282,0)</f>
        <v>0</v>
      </c>
      <c r="BH282" s="139">
        <f>IF(N282="sníž. přenesená",J282,0)</f>
        <v>0</v>
      </c>
      <c r="BI282" s="139">
        <f>IF(N282="nulová",J282,0)</f>
        <v>0</v>
      </c>
      <c r="BJ282" s="16" t="s">
        <v>80</v>
      </c>
      <c r="BK282" s="139">
        <f>ROUND(I282*H282,2)</f>
        <v>0</v>
      </c>
      <c r="BL282" s="16" t="s">
        <v>218</v>
      </c>
      <c r="BM282" s="138" t="s">
        <v>368</v>
      </c>
    </row>
    <row r="283" spans="2:65" s="1" customFormat="1" ht="11.25">
      <c r="B283" s="31"/>
      <c r="D283" s="140" t="s">
        <v>132</v>
      </c>
      <c r="F283" s="141" t="s">
        <v>369</v>
      </c>
      <c r="I283" s="142"/>
      <c r="L283" s="31"/>
      <c r="M283" s="143"/>
      <c r="T283" s="55"/>
      <c r="AT283" s="16" t="s">
        <v>132</v>
      </c>
      <c r="AU283" s="16" t="s">
        <v>82</v>
      </c>
    </row>
    <row r="284" spans="2:65" s="1" customFormat="1" ht="11.25">
      <c r="B284" s="31"/>
      <c r="D284" s="144" t="s">
        <v>134</v>
      </c>
      <c r="F284" s="145" t="s">
        <v>370</v>
      </c>
      <c r="I284" s="142"/>
      <c r="L284" s="31"/>
      <c r="M284" s="143"/>
      <c r="T284" s="55"/>
      <c r="AT284" s="16" t="s">
        <v>134</v>
      </c>
      <c r="AU284" s="16" t="s">
        <v>82</v>
      </c>
    </row>
    <row r="285" spans="2:65" s="12" customFormat="1" ht="11.25">
      <c r="B285" s="146"/>
      <c r="D285" s="140" t="s">
        <v>136</v>
      </c>
      <c r="E285" s="147" t="s">
        <v>1</v>
      </c>
      <c r="F285" s="148" t="s">
        <v>162</v>
      </c>
      <c r="H285" s="149">
        <v>5</v>
      </c>
      <c r="I285" s="150"/>
      <c r="L285" s="146"/>
      <c r="M285" s="151"/>
      <c r="T285" s="152"/>
      <c r="AT285" s="147" t="s">
        <v>136</v>
      </c>
      <c r="AU285" s="147" t="s">
        <v>82</v>
      </c>
      <c r="AV285" s="12" t="s">
        <v>82</v>
      </c>
      <c r="AW285" s="12" t="s">
        <v>29</v>
      </c>
      <c r="AX285" s="12" t="s">
        <v>80</v>
      </c>
      <c r="AY285" s="147" t="s">
        <v>122</v>
      </c>
    </row>
    <row r="286" spans="2:65" s="1" customFormat="1" ht="16.5" customHeight="1">
      <c r="B286" s="31"/>
      <c r="C286" s="161" t="s">
        <v>371</v>
      </c>
      <c r="D286" s="161" t="s">
        <v>239</v>
      </c>
      <c r="E286" s="162" t="s">
        <v>372</v>
      </c>
      <c r="F286" s="163" t="s">
        <v>373</v>
      </c>
      <c r="G286" s="164" t="s">
        <v>327</v>
      </c>
      <c r="H286" s="165">
        <v>5</v>
      </c>
      <c r="I286" s="166"/>
      <c r="J286" s="167">
        <f>ROUND(I286*H286,2)</f>
        <v>0</v>
      </c>
      <c r="K286" s="163" t="s">
        <v>129</v>
      </c>
      <c r="L286" s="168"/>
      <c r="M286" s="169" t="s">
        <v>1</v>
      </c>
      <c r="N286" s="170" t="s">
        <v>37</v>
      </c>
      <c r="P286" s="136">
        <f>O286*H286</f>
        <v>0</v>
      </c>
      <c r="Q286" s="136">
        <v>2.7100000000000002E-3</v>
      </c>
      <c r="R286" s="136">
        <f>Q286*H286</f>
        <v>1.3550000000000001E-2</v>
      </c>
      <c r="S286" s="136">
        <v>0</v>
      </c>
      <c r="T286" s="137">
        <f>S286*H286</f>
        <v>0</v>
      </c>
      <c r="AR286" s="138" t="s">
        <v>242</v>
      </c>
      <c r="AT286" s="138" t="s">
        <v>239</v>
      </c>
      <c r="AU286" s="138" t="s">
        <v>82</v>
      </c>
      <c r="AY286" s="16" t="s">
        <v>122</v>
      </c>
      <c r="BE286" s="139">
        <f>IF(N286="základní",J286,0)</f>
        <v>0</v>
      </c>
      <c r="BF286" s="139">
        <f>IF(N286="snížená",J286,0)</f>
        <v>0</v>
      </c>
      <c r="BG286" s="139">
        <f>IF(N286="zákl. přenesená",J286,0)</f>
        <v>0</v>
      </c>
      <c r="BH286" s="139">
        <f>IF(N286="sníž. přenesená",J286,0)</f>
        <v>0</v>
      </c>
      <c r="BI286" s="139">
        <f>IF(N286="nulová",J286,0)</f>
        <v>0</v>
      </c>
      <c r="BJ286" s="16" t="s">
        <v>80</v>
      </c>
      <c r="BK286" s="139">
        <f>ROUND(I286*H286,2)</f>
        <v>0</v>
      </c>
      <c r="BL286" s="16" t="s">
        <v>218</v>
      </c>
      <c r="BM286" s="138" t="s">
        <v>374</v>
      </c>
    </row>
    <row r="287" spans="2:65" s="1" customFormat="1" ht="11.25">
      <c r="B287" s="31"/>
      <c r="D287" s="140" t="s">
        <v>132</v>
      </c>
      <c r="F287" s="141" t="s">
        <v>373</v>
      </c>
      <c r="I287" s="142"/>
      <c r="L287" s="31"/>
      <c r="M287" s="143"/>
      <c r="T287" s="55"/>
      <c r="AT287" s="16" t="s">
        <v>132</v>
      </c>
      <c r="AU287" s="16" t="s">
        <v>82</v>
      </c>
    </row>
    <row r="288" spans="2:65" s="1" customFormat="1" ht="24.2" customHeight="1">
      <c r="B288" s="31"/>
      <c r="C288" s="127" t="s">
        <v>375</v>
      </c>
      <c r="D288" s="127" t="s">
        <v>125</v>
      </c>
      <c r="E288" s="128" t="s">
        <v>376</v>
      </c>
      <c r="F288" s="129" t="s">
        <v>377</v>
      </c>
      <c r="G288" s="130" t="s">
        <v>174</v>
      </c>
      <c r="H288" s="131">
        <v>0.36199999999999999</v>
      </c>
      <c r="I288" s="132"/>
      <c r="J288" s="133">
        <f>ROUND(I288*H288,2)</f>
        <v>0</v>
      </c>
      <c r="K288" s="129" t="s">
        <v>129</v>
      </c>
      <c r="L288" s="31"/>
      <c r="M288" s="134" t="s">
        <v>1</v>
      </c>
      <c r="N288" s="135" t="s">
        <v>37</v>
      </c>
      <c r="P288" s="136">
        <f>O288*H288</f>
        <v>0</v>
      </c>
      <c r="Q288" s="136">
        <v>0</v>
      </c>
      <c r="R288" s="136">
        <f>Q288*H288</f>
        <v>0</v>
      </c>
      <c r="S288" s="136">
        <v>0</v>
      </c>
      <c r="T288" s="137">
        <f>S288*H288</f>
        <v>0</v>
      </c>
      <c r="AR288" s="138" t="s">
        <v>218</v>
      </c>
      <c r="AT288" s="138" t="s">
        <v>125</v>
      </c>
      <c r="AU288" s="138" t="s">
        <v>82</v>
      </c>
      <c r="AY288" s="16" t="s">
        <v>122</v>
      </c>
      <c r="BE288" s="139">
        <f>IF(N288="základní",J288,0)</f>
        <v>0</v>
      </c>
      <c r="BF288" s="139">
        <f>IF(N288="snížená",J288,0)</f>
        <v>0</v>
      </c>
      <c r="BG288" s="139">
        <f>IF(N288="zákl. přenesená",J288,0)</f>
        <v>0</v>
      </c>
      <c r="BH288" s="139">
        <f>IF(N288="sníž. přenesená",J288,0)</f>
        <v>0</v>
      </c>
      <c r="BI288" s="139">
        <f>IF(N288="nulová",J288,0)</f>
        <v>0</v>
      </c>
      <c r="BJ288" s="16" t="s">
        <v>80</v>
      </c>
      <c r="BK288" s="139">
        <f>ROUND(I288*H288,2)</f>
        <v>0</v>
      </c>
      <c r="BL288" s="16" t="s">
        <v>218</v>
      </c>
      <c r="BM288" s="138" t="s">
        <v>378</v>
      </c>
    </row>
    <row r="289" spans="2:65" s="1" customFormat="1" ht="29.25">
      <c r="B289" s="31"/>
      <c r="D289" s="140" t="s">
        <v>132</v>
      </c>
      <c r="F289" s="141" t="s">
        <v>379</v>
      </c>
      <c r="I289" s="142"/>
      <c r="L289" s="31"/>
      <c r="M289" s="143"/>
      <c r="T289" s="55"/>
      <c r="AT289" s="16" t="s">
        <v>132</v>
      </c>
      <c r="AU289" s="16" t="s">
        <v>82</v>
      </c>
    </row>
    <row r="290" spans="2:65" s="1" customFormat="1" ht="11.25">
      <c r="B290" s="31"/>
      <c r="D290" s="144" t="s">
        <v>134</v>
      </c>
      <c r="F290" s="145" t="s">
        <v>380</v>
      </c>
      <c r="I290" s="142"/>
      <c r="L290" s="31"/>
      <c r="M290" s="143"/>
      <c r="T290" s="55"/>
      <c r="AT290" s="16" t="s">
        <v>134</v>
      </c>
      <c r="AU290" s="16" t="s">
        <v>82</v>
      </c>
    </row>
    <row r="291" spans="2:65" s="11" customFormat="1" ht="22.9" customHeight="1">
      <c r="B291" s="115"/>
      <c r="D291" s="116" t="s">
        <v>71</v>
      </c>
      <c r="E291" s="125" t="s">
        <v>381</v>
      </c>
      <c r="F291" s="125" t="s">
        <v>382</v>
      </c>
      <c r="I291" s="118"/>
      <c r="J291" s="126">
        <f>BK291</f>
        <v>0</v>
      </c>
      <c r="L291" s="115"/>
      <c r="M291" s="120"/>
      <c r="P291" s="121">
        <f>SUM(P292:P414)</f>
        <v>0</v>
      </c>
      <c r="R291" s="121">
        <f>SUM(R292:R414)</f>
        <v>4.5192389699999991</v>
      </c>
      <c r="T291" s="122">
        <f>SUM(T292:T414)</f>
        <v>8.1733172199999995</v>
      </c>
      <c r="AR291" s="116" t="s">
        <v>82</v>
      </c>
      <c r="AT291" s="123" t="s">
        <v>71</v>
      </c>
      <c r="AU291" s="123" t="s">
        <v>80</v>
      </c>
      <c r="AY291" s="116" t="s">
        <v>122</v>
      </c>
      <c r="BK291" s="124">
        <f>SUM(BK292:BK414)</f>
        <v>0</v>
      </c>
    </row>
    <row r="292" spans="2:65" s="1" customFormat="1" ht="24.2" customHeight="1">
      <c r="B292" s="31"/>
      <c r="C292" s="127" t="s">
        <v>383</v>
      </c>
      <c r="D292" s="127" t="s">
        <v>125</v>
      </c>
      <c r="E292" s="128" t="s">
        <v>384</v>
      </c>
      <c r="F292" s="129" t="s">
        <v>385</v>
      </c>
      <c r="G292" s="130" t="s">
        <v>128</v>
      </c>
      <c r="H292" s="131">
        <v>443.54199999999997</v>
      </c>
      <c r="I292" s="132"/>
      <c r="J292" s="133">
        <f>ROUND(I292*H292,2)</f>
        <v>0</v>
      </c>
      <c r="K292" s="129" t="s">
        <v>129</v>
      </c>
      <c r="L292" s="31"/>
      <c r="M292" s="134" t="s">
        <v>1</v>
      </c>
      <c r="N292" s="135" t="s">
        <v>37</v>
      </c>
      <c r="P292" s="136">
        <f>O292*H292</f>
        <v>0</v>
      </c>
      <c r="Q292" s="136">
        <v>2.0000000000000001E-4</v>
      </c>
      <c r="R292" s="136">
        <f>Q292*H292</f>
        <v>8.8708399999999993E-2</v>
      </c>
      <c r="S292" s="136">
        <v>1.7780000000000001E-2</v>
      </c>
      <c r="T292" s="137">
        <f>S292*H292</f>
        <v>7.8861767599999997</v>
      </c>
      <c r="AR292" s="138" t="s">
        <v>218</v>
      </c>
      <c r="AT292" s="138" t="s">
        <v>125</v>
      </c>
      <c r="AU292" s="138" t="s">
        <v>82</v>
      </c>
      <c r="AY292" s="16" t="s">
        <v>122</v>
      </c>
      <c r="BE292" s="139">
        <f>IF(N292="základní",J292,0)</f>
        <v>0</v>
      </c>
      <c r="BF292" s="139">
        <f>IF(N292="snížená",J292,0)</f>
        <v>0</v>
      </c>
      <c r="BG292" s="139">
        <f>IF(N292="zákl. přenesená",J292,0)</f>
        <v>0</v>
      </c>
      <c r="BH292" s="139">
        <f>IF(N292="sníž. přenesená",J292,0)</f>
        <v>0</v>
      </c>
      <c r="BI292" s="139">
        <f>IF(N292="nulová",J292,0)</f>
        <v>0</v>
      </c>
      <c r="BJ292" s="16" t="s">
        <v>80</v>
      </c>
      <c r="BK292" s="139">
        <f>ROUND(I292*H292,2)</f>
        <v>0</v>
      </c>
      <c r="BL292" s="16" t="s">
        <v>218</v>
      </c>
      <c r="BM292" s="138" t="s">
        <v>386</v>
      </c>
    </row>
    <row r="293" spans="2:65" s="1" customFormat="1" ht="11.25">
      <c r="B293" s="31"/>
      <c r="D293" s="140" t="s">
        <v>132</v>
      </c>
      <c r="F293" s="141" t="s">
        <v>387</v>
      </c>
      <c r="I293" s="142"/>
      <c r="L293" s="31"/>
      <c r="M293" s="143"/>
      <c r="T293" s="55"/>
      <c r="AT293" s="16" t="s">
        <v>132</v>
      </c>
      <c r="AU293" s="16" t="s">
        <v>82</v>
      </c>
    </row>
    <row r="294" spans="2:65" s="1" customFormat="1" ht="11.25">
      <c r="B294" s="31"/>
      <c r="D294" s="144" t="s">
        <v>134</v>
      </c>
      <c r="F294" s="145" t="s">
        <v>388</v>
      </c>
      <c r="I294" s="142"/>
      <c r="L294" s="31"/>
      <c r="M294" s="143"/>
      <c r="T294" s="55"/>
      <c r="AT294" s="16" t="s">
        <v>134</v>
      </c>
      <c r="AU294" s="16" t="s">
        <v>82</v>
      </c>
    </row>
    <row r="295" spans="2:65" s="14" customFormat="1" ht="11.25">
      <c r="B295" s="171"/>
      <c r="D295" s="140" t="s">
        <v>136</v>
      </c>
      <c r="E295" s="172" t="s">
        <v>1</v>
      </c>
      <c r="F295" s="173" t="s">
        <v>389</v>
      </c>
      <c r="H295" s="172" t="s">
        <v>1</v>
      </c>
      <c r="I295" s="174"/>
      <c r="L295" s="171"/>
      <c r="M295" s="175"/>
      <c r="T295" s="176"/>
      <c r="AT295" s="172" t="s">
        <v>136</v>
      </c>
      <c r="AU295" s="172" t="s">
        <v>82</v>
      </c>
      <c r="AV295" s="14" t="s">
        <v>80</v>
      </c>
      <c r="AW295" s="14" t="s">
        <v>29</v>
      </c>
      <c r="AX295" s="14" t="s">
        <v>72</v>
      </c>
      <c r="AY295" s="172" t="s">
        <v>122</v>
      </c>
    </row>
    <row r="296" spans="2:65" s="12" customFormat="1" ht="11.25">
      <c r="B296" s="146"/>
      <c r="D296" s="140" t="s">
        <v>136</v>
      </c>
      <c r="E296" s="147" t="s">
        <v>1</v>
      </c>
      <c r="F296" s="148" t="s">
        <v>390</v>
      </c>
      <c r="H296" s="149">
        <v>12.9</v>
      </c>
      <c r="I296" s="150"/>
      <c r="L296" s="146"/>
      <c r="M296" s="151"/>
      <c r="T296" s="152"/>
      <c r="AT296" s="147" t="s">
        <v>136</v>
      </c>
      <c r="AU296" s="147" t="s">
        <v>82</v>
      </c>
      <c r="AV296" s="12" t="s">
        <v>82</v>
      </c>
      <c r="AW296" s="12" t="s">
        <v>29</v>
      </c>
      <c r="AX296" s="12" t="s">
        <v>72</v>
      </c>
      <c r="AY296" s="147" t="s">
        <v>122</v>
      </c>
    </row>
    <row r="297" spans="2:65" s="12" customFormat="1" ht="11.25">
      <c r="B297" s="146"/>
      <c r="D297" s="140" t="s">
        <v>136</v>
      </c>
      <c r="E297" s="147" t="s">
        <v>1</v>
      </c>
      <c r="F297" s="148" t="s">
        <v>391</v>
      </c>
      <c r="H297" s="149">
        <v>12</v>
      </c>
      <c r="I297" s="150"/>
      <c r="L297" s="146"/>
      <c r="M297" s="151"/>
      <c r="T297" s="152"/>
      <c r="AT297" s="147" t="s">
        <v>136</v>
      </c>
      <c r="AU297" s="147" t="s">
        <v>82</v>
      </c>
      <c r="AV297" s="12" t="s">
        <v>82</v>
      </c>
      <c r="AW297" s="12" t="s">
        <v>29</v>
      </c>
      <c r="AX297" s="12" t="s">
        <v>72</v>
      </c>
      <c r="AY297" s="147" t="s">
        <v>122</v>
      </c>
    </row>
    <row r="298" spans="2:65" s="12" customFormat="1" ht="11.25">
      <c r="B298" s="146"/>
      <c r="D298" s="140" t="s">
        <v>136</v>
      </c>
      <c r="E298" s="147" t="s">
        <v>1</v>
      </c>
      <c r="F298" s="148" t="s">
        <v>392</v>
      </c>
      <c r="H298" s="149">
        <v>6.45</v>
      </c>
      <c r="I298" s="150"/>
      <c r="L298" s="146"/>
      <c r="M298" s="151"/>
      <c r="T298" s="152"/>
      <c r="AT298" s="147" t="s">
        <v>136</v>
      </c>
      <c r="AU298" s="147" t="s">
        <v>82</v>
      </c>
      <c r="AV298" s="12" t="s">
        <v>82</v>
      </c>
      <c r="AW298" s="12" t="s">
        <v>29</v>
      </c>
      <c r="AX298" s="12" t="s">
        <v>72</v>
      </c>
      <c r="AY298" s="147" t="s">
        <v>122</v>
      </c>
    </row>
    <row r="299" spans="2:65" s="12" customFormat="1" ht="11.25">
      <c r="B299" s="146"/>
      <c r="D299" s="140" t="s">
        <v>136</v>
      </c>
      <c r="E299" s="147" t="s">
        <v>1</v>
      </c>
      <c r="F299" s="148" t="s">
        <v>393</v>
      </c>
      <c r="H299" s="149">
        <v>6</v>
      </c>
      <c r="I299" s="150"/>
      <c r="L299" s="146"/>
      <c r="M299" s="151"/>
      <c r="T299" s="152"/>
      <c r="AT299" s="147" t="s">
        <v>136</v>
      </c>
      <c r="AU299" s="147" t="s">
        <v>82</v>
      </c>
      <c r="AV299" s="12" t="s">
        <v>82</v>
      </c>
      <c r="AW299" s="12" t="s">
        <v>29</v>
      </c>
      <c r="AX299" s="12" t="s">
        <v>72</v>
      </c>
      <c r="AY299" s="147" t="s">
        <v>122</v>
      </c>
    </row>
    <row r="300" spans="2:65" s="14" customFormat="1" ht="11.25">
      <c r="B300" s="171"/>
      <c r="D300" s="140" t="s">
        <v>136</v>
      </c>
      <c r="E300" s="172" t="s">
        <v>1</v>
      </c>
      <c r="F300" s="173" t="s">
        <v>394</v>
      </c>
      <c r="H300" s="172" t="s">
        <v>1</v>
      </c>
      <c r="I300" s="174"/>
      <c r="L300" s="171"/>
      <c r="M300" s="175"/>
      <c r="T300" s="176"/>
      <c r="AT300" s="172" t="s">
        <v>136</v>
      </c>
      <c r="AU300" s="172" t="s">
        <v>82</v>
      </c>
      <c r="AV300" s="14" t="s">
        <v>80</v>
      </c>
      <c r="AW300" s="14" t="s">
        <v>29</v>
      </c>
      <c r="AX300" s="14" t="s">
        <v>72</v>
      </c>
      <c r="AY300" s="172" t="s">
        <v>122</v>
      </c>
    </row>
    <row r="301" spans="2:65" s="12" customFormat="1" ht="11.25">
      <c r="B301" s="146"/>
      <c r="D301" s="140" t="s">
        <v>136</v>
      </c>
      <c r="E301" s="147" t="s">
        <v>1</v>
      </c>
      <c r="F301" s="148" t="s">
        <v>395</v>
      </c>
      <c r="H301" s="149">
        <v>172.8</v>
      </c>
      <c r="I301" s="150"/>
      <c r="L301" s="146"/>
      <c r="M301" s="151"/>
      <c r="T301" s="152"/>
      <c r="AT301" s="147" t="s">
        <v>136</v>
      </c>
      <c r="AU301" s="147" t="s">
        <v>82</v>
      </c>
      <c r="AV301" s="12" t="s">
        <v>82</v>
      </c>
      <c r="AW301" s="12" t="s">
        <v>29</v>
      </c>
      <c r="AX301" s="12" t="s">
        <v>72</v>
      </c>
      <c r="AY301" s="147" t="s">
        <v>122</v>
      </c>
    </row>
    <row r="302" spans="2:65" s="12" customFormat="1" ht="11.25">
      <c r="B302" s="146"/>
      <c r="D302" s="140" t="s">
        <v>136</v>
      </c>
      <c r="E302" s="147" t="s">
        <v>1</v>
      </c>
      <c r="F302" s="148" t="s">
        <v>396</v>
      </c>
      <c r="H302" s="149">
        <v>-12.507999999999999</v>
      </c>
      <c r="I302" s="150"/>
      <c r="L302" s="146"/>
      <c r="M302" s="151"/>
      <c r="T302" s="152"/>
      <c r="AT302" s="147" t="s">
        <v>136</v>
      </c>
      <c r="AU302" s="147" t="s">
        <v>82</v>
      </c>
      <c r="AV302" s="12" t="s">
        <v>82</v>
      </c>
      <c r="AW302" s="12" t="s">
        <v>29</v>
      </c>
      <c r="AX302" s="12" t="s">
        <v>72</v>
      </c>
      <c r="AY302" s="147" t="s">
        <v>122</v>
      </c>
    </row>
    <row r="303" spans="2:65" s="12" customFormat="1" ht="11.25">
      <c r="B303" s="146"/>
      <c r="D303" s="140" t="s">
        <v>136</v>
      </c>
      <c r="E303" s="147" t="s">
        <v>1</v>
      </c>
      <c r="F303" s="148" t="s">
        <v>397</v>
      </c>
      <c r="H303" s="149">
        <v>-0.75</v>
      </c>
      <c r="I303" s="150"/>
      <c r="L303" s="146"/>
      <c r="M303" s="151"/>
      <c r="T303" s="152"/>
      <c r="AT303" s="147" t="s">
        <v>136</v>
      </c>
      <c r="AU303" s="147" t="s">
        <v>82</v>
      </c>
      <c r="AV303" s="12" t="s">
        <v>82</v>
      </c>
      <c r="AW303" s="12" t="s">
        <v>29</v>
      </c>
      <c r="AX303" s="12" t="s">
        <v>72</v>
      </c>
      <c r="AY303" s="147" t="s">
        <v>122</v>
      </c>
    </row>
    <row r="304" spans="2:65" s="12" customFormat="1" ht="11.25">
      <c r="B304" s="146"/>
      <c r="D304" s="140" t="s">
        <v>136</v>
      </c>
      <c r="E304" s="147" t="s">
        <v>1</v>
      </c>
      <c r="F304" s="148" t="s">
        <v>398</v>
      </c>
      <c r="H304" s="149">
        <v>-0.25</v>
      </c>
      <c r="I304" s="150"/>
      <c r="L304" s="146"/>
      <c r="M304" s="151"/>
      <c r="T304" s="152"/>
      <c r="AT304" s="147" t="s">
        <v>136</v>
      </c>
      <c r="AU304" s="147" t="s">
        <v>82</v>
      </c>
      <c r="AV304" s="12" t="s">
        <v>82</v>
      </c>
      <c r="AW304" s="12" t="s">
        <v>29</v>
      </c>
      <c r="AX304" s="12" t="s">
        <v>72</v>
      </c>
      <c r="AY304" s="147" t="s">
        <v>122</v>
      </c>
    </row>
    <row r="305" spans="2:65" s="14" customFormat="1" ht="11.25">
      <c r="B305" s="171"/>
      <c r="D305" s="140" t="s">
        <v>136</v>
      </c>
      <c r="E305" s="172" t="s">
        <v>1</v>
      </c>
      <c r="F305" s="173" t="s">
        <v>399</v>
      </c>
      <c r="H305" s="172" t="s">
        <v>1</v>
      </c>
      <c r="I305" s="174"/>
      <c r="L305" s="171"/>
      <c r="M305" s="175"/>
      <c r="T305" s="176"/>
      <c r="AT305" s="172" t="s">
        <v>136</v>
      </c>
      <c r="AU305" s="172" t="s">
        <v>82</v>
      </c>
      <c r="AV305" s="14" t="s">
        <v>80</v>
      </c>
      <c r="AW305" s="14" t="s">
        <v>29</v>
      </c>
      <c r="AX305" s="14" t="s">
        <v>72</v>
      </c>
      <c r="AY305" s="172" t="s">
        <v>122</v>
      </c>
    </row>
    <row r="306" spans="2:65" s="12" customFormat="1" ht="11.25">
      <c r="B306" s="146"/>
      <c r="D306" s="140" t="s">
        <v>136</v>
      </c>
      <c r="E306" s="147" t="s">
        <v>1</v>
      </c>
      <c r="F306" s="148" t="s">
        <v>400</v>
      </c>
      <c r="H306" s="149">
        <v>259.60000000000002</v>
      </c>
      <c r="I306" s="150"/>
      <c r="L306" s="146"/>
      <c r="M306" s="151"/>
      <c r="T306" s="152"/>
      <c r="AT306" s="147" t="s">
        <v>136</v>
      </c>
      <c r="AU306" s="147" t="s">
        <v>82</v>
      </c>
      <c r="AV306" s="12" t="s">
        <v>82</v>
      </c>
      <c r="AW306" s="12" t="s">
        <v>29</v>
      </c>
      <c r="AX306" s="12" t="s">
        <v>72</v>
      </c>
      <c r="AY306" s="147" t="s">
        <v>122</v>
      </c>
    </row>
    <row r="307" spans="2:65" s="12" customFormat="1" ht="11.25">
      <c r="B307" s="146"/>
      <c r="D307" s="140" t="s">
        <v>136</v>
      </c>
      <c r="E307" s="147" t="s">
        <v>1</v>
      </c>
      <c r="F307" s="148" t="s">
        <v>401</v>
      </c>
      <c r="H307" s="149">
        <v>-6.45</v>
      </c>
      <c r="I307" s="150"/>
      <c r="L307" s="146"/>
      <c r="M307" s="151"/>
      <c r="T307" s="152"/>
      <c r="AT307" s="147" t="s">
        <v>136</v>
      </c>
      <c r="AU307" s="147" t="s">
        <v>82</v>
      </c>
      <c r="AV307" s="12" t="s">
        <v>82</v>
      </c>
      <c r="AW307" s="12" t="s">
        <v>29</v>
      </c>
      <c r="AX307" s="12" t="s">
        <v>72</v>
      </c>
      <c r="AY307" s="147" t="s">
        <v>122</v>
      </c>
    </row>
    <row r="308" spans="2:65" s="12" customFormat="1" ht="11.25">
      <c r="B308" s="146"/>
      <c r="D308" s="140" t="s">
        <v>136</v>
      </c>
      <c r="E308" s="147" t="s">
        <v>1</v>
      </c>
      <c r="F308" s="148" t="s">
        <v>402</v>
      </c>
      <c r="H308" s="149">
        <v>-6</v>
      </c>
      <c r="I308" s="150"/>
      <c r="L308" s="146"/>
      <c r="M308" s="151"/>
      <c r="T308" s="152"/>
      <c r="AT308" s="147" t="s">
        <v>136</v>
      </c>
      <c r="AU308" s="147" t="s">
        <v>82</v>
      </c>
      <c r="AV308" s="12" t="s">
        <v>82</v>
      </c>
      <c r="AW308" s="12" t="s">
        <v>29</v>
      </c>
      <c r="AX308" s="12" t="s">
        <v>72</v>
      </c>
      <c r="AY308" s="147" t="s">
        <v>122</v>
      </c>
    </row>
    <row r="309" spans="2:65" s="12" customFormat="1" ht="11.25">
      <c r="B309" s="146"/>
      <c r="D309" s="140" t="s">
        <v>136</v>
      </c>
      <c r="E309" s="147" t="s">
        <v>1</v>
      </c>
      <c r="F309" s="148" t="s">
        <v>398</v>
      </c>
      <c r="H309" s="149">
        <v>-0.25</v>
      </c>
      <c r="I309" s="150"/>
      <c r="L309" s="146"/>
      <c r="M309" s="151"/>
      <c r="T309" s="152"/>
      <c r="AT309" s="147" t="s">
        <v>136</v>
      </c>
      <c r="AU309" s="147" t="s">
        <v>82</v>
      </c>
      <c r="AV309" s="12" t="s">
        <v>82</v>
      </c>
      <c r="AW309" s="12" t="s">
        <v>29</v>
      </c>
      <c r="AX309" s="12" t="s">
        <v>72</v>
      </c>
      <c r="AY309" s="147" t="s">
        <v>122</v>
      </c>
    </row>
    <row r="310" spans="2:65" s="13" customFormat="1" ht="11.25">
      <c r="B310" s="153"/>
      <c r="D310" s="140" t="s">
        <v>136</v>
      </c>
      <c r="E310" s="154" t="s">
        <v>1</v>
      </c>
      <c r="F310" s="155" t="s">
        <v>139</v>
      </c>
      <c r="H310" s="156">
        <v>443.54200000000003</v>
      </c>
      <c r="I310" s="157"/>
      <c r="L310" s="153"/>
      <c r="M310" s="158"/>
      <c r="T310" s="159"/>
      <c r="AT310" s="154" t="s">
        <v>136</v>
      </c>
      <c r="AU310" s="154" t="s">
        <v>82</v>
      </c>
      <c r="AV310" s="13" t="s">
        <v>130</v>
      </c>
      <c r="AW310" s="13" t="s">
        <v>29</v>
      </c>
      <c r="AX310" s="13" t="s">
        <v>80</v>
      </c>
      <c r="AY310" s="154" t="s">
        <v>122</v>
      </c>
    </row>
    <row r="311" spans="2:65" s="1" customFormat="1" ht="37.9" customHeight="1">
      <c r="B311" s="31"/>
      <c r="C311" s="127" t="s">
        <v>403</v>
      </c>
      <c r="D311" s="127" t="s">
        <v>125</v>
      </c>
      <c r="E311" s="128" t="s">
        <v>404</v>
      </c>
      <c r="F311" s="129" t="s">
        <v>405</v>
      </c>
      <c r="G311" s="130" t="s">
        <v>253</v>
      </c>
      <c r="H311" s="131">
        <v>46</v>
      </c>
      <c r="I311" s="132"/>
      <c r="J311" s="133">
        <f>ROUND(I311*H311,2)</f>
        <v>0</v>
      </c>
      <c r="K311" s="129" t="s">
        <v>129</v>
      </c>
      <c r="L311" s="31"/>
      <c r="M311" s="134" t="s">
        <v>1</v>
      </c>
      <c r="N311" s="135" t="s">
        <v>37</v>
      </c>
      <c r="P311" s="136">
        <f>O311*H311</f>
        <v>0</v>
      </c>
      <c r="Q311" s="136">
        <v>3.0000000000000001E-5</v>
      </c>
      <c r="R311" s="136">
        <f>Q311*H311</f>
        <v>1.3799999999999999E-3</v>
      </c>
      <c r="S311" s="136">
        <v>4.6299999999999996E-3</v>
      </c>
      <c r="T311" s="137">
        <f>S311*H311</f>
        <v>0.21297999999999997</v>
      </c>
      <c r="AR311" s="138" t="s">
        <v>218</v>
      </c>
      <c r="AT311" s="138" t="s">
        <v>125</v>
      </c>
      <c r="AU311" s="138" t="s">
        <v>82</v>
      </c>
      <c r="AY311" s="16" t="s">
        <v>122</v>
      </c>
      <c r="BE311" s="139">
        <f>IF(N311="základní",J311,0)</f>
        <v>0</v>
      </c>
      <c r="BF311" s="139">
        <f>IF(N311="snížená",J311,0)</f>
        <v>0</v>
      </c>
      <c r="BG311" s="139">
        <f>IF(N311="zákl. přenesená",J311,0)</f>
        <v>0</v>
      </c>
      <c r="BH311" s="139">
        <f>IF(N311="sníž. přenesená",J311,0)</f>
        <v>0</v>
      </c>
      <c r="BI311" s="139">
        <f>IF(N311="nulová",J311,0)</f>
        <v>0</v>
      </c>
      <c r="BJ311" s="16" t="s">
        <v>80</v>
      </c>
      <c r="BK311" s="139">
        <f>ROUND(I311*H311,2)</f>
        <v>0</v>
      </c>
      <c r="BL311" s="16" t="s">
        <v>218</v>
      </c>
      <c r="BM311" s="138" t="s">
        <v>406</v>
      </c>
    </row>
    <row r="312" spans="2:65" s="1" customFormat="1" ht="19.5">
      <c r="B312" s="31"/>
      <c r="D312" s="140" t="s">
        <v>132</v>
      </c>
      <c r="F312" s="141" t="s">
        <v>407</v>
      </c>
      <c r="I312" s="142"/>
      <c r="L312" s="31"/>
      <c r="M312" s="143"/>
      <c r="T312" s="55"/>
      <c r="AT312" s="16" t="s">
        <v>132</v>
      </c>
      <c r="AU312" s="16" t="s">
        <v>82</v>
      </c>
    </row>
    <row r="313" spans="2:65" s="1" customFormat="1" ht="11.25">
      <c r="B313" s="31"/>
      <c r="D313" s="144" t="s">
        <v>134</v>
      </c>
      <c r="F313" s="145" t="s">
        <v>408</v>
      </c>
      <c r="I313" s="142"/>
      <c r="L313" s="31"/>
      <c r="M313" s="143"/>
      <c r="T313" s="55"/>
      <c r="AT313" s="16" t="s">
        <v>134</v>
      </c>
      <c r="AU313" s="16" t="s">
        <v>82</v>
      </c>
    </row>
    <row r="314" spans="2:65" s="12" customFormat="1" ht="11.25">
      <c r="B314" s="146"/>
      <c r="D314" s="140" t="s">
        <v>136</v>
      </c>
      <c r="E314" s="147" t="s">
        <v>1</v>
      </c>
      <c r="F314" s="148" t="s">
        <v>409</v>
      </c>
      <c r="H314" s="149">
        <v>46</v>
      </c>
      <c r="I314" s="150"/>
      <c r="L314" s="146"/>
      <c r="M314" s="151"/>
      <c r="T314" s="152"/>
      <c r="AT314" s="147" t="s">
        <v>136</v>
      </c>
      <c r="AU314" s="147" t="s">
        <v>82</v>
      </c>
      <c r="AV314" s="12" t="s">
        <v>82</v>
      </c>
      <c r="AW314" s="12" t="s">
        <v>29</v>
      </c>
      <c r="AX314" s="12" t="s">
        <v>80</v>
      </c>
      <c r="AY314" s="147" t="s">
        <v>122</v>
      </c>
    </row>
    <row r="315" spans="2:65" s="1" customFormat="1" ht="24.2" customHeight="1">
      <c r="B315" s="31"/>
      <c r="C315" s="127" t="s">
        <v>410</v>
      </c>
      <c r="D315" s="127" t="s">
        <v>125</v>
      </c>
      <c r="E315" s="128" t="s">
        <v>411</v>
      </c>
      <c r="F315" s="129" t="s">
        <v>412</v>
      </c>
      <c r="G315" s="130" t="s">
        <v>128</v>
      </c>
      <c r="H315" s="131">
        <v>406.19200000000001</v>
      </c>
      <c r="I315" s="132"/>
      <c r="J315" s="133">
        <f>ROUND(I315*H315,2)</f>
        <v>0</v>
      </c>
      <c r="K315" s="129" t="s">
        <v>129</v>
      </c>
      <c r="L315" s="31"/>
      <c r="M315" s="134" t="s">
        <v>1</v>
      </c>
      <c r="N315" s="135" t="s">
        <v>37</v>
      </c>
      <c r="P315" s="136">
        <f>O315*H315</f>
        <v>0</v>
      </c>
      <c r="Q315" s="136">
        <v>0</v>
      </c>
      <c r="R315" s="136">
        <f>Q315*H315</f>
        <v>0</v>
      </c>
      <c r="S315" s="136">
        <v>0</v>
      </c>
      <c r="T315" s="137">
        <f>S315*H315</f>
        <v>0</v>
      </c>
      <c r="AR315" s="138" t="s">
        <v>218</v>
      </c>
      <c r="AT315" s="138" t="s">
        <v>125</v>
      </c>
      <c r="AU315" s="138" t="s">
        <v>82</v>
      </c>
      <c r="AY315" s="16" t="s">
        <v>122</v>
      </c>
      <c r="BE315" s="139">
        <f>IF(N315="základní",J315,0)</f>
        <v>0</v>
      </c>
      <c r="BF315" s="139">
        <f>IF(N315="snížená",J315,0)</f>
        <v>0</v>
      </c>
      <c r="BG315" s="139">
        <f>IF(N315="zákl. přenesená",J315,0)</f>
        <v>0</v>
      </c>
      <c r="BH315" s="139">
        <f>IF(N315="sníž. přenesená",J315,0)</f>
        <v>0</v>
      </c>
      <c r="BI315" s="139">
        <f>IF(N315="nulová",J315,0)</f>
        <v>0</v>
      </c>
      <c r="BJ315" s="16" t="s">
        <v>80</v>
      </c>
      <c r="BK315" s="139">
        <f>ROUND(I315*H315,2)</f>
        <v>0</v>
      </c>
      <c r="BL315" s="16" t="s">
        <v>218</v>
      </c>
      <c r="BM315" s="138" t="s">
        <v>413</v>
      </c>
    </row>
    <row r="316" spans="2:65" s="1" customFormat="1" ht="19.5">
      <c r="B316" s="31"/>
      <c r="D316" s="140" t="s">
        <v>132</v>
      </c>
      <c r="F316" s="141" t="s">
        <v>414</v>
      </c>
      <c r="I316" s="142"/>
      <c r="L316" s="31"/>
      <c r="M316" s="143"/>
      <c r="T316" s="55"/>
      <c r="AT316" s="16" t="s">
        <v>132</v>
      </c>
      <c r="AU316" s="16" t="s">
        <v>82</v>
      </c>
    </row>
    <row r="317" spans="2:65" s="1" customFormat="1" ht="11.25">
      <c r="B317" s="31"/>
      <c r="D317" s="144" t="s">
        <v>134</v>
      </c>
      <c r="F317" s="145" t="s">
        <v>415</v>
      </c>
      <c r="I317" s="142"/>
      <c r="L317" s="31"/>
      <c r="M317" s="143"/>
      <c r="T317" s="55"/>
      <c r="AT317" s="16" t="s">
        <v>134</v>
      </c>
      <c r="AU317" s="16" t="s">
        <v>82</v>
      </c>
    </row>
    <row r="318" spans="2:65" s="14" customFormat="1" ht="11.25">
      <c r="B318" s="171"/>
      <c r="D318" s="140" t="s">
        <v>136</v>
      </c>
      <c r="E318" s="172" t="s">
        <v>1</v>
      </c>
      <c r="F318" s="173" t="s">
        <v>394</v>
      </c>
      <c r="H318" s="172" t="s">
        <v>1</v>
      </c>
      <c r="I318" s="174"/>
      <c r="L318" s="171"/>
      <c r="M318" s="175"/>
      <c r="T318" s="176"/>
      <c r="AT318" s="172" t="s">
        <v>136</v>
      </c>
      <c r="AU318" s="172" t="s">
        <v>82</v>
      </c>
      <c r="AV318" s="14" t="s">
        <v>80</v>
      </c>
      <c r="AW318" s="14" t="s">
        <v>29</v>
      </c>
      <c r="AX318" s="14" t="s">
        <v>72</v>
      </c>
      <c r="AY318" s="172" t="s">
        <v>122</v>
      </c>
    </row>
    <row r="319" spans="2:65" s="12" customFormat="1" ht="11.25">
      <c r="B319" s="146"/>
      <c r="D319" s="140" t="s">
        <v>136</v>
      </c>
      <c r="E319" s="147" t="s">
        <v>1</v>
      </c>
      <c r="F319" s="148" t="s">
        <v>395</v>
      </c>
      <c r="H319" s="149">
        <v>172.8</v>
      </c>
      <c r="I319" s="150"/>
      <c r="L319" s="146"/>
      <c r="M319" s="151"/>
      <c r="T319" s="152"/>
      <c r="AT319" s="147" t="s">
        <v>136</v>
      </c>
      <c r="AU319" s="147" t="s">
        <v>82</v>
      </c>
      <c r="AV319" s="12" t="s">
        <v>82</v>
      </c>
      <c r="AW319" s="12" t="s">
        <v>29</v>
      </c>
      <c r="AX319" s="12" t="s">
        <v>72</v>
      </c>
      <c r="AY319" s="147" t="s">
        <v>122</v>
      </c>
    </row>
    <row r="320" spans="2:65" s="12" customFormat="1" ht="11.25">
      <c r="B320" s="146"/>
      <c r="D320" s="140" t="s">
        <v>136</v>
      </c>
      <c r="E320" s="147" t="s">
        <v>1</v>
      </c>
      <c r="F320" s="148" t="s">
        <v>396</v>
      </c>
      <c r="H320" s="149">
        <v>-12.507999999999999</v>
      </c>
      <c r="I320" s="150"/>
      <c r="L320" s="146"/>
      <c r="M320" s="151"/>
      <c r="T320" s="152"/>
      <c r="AT320" s="147" t="s">
        <v>136</v>
      </c>
      <c r="AU320" s="147" t="s">
        <v>82</v>
      </c>
      <c r="AV320" s="12" t="s">
        <v>82</v>
      </c>
      <c r="AW320" s="12" t="s">
        <v>29</v>
      </c>
      <c r="AX320" s="12" t="s">
        <v>72</v>
      </c>
      <c r="AY320" s="147" t="s">
        <v>122</v>
      </c>
    </row>
    <row r="321" spans="2:65" s="12" customFormat="1" ht="11.25">
      <c r="B321" s="146"/>
      <c r="D321" s="140" t="s">
        <v>136</v>
      </c>
      <c r="E321" s="147" t="s">
        <v>1</v>
      </c>
      <c r="F321" s="148" t="s">
        <v>397</v>
      </c>
      <c r="H321" s="149">
        <v>-0.75</v>
      </c>
      <c r="I321" s="150"/>
      <c r="L321" s="146"/>
      <c r="M321" s="151"/>
      <c r="T321" s="152"/>
      <c r="AT321" s="147" t="s">
        <v>136</v>
      </c>
      <c r="AU321" s="147" t="s">
        <v>82</v>
      </c>
      <c r="AV321" s="12" t="s">
        <v>82</v>
      </c>
      <c r="AW321" s="12" t="s">
        <v>29</v>
      </c>
      <c r="AX321" s="12" t="s">
        <v>72</v>
      </c>
      <c r="AY321" s="147" t="s">
        <v>122</v>
      </c>
    </row>
    <row r="322" spans="2:65" s="12" customFormat="1" ht="11.25">
      <c r="B322" s="146"/>
      <c r="D322" s="140" t="s">
        <v>136</v>
      </c>
      <c r="E322" s="147" t="s">
        <v>1</v>
      </c>
      <c r="F322" s="148" t="s">
        <v>398</v>
      </c>
      <c r="H322" s="149">
        <v>-0.25</v>
      </c>
      <c r="I322" s="150"/>
      <c r="L322" s="146"/>
      <c r="M322" s="151"/>
      <c r="T322" s="152"/>
      <c r="AT322" s="147" t="s">
        <v>136</v>
      </c>
      <c r="AU322" s="147" t="s">
        <v>82</v>
      </c>
      <c r="AV322" s="12" t="s">
        <v>82</v>
      </c>
      <c r="AW322" s="12" t="s">
        <v>29</v>
      </c>
      <c r="AX322" s="12" t="s">
        <v>72</v>
      </c>
      <c r="AY322" s="147" t="s">
        <v>122</v>
      </c>
    </row>
    <row r="323" spans="2:65" s="14" customFormat="1" ht="11.25">
      <c r="B323" s="171"/>
      <c r="D323" s="140" t="s">
        <v>136</v>
      </c>
      <c r="E323" s="172" t="s">
        <v>1</v>
      </c>
      <c r="F323" s="173" t="s">
        <v>399</v>
      </c>
      <c r="H323" s="172" t="s">
        <v>1</v>
      </c>
      <c r="I323" s="174"/>
      <c r="L323" s="171"/>
      <c r="M323" s="175"/>
      <c r="T323" s="176"/>
      <c r="AT323" s="172" t="s">
        <v>136</v>
      </c>
      <c r="AU323" s="172" t="s">
        <v>82</v>
      </c>
      <c r="AV323" s="14" t="s">
        <v>80</v>
      </c>
      <c r="AW323" s="14" t="s">
        <v>29</v>
      </c>
      <c r="AX323" s="14" t="s">
        <v>72</v>
      </c>
      <c r="AY323" s="172" t="s">
        <v>122</v>
      </c>
    </row>
    <row r="324" spans="2:65" s="12" customFormat="1" ht="11.25">
      <c r="B324" s="146"/>
      <c r="D324" s="140" t="s">
        <v>136</v>
      </c>
      <c r="E324" s="147" t="s">
        <v>1</v>
      </c>
      <c r="F324" s="148" t="s">
        <v>400</v>
      </c>
      <c r="H324" s="149">
        <v>259.60000000000002</v>
      </c>
      <c r="I324" s="150"/>
      <c r="L324" s="146"/>
      <c r="M324" s="151"/>
      <c r="T324" s="152"/>
      <c r="AT324" s="147" t="s">
        <v>136</v>
      </c>
      <c r="AU324" s="147" t="s">
        <v>82</v>
      </c>
      <c r="AV324" s="12" t="s">
        <v>82</v>
      </c>
      <c r="AW324" s="12" t="s">
        <v>29</v>
      </c>
      <c r="AX324" s="12" t="s">
        <v>72</v>
      </c>
      <c r="AY324" s="147" t="s">
        <v>122</v>
      </c>
    </row>
    <row r="325" spans="2:65" s="12" customFormat="1" ht="11.25">
      <c r="B325" s="146"/>
      <c r="D325" s="140" t="s">
        <v>136</v>
      </c>
      <c r="E325" s="147" t="s">
        <v>1</v>
      </c>
      <c r="F325" s="148" t="s">
        <v>401</v>
      </c>
      <c r="H325" s="149">
        <v>-6.45</v>
      </c>
      <c r="I325" s="150"/>
      <c r="L325" s="146"/>
      <c r="M325" s="151"/>
      <c r="T325" s="152"/>
      <c r="AT325" s="147" t="s">
        <v>136</v>
      </c>
      <c r="AU325" s="147" t="s">
        <v>82</v>
      </c>
      <c r="AV325" s="12" t="s">
        <v>82</v>
      </c>
      <c r="AW325" s="12" t="s">
        <v>29</v>
      </c>
      <c r="AX325" s="12" t="s">
        <v>72</v>
      </c>
      <c r="AY325" s="147" t="s">
        <v>122</v>
      </c>
    </row>
    <row r="326" spans="2:65" s="12" customFormat="1" ht="11.25">
      <c r="B326" s="146"/>
      <c r="D326" s="140" t="s">
        <v>136</v>
      </c>
      <c r="E326" s="147" t="s">
        <v>1</v>
      </c>
      <c r="F326" s="148" t="s">
        <v>402</v>
      </c>
      <c r="H326" s="149">
        <v>-6</v>
      </c>
      <c r="I326" s="150"/>
      <c r="L326" s="146"/>
      <c r="M326" s="151"/>
      <c r="T326" s="152"/>
      <c r="AT326" s="147" t="s">
        <v>136</v>
      </c>
      <c r="AU326" s="147" t="s">
        <v>82</v>
      </c>
      <c r="AV326" s="12" t="s">
        <v>82</v>
      </c>
      <c r="AW326" s="12" t="s">
        <v>29</v>
      </c>
      <c r="AX326" s="12" t="s">
        <v>72</v>
      </c>
      <c r="AY326" s="147" t="s">
        <v>122</v>
      </c>
    </row>
    <row r="327" spans="2:65" s="12" customFormat="1" ht="11.25">
      <c r="B327" s="146"/>
      <c r="D327" s="140" t="s">
        <v>136</v>
      </c>
      <c r="E327" s="147" t="s">
        <v>1</v>
      </c>
      <c r="F327" s="148" t="s">
        <v>398</v>
      </c>
      <c r="H327" s="149">
        <v>-0.25</v>
      </c>
      <c r="I327" s="150"/>
      <c r="L327" s="146"/>
      <c r="M327" s="151"/>
      <c r="T327" s="152"/>
      <c r="AT327" s="147" t="s">
        <v>136</v>
      </c>
      <c r="AU327" s="147" t="s">
        <v>82</v>
      </c>
      <c r="AV327" s="12" t="s">
        <v>82</v>
      </c>
      <c r="AW327" s="12" t="s">
        <v>29</v>
      </c>
      <c r="AX327" s="12" t="s">
        <v>72</v>
      </c>
      <c r="AY327" s="147" t="s">
        <v>122</v>
      </c>
    </row>
    <row r="328" spans="2:65" s="13" customFormat="1" ht="11.25">
      <c r="B328" s="153"/>
      <c r="D328" s="140" t="s">
        <v>136</v>
      </c>
      <c r="E328" s="154" t="s">
        <v>1</v>
      </c>
      <c r="F328" s="155" t="s">
        <v>139</v>
      </c>
      <c r="H328" s="156">
        <v>406.19200000000006</v>
      </c>
      <c r="I328" s="157"/>
      <c r="L328" s="153"/>
      <c r="M328" s="158"/>
      <c r="T328" s="159"/>
      <c r="AT328" s="154" t="s">
        <v>136</v>
      </c>
      <c r="AU328" s="154" t="s">
        <v>82</v>
      </c>
      <c r="AV328" s="13" t="s">
        <v>130</v>
      </c>
      <c r="AW328" s="13" t="s">
        <v>29</v>
      </c>
      <c r="AX328" s="13" t="s">
        <v>80</v>
      </c>
      <c r="AY328" s="154" t="s">
        <v>122</v>
      </c>
    </row>
    <row r="329" spans="2:65" s="1" customFormat="1" ht="33" customHeight="1">
      <c r="B329" s="31"/>
      <c r="C329" s="127" t="s">
        <v>416</v>
      </c>
      <c r="D329" s="127" t="s">
        <v>125</v>
      </c>
      <c r="E329" s="128" t="s">
        <v>417</v>
      </c>
      <c r="F329" s="129" t="s">
        <v>418</v>
      </c>
      <c r="G329" s="130" t="s">
        <v>253</v>
      </c>
      <c r="H329" s="131">
        <v>40</v>
      </c>
      <c r="I329" s="132"/>
      <c r="J329" s="133">
        <f>ROUND(I329*H329,2)</f>
        <v>0</v>
      </c>
      <c r="K329" s="129" t="s">
        <v>129</v>
      </c>
      <c r="L329" s="31"/>
      <c r="M329" s="134" t="s">
        <v>1</v>
      </c>
      <c r="N329" s="135" t="s">
        <v>37</v>
      </c>
      <c r="P329" s="136">
        <f>O329*H329</f>
        <v>0</v>
      </c>
      <c r="Q329" s="136">
        <v>0</v>
      </c>
      <c r="R329" s="136">
        <f>Q329*H329</f>
        <v>0</v>
      </c>
      <c r="S329" s="136">
        <v>0</v>
      </c>
      <c r="T329" s="137">
        <f>S329*H329</f>
        <v>0</v>
      </c>
      <c r="AR329" s="138" t="s">
        <v>218</v>
      </c>
      <c r="AT329" s="138" t="s">
        <v>125</v>
      </c>
      <c r="AU329" s="138" t="s">
        <v>82</v>
      </c>
      <c r="AY329" s="16" t="s">
        <v>122</v>
      </c>
      <c r="BE329" s="139">
        <f>IF(N329="základní",J329,0)</f>
        <v>0</v>
      </c>
      <c r="BF329" s="139">
        <f>IF(N329="snížená",J329,0)</f>
        <v>0</v>
      </c>
      <c r="BG329" s="139">
        <f>IF(N329="zákl. přenesená",J329,0)</f>
        <v>0</v>
      </c>
      <c r="BH329" s="139">
        <f>IF(N329="sníž. přenesená",J329,0)</f>
        <v>0</v>
      </c>
      <c r="BI329" s="139">
        <f>IF(N329="nulová",J329,0)</f>
        <v>0</v>
      </c>
      <c r="BJ329" s="16" t="s">
        <v>80</v>
      </c>
      <c r="BK329" s="139">
        <f>ROUND(I329*H329,2)</f>
        <v>0</v>
      </c>
      <c r="BL329" s="16" t="s">
        <v>218</v>
      </c>
      <c r="BM329" s="138" t="s">
        <v>419</v>
      </c>
    </row>
    <row r="330" spans="2:65" s="1" customFormat="1" ht="19.5">
      <c r="B330" s="31"/>
      <c r="D330" s="140" t="s">
        <v>132</v>
      </c>
      <c r="F330" s="141" t="s">
        <v>420</v>
      </c>
      <c r="I330" s="142"/>
      <c r="L330" s="31"/>
      <c r="M330" s="143"/>
      <c r="T330" s="55"/>
      <c r="AT330" s="16" t="s">
        <v>132</v>
      </c>
      <c r="AU330" s="16" t="s">
        <v>82</v>
      </c>
    </row>
    <row r="331" spans="2:65" s="1" customFormat="1" ht="11.25">
      <c r="B331" s="31"/>
      <c r="D331" s="144" t="s">
        <v>134</v>
      </c>
      <c r="F331" s="145" t="s">
        <v>421</v>
      </c>
      <c r="I331" s="142"/>
      <c r="L331" s="31"/>
      <c r="M331" s="143"/>
      <c r="T331" s="55"/>
      <c r="AT331" s="16" t="s">
        <v>134</v>
      </c>
      <c r="AU331" s="16" t="s">
        <v>82</v>
      </c>
    </row>
    <row r="332" spans="2:65" s="12" customFormat="1" ht="11.25">
      <c r="B332" s="146"/>
      <c r="D332" s="140" t="s">
        <v>136</v>
      </c>
      <c r="E332" s="147" t="s">
        <v>1</v>
      </c>
      <c r="F332" s="148" t="s">
        <v>422</v>
      </c>
      <c r="H332" s="149">
        <v>40</v>
      </c>
      <c r="I332" s="150"/>
      <c r="L332" s="146"/>
      <c r="M332" s="151"/>
      <c r="T332" s="152"/>
      <c r="AT332" s="147" t="s">
        <v>136</v>
      </c>
      <c r="AU332" s="147" t="s">
        <v>82</v>
      </c>
      <c r="AV332" s="12" t="s">
        <v>82</v>
      </c>
      <c r="AW332" s="12" t="s">
        <v>29</v>
      </c>
      <c r="AX332" s="12" t="s">
        <v>80</v>
      </c>
      <c r="AY332" s="147" t="s">
        <v>122</v>
      </c>
    </row>
    <row r="333" spans="2:65" s="1" customFormat="1" ht="24.2" customHeight="1">
      <c r="B333" s="31"/>
      <c r="C333" s="127" t="s">
        <v>423</v>
      </c>
      <c r="D333" s="127" t="s">
        <v>125</v>
      </c>
      <c r="E333" s="128" t="s">
        <v>424</v>
      </c>
      <c r="F333" s="129" t="s">
        <v>425</v>
      </c>
      <c r="G333" s="130" t="s">
        <v>128</v>
      </c>
      <c r="H333" s="131">
        <v>37.35</v>
      </c>
      <c r="I333" s="132"/>
      <c r="J333" s="133">
        <f>ROUND(I333*H333,2)</f>
        <v>0</v>
      </c>
      <c r="K333" s="129" t="s">
        <v>129</v>
      </c>
      <c r="L333" s="31"/>
      <c r="M333" s="134" t="s">
        <v>1</v>
      </c>
      <c r="N333" s="135" t="s">
        <v>37</v>
      </c>
      <c r="P333" s="136">
        <f>O333*H333</f>
        <v>0</v>
      </c>
      <c r="Q333" s="136">
        <v>0</v>
      </c>
      <c r="R333" s="136">
        <f>Q333*H333</f>
        <v>0</v>
      </c>
      <c r="S333" s="136">
        <v>0</v>
      </c>
      <c r="T333" s="137">
        <f>S333*H333</f>
        <v>0</v>
      </c>
      <c r="AR333" s="138" t="s">
        <v>218</v>
      </c>
      <c r="AT333" s="138" t="s">
        <v>125</v>
      </c>
      <c r="AU333" s="138" t="s">
        <v>82</v>
      </c>
      <c r="AY333" s="16" t="s">
        <v>122</v>
      </c>
      <c r="BE333" s="139">
        <f>IF(N333="základní",J333,0)</f>
        <v>0</v>
      </c>
      <c r="BF333" s="139">
        <f>IF(N333="snížená",J333,0)</f>
        <v>0</v>
      </c>
      <c r="BG333" s="139">
        <f>IF(N333="zákl. přenesená",J333,0)</f>
        <v>0</v>
      </c>
      <c r="BH333" s="139">
        <f>IF(N333="sníž. přenesená",J333,0)</f>
        <v>0</v>
      </c>
      <c r="BI333" s="139">
        <f>IF(N333="nulová",J333,0)</f>
        <v>0</v>
      </c>
      <c r="BJ333" s="16" t="s">
        <v>80</v>
      </c>
      <c r="BK333" s="139">
        <f>ROUND(I333*H333,2)</f>
        <v>0</v>
      </c>
      <c r="BL333" s="16" t="s">
        <v>218</v>
      </c>
      <c r="BM333" s="138" t="s">
        <v>426</v>
      </c>
    </row>
    <row r="334" spans="2:65" s="1" customFormat="1" ht="19.5">
      <c r="B334" s="31"/>
      <c r="D334" s="140" t="s">
        <v>132</v>
      </c>
      <c r="F334" s="141" t="s">
        <v>427</v>
      </c>
      <c r="I334" s="142"/>
      <c r="L334" s="31"/>
      <c r="M334" s="143"/>
      <c r="T334" s="55"/>
      <c r="AT334" s="16" t="s">
        <v>132</v>
      </c>
      <c r="AU334" s="16" t="s">
        <v>82</v>
      </c>
    </row>
    <row r="335" spans="2:65" s="1" customFormat="1" ht="11.25">
      <c r="B335" s="31"/>
      <c r="D335" s="144" t="s">
        <v>134</v>
      </c>
      <c r="F335" s="145" t="s">
        <v>428</v>
      </c>
      <c r="I335" s="142"/>
      <c r="L335" s="31"/>
      <c r="M335" s="143"/>
      <c r="T335" s="55"/>
      <c r="AT335" s="16" t="s">
        <v>134</v>
      </c>
      <c r="AU335" s="16" t="s">
        <v>82</v>
      </c>
    </row>
    <row r="336" spans="2:65" s="14" customFormat="1" ht="11.25">
      <c r="B336" s="171"/>
      <c r="D336" s="140" t="s">
        <v>136</v>
      </c>
      <c r="E336" s="172" t="s">
        <v>1</v>
      </c>
      <c r="F336" s="173" t="s">
        <v>389</v>
      </c>
      <c r="H336" s="172" t="s">
        <v>1</v>
      </c>
      <c r="I336" s="174"/>
      <c r="L336" s="171"/>
      <c r="M336" s="175"/>
      <c r="T336" s="176"/>
      <c r="AT336" s="172" t="s">
        <v>136</v>
      </c>
      <c r="AU336" s="172" t="s">
        <v>82</v>
      </c>
      <c r="AV336" s="14" t="s">
        <v>80</v>
      </c>
      <c r="AW336" s="14" t="s">
        <v>29</v>
      </c>
      <c r="AX336" s="14" t="s">
        <v>72</v>
      </c>
      <c r="AY336" s="172" t="s">
        <v>122</v>
      </c>
    </row>
    <row r="337" spans="2:65" s="12" customFormat="1" ht="11.25">
      <c r="B337" s="146"/>
      <c r="D337" s="140" t="s">
        <v>136</v>
      </c>
      <c r="E337" s="147" t="s">
        <v>1</v>
      </c>
      <c r="F337" s="148" t="s">
        <v>390</v>
      </c>
      <c r="H337" s="149">
        <v>12.9</v>
      </c>
      <c r="I337" s="150"/>
      <c r="L337" s="146"/>
      <c r="M337" s="151"/>
      <c r="T337" s="152"/>
      <c r="AT337" s="147" t="s">
        <v>136</v>
      </c>
      <c r="AU337" s="147" t="s">
        <v>82</v>
      </c>
      <c r="AV337" s="12" t="s">
        <v>82</v>
      </c>
      <c r="AW337" s="12" t="s">
        <v>29</v>
      </c>
      <c r="AX337" s="12" t="s">
        <v>72</v>
      </c>
      <c r="AY337" s="147" t="s">
        <v>122</v>
      </c>
    </row>
    <row r="338" spans="2:65" s="12" customFormat="1" ht="11.25">
      <c r="B338" s="146"/>
      <c r="D338" s="140" t="s">
        <v>136</v>
      </c>
      <c r="E338" s="147" t="s">
        <v>1</v>
      </c>
      <c r="F338" s="148" t="s">
        <v>391</v>
      </c>
      <c r="H338" s="149">
        <v>12</v>
      </c>
      <c r="I338" s="150"/>
      <c r="L338" s="146"/>
      <c r="M338" s="151"/>
      <c r="T338" s="152"/>
      <c r="AT338" s="147" t="s">
        <v>136</v>
      </c>
      <c r="AU338" s="147" t="s">
        <v>82</v>
      </c>
      <c r="AV338" s="12" t="s">
        <v>82</v>
      </c>
      <c r="AW338" s="12" t="s">
        <v>29</v>
      </c>
      <c r="AX338" s="12" t="s">
        <v>72</v>
      </c>
      <c r="AY338" s="147" t="s">
        <v>122</v>
      </c>
    </row>
    <row r="339" spans="2:65" s="12" customFormat="1" ht="11.25">
      <c r="B339" s="146"/>
      <c r="D339" s="140" t="s">
        <v>136</v>
      </c>
      <c r="E339" s="147" t="s">
        <v>1</v>
      </c>
      <c r="F339" s="148" t="s">
        <v>392</v>
      </c>
      <c r="H339" s="149">
        <v>6.45</v>
      </c>
      <c r="I339" s="150"/>
      <c r="L339" s="146"/>
      <c r="M339" s="151"/>
      <c r="T339" s="152"/>
      <c r="AT339" s="147" t="s">
        <v>136</v>
      </c>
      <c r="AU339" s="147" t="s">
        <v>82</v>
      </c>
      <c r="AV339" s="12" t="s">
        <v>82</v>
      </c>
      <c r="AW339" s="12" t="s">
        <v>29</v>
      </c>
      <c r="AX339" s="12" t="s">
        <v>72</v>
      </c>
      <c r="AY339" s="147" t="s">
        <v>122</v>
      </c>
    </row>
    <row r="340" spans="2:65" s="12" customFormat="1" ht="11.25">
      <c r="B340" s="146"/>
      <c r="D340" s="140" t="s">
        <v>136</v>
      </c>
      <c r="E340" s="147" t="s">
        <v>1</v>
      </c>
      <c r="F340" s="148" t="s">
        <v>393</v>
      </c>
      <c r="H340" s="149">
        <v>6</v>
      </c>
      <c r="I340" s="150"/>
      <c r="L340" s="146"/>
      <c r="M340" s="151"/>
      <c r="T340" s="152"/>
      <c r="AT340" s="147" t="s">
        <v>136</v>
      </c>
      <c r="AU340" s="147" t="s">
        <v>82</v>
      </c>
      <c r="AV340" s="12" t="s">
        <v>82</v>
      </c>
      <c r="AW340" s="12" t="s">
        <v>29</v>
      </c>
      <c r="AX340" s="12" t="s">
        <v>72</v>
      </c>
      <c r="AY340" s="147" t="s">
        <v>122</v>
      </c>
    </row>
    <row r="341" spans="2:65" s="13" customFormat="1" ht="11.25">
      <c r="B341" s="153"/>
      <c r="D341" s="140" t="s">
        <v>136</v>
      </c>
      <c r="E341" s="154" t="s">
        <v>1</v>
      </c>
      <c r="F341" s="155" t="s">
        <v>139</v>
      </c>
      <c r="H341" s="156">
        <v>37.349999999999994</v>
      </c>
      <c r="I341" s="157"/>
      <c r="L341" s="153"/>
      <c r="M341" s="158"/>
      <c r="T341" s="159"/>
      <c r="AT341" s="154" t="s">
        <v>136</v>
      </c>
      <c r="AU341" s="154" t="s">
        <v>82</v>
      </c>
      <c r="AV341" s="13" t="s">
        <v>130</v>
      </c>
      <c r="AW341" s="13" t="s">
        <v>29</v>
      </c>
      <c r="AX341" s="13" t="s">
        <v>80</v>
      </c>
      <c r="AY341" s="154" t="s">
        <v>122</v>
      </c>
    </row>
    <row r="342" spans="2:65" s="1" customFormat="1" ht="24.2" customHeight="1">
      <c r="B342" s="31"/>
      <c r="C342" s="127" t="s">
        <v>429</v>
      </c>
      <c r="D342" s="127" t="s">
        <v>125</v>
      </c>
      <c r="E342" s="128" t="s">
        <v>430</v>
      </c>
      <c r="F342" s="129" t="s">
        <v>431</v>
      </c>
      <c r="G342" s="130" t="s">
        <v>128</v>
      </c>
      <c r="H342" s="131">
        <v>406.94200000000001</v>
      </c>
      <c r="I342" s="132"/>
      <c r="J342" s="133">
        <f>ROUND(I342*H342,2)</f>
        <v>0</v>
      </c>
      <c r="K342" s="129" t="s">
        <v>129</v>
      </c>
      <c r="L342" s="31"/>
      <c r="M342" s="134" t="s">
        <v>1</v>
      </c>
      <c r="N342" s="135" t="s">
        <v>37</v>
      </c>
      <c r="P342" s="136">
        <f>O342*H342</f>
        <v>0</v>
      </c>
      <c r="Q342" s="136">
        <v>0</v>
      </c>
      <c r="R342" s="136">
        <f>Q342*H342</f>
        <v>0</v>
      </c>
      <c r="S342" s="136">
        <v>0</v>
      </c>
      <c r="T342" s="137">
        <f>S342*H342</f>
        <v>0</v>
      </c>
      <c r="AR342" s="138" t="s">
        <v>218</v>
      </c>
      <c r="AT342" s="138" t="s">
        <v>125</v>
      </c>
      <c r="AU342" s="138" t="s">
        <v>82</v>
      </c>
      <c r="AY342" s="16" t="s">
        <v>122</v>
      </c>
      <c r="BE342" s="139">
        <f>IF(N342="základní",J342,0)</f>
        <v>0</v>
      </c>
      <c r="BF342" s="139">
        <f>IF(N342="snížená",J342,0)</f>
        <v>0</v>
      </c>
      <c r="BG342" s="139">
        <f>IF(N342="zákl. přenesená",J342,0)</f>
        <v>0</v>
      </c>
      <c r="BH342" s="139">
        <f>IF(N342="sníž. přenesená",J342,0)</f>
        <v>0</v>
      </c>
      <c r="BI342" s="139">
        <f>IF(N342="nulová",J342,0)</f>
        <v>0</v>
      </c>
      <c r="BJ342" s="16" t="s">
        <v>80</v>
      </c>
      <c r="BK342" s="139">
        <f>ROUND(I342*H342,2)</f>
        <v>0</v>
      </c>
      <c r="BL342" s="16" t="s">
        <v>218</v>
      </c>
      <c r="BM342" s="138" t="s">
        <v>432</v>
      </c>
    </row>
    <row r="343" spans="2:65" s="1" customFormat="1" ht="11.25">
      <c r="B343" s="31"/>
      <c r="D343" s="140" t="s">
        <v>132</v>
      </c>
      <c r="F343" s="141" t="s">
        <v>433</v>
      </c>
      <c r="I343" s="142"/>
      <c r="L343" s="31"/>
      <c r="M343" s="143"/>
      <c r="T343" s="55"/>
      <c r="AT343" s="16" t="s">
        <v>132</v>
      </c>
      <c r="AU343" s="16" t="s">
        <v>82</v>
      </c>
    </row>
    <row r="344" spans="2:65" s="1" customFormat="1" ht="11.25">
      <c r="B344" s="31"/>
      <c r="D344" s="144" t="s">
        <v>134</v>
      </c>
      <c r="F344" s="145" t="s">
        <v>434</v>
      </c>
      <c r="I344" s="142"/>
      <c r="L344" s="31"/>
      <c r="M344" s="143"/>
      <c r="T344" s="55"/>
      <c r="AT344" s="16" t="s">
        <v>134</v>
      </c>
      <c r="AU344" s="16" t="s">
        <v>82</v>
      </c>
    </row>
    <row r="345" spans="2:65" s="14" customFormat="1" ht="11.25">
      <c r="B345" s="171"/>
      <c r="D345" s="140" t="s">
        <v>136</v>
      </c>
      <c r="E345" s="172" t="s">
        <v>1</v>
      </c>
      <c r="F345" s="173" t="s">
        <v>394</v>
      </c>
      <c r="H345" s="172" t="s">
        <v>1</v>
      </c>
      <c r="I345" s="174"/>
      <c r="L345" s="171"/>
      <c r="M345" s="175"/>
      <c r="T345" s="176"/>
      <c r="AT345" s="172" t="s">
        <v>136</v>
      </c>
      <c r="AU345" s="172" t="s">
        <v>82</v>
      </c>
      <c r="AV345" s="14" t="s">
        <v>80</v>
      </c>
      <c r="AW345" s="14" t="s">
        <v>29</v>
      </c>
      <c r="AX345" s="14" t="s">
        <v>72</v>
      </c>
      <c r="AY345" s="172" t="s">
        <v>122</v>
      </c>
    </row>
    <row r="346" spans="2:65" s="12" customFormat="1" ht="11.25">
      <c r="B346" s="146"/>
      <c r="D346" s="140" t="s">
        <v>136</v>
      </c>
      <c r="E346" s="147" t="s">
        <v>1</v>
      </c>
      <c r="F346" s="148" t="s">
        <v>395</v>
      </c>
      <c r="H346" s="149">
        <v>172.8</v>
      </c>
      <c r="I346" s="150"/>
      <c r="L346" s="146"/>
      <c r="M346" s="151"/>
      <c r="T346" s="152"/>
      <c r="AT346" s="147" t="s">
        <v>136</v>
      </c>
      <c r="AU346" s="147" t="s">
        <v>82</v>
      </c>
      <c r="AV346" s="12" t="s">
        <v>82</v>
      </c>
      <c r="AW346" s="12" t="s">
        <v>29</v>
      </c>
      <c r="AX346" s="12" t="s">
        <v>72</v>
      </c>
      <c r="AY346" s="147" t="s">
        <v>122</v>
      </c>
    </row>
    <row r="347" spans="2:65" s="12" customFormat="1" ht="11.25">
      <c r="B347" s="146"/>
      <c r="D347" s="140" t="s">
        <v>136</v>
      </c>
      <c r="E347" s="147" t="s">
        <v>1</v>
      </c>
      <c r="F347" s="148" t="s">
        <v>396</v>
      </c>
      <c r="H347" s="149">
        <v>-12.507999999999999</v>
      </c>
      <c r="I347" s="150"/>
      <c r="L347" s="146"/>
      <c r="M347" s="151"/>
      <c r="T347" s="152"/>
      <c r="AT347" s="147" t="s">
        <v>136</v>
      </c>
      <c r="AU347" s="147" t="s">
        <v>82</v>
      </c>
      <c r="AV347" s="12" t="s">
        <v>82</v>
      </c>
      <c r="AW347" s="12" t="s">
        <v>29</v>
      </c>
      <c r="AX347" s="12" t="s">
        <v>72</v>
      </c>
      <c r="AY347" s="147" t="s">
        <v>122</v>
      </c>
    </row>
    <row r="348" spans="2:65" s="12" customFormat="1" ht="11.25">
      <c r="B348" s="146"/>
      <c r="D348" s="140" t="s">
        <v>136</v>
      </c>
      <c r="E348" s="147" t="s">
        <v>1</v>
      </c>
      <c r="F348" s="148" t="s">
        <v>398</v>
      </c>
      <c r="H348" s="149">
        <v>-0.25</v>
      </c>
      <c r="I348" s="150"/>
      <c r="L348" s="146"/>
      <c r="M348" s="151"/>
      <c r="T348" s="152"/>
      <c r="AT348" s="147" t="s">
        <v>136</v>
      </c>
      <c r="AU348" s="147" t="s">
        <v>82</v>
      </c>
      <c r="AV348" s="12" t="s">
        <v>82</v>
      </c>
      <c r="AW348" s="12" t="s">
        <v>29</v>
      </c>
      <c r="AX348" s="12" t="s">
        <v>72</v>
      </c>
      <c r="AY348" s="147" t="s">
        <v>122</v>
      </c>
    </row>
    <row r="349" spans="2:65" s="14" customFormat="1" ht="11.25">
      <c r="B349" s="171"/>
      <c r="D349" s="140" t="s">
        <v>136</v>
      </c>
      <c r="E349" s="172" t="s">
        <v>1</v>
      </c>
      <c r="F349" s="173" t="s">
        <v>399</v>
      </c>
      <c r="H349" s="172" t="s">
        <v>1</v>
      </c>
      <c r="I349" s="174"/>
      <c r="L349" s="171"/>
      <c r="M349" s="175"/>
      <c r="T349" s="176"/>
      <c r="AT349" s="172" t="s">
        <v>136</v>
      </c>
      <c r="AU349" s="172" t="s">
        <v>82</v>
      </c>
      <c r="AV349" s="14" t="s">
        <v>80</v>
      </c>
      <c r="AW349" s="14" t="s">
        <v>29</v>
      </c>
      <c r="AX349" s="14" t="s">
        <v>72</v>
      </c>
      <c r="AY349" s="172" t="s">
        <v>122</v>
      </c>
    </row>
    <row r="350" spans="2:65" s="12" customFormat="1" ht="11.25">
      <c r="B350" s="146"/>
      <c r="D350" s="140" t="s">
        <v>136</v>
      </c>
      <c r="E350" s="147" t="s">
        <v>1</v>
      </c>
      <c r="F350" s="148" t="s">
        <v>400</v>
      </c>
      <c r="H350" s="149">
        <v>259.60000000000002</v>
      </c>
      <c r="I350" s="150"/>
      <c r="L350" s="146"/>
      <c r="M350" s="151"/>
      <c r="T350" s="152"/>
      <c r="AT350" s="147" t="s">
        <v>136</v>
      </c>
      <c r="AU350" s="147" t="s">
        <v>82</v>
      </c>
      <c r="AV350" s="12" t="s">
        <v>82</v>
      </c>
      <c r="AW350" s="12" t="s">
        <v>29</v>
      </c>
      <c r="AX350" s="12" t="s">
        <v>72</v>
      </c>
      <c r="AY350" s="147" t="s">
        <v>122</v>
      </c>
    </row>
    <row r="351" spans="2:65" s="12" customFormat="1" ht="11.25">
      <c r="B351" s="146"/>
      <c r="D351" s="140" t="s">
        <v>136</v>
      </c>
      <c r="E351" s="147" t="s">
        <v>1</v>
      </c>
      <c r="F351" s="148" t="s">
        <v>401</v>
      </c>
      <c r="H351" s="149">
        <v>-6.45</v>
      </c>
      <c r="I351" s="150"/>
      <c r="L351" s="146"/>
      <c r="M351" s="151"/>
      <c r="T351" s="152"/>
      <c r="AT351" s="147" t="s">
        <v>136</v>
      </c>
      <c r="AU351" s="147" t="s">
        <v>82</v>
      </c>
      <c r="AV351" s="12" t="s">
        <v>82</v>
      </c>
      <c r="AW351" s="12" t="s">
        <v>29</v>
      </c>
      <c r="AX351" s="12" t="s">
        <v>72</v>
      </c>
      <c r="AY351" s="147" t="s">
        <v>122</v>
      </c>
    </row>
    <row r="352" spans="2:65" s="12" customFormat="1" ht="11.25">
      <c r="B352" s="146"/>
      <c r="D352" s="140" t="s">
        <v>136</v>
      </c>
      <c r="E352" s="147" t="s">
        <v>1</v>
      </c>
      <c r="F352" s="148" t="s">
        <v>402</v>
      </c>
      <c r="H352" s="149">
        <v>-6</v>
      </c>
      <c r="I352" s="150"/>
      <c r="L352" s="146"/>
      <c r="M352" s="151"/>
      <c r="T352" s="152"/>
      <c r="AT352" s="147" t="s">
        <v>136</v>
      </c>
      <c r="AU352" s="147" t="s">
        <v>82</v>
      </c>
      <c r="AV352" s="12" t="s">
        <v>82</v>
      </c>
      <c r="AW352" s="12" t="s">
        <v>29</v>
      </c>
      <c r="AX352" s="12" t="s">
        <v>72</v>
      </c>
      <c r="AY352" s="147" t="s">
        <v>122</v>
      </c>
    </row>
    <row r="353" spans="2:65" s="12" customFormat="1" ht="11.25">
      <c r="B353" s="146"/>
      <c r="D353" s="140" t="s">
        <v>136</v>
      </c>
      <c r="E353" s="147" t="s">
        <v>1</v>
      </c>
      <c r="F353" s="148" t="s">
        <v>398</v>
      </c>
      <c r="H353" s="149">
        <v>-0.25</v>
      </c>
      <c r="I353" s="150"/>
      <c r="L353" s="146"/>
      <c r="M353" s="151"/>
      <c r="T353" s="152"/>
      <c r="AT353" s="147" t="s">
        <v>136</v>
      </c>
      <c r="AU353" s="147" t="s">
        <v>82</v>
      </c>
      <c r="AV353" s="12" t="s">
        <v>82</v>
      </c>
      <c r="AW353" s="12" t="s">
        <v>29</v>
      </c>
      <c r="AX353" s="12" t="s">
        <v>72</v>
      </c>
      <c r="AY353" s="147" t="s">
        <v>122</v>
      </c>
    </row>
    <row r="354" spans="2:65" s="13" customFormat="1" ht="11.25">
      <c r="B354" s="153"/>
      <c r="D354" s="140" t="s">
        <v>136</v>
      </c>
      <c r="E354" s="154" t="s">
        <v>1</v>
      </c>
      <c r="F354" s="155" t="s">
        <v>139</v>
      </c>
      <c r="H354" s="156">
        <v>406.94200000000006</v>
      </c>
      <c r="I354" s="157"/>
      <c r="L354" s="153"/>
      <c r="M354" s="158"/>
      <c r="T354" s="159"/>
      <c r="AT354" s="154" t="s">
        <v>136</v>
      </c>
      <c r="AU354" s="154" t="s">
        <v>82</v>
      </c>
      <c r="AV354" s="13" t="s">
        <v>130</v>
      </c>
      <c r="AW354" s="13" t="s">
        <v>29</v>
      </c>
      <c r="AX354" s="13" t="s">
        <v>80</v>
      </c>
      <c r="AY354" s="154" t="s">
        <v>122</v>
      </c>
    </row>
    <row r="355" spans="2:65" s="1" customFormat="1" ht="16.5" customHeight="1">
      <c r="B355" s="31"/>
      <c r="C355" s="161" t="s">
        <v>435</v>
      </c>
      <c r="D355" s="161" t="s">
        <v>239</v>
      </c>
      <c r="E355" s="162" t="s">
        <v>436</v>
      </c>
      <c r="F355" s="163" t="s">
        <v>437</v>
      </c>
      <c r="G355" s="164" t="s">
        <v>128</v>
      </c>
      <c r="H355" s="165">
        <v>457.62099999999998</v>
      </c>
      <c r="I355" s="166"/>
      <c r="J355" s="167">
        <f>ROUND(I355*H355,2)</f>
        <v>0</v>
      </c>
      <c r="K355" s="163" t="s">
        <v>129</v>
      </c>
      <c r="L355" s="168"/>
      <c r="M355" s="169" t="s">
        <v>1</v>
      </c>
      <c r="N355" s="170" t="s">
        <v>37</v>
      </c>
      <c r="P355" s="136">
        <f>O355*H355</f>
        <v>0</v>
      </c>
      <c r="Q355" s="136">
        <v>9.4999999999999998E-3</v>
      </c>
      <c r="R355" s="136">
        <f>Q355*H355</f>
        <v>4.3473994999999999</v>
      </c>
      <c r="S355" s="136">
        <v>0</v>
      </c>
      <c r="T355" s="137">
        <f>S355*H355</f>
        <v>0</v>
      </c>
      <c r="AR355" s="138" t="s">
        <v>242</v>
      </c>
      <c r="AT355" s="138" t="s">
        <v>239</v>
      </c>
      <c r="AU355" s="138" t="s">
        <v>82</v>
      </c>
      <c r="AY355" s="16" t="s">
        <v>122</v>
      </c>
      <c r="BE355" s="139">
        <f>IF(N355="základní",J355,0)</f>
        <v>0</v>
      </c>
      <c r="BF355" s="139">
        <f>IF(N355="snížená",J355,0)</f>
        <v>0</v>
      </c>
      <c r="BG355" s="139">
        <f>IF(N355="zákl. přenesená",J355,0)</f>
        <v>0</v>
      </c>
      <c r="BH355" s="139">
        <f>IF(N355="sníž. přenesená",J355,0)</f>
        <v>0</v>
      </c>
      <c r="BI355" s="139">
        <f>IF(N355="nulová",J355,0)</f>
        <v>0</v>
      </c>
      <c r="BJ355" s="16" t="s">
        <v>80</v>
      </c>
      <c r="BK355" s="139">
        <f>ROUND(I355*H355,2)</f>
        <v>0</v>
      </c>
      <c r="BL355" s="16" t="s">
        <v>218</v>
      </c>
      <c r="BM355" s="138" t="s">
        <v>438</v>
      </c>
    </row>
    <row r="356" spans="2:65" s="1" customFormat="1" ht="11.25">
      <c r="B356" s="31"/>
      <c r="D356" s="140" t="s">
        <v>132</v>
      </c>
      <c r="F356" s="141" t="s">
        <v>437</v>
      </c>
      <c r="I356" s="142"/>
      <c r="L356" s="31"/>
      <c r="M356" s="143"/>
      <c r="T356" s="55"/>
      <c r="AT356" s="16" t="s">
        <v>132</v>
      </c>
      <c r="AU356" s="16" t="s">
        <v>82</v>
      </c>
    </row>
    <row r="357" spans="2:65" s="12" customFormat="1" ht="11.25">
      <c r="B357" s="146"/>
      <c r="D357" s="140" t="s">
        <v>136</v>
      </c>
      <c r="F357" s="148" t="s">
        <v>439</v>
      </c>
      <c r="H357" s="149">
        <v>457.62099999999998</v>
      </c>
      <c r="I357" s="150"/>
      <c r="L357" s="146"/>
      <c r="M357" s="151"/>
      <c r="T357" s="152"/>
      <c r="AT357" s="147" t="s">
        <v>136</v>
      </c>
      <c r="AU357" s="147" t="s">
        <v>82</v>
      </c>
      <c r="AV357" s="12" t="s">
        <v>82</v>
      </c>
      <c r="AW357" s="12" t="s">
        <v>4</v>
      </c>
      <c r="AX357" s="12" t="s">
        <v>80</v>
      </c>
      <c r="AY357" s="147" t="s">
        <v>122</v>
      </c>
    </row>
    <row r="358" spans="2:65" s="1" customFormat="1" ht="21.75" customHeight="1">
      <c r="B358" s="31"/>
      <c r="C358" s="127" t="s">
        <v>440</v>
      </c>
      <c r="D358" s="127" t="s">
        <v>125</v>
      </c>
      <c r="E358" s="128" t="s">
        <v>441</v>
      </c>
      <c r="F358" s="129" t="s">
        <v>442</v>
      </c>
      <c r="G358" s="130" t="s">
        <v>253</v>
      </c>
      <c r="H358" s="131">
        <v>60</v>
      </c>
      <c r="I358" s="132"/>
      <c r="J358" s="133">
        <f>ROUND(I358*H358,2)</f>
        <v>0</v>
      </c>
      <c r="K358" s="129" t="s">
        <v>129</v>
      </c>
      <c r="L358" s="31"/>
      <c r="M358" s="134" t="s">
        <v>1</v>
      </c>
      <c r="N358" s="135" t="s">
        <v>37</v>
      </c>
      <c r="P358" s="136">
        <f>O358*H358</f>
        <v>0</v>
      </c>
      <c r="Q358" s="136">
        <v>0</v>
      </c>
      <c r="R358" s="136">
        <f>Q358*H358</f>
        <v>0</v>
      </c>
      <c r="S358" s="136">
        <v>0</v>
      </c>
      <c r="T358" s="137">
        <f>S358*H358</f>
        <v>0</v>
      </c>
      <c r="AR358" s="138" t="s">
        <v>218</v>
      </c>
      <c r="AT358" s="138" t="s">
        <v>125</v>
      </c>
      <c r="AU358" s="138" t="s">
        <v>82</v>
      </c>
      <c r="AY358" s="16" t="s">
        <v>122</v>
      </c>
      <c r="BE358" s="139">
        <f>IF(N358="základní",J358,0)</f>
        <v>0</v>
      </c>
      <c r="BF358" s="139">
        <f>IF(N358="snížená",J358,0)</f>
        <v>0</v>
      </c>
      <c r="BG358" s="139">
        <f>IF(N358="zákl. přenesená",J358,0)</f>
        <v>0</v>
      </c>
      <c r="BH358" s="139">
        <f>IF(N358="sníž. přenesená",J358,0)</f>
        <v>0</v>
      </c>
      <c r="BI358" s="139">
        <f>IF(N358="nulová",J358,0)</f>
        <v>0</v>
      </c>
      <c r="BJ358" s="16" t="s">
        <v>80</v>
      </c>
      <c r="BK358" s="139">
        <f>ROUND(I358*H358,2)</f>
        <v>0</v>
      </c>
      <c r="BL358" s="16" t="s">
        <v>218</v>
      </c>
      <c r="BM358" s="138" t="s">
        <v>443</v>
      </c>
    </row>
    <row r="359" spans="2:65" s="1" customFormat="1" ht="11.25">
      <c r="B359" s="31"/>
      <c r="D359" s="140" t="s">
        <v>132</v>
      </c>
      <c r="F359" s="141" t="s">
        <v>444</v>
      </c>
      <c r="I359" s="142"/>
      <c r="L359" s="31"/>
      <c r="M359" s="143"/>
      <c r="T359" s="55"/>
      <c r="AT359" s="16" t="s">
        <v>132</v>
      </c>
      <c r="AU359" s="16" t="s">
        <v>82</v>
      </c>
    </row>
    <row r="360" spans="2:65" s="1" customFormat="1" ht="11.25">
      <c r="B360" s="31"/>
      <c r="D360" s="144" t="s">
        <v>134</v>
      </c>
      <c r="F360" s="145" t="s">
        <v>445</v>
      </c>
      <c r="I360" s="142"/>
      <c r="L360" s="31"/>
      <c r="M360" s="143"/>
      <c r="T360" s="55"/>
      <c r="AT360" s="16" t="s">
        <v>134</v>
      </c>
      <c r="AU360" s="16" t="s">
        <v>82</v>
      </c>
    </row>
    <row r="361" spans="2:65" s="12" customFormat="1" ht="11.25">
      <c r="B361" s="146"/>
      <c r="D361" s="140" t="s">
        <v>136</v>
      </c>
      <c r="E361" s="147" t="s">
        <v>1</v>
      </c>
      <c r="F361" s="148" t="s">
        <v>285</v>
      </c>
      <c r="H361" s="149">
        <v>60</v>
      </c>
      <c r="I361" s="150"/>
      <c r="L361" s="146"/>
      <c r="M361" s="151"/>
      <c r="T361" s="152"/>
      <c r="AT361" s="147" t="s">
        <v>136</v>
      </c>
      <c r="AU361" s="147" t="s">
        <v>82</v>
      </c>
      <c r="AV361" s="12" t="s">
        <v>82</v>
      </c>
      <c r="AW361" s="12" t="s">
        <v>29</v>
      </c>
      <c r="AX361" s="12" t="s">
        <v>80</v>
      </c>
      <c r="AY361" s="147" t="s">
        <v>122</v>
      </c>
    </row>
    <row r="362" spans="2:65" s="1" customFormat="1" ht="24.2" customHeight="1">
      <c r="B362" s="31"/>
      <c r="C362" s="127" t="s">
        <v>446</v>
      </c>
      <c r="D362" s="127" t="s">
        <v>125</v>
      </c>
      <c r="E362" s="128" t="s">
        <v>447</v>
      </c>
      <c r="F362" s="129" t="s">
        <v>448</v>
      </c>
      <c r="G362" s="130" t="s">
        <v>253</v>
      </c>
      <c r="H362" s="131">
        <v>46</v>
      </c>
      <c r="I362" s="132"/>
      <c r="J362" s="133">
        <f>ROUND(I362*H362,2)</f>
        <v>0</v>
      </c>
      <c r="K362" s="129" t="s">
        <v>129</v>
      </c>
      <c r="L362" s="31"/>
      <c r="M362" s="134" t="s">
        <v>1</v>
      </c>
      <c r="N362" s="135" t="s">
        <v>37</v>
      </c>
      <c r="P362" s="136">
        <f>O362*H362</f>
        <v>0</v>
      </c>
      <c r="Q362" s="136">
        <v>0</v>
      </c>
      <c r="R362" s="136">
        <f>Q362*H362</f>
        <v>0</v>
      </c>
      <c r="S362" s="136">
        <v>0</v>
      </c>
      <c r="T362" s="137">
        <f>S362*H362</f>
        <v>0</v>
      </c>
      <c r="AR362" s="138" t="s">
        <v>218</v>
      </c>
      <c r="AT362" s="138" t="s">
        <v>125</v>
      </c>
      <c r="AU362" s="138" t="s">
        <v>82</v>
      </c>
      <c r="AY362" s="16" t="s">
        <v>122</v>
      </c>
      <c r="BE362" s="139">
        <f>IF(N362="základní",J362,0)</f>
        <v>0</v>
      </c>
      <c r="BF362" s="139">
        <f>IF(N362="snížená",J362,0)</f>
        <v>0</v>
      </c>
      <c r="BG362" s="139">
        <f>IF(N362="zákl. přenesená",J362,0)</f>
        <v>0</v>
      </c>
      <c r="BH362" s="139">
        <f>IF(N362="sníž. přenesená",J362,0)</f>
        <v>0</v>
      </c>
      <c r="BI362" s="139">
        <f>IF(N362="nulová",J362,0)</f>
        <v>0</v>
      </c>
      <c r="BJ362" s="16" t="s">
        <v>80</v>
      </c>
      <c r="BK362" s="139">
        <f>ROUND(I362*H362,2)</f>
        <v>0</v>
      </c>
      <c r="BL362" s="16" t="s">
        <v>218</v>
      </c>
      <c r="BM362" s="138" t="s">
        <v>449</v>
      </c>
    </row>
    <row r="363" spans="2:65" s="1" customFormat="1" ht="19.5">
      <c r="B363" s="31"/>
      <c r="D363" s="140" t="s">
        <v>132</v>
      </c>
      <c r="F363" s="141" t="s">
        <v>450</v>
      </c>
      <c r="I363" s="142"/>
      <c r="L363" s="31"/>
      <c r="M363" s="143"/>
      <c r="T363" s="55"/>
      <c r="AT363" s="16" t="s">
        <v>132</v>
      </c>
      <c r="AU363" s="16" t="s">
        <v>82</v>
      </c>
    </row>
    <row r="364" spans="2:65" s="1" customFormat="1" ht="11.25">
      <c r="B364" s="31"/>
      <c r="D364" s="144" t="s">
        <v>134</v>
      </c>
      <c r="F364" s="145" t="s">
        <v>451</v>
      </c>
      <c r="I364" s="142"/>
      <c r="L364" s="31"/>
      <c r="M364" s="143"/>
      <c r="T364" s="55"/>
      <c r="AT364" s="16" t="s">
        <v>134</v>
      </c>
      <c r="AU364" s="16" t="s">
        <v>82</v>
      </c>
    </row>
    <row r="365" spans="2:65" s="12" customFormat="1" ht="11.25">
      <c r="B365" s="146"/>
      <c r="D365" s="140" t="s">
        <v>136</v>
      </c>
      <c r="E365" s="147" t="s">
        <v>1</v>
      </c>
      <c r="F365" s="148" t="s">
        <v>409</v>
      </c>
      <c r="H365" s="149">
        <v>46</v>
      </c>
      <c r="I365" s="150"/>
      <c r="L365" s="146"/>
      <c r="M365" s="151"/>
      <c r="T365" s="152"/>
      <c r="AT365" s="147" t="s">
        <v>136</v>
      </c>
      <c r="AU365" s="147" t="s">
        <v>82</v>
      </c>
      <c r="AV365" s="12" t="s">
        <v>82</v>
      </c>
      <c r="AW365" s="12" t="s">
        <v>29</v>
      </c>
      <c r="AX365" s="12" t="s">
        <v>80</v>
      </c>
      <c r="AY365" s="147" t="s">
        <v>122</v>
      </c>
    </row>
    <row r="366" spans="2:65" s="1" customFormat="1" ht="24.2" customHeight="1">
      <c r="B366" s="31"/>
      <c r="C366" s="127" t="s">
        <v>452</v>
      </c>
      <c r="D366" s="127" t="s">
        <v>125</v>
      </c>
      <c r="E366" s="128" t="s">
        <v>453</v>
      </c>
      <c r="F366" s="129" t="s">
        <v>454</v>
      </c>
      <c r="G366" s="130" t="s">
        <v>253</v>
      </c>
      <c r="H366" s="131">
        <v>20.9</v>
      </c>
      <c r="I366" s="132"/>
      <c r="J366" s="133">
        <f>ROUND(I366*H366,2)</f>
        <v>0</v>
      </c>
      <c r="K366" s="129" t="s">
        <v>129</v>
      </c>
      <c r="L366" s="31"/>
      <c r="M366" s="134" t="s">
        <v>1</v>
      </c>
      <c r="N366" s="135" t="s">
        <v>37</v>
      </c>
      <c r="P366" s="136">
        <f>O366*H366</f>
        <v>0</v>
      </c>
      <c r="Q366" s="136">
        <v>0</v>
      </c>
      <c r="R366" s="136">
        <f>Q366*H366</f>
        <v>0</v>
      </c>
      <c r="S366" s="136">
        <v>0</v>
      </c>
      <c r="T366" s="137">
        <f>S366*H366</f>
        <v>0</v>
      </c>
      <c r="AR366" s="138" t="s">
        <v>218</v>
      </c>
      <c r="AT366" s="138" t="s">
        <v>125</v>
      </c>
      <c r="AU366" s="138" t="s">
        <v>82</v>
      </c>
      <c r="AY366" s="16" t="s">
        <v>122</v>
      </c>
      <c r="BE366" s="139">
        <f>IF(N366="základní",J366,0)</f>
        <v>0</v>
      </c>
      <c r="BF366" s="139">
        <f>IF(N366="snížená",J366,0)</f>
        <v>0</v>
      </c>
      <c r="BG366" s="139">
        <f>IF(N366="zákl. přenesená",J366,0)</f>
        <v>0</v>
      </c>
      <c r="BH366" s="139">
        <f>IF(N366="sníž. přenesená",J366,0)</f>
        <v>0</v>
      </c>
      <c r="BI366" s="139">
        <f>IF(N366="nulová",J366,0)</f>
        <v>0</v>
      </c>
      <c r="BJ366" s="16" t="s">
        <v>80</v>
      </c>
      <c r="BK366" s="139">
        <f>ROUND(I366*H366,2)</f>
        <v>0</v>
      </c>
      <c r="BL366" s="16" t="s">
        <v>218</v>
      </c>
      <c r="BM366" s="138" t="s">
        <v>455</v>
      </c>
    </row>
    <row r="367" spans="2:65" s="1" customFormat="1" ht="11.25">
      <c r="B367" s="31"/>
      <c r="D367" s="140" t="s">
        <v>132</v>
      </c>
      <c r="F367" s="141" t="s">
        <v>456</v>
      </c>
      <c r="I367" s="142"/>
      <c r="L367" s="31"/>
      <c r="M367" s="143"/>
      <c r="T367" s="55"/>
      <c r="AT367" s="16" t="s">
        <v>132</v>
      </c>
      <c r="AU367" s="16" t="s">
        <v>82</v>
      </c>
    </row>
    <row r="368" spans="2:65" s="1" customFormat="1" ht="11.25">
      <c r="B368" s="31"/>
      <c r="D368" s="144" t="s">
        <v>134</v>
      </c>
      <c r="F368" s="145" t="s">
        <v>457</v>
      </c>
      <c r="I368" s="142"/>
      <c r="L368" s="31"/>
      <c r="M368" s="143"/>
      <c r="T368" s="55"/>
      <c r="AT368" s="16" t="s">
        <v>134</v>
      </c>
      <c r="AU368" s="16" t="s">
        <v>82</v>
      </c>
    </row>
    <row r="369" spans="2:65" s="12" customFormat="1" ht="11.25">
      <c r="B369" s="146"/>
      <c r="D369" s="140" t="s">
        <v>136</v>
      </c>
      <c r="E369" s="147" t="s">
        <v>1</v>
      </c>
      <c r="F369" s="148" t="s">
        <v>292</v>
      </c>
      <c r="H369" s="149">
        <v>20.9</v>
      </c>
      <c r="I369" s="150"/>
      <c r="L369" s="146"/>
      <c r="M369" s="151"/>
      <c r="T369" s="152"/>
      <c r="AT369" s="147" t="s">
        <v>136</v>
      </c>
      <c r="AU369" s="147" t="s">
        <v>82</v>
      </c>
      <c r="AV369" s="12" t="s">
        <v>82</v>
      </c>
      <c r="AW369" s="12" t="s">
        <v>29</v>
      </c>
      <c r="AX369" s="12" t="s">
        <v>80</v>
      </c>
      <c r="AY369" s="147" t="s">
        <v>122</v>
      </c>
    </row>
    <row r="370" spans="2:65" s="1" customFormat="1" ht="24.2" customHeight="1">
      <c r="B370" s="31"/>
      <c r="C370" s="127" t="s">
        <v>458</v>
      </c>
      <c r="D370" s="127" t="s">
        <v>125</v>
      </c>
      <c r="E370" s="128" t="s">
        <v>459</v>
      </c>
      <c r="F370" s="129" t="s">
        <v>460</v>
      </c>
      <c r="G370" s="130" t="s">
        <v>253</v>
      </c>
      <c r="H370" s="131">
        <v>12.6</v>
      </c>
      <c r="I370" s="132"/>
      <c r="J370" s="133">
        <f>ROUND(I370*H370,2)</f>
        <v>0</v>
      </c>
      <c r="K370" s="129" t="s">
        <v>129</v>
      </c>
      <c r="L370" s="31"/>
      <c r="M370" s="134" t="s">
        <v>1</v>
      </c>
      <c r="N370" s="135" t="s">
        <v>37</v>
      </c>
      <c r="P370" s="136">
        <f>O370*H370</f>
        <v>0</v>
      </c>
      <c r="Q370" s="136">
        <v>0</v>
      </c>
      <c r="R370" s="136">
        <f>Q370*H370</f>
        <v>0</v>
      </c>
      <c r="S370" s="136">
        <v>0</v>
      </c>
      <c r="T370" s="137">
        <f>S370*H370</f>
        <v>0</v>
      </c>
      <c r="AR370" s="138" t="s">
        <v>218</v>
      </c>
      <c r="AT370" s="138" t="s">
        <v>125</v>
      </c>
      <c r="AU370" s="138" t="s">
        <v>82</v>
      </c>
      <c r="AY370" s="16" t="s">
        <v>122</v>
      </c>
      <c r="BE370" s="139">
        <f>IF(N370="základní",J370,0)</f>
        <v>0</v>
      </c>
      <c r="BF370" s="139">
        <f>IF(N370="snížená",J370,0)</f>
        <v>0</v>
      </c>
      <c r="BG370" s="139">
        <f>IF(N370="zákl. přenesená",J370,0)</f>
        <v>0</v>
      </c>
      <c r="BH370" s="139">
        <f>IF(N370="sníž. přenesená",J370,0)</f>
        <v>0</v>
      </c>
      <c r="BI370" s="139">
        <f>IF(N370="nulová",J370,0)</f>
        <v>0</v>
      </c>
      <c r="BJ370" s="16" t="s">
        <v>80</v>
      </c>
      <c r="BK370" s="139">
        <f>ROUND(I370*H370,2)</f>
        <v>0</v>
      </c>
      <c r="BL370" s="16" t="s">
        <v>218</v>
      </c>
      <c r="BM370" s="138" t="s">
        <v>461</v>
      </c>
    </row>
    <row r="371" spans="2:65" s="1" customFormat="1" ht="11.25">
      <c r="B371" s="31"/>
      <c r="D371" s="140" t="s">
        <v>132</v>
      </c>
      <c r="F371" s="141" t="s">
        <v>462</v>
      </c>
      <c r="I371" s="142"/>
      <c r="L371" s="31"/>
      <c r="M371" s="143"/>
      <c r="T371" s="55"/>
      <c r="AT371" s="16" t="s">
        <v>132</v>
      </c>
      <c r="AU371" s="16" t="s">
        <v>82</v>
      </c>
    </row>
    <row r="372" spans="2:65" s="1" customFormat="1" ht="11.25">
      <c r="B372" s="31"/>
      <c r="D372" s="144" t="s">
        <v>134</v>
      </c>
      <c r="F372" s="145" t="s">
        <v>463</v>
      </c>
      <c r="I372" s="142"/>
      <c r="L372" s="31"/>
      <c r="M372" s="143"/>
      <c r="T372" s="55"/>
      <c r="AT372" s="16" t="s">
        <v>134</v>
      </c>
      <c r="AU372" s="16" t="s">
        <v>82</v>
      </c>
    </row>
    <row r="373" spans="2:65" s="12" customFormat="1" ht="11.25">
      <c r="B373" s="146"/>
      <c r="D373" s="140" t="s">
        <v>136</v>
      </c>
      <c r="E373" s="147" t="s">
        <v>1</v>
      </c>
      <c r="F373" s="148" t="s">
        <v>464</v>
      </c>
      <c r="H373" s="149">
        <v>12.6</v>
      </c>
      <c r="I373" s="150"/>
      <c r="L373" s="146"/>
      <c r="M373" s="151"/>
      <c r="T373" s="152"/>
      <c r="AT373" s="147" t="s">
        <v>136</v>
      </c>
      <c r="AU373" s="147" t="s">
        <v>82</v>
      </c>
      <c r="AV373" s="12" t="s">
        <v>82</v>
      </c>
      <c r="AW373" s="12" t="s">
        <v>29</v>
      </c>
      <c r="AX373" s="12" t="s">
        <v>80</v>
      </c>
      <c r="AY373" s="147" t="s">
        <v>122</v>
      </c>
    </row>
    <row r="374" spans="2:65" s="1" customFormat="1" ht="21.75" customHeight="1">
      <c r="B374" s="31"/>
      <c r="C374" s="127" t="s">
        <v>465</v>
      </c>
      <c r="D374" s="127" t="s">
        <v>125</v>
      </c>
      <c r="E374" s="128" t="s">
        <v>466</v>
      </c>
      <c r="F374" s="129" t="s">
        <v>467</v>
      </c>
      <c r="G374" s="130" t="s">
        <v>327</v>
      </c>
      <c r="H374" s="131">
        <v>1</v>
      </c>
      <c r="I374" s="132"/>
      <c r="J374" s="133">
        <f>ROUND(I374*H374,2)</f>
        <v>0</v>
      </c>
      <c r="K374" s="129" t="s">
        <v>1</v>
      </c>
      <c r="L374" s="31"/>
      <c r="M374" s="134" t="s">
        <v>1</v>
      </c>
      <c r="N374" s="135" t="s">
        <v>37</v>
      </c>
      <c r="P374" s="136">
        <f>O374*H374</f>
        <v>0</v>
      </c>
      <c r="Q374" s="136">
        <v>0</v>
      </c>
      <c r="R374" s="136">
        <f>Q374*H374</f>
        <v>0</v>
      </c>
      <c r="S374" s="136">
        <v>0</v>
      </c>
      <c r="T374" s="137">
        <f>S374*H374</f>
        <v>0</v>
      </c>
      <c r="AR374" s="138" t="s">
        <v>218</v>
      </c>
      <c r="AT374" s="138" t="s">
        <v>125</v>
      </c>
      <c r="AU374" s="138" t="s">
        <v>82</v>
      </c>
      <c r="AY374" s="16" t="s">
        <v>122</v>
      </c>
      <c r="BE374" s="139">
        <f>IF(N374="základní",J374,0)</f>
        <v>0</v>
      </c>
      <c r="BF374" s="139">
        <f>IF(N374="snížená",J374,0)</f>
        <v>0</v>
      </c>
      <c r="BG374" s="139">
        <f>IF(N374="zákl. přenesená",J374,0)</f>
        <v>0</v>
      </c>
      <c r="BH374" s="139">
        <f>IF(N374="sníž. přenesená",J374,0)</f>
        <v>0</v>
      </c>
      <c r="BI374" s="139">
        <f>IF(N374="nulová",J374,0)</f>
        <v>0</v>
      </c>
      <c r="BJ374" s="16" t="s">
        <v>80</v>
      </c>
      <c r="BK374" s="139">
        <f>ROUND(I374*H374,2)</f>
        <v>0</v>
      </c>
      <c r="BL374" s="16" t="s">
        <v>218</v>
      </c>
      <c r="BM374" s="138" t="s">
        <v>468</v>
      </c>
    </row>
    <row r="375" spans="2:65" s="1" customFormat="1" ht="19.5">
      <c r="B375" s="31"/>
      <c r="D375" s="140" t="s">
        <v>132</v>
      </c>
      <c r="F375" s="141" t="s">
        <v>469</v>
      </c>
      <c r="I375" s="142"/>
      <c r="L375" s="31"/>
      <c r="M375" s="143"/>
      <c r="T375" s="55"/>
      <c r="AT375" s="16" t="s">
        <v>132</v>
      </c>
      <c r="AU375" s="16" t="s">
        <v>82</v>
      </c>
    </row>
    <row r="376" spans="2:65" s="1" customFormat="1" ht="19.5">
      <c r="B376" s="31"/>
      <c r="D376" s="140" t="s">
        <v>154</v>
      </c>
      <c r="F376" s="160" t="s">
        <v>470</v>
      </c>
      <c r="I376" s="142"/>
      <c r="L376" s="31"/>
      <c r="M376" s="143"/>
      <c r="T376" s="55"/>
      <c r="AT376" s="16" t="s">
        <v>154</v>
      </c>
      <c r="AU376" s="16" t="s">
        <v>82</v>
      </c>
    </row>
    <row r="377" spans="2:65" s="12" customFormat="1" ht="11.25">
      <c r="B377" s="146"/>
      <c r="D377" s="140" t="s">
        <v>136</v>
      </c>
      <c r="E377" s="147" t="s">
        <v>1</v>
      </c>
      <c r="F377" s="148" t="s">
        <v>80</v>
      </c>
      <c r="H377" s="149">
        <v>1</v>
      </c>
      <c r="I377" s="150"/>
      <c r="L377" s="146"/>
      <c r="M377" s="151"/>
      <c r="T377" s="152"/>
      <c r="AT377" s="147" t="s">
        <v>136</v>
      </c>
      <c r="AU377" s="147" t="s">
        <v>82</v>
      </c>
      <c r="AV377" s="12" t="s">
        <v>82</v>
      </c>
      <c r="AW377" s="12" t="s">
        <v>29</v>
      </c>
      <c r="AX377" s="12" t="s">
        <v>80</v>
      </c>
      <c r="AY377" s="147" t="s">
        <v>122</v>
      </c>
    </row>
    <row r="378" spans="2:65" s="1" customFormat="1" ht="24.2" customHeight="1">
      <c r="B378" s="31"/>
      <c r="C378" s="127" t="s">
        <v>471</v>
      </c>
      <c r="D378" s="127" t="s">
        <v>125</v>
      </c>
      <c r="E378" s="128" t="s">
        <v>472</v>
      </c>
      <c r="F378" s="129" t="s">
        <v>473</v>
      </c>
      <c r="G378" s="130" t="s">
        <v>327</v>
      </c>
      <c r="H378" s="131">
        <v>1</v>
      </c>
      <c r="I378" s="132"/>
      <c r="J378" s="133">
        <f>ROUND(I378*H378,2)</f>
        <v>0</v>
      </c>
      <c r="K378" s="129" t="s">
        <v>129</v>
      </c>
      <c r="L378" s="31"/>
      <c r="M378" s="134" t="s">
        <v>1</v>
      </c>
      <c r="N378" s="135" t="s">
        <v>37</v>
      </c>
      <c r="P378" s="136">
        <f>O378*H378</f>
        <v>0</v>
      </c>
      <c r="Q378" s="136">
        <v>0</v>
      </c>
      <c r="R378" s="136">
        <f>Q378*H378</f>
        <v>0</v>
      </c>
      <c r="S378" s="136">
        <v>0</v>
      </c>
      <c r="T378" s="137">
        <f>S378*H378</f>
        <v>0</v>
      </c>
      <c r="AR378" s="138" t="s">
        <v>218</v>
      </c>
      <c r="AT378" s="138" t="s">
        <v>125</v>
      </c>
      <c r="AU378" s="138" t="s">
        <v>82</v>
      </c>
      <c r="AY378" s="16" t="s">
        <v>122</v>
      </c>
      <c r="BE378" s="139">
        <f>IF(N378="základní",J378,0)</f>
        <v>0</v>
      </c>
      <c r="BF378" s="139">
        <f>IF(N378="snížená",J378,0)</f>
        <v>0</v>
      </c>
      <c r="BG378" s="139">
        <f>IF(N378="zákl. přenesená",J378,0)</f>
        <v>0</v>
      </c>
      <c r="BH378" s="139">
        <f>IF(N378="sníž. přenesená",J378,0)</f>
        <v>0</v>
      </c>
      <c r="BI378" s="139">
        <f>IF(N378="nulová",J378,0)</f>
        <v>0</v>
      </c>
      <c r="BJ378" s="16" t="s">
        <v>80</v>
      </c>
      <c r="BK378" s="139">
        <f>ROUND(I378*H378,2)</f>
        <v>0</v>
      </c>
      <c r="BL378" s="16" t="s">
        <v>218</v>
      </c>
      <c r="BM378" s="138" t="s">
        <v>474</v>
      </c>
    </row>
    <row r="379" spans="2:65" s="1" customFormat="1" ht="19.5">
      <c r="B379" s="31"/>
      <c r="D379" s="140" t="s">
        <v>132</v>
      </c>
      <c r="F379" s="141" t="s">
        <v>475</v>
      </c>
      <c r="I379" s="142"/>
      <c r="L379" s="31"/>
      <c r="M379" s="143"/>
      <c r="T379" s="55"/>
      <c r="AT379" s="16" t="s">
        <v>132</v>
      </c>
      <c r="AU379" s="16" t="s">
        <v>82</v>
      </c>
    </row>
    <row r="380" spans="2:65" s="1" customFormat="1" ht="11.25">
      <c r="B380" s="31"/>
      <c r="D380" s="144" t="s">
        <v>134</v>
      </c>
      <c r="F380" s="145" t="s">
        <v>476</v>
      </c>
      <c r="I380" s="142"/>
      <c r="L380" s="31"/>
      <c r="M380" s="143"/>
      <c r="T380" s="55"/>
      <c r="AT380" s="16" t="s">
        <v>134</v>
      </c>
      <c r="AU380" s="16" t="s">
        <v>82</v>
      </c>
    </row>
    <row r="381" spans="2:65" s="12" customFormat="1" ht="11.25">
      <c r="B381" s="146"/>
      <c r="D381" s="140" t="s">
        <v>136</v>
      </c>
      <c r="E381" s="147" t="s">
        <v>1</v>
      </c>
      <c r="F381" s="148" t="s">
        <v>80</v>
      </c>
      <c r="H381" s="149">
        <v>1</v>
      </c>
      <c r="I381" s="150"/>
      <c r="L381" s="146"/>
      <c r="M381" s="151"/>
      <c r="T381" s="152"/>
      <c r="AT381" s="147" t="s">
        <v>136</v>
      </c>
      <c r="AU381" s="147" t="s">
        <v>82</v>
      </c>
      <c r="AV381" s="12" t="s">
        <v>82</v>
      </c>
      <c r="AW381" s="12" t="s">
        <v>29</v>
      </c>
      <c r="AX381" s="12" t="s">
        <v>80</v>
      </c>
      <c r="AY381" s="147" t="s">
        <v>122</v>
      </c>
    </row>
    <row r="382" spans="2:65" s="1" customFormat="1" ht="16.5" customHeight="1">
      <c r="B382" s="31"/>
      <c r="C382" s="161" t="s">
        <v>477</v>
      </c>
      <c r="D382" s="161" t="s">
        <v>239</v>
      </c>
      <c r="E382" s="162" t="s">
        <v>478</v>
      </c>
      <c r="F382" s="163" t="s">
        <v>479</v>
      </c>
      <c r="G382" s="164" t="s">
        <v>327</v>
      </c>
      <c r="H382" s="165">
        <v>1</v>
      </c>
      <c r="I382" s="166"/>
      <c r="J382" s="167">
        <f>ROUND(I382*H382,2)</f>
        <v>0</v>
      </c>
      <c r="K382" s="163" t="s">
        <v>129</v>
      </c>
      <c r="L382" s="168"/>
      <c r="M382" s="169" t="s">
        <v>1</v>
      </c>
      <c r="N382" s="170" t="s">
        <v>37</v>
      </c>
      <c r="P382" s="136">
        <f>O382*H382</f>
        <v>0</v>
      </c>
      <c r="Q382" s="136">
        <v>4.0000000000000001E-3</v>
      </c>
      <c r="R382" s="136">
        <f>Q382*H382</f>
        <v>4.0000000000000001E-3</v>
      </c>
      <c r="S382" s="136">
        <v>0</v>
      </c>
      <c r="T382" s="137">
        <f>S382*H382</f>
        <v>0</v>
      </c>
      <c r="AR382" s="138" t="s">
        <v>242</v>
      </c>
      <c r="AT382" s="138" t="s">
        <v>239</v>
      </c>
      <c r="AU382" s="138" t="s">
        <v>82</v>
      </c>
      <c r="AY382" s="16" t="s">
        <v>122</v>
      </c>
      <c r="BE382" s="139">
        <f>IF(N382="základní",J382,0)</f>
        <v>0</v>
      </c>
      <c r="BF382" s="139">
        <f>IF(N382="snížená",J382,0)</f>
        <v>0</v>
      </c>
      <c r="BG382" s="139">
        <f>IF(N382="zákl. přenesená",J382,0)</f>
        <v>0</v>
      </c>
      <c r="BH382" s="139">
        <f>IF(N382="sníž. přenesená",J382,0)</f>
        <v>0</v>
      </c>
      <c r="BI382" s="139">
        <f>IF(N382="nulová",J382,0)</f>
        <v>0</v>
      </c>
      <c r="BJ382" s="16" t="s">
        <v>80</v>
      </c>
      <c r="BK382" s="139">
        <f>ROUND(I382*H382,2)</f>
        <v>0</v>
      </c>
      <c r="BL382" s="16" t="s">
        <v>218</v>
      </c>
      <c r="BM382" s="138" t="s">
        <v>480</v>
      </c>
    </row>
    <row r="383" spans="2:65" s="1" customFormat="1" ht="11.25">
      <c r="B383" s="31"/>
      <c r="D383" s="140" t="s">
        <v>132</v>
      </c>
      <c r="F383" s="141" t="s">
        <v>479</v>
      </c>
      <c r="I383" s="142"/>
      <c r="L383" s="31"/>
      <c r="M383" s="143"/>
      <c r="T383" s="55"/>
      <c r="AT383" s="16" t="s">
        <v>132</v>
      </c>
      <c r="AU383" s="16" t="s">
        <v>82</v>
      </c>
    </row>
    <row r="384" spans="2:65" s="1" customFormat="1" ht="37.9" customHeight="1">
      <c r="B384" s="31"/>
      <c r="C384" s="127" t="s">
        <v>481</v>
      </c>
      <c r="D384" s="127" t="s">
        <v>125</v>
      </c>
      <c r="E384" s="128" t="s">
        <v>482</v>
      </c>
      <c r="F384" s="129" t="s">
        <v>483</v>
      </c>
      <c r="G384" s="130" t="s">
        <v>128</v>
      </c>
      <c r="H384" s="131">
        <v>444.29199999999997</v>
      </c>
      <c r="I384" s="132"/>
      <c r="J384" s="133">
        <f>ROUND(I384*H384,2)</f>
        <v>0</v>
      </c>
      <c r="K384" s="129" t="s">
        <v>129</v>
      </c>
      <c r="L384" s="31"/>
      <c r="M384" s="134" t="s">
        <v>1</v>
      </c>
      <c r="N384" s="135" t="s">
        <v>37</v>
      </c>
      <c r="P384" s="136">
        <f>O384*H384</f>
        <v>0</v>
      </c>
      <c r="Q384" s="136">
        <v>1.0000000000000001E-5</v>
      </c>
      <c r="R384" s="136">
        <f>Q384*H384</f>
        <v>4.4429200000000004E-3</v>
      </c>
      <c r="S384" s="136">
        <v>0</v>
      </c>
      <c r="T384" s="137">
        <f>S384*H384</f>
        <v>0</v>
      </c>
      <c r="AR384" s="138" t="s">
        <v>218</v>
      </c>
      <c r="AT384" s="138" t="s">
        <v>125</v>
      </c>
      <c r="AU384" s="138" t="s">
        <v>82</v>
      </c>
      <c r="AY384" s="16" t="s">
        <v>122</v>
      </c>
      <c r="BE384" s="139">
        <f>IF(N384="základní",J384,0)</f>
        <v>0</v>
      </c>
      <c r="BF384" s="139">
        <f>IF(N384="snížená",J384,0)</f>
        <v>0</v>
      </c>
      <c r="BG384" s="139">
        <f>IF(N384="zákl. přenesená",J384,0)</f>
        <v>0</v>
      </c>
      <c r="BH384" s="139">
        <f>IF(N384="sníž. přenesená",J384,0)</f>
        <v>0</v>
      </c>
      <c r="BI384" s="139">
        <f>IF(N384="nulová",J384,0)</f>
        <v>0</v>
      </c>
      <c r="BJ384" s="16" t="s">
        <v>80</v>
      </c>
      <c r="BK384" s="139">
        <f>ROUND(I384*H384,2)</f>
        <v>0</v>
      </c>
      <c r="BL384" s="16" t="s">
        <v>218</v>
      </c>
      <c r="BM384" s="138" t="s">
        <v>484</v>
      </c>
    </row>
    <row r="385" spans="2:51" s="1" customFormat="1" ht="29.25">
      <c r="B385" s="31"/>
      <c r="D385" s="140" t="s">
        <v>132</v>
      </c>
      <c r="F385" s="141" t="s">
        <v>485</v>
      </c>
      <c r="I385" s="142"/>
      <c r="L385" s="31"/>
      <c r="M385" s="143"/>
      <c r="T385" s="55"/>
      <c r="AT385" s="16" t="s">
        <v>132</v>
      </c>
      <c r="AU385" s="16" t="s">
        <v>82</v>
      </c>
    </row>
    <row r="386" spans="2:51" s="1" customFormat="1" ht="11.25">
      <c r="B386" s="31"/>
      <c r="D386" s="144" t="s">
        <v>134</v>
      </c>
      <c r="F386" s="145" t="s">
        <v>486</v>
      </c>
      <c r="I386" s="142"/>
      <c r="L386" s="31"/>
      <c r="M386" s="143"/>
      <c r="T386" s="55"/>
      <c r="AT386" s="16" t="s">
        <v>134</v>
      </c>
      <c r="AU386" s="16" t="s">
        <v>82</v>
      </c>
    </row>
    <row r="387" spans="2:51" s="14" customFormat="1" ht="11.25">
      <c r="B387" s="171"/>
      <c r="D387" s="140" t="s">
        <v>136</v>
      </c>
      <c r="E387" s="172" t="s">
        <v>1</v>
      </c>
      <c r="F387" s="173" t="s">
        <v>389</v>
      </c>
      <c r="H387" s="172" t="s">
        <v>1</v>
      </c>
      <c r="I387" s="174"/>
      <c r="L387" s="171"/>
      <c r="M387" s="175"/>
      <c r="T387" s="176"/>
      <c r="AT387" s="172" t="s">
        <v>136</v>
      </c>
      <c r="AU387" s="172" t="s">
        <v>82</v>
      </c>
      <c r="AV387" s="14" t="s">
        <v>80</v>
      </c>
      <c r="AW387" s="14" t="s">
        <v>29</v>
      </c>
      <c r="AX387" s="14" t="s">
        <v>72</v>
      </c>
      <c r="AY387" s="172" t="s">
        <v>122</v>
      </c>
    </row>
    <row r="388" spans="2:51" s="12" customFormat="1" ht="11.25">
      <c r="B388" s="146"/>
      <c r="D388" s="140" t="s">
        <v>136</v>
      </c>
      <c r="E388" s="147" t="s">
        <v>1</v>
      </c>
      <c r="F388" s="148" t="s">
        <v>390</v>
      </c>
      <c r="H388" s="149">
        <v>12.9</v>
      </c>
      <c r="I388" s="150"/>
      <c r="L388" s="146"/>
      <c r="M388" s="151"/>
      <c r="T388" s="152"/>
      <c r="AT388" s="147" t="s">
        <v>136</v>
      </c>
      <c r="AU388" s="147" t="s">
        <v>82</v>
      </c>
      <c r="AV388" s="12" t="s">
        <v>82</v>
      </c>
      <c r="AW388" s="12" t="s">
        <v>29</v>
      </c>
      <c r="AX388" s="12" t="s">
        <v>72</v>
      </c>
      <c r="AY388" s="147" t="s">
        <v>122</v>
      </c>
    </row>
    <row r="389" spans="2:51" s="12" customFormat="1" ht="11.25">
      <c r="B389" s="146"/>
      <c r="D389" s="140" t="s">
        <v>136</v>
      </c>
      <c r="E389" s="147" t="s">
        <v>1</v>
      </c>
      <c r="F389" s="148" t="s">
        <v>391</v>
      </c>
      <c r="H389" s="149">
        <v>12</v>
      </c>
      <c r="I389" s="150"/>
      <c r="L389" s="146"/>
      <c r="M389" s="151"/>
      <c r="T389" s="152"/>
      <c r="AT389" s="147" t="s">
        <v>136</v>
      </c>
      <c r="AU389" s="147" t="s">
        <v>82</v>
      </c>
      <c r="AV389" s="12" t="s">
        <v>82</v>
      </c>
      <c r="AW389" s="12" t="s">
        <v>29</v>
      </c>
      <c r="AX389" s="12" t="s">
        <v>72</v>
      </c>
      <c r="AY389" s="147" t="s">
        <v>122</v>
      </c>
    </row>
    <row r="390" spans="2:51" s="12" customFormat="1" ht="11.25">
      <c r="B390" s="146"/>
      <c r="D390" s="140" t="s">
        <v>136</v>
      </c>
      <c r="E390" s="147" t="s">
        <v>1</v>
      </c>
      <c r="F390" s="148" t="s">
        <v>392</v>
      </c>
      <c r="H390" s="149">
        <v>6.45</v>
      </c>
      <c r="I390" s="150"/>
      <c r="L390" s="146"/>
      <c r="M390" s="151"/>
      <c r="T390" s="152"/>
      <c r="AT390" s="147" t="s">
        <v>136</v>
      </c>
      <c r="AU390" s="147" t="s">
        <v>82</v>
      </c>
      <c r="AV390" s="12" t="s">
        <v>82</v>
      </c>
      <c r="AW390" s="12" t="s">
        <v>29</v>
      </c>
      <c r="AX390" s="12" t="s">
        <v>72</v>
      </c>
      <c r="AY390" s="147" t="s">
        <v>122</v>
      </c>
    </row>
    <row r="391" spans="2:51" s="12" customFormat="1" ht="11.25">
      <c r="B391" s="146"/>
      <c r="D391" s="140" t="s">
        <v>136</v>
      </c>
      <c r="E391" s="147" t="s">
        <v>1</v>
      </c>
      <c r="F391" s="148" t="s">
        <v>393</v>
      </c>
      <c r="H391" s="149">
        <v>6</v>
      </c>
      <c r="I391" s="150"/>
      <c r="L391" s="146"/>
      <c r="M391" s="151"/>
      <c r="T391" s="152"/>
      <c r="AT391" s="147" t="s">
        <v>136</v>
      </c>
      <c r="AU391" s="147" t="s">
        <v>82</v>
      </c>
      <c r="AV391" s="12" t="s">
        <v>82</v>
      </c>
      <c r="AW391" s="12" t="s">
        <v>29</v>
      </c>
      <c r="AX391" s="12" t="s">
        <v>72</v>
      </c>
      <c r="AY391" s="147" t="s">
        <v>122</v>
      </c>
    </row>
    <row r="392" spans="2:51" s="14" customFormat="1" ht="11.25">
      <c r="B392" s="171"/>
      <c r="D392" s="140" t="s">
        <v>136</v>
      </c>
      <c r="E392" s="172" t="s">
        <v>1</v>
      </c>
      <c r="F392" s="173" t="s">
        <v>394</v>
      </c>
      <c r="H392" s="172" t="s">
        <v>1</v>
      </c>
      <c r="I392" s="174"/>
      <c r="L392" s="171"/>
      <c r="M392" s="175"/>
      <c r="T392" s="176"/>
      <c r="AT392" s="172" t="s">
        <v>136</v>
      </c>
      <c r="AU392" s="172" t="s">
        <v>82</v>
      </c>
      <c r="AV392" s="14" t="s">
        <v>80</v>
      </c>
      <c r="AW392" s="14" t="s">
        <v>29</v>
      </c>
      <c r="AX392" s="14" t="s">
        <v>72</v>
      </c>
      <c r="AY392" s="172" t="s">
        <v>122</v>
      </c>
    </row>
    <row r="393" spans="2:51" s="12" customFormat="1" ht="11.25">
      <c r="B393" s="146"/>
      <c r="D393" s="140" t="s">
        <v>136</v>
      </c>
      <c r="E393" s="147" t="s">
        <v>1</v>
      </c>
      <c r="F393" s="148" t="s">
        <v>395</v>
      </c>
      <c r="H393" s="149">
        <v>172.8</v>
      </c>
      <c r="I393" s="150"/>
      <c r="L393" s="146"/>
      <c r="M393" s="151"/>
      <c r="T393" s="152"/>
      <c r="AT393" s="147" t="s">
        <v>136</v>
      </c>
      <c r="AU393" s="147" t="s">
        <v>82</v>
      </c>
      <c r="AV393" s="12" t="s">
        <v>82</v>
      </c>
      <c r="AW393" s="12" t="s">
        <v>29</v>
      </c>
      <c r="AX393" s="12" t="s">
        <v>72</v>
      </c>
      <c r="AY393" s="147" t="s">
        <v>122</v>
      </c>
    </row>
    <row r="394" spans="2:51" s="12" customFormat="1" ht="11.25">
      <c r="B394" s="146"/>
      <c r="D394" s="140" t="s">
        <v>136</v>
      </c>
      <c r="E394" s="147" t="s">
        <v>1</v>
      </c>
      <c r="F394" s="148" t="s">
        <v>396</v>
      </c>
      <c r="H394" s="149">
        <v>-12.507999999999999</v>
      </c>
      <c r="I394" s="150"/>
      <c r="L394" s="146"/>
      <c r="M394" s="151"/>
      <c r="T394" s="152"/>
      <c r="AT394" s="147" t="s">
        <v>136</v>
      </c>
      <c r="AU394" s="147" t="s">
        <v>82</v>
      </c>
      <c r="AV394" s="12" t="s">
        <v>82</v>
      </c>
      <c r="AW394" s="12" t="s">
        <v>29</v>
      </c>
      <c r="AX394" s="12" t="s">
        <v>72</v>
      </c>
      <c r="AY394" s="147" t="s">
        <v>122</v>
      </c>
    </row>
    <row r="395" spans="2:51" s="12" customFormat="1" ht="11.25">
      <c r="B395" s="146"/>
      <c r="D395" s="140" t="s">
        <v>136</v>
      </c>
      <c r="E395" s="147" t="s">
        <v>1</v>
      </c>
      <c r="F395" s="148" t="s">
        <v>398</v>
      </c>
      <c r="H395" s="149">
        <v>-0.25</v>
      </c>
      <c r="I395" s="150"/>
      <c r="L395" s="146"/>
      <c r="M395" s="151"/>
      <c r="T395" s="152"/>
      <c r="AT395" s="147" t="s">
        <v>136</v>
      </c>
      <c r="AU395" s="147" t="s">
        <v>82</v>
      </c>
      <c r="AV395" s="12" t="s">
        <v>82</v>
      </c>
      <c r="AW395" s="12" t="s">
        <v>29</v>
      </c>
      <c r="AX395" s="12" t="s">
        <v>72</v>
      </c>
      <c r="AY395" s="147" t="s">
        <v>122</v>
      </c>
    </row>
    <row r="396" spans="2:51" s="14" customFormat="1" ht="11.25">
      <c r="B396" s="171"/>
      <c r="D396" s="140" t="s">
        <v>136</v>
      </c>
      <c r="E396" s="172" t="s">
        <v>1</v>
      </c>
      <c r="F396" s="173" t="s">
        <v>399</v>
      </c>
      <c r="H396" s="172" t="s">
        <v>1</v>
      </c>
      <c r="I396" s="174"/>
      <c r="L396" s="171"/>
      <c r="M396" s="175"/>
      <c r="T396" s="176"/>
      <c r="AT396" s="172" t="s">
        <v>136</v>
      </c>
      <c r="AU396" s="172" t="s">
        <v>82</v>
      </c>
      <c r="AV396" s="14" t="s">
        <v>80</v>
      </c>
      <c r="AW396" s="14" t="s">
        <v>29</v>
      </c>
      <c r="AX396" s="14" t="s">
        <v>72</v>
      </c>
      <c r="AY396" s="172" t="s">
        <v>122</v>
      </c>
    </row>
    <row r="397" spans="2:51" s="12" customFormat="1" ht="11.25">
      <c r="B397" s="146"/>
      <c r="D397" s="140" t="s">
        <v>136</v>
      </c>
      <c r="E397" s="147" t="s">
        <v>1</v>
      </c>
      <c r="F397" s="148" t="s">
        <v>400</v>
      </c>
      <c r="H397" s="149">
        <v>259.60000000000002</v>
      </c>
      <c r="I397" s="150"/>
      <c r="L397" s="146"/>
      <c r="M397" s="151"/>
      <c r="T397" s="152"/>
      <c r="AT397" s="147" t="s">
        <v>136</v>
      </c>
      <c r="AU397" s="147" t="s">
        <v>82</v>
      </c>
      <c r="AV397" s="12" t="s">
        <v>82</v>
      </c>
      <c r="AW397" s="12" t="s">
        <v>29</v>
      </c>
      <c r="AX397" s="12" t="s">
        <v>72</v>
      </c>
      <c r="AY397" s="147" t="s">
        <v>122</v>
      </c>
    </row>
    <row r="398" spans="2:51" s="12" customFormat="1" ht="11.25">
      <c r="B398" s="146"/>
      <c r="D398" s="140" t="s">
        <v>136</v>
      </c>
      <c r="E398" s="147" t="s">
        <v>1</v>
      </c>
      <c r="F398" s="148" t="s">
        <v>401</v>
      </c>
      <c r="H398" s="149">
        <v>-6.45</v>
      </c>
      <c r="I398" s="150"/>
      <c r="L398" s="146"/>
      <c r="M398" s="151"/>
      <c r="T398" s="152"/>
      <c r="AT398" s="147" t="s">
        <v>136</v>
      </c>
      <c r="AU398" s="147" t="s">
        <v>82</v>
      </c>
      <c r="AV398" s="12" t="s">
        <v>82</v>
      </c>
      <c r="AW398" s="12" t="s">
        <v>29</v>
      </c>
      <c r="AX398" s="12" t="s">
        <v>72</v>
      </c>
      <c r="AY398" s="147" t="s">
        <v>122</v>
      </c>
    </row>
    <row r="399" spans="2:51" s="12" customFormat="1" ht="11.25">
      <c r="B399" s="146"/>
      <c r="D399" s="140" t="s">
        <v>136</v>
      </c>
      <c r="E399" s="147" t="s">
        <v>1</v>
      </c>
      <c r="F399" s="148" t="s">
        <v>402</v>
      </c>
      <c r="H399" s="149">
        <v>-6</v>
      </c>
      <c r="I399" s="150"/>
      <c r="L399" s="146"/>
      <c r="M399" s="151"/>
      <c r="T399" s="152"/>
      <c r="AT399" s="147" t="s">
        <v>136</v>
      </c>
      <c r="AU399" s="147" t="s">
        <v>82</v>
      </c>
      <c r="AV399" s="12" t="s">
        <v>82</v>
      </c>
      <c r="AW399" s="12" t="s">
        <v>29</v>
      </c>
      <c r="AX399" s="12" t="s">
        <v>72</v>
      </c>
      <c r="AY399" s="147" t="s">
        <v>122</v>
      </c>
    </row>
    <row r="400" spans="2:51" s="12" customFormat="1" ht="11.25">
      <c r="B400" s="146"/>
      <c r="D400" s="140" t="s">
        <v>136</v>
      </c>
      <c r="E400" s="147" t="s">
        <v>1</v>
      </c>
      <c r="F400" s="148" t="s">
        <v>398</v>
      </c>
      <c r="H400" s="149">
        <v>-0.25</v>
      </c>
      <c r="I400" s="150"/>
      <c r="L400" s="146"/>
      <c r="M400" s="151"/>
      <c r="T400" s="152"/>
      <c r="AT400" s="147" t="s">
        <v>136</v>
      </c>
      <c r="AU400" s="147" t="s">
        <v>82</v>
      </c>
      <c r="AV400" s="12" t="s">
        <v>82</v>
      </c>
      <c r="AW400" s="12" t="s">
        <v>29</v>
      </c>
      <c r="AX400" s="12" t="s">
        <v>72</v>
      </c>
      <c r="AY400" s="147" t="s">
        <v>122</v>
      </c>
    </row>
    <row r="401" spans="2:65" s="13" customFormat="1" ht="11.25">
      <c r="B401" s="153"/>
      <c r="D401" s="140" t="s">
        <v>136</v>
      </c>
      <c r="E401" s="154" t="s">
        <v>1</v>
      </c>
      <c r="F401" s="155" t="s">
        <v>139</v>
      </c>
      <c r="H401" s="156">
        <v>444.29200000000003</v>
      </c>
      <c r="I401" s="157"/>
      <c r="L401" s="153"/>
      <c r="M401" s="158"/>
      <c r="T401" s="159"/>
      <c r="AT401" s="154" t="s">
        <v>136</v>
      </c>
      <c r="AU401" s="154" t="s">
        <v>82</v>
      </c>
      <c r="AV401" s="13" t="s">
        <v>130</v>
      </c>
      <c r="AW401" s="13" t="s">
        <v>29</v>
      </c>
      <c r="AX401" s="13" t="s">
        <v>80</v>
      </c>
      <c r="AY401" s="154" t="s">
        <v>122</v>
      </c>
    </row>
    <row r="402" spans="2:65" s="1" customFormat="1" ht="37.9" customHeight="1">
      <c r="B402" s="31"/>
      <c r="C402" s="161" t="s">
        <v>487</v>
      </c>
      <c r="D402" s="161" t="s">
        <v>239</v>
      </c>
      <c r="E402" s="162" t="s">
        <v>488</v>
      </c>
      <c r="F402" s="163" t="s">
        <v>489</v>
      </c>
      <c r="G402" s="164" t="s">
        <v>128</v>
      </c>
      <c r="H402" s="165">
        <v>488.721</v>
      </c>
      <c r="I402" s="166"/>
      <c r="J402" s="167">
        <f>ROUND(I402*H402,2)</f>
        <v>0</v>
      </c>
      <c r="K402" s="163" t="s">
        <v>129</v>
      </c>
      <c r="L402" s="168"/>
      <c r="M402" s="169" t="s">
        <v>1</v>
      </c>
      <c r="N402" s="170" t="s">
        <v>37</v>
      </c>
      <c r="P402" s="136">
        <f>O402*H402</f>
        <v>0</v>
      </c>
      <c r="Q402" s="136">
        <v>1.4999999999999999E-4</v>
      </c>
      <c r="R402" s="136">
        <f>Q402*H402</f>
        <v>7.3308149999999989E-2</v>
      </c>
      <c r="S402" s="136">
        <v>0</v>
      </c>
      <c r="T402" s="137">
        <f>S402*H402</f>
        <v>0</v>
      </c>
      <c r="AR402" s="138" t="s">
        <v>242</v>
      </c>
      <c r="AT402" s="138" t="s">
        <v>239</v>
      </c>
      <c r="AU402" s="138" t="s">
        <v>82</v>
      </c>
      <c r="AY402" s="16" t="s">
        <v>122</v>
      </c>
      <c r="BE402" s="139">
        <f>IF(N402="základní",J402,0)</f>
        <v>0</v>
      </c>
      <c r="BF402" s="139">
        <f>IF(N402="snížená",J402,0)</f>
        <v>0</v>
      </c>
      <c r="BG402" s="139">
        <f>IF(N402="zákl. přenesená",J402,0)</f>
        <v>0</v>
      </c>
      <c r="BH402" s="139">
        <f>IF(N402="sníž. přenesená",J402,0)</f>
        <v>0</v>
      </c>
      <c r="BI402" s="139">
        <f>IF(N402="nulová",J402,0)</f>
        <v>0</v>
      </c>
      <c r="BJ402" s="16" t="s">
        <v>80</v>
      </c>
      <c r="BK402" s="139">
        <f>ROUND(I402*H402,2)</f>
        <v>0</v>
      </c>
      <c r="BL402" s="16" t="s">
        <v>218</v>
      </c>
      <c r="BM402" s="138" t="s">
        <v>490</v>
      </c>
    </row>
    <row r="403" spans="2:65" s="1" customFormat="1" ht="29.25">
      <c r="B403" s="31"/>
      <c r="D403" s="140" t="s">
        <v>132</v>
      </c>
      <c r="F403" s="141" t="s">
        <v>489</v>
      </c>
      <c r="I403" s="142"/>
      <c r="L403" s="31"/>
      <c r="M403" s="143"/>
      <c r="T403" s="55"/>
      <c r="AT403" s="16" t="s">
        <v>132</v>
      </c>
      <c r="AU403" s="16" t="s">
        <v>82</v>
      </c>
    </row>
    <row r="404" spans="2:65" s="12" customFormat="1" ht="11.25">
      <c r="B404" s="146"/>
      <c r="D404" s="140" t="s">
        <v>136</v>
      </c>
      <c r="F404" s="148" t="s">
        <v>491</v>
      </c>
      <c r="H404" s="149">
        <v>488.721</v>
      </c>
      <c r="I404" s="150"/>
      <c r="L404" s="146"/>
      <c r="M404" s="151"/>
      <c r="T404" s="152"/>
      <c r="AT404" s="147" t="s">
        <v>136</v>
      </c>
      <c r="AU404" s="147" t="s">
        <v>82</v>
      </c>
      <c r="AV404" s="12" t="s">
        <v>82</v>
      </c>
      <c r="AW404" s="12" t="s">
        <v>4</v>
      </c>
      <c r="AX404" s="12" t="s">
        <v>80</v>
      </c>
      <c r="AY404" s="147" t="s">
        <v>122</v>
      </c>
    </row>
    <row r="405" spans="2:65" s="1" customFormat="1" ht="24.2" customHeight="1">
      <c r="B405" s="31"/>
      <c r="C405" s="127" t="s">
        <v>492</v>
      </c>
      <c r="D405" s="127" t="s">
        <v>125</v>
      </c>
      <c r="E405" s="128" t="s">
        <v>493</v>
      </c>
      <c r="F405" s="129" t="s">
        <v>494</v>
      </c>
      <c r="G405" s="130" t="s">
        <v>128</v>
      </c>
      <c r="H405" s="131">
        <v>443.54199999999997</v>
      </c>
      <c r="I405" s="132"/>
      <c r="J405" s="133">
        <f>ROUND(I405*H405,2)</f>
        <v>0</v>
      </c>
      <c r="K405" s="129" t="s">
        <v>129</v>
      </c>
      <c r="L405" s="31"/>
      <c r="M405" s="134" t="s">
        <v>1</v>
      </c>
      <c r="N405" s="135" t="s">
        <v>37</v>
      </c>
      <c r="P405" s="136">
        <f>O405*H405</f>
        <v>0</v>
      </c>
      <c r="Q405" s="136">
        <v>0</v>
      </c>
      <c r="R405" s="136">
        <f>Q405*H405</f>
        <v>0</v>
      </c>
      <c r="S405" s="136">
        <v>1.2999999999999999E-4</v>
      </c>
      <c r="T405" s="137">
        <f>S405*H405</f>
        <v>5.766045999999999E-2</v>
      </c>
      <c r="AR405" s="138" t="s">
        <v>218</v>
      </c>
      <c r="AT405" s="138" t="s">
        <v>125</v>
      </c>
      <c r="AU405" s="138" t="s">
        <v>82</v>
      </c>
      <c r="AY405" s="16" t="s">
        <v>122</v>
      </c>
      <c r="BE405" s="139">
        <f>IF(N405="základní",J405,0)</f>
        <v>0</v>
      </c>
      <c r="BF405" s="139">
        <f>IF(N405="snížená",J405,0)</f>
        <v>0</v>
      </c>
      <c r="BG405" s="139">
        <f>IF(N405="zákl. přenesená",J405,0)</f>
        <v>0</v>
      </c>
      <c r="BH405" s="139">
        <f>IF(N405="sníž. přenesená",J405,0)</f>
        <v>0</v>
      </c>
      <c r="BI405" s="139">
        <f>IF(N405="nulová",J405,0)</f>
        <v>0</v>
      </c>
      <c r="BJ405" s="16" t="s">
        <v>80</v>
      </c>
      <c r="BK405" s="139">
        <f>ROUND(I405*H405,2)</f>
        <v>0</v>
      </c>
      <c r="BL405" s="16" t="s">
        <v>218</v>
      </c>
      <c r="BM405" s="138" t="s">
        <v>495</v>
      </c>
    </row>
    <row r="406" spans="2:65" s="1" customFormat="1" ht="11.25">
      <c r="B406" s="31"/>
      <c r="D406" s="140" t="s">
        <v>132</v>
      </c>
      <c r="F406" s="141" t="s">
        <v>494</v>
      </c>
      <c r="I406" s="142"/>
      <c r="L406" s="31"/>
      <c r="M406" s="143"/>
      <c r="T406" s="55"/>
      <c r="AT406" s="16" t="s">
        <v>132</v>
      </c>
      <c r="AU406" s="16" t="s">
        <v>82</v>
      </c>
    </row>
    <row r="407" spans="2:65" s="1" customFormat="1" ht="11.25">
      <c r="B407" s="31"/>
      <c r="D407" s="144" t="s">
        <v>134</v>
      </c>
      <c r="F407" s="145" t="s">
        <v>496</v>
      </c>
      <c r="I407" s="142"/>
      <c r="L407" s="31"/>
      <c r="M407" s="143"/>
      <c r="T407" s="55"/>
      <c r="AT407" s="16" t="s">
        <v>134</v>
      </c>
      <c r="AU407" s="16" t="s">
        <v>82</v>
      </c>
    </row>
    <row r="408" spans="2:65" s="1" customFormat="1" ht="16.5" customHeight="1">
      <c r="B408" s="31"/>
      <c r="C408" s="127" t="s">
        <v>497</v>
      </c>
      <c r="D408" s="127" t="s">
        <v>125</v>
      </c>
      <c r="E408" s="128" t="s">
        <v>498</v>
      </c>
      <c r="F408" s="129" t="s">
        <v>499</v>
      </c>
      <c r="G408" s="130" t="s">
        <v>327</v>
      </c>
      <c r="H408" s="131">
        <v>1</v>
      </c>
      <c r="I408" s="132"/>
      <c r="J408" s="133">
        <f>ROUND(I408*H408,2)</f>
        <v>0</v>
      </c>
      <c r="K408" s="129" t="s">
        <v>129</v>
      </c>
      <c r="L408" s="31"/>
      <c r="M408" s="134" t="s">
        <v>1</v>
      </c>
      <c r="N408" s="135" t="s">
        <v>37</v>
      </c>
      <c r="P408" s="136">
        <f>O408*H408</f>
        <v>0</v>
      </c>
      <c r="Q408" s="136">
        <v>0</v>
      </c>
      <c r="R408" s="136">
        <f>Q408*H408</f>
        <v>0</v>
      </c>
      <c r="S408" s="136">
        <v>1.6500000000000001E-2</v>
      </c>
      <c r="T408" s="137">
        <f>S408*H408</f>
        <v>1.6500000000000001E-2</v>
      </c>
      <c r="AR408" s="138" t="s">
        <v>218</v>
      </c>
      <c r="AT408" s="138" t="s">
        <v>125</v>
      </c>
      <c r="AU408" s="138" t="s">
        <v>82</v>
      </c>
      <c r="AY408" s="16" t="s">
        <v>122</v>
      </c>
      <c r="BE408" s="139">
        <f>IF(N408="základní",J408,0)</f>
        <v>0</v>
      </c>
      <c r="BF408" s="139">
        <f>IF(N408="snížená",J408,0)</f>
        <v>0</v>
      </c>
      <c r="BG408" s="139">
        <f>IF(N408="zákl. přenesená",J408,0)</f>
        <v>0</v>
      </c>
      <c r="BH408" s="139">
        <f>IF(N408="sníž. přenesená",J408,0)</f>
        <v>0</v>
      </c>
      <c r="BI408" s="139">
        <f>IF(N408="nulová",J408,0)</f>
        <v>0</v>
      </c>
      <c r="BJ408" s="16" t="s">
        <v>80</v>
      </c>
      <c r="BK408" s="139">
        <f>ROUND(I408*H408,2)</f>
        <v>0</v>
      </c>
      <c r="BL408" s="16" t="s">
        <v>218</v>
      </c>
      <c r="BM408" s="138" t="s">
        <v>500</v>
      </c>
    </row>
    <row r="409" spans="2:65" s="1" customFormat="1" ht="11.25">
      <c r="B409" s="31"/>
      <c r="D409" s="140" t="s">
        <v>132</v>
      </c>
      <c r="F409" s="141" t="s">
        <v>499</v>
      </c>
      <c r="I409" s="142"/>
      <c r="L409" s="31"/>
      <c r="M409" s="143"/>
      <c r="T409" s="55"/>
      <c r="AT409" s="16" t="s">
        <v>132</v>
      </c>
      <c r="AU409" s="16" t="s">
        <v>82</v>
      </c>
    </row>
    <row r="410" spans="2:65" s="1" customFormat="1" ht="11.25">
      <c r="B410" s="31"/>
      <c r="D410" s="144" t="s">
        <v>134</v>
      </c>
      <c r="F410" s="145" t="s">
        <v>501</v>
      </c>
      <c r="I410" s="142"/>
      <c r="L410" s="31"/>
      <c r="M410" s="143"/>
      <c r="T410" s="55"/>
      <c r="AT410" s="16" t="s">
        <v>134</v>
      </c>
      <c r="AU410" s="16" t="s">
        <v>82</v>
      </c>
    </row>
    <row r="411" spans="2:65" s="12" customFormat="1" ht="11.25">
      <c r="B411" s="146"/>
      <c r="D411" s="140" t="s">
        <v>136</v>
      </c>
      <c r="E411" s="147" t="s">
        <v>1</v>
      </c>
      <c r="F411" s="148" t="s">
        <v>80</v>
      </c>
      <c r="H411" s="149">
        <v>1</v>
      </c>
      <c r="I411" s="150"/>
      <c r="L411" s="146"/>
      <c r="M411" s="151"/>
      <c r="T411" s="152"/>
      <c r="AT411" s="147" t="s">
        <v>136</v>
      </c>
      <c r="AU411" s="147" t="s">
        <v>82</v>
      </c>
      <c r="AV411" s="12" t="s">
        <v>82</v>
      </c>
      <c r="AW411" s="12" t="s">
        <v>29</v>
      </c>
      <c r="AX411" s="12" t="s">
        <v>80</v>
      </c>
      <c r="AY411" s="147" t="s">
        <v>122</v>
      </c>
    </row>
    <row r="412" spans="2:65" s="1" customFormat="1" ht="24.2" customHeight="1">
      <c r="B412" s="31"/>
      <c r="C412" s="127" t="s">
        <v>502</v>
      </c>
      <c r="D412" s="127" t="s">
        <v>125</v>
      </c>
      <c r="E412" s="128" t="s">
        <v>503</v>
      </c>
      <c r="F412" s="129" t="s">
        <v>504</v>
      </c>
      <c r="G412" s="130" t="s">
        <v>174</v>
      </c>
      <c r="H412" s="131">
        <v>4.5190000000000001</v>
      </c>
      <c r="I412" s="132"/>
      <c r="J412" s="133">
        <f>ROUND(I412*H412,2)</f>
        <v>0</v>
      </c>
      <c r="K412" s="129" t="s">
        <v>129</v>
      </c>
      <c r="L412" s="31"/>
      <c r="M412" s="134" t="s">
        <v>1</v>
      </c>
      <c r="N412" s="135" t="s">
        <v>37</v>
      </c>
      <c r="P412" s="136">
        <f>O412*H412</f>
        <v>0</v>
      </c>
      <c r="Q412" s="136">
        <v>0</v>
      </c>
      <c r="R412" s="136">
        <f>Q412*H412</f>
        <v>0</v>
      </c>
      <c r="S412" s="136">
        <v>0</v>
      </c>
      <c r="T412" s="137">
        <f>S412*H412</f>
        <v>0</v>
      </c>
      <c r="AR412" s="138" t="s">
        <v>218</v>
      </c>
      <c r="AT412" s="138" t="s">
        <v>125</v>
      </c>
      <c r="AU412" s="138" t="s">
        <v>82</v>
      </c>
      <c r="AY412" s="16" t="s">
        <v>122</v>
      </c>
      <c r="BE412" s="139">
        <f>IF(N412="základní",J412,0)</f>
        <v>0</v>
      </c>
      <c r="BF412" s="139">
        <f>IF(N412="snížená",J412,0)</f>
        <v>0</v>
      </c>
      <c r="BG412" s="139">
        <f>IF(N412="zákl. přenesená",J412,0)</f>
        <v>0</v>
      </c>
      <c r="BH412" s="139">
        <f>IF(N412="sníž. přenesená",J412,0)</f>
        <v>0</v>
      </c>
      <c r="BI412" s="139">
        <f>IF(N412="nulová",J412,0)</f>
        <v>0</v>
      </c>
      <c r="BJ412" s="16" t="s">
        <v>80</v>
      </c>
      <c r="BK412" s="139">
        <f>ROUND(I412*H412,2)</f>
        <v>0</v>
      </c>
      <c r="BL412" s="16" t="s">
        <v>218</v>
      </c>
      <c r="BM412" s="138" t="s">
        <v>505</v>
      </c>
    </row>
    <row r="413" spans="2:65" s="1" customFormat="1" ht="29.25">
      <c r="B413" s="31"/>
      <c r="D413" s="140" t="s">
        <v>132</v>
      </c>
      <c r="F413" s="141" t="s">
        <v>506</v>
      </c>
      <c r="I413" s="142"/>
      <c r="L413" s="31"/>
      <c r="M413" s="143"/>
      <c r="T413" s="55"/>
      <c r="AT413" s="16" t="s">
        <v>132</v>
      </c>
      <c r="AU413" s="16" t="s">
        <v>82</v>
      </c>
    </row>
    <row r="414" spans="2:65" s="1" customFormat="1" ht="11.25">
      <c r="B414" s="31"/>
      <c r="D414" s="144" t="s">
        <v>134</v>
      </c>
      <c r="F414" s="145" t="s">
        <v>507</v>
      </c>
      <c r="I414" s="142"/>
      <c r="L414" s="31"/>
      <c r="M414" s="143"/>
      <c r="T414" s="55"/>
      <c r="AT414" s="16" t="s">
        <v>134</v>
      </c>
      <c r="AU414" s="16" t="s">
        <v>82</v>
      </c>
    </row>
    <row r="415" spans="2:65" s="11" customFormat="1" ht="22.9" customHeight="1">
      <c r="B415" s="115"/>
      <c r="D415" s="116" t="s">
        <v>71</v>
      </c>
      <c r="E415" s="125" t="s">
        <v>508</v>
      </c>
      <c r="F415" s="125" t="s">
        <v>509</v>
      </c>
      <c r="I415" s="118"/>
      <c r="J415" s="126">
        <f>BK415</f>
        <v>0</v>
      </c>
      <c r="L415" s="115"/>
      <c r="M415" s="120"/>
      <c r="P415" s="121">
        <f>SUM(P416:P435)</f>
        <v>0</v>
      </c>
      <c r="R415" s="121">
        <f>SUM(R416:R435)</f>
        <v>6.7626000000000006E-2</v>
      </c>
      <c r="T415" s="122">
        <f>SUM(T416:T435)</f>
        <v>0</v>
      </c>
      <c r="AR415" s="116" t="s">
        <v>82</v>
      </c>
      <c r="AT415" s="123" t="s">
        <v>71</v>
      </c>
      <c r="AU415" s="123" t="s">
        <v>80</v>
      </c>
      <c r="AY415" s="116" t="s">
        <v>122</v>
      </c>
      <c r="BK415" s="124">
        <f>SUM(BK416:BK435)</f>
        <v>0</v>
      </c>
    </row>
    <row r="416" spans="2:65" s="1" customFormat="1" ht="24.2" customHeight="1">
      <c r="B416" s="31"/>
      <c r="C416" s="127" t="s">
        <v>510</v>
      </c>
      <c r="D416" s="127" t="s">
        <v>125</v>
      </c>
      <c r="E416" s="128" t="s">
        <v>511</v>
      </c>
      <c r="F416" s="129" t="s">
        <v>512</v>
      </c>
      <c r="G416" s="130" t="s">
        <v>128</v>
      </c>
      <c r="H416" s="131">
        <v>151.108</v>
      </c>
      <c r="I416" s="132"/>
      <c r="J416" s="133">
        <f>ROUND(I416*H416,2)</f>
        <v>0</v>
      </c>
      <c r="K416" s="129" t="s">
        <v>129</v>
      </c>
      <c r="L416" s="31"/>
      <c r="M416" s="134" t="s">
        <v>1</v>
      </c>
      <c r="N416" s="135" t="s">
        <v>37</v>
      </c>
      <c r="P416" s="136">
        <f>O416*H416</f>
        <v>0</v>
      </c>
      <c r="Q416" s="136">
        <v>3.5E-4</v>
      </c>
      <c r="R416" s="136">
        <f>Q416*H416</f>
        <v>5.2887799999999999E-2</v>
      </c>
      <c r="S416" s="136">
        <v>0</v>
      </c>
      <c r="T416" s="137">
        <f>S416*H416</f>
        <v>0</v>
      </c>
      <c r="AR416" s="138" t="s">
        <v>218</v>
      </c>
      <c r="AT416" s="138" t="s">
        <v>125</v>
      </c>
      <c r="AU416" s="138" t="s">
        <v>82</v>
      </c>
      <c r="AY416" s="16" t="s">
        <v>122</v>
      </c>
      <c r="BE416" s="139">
        <f>IF(N416="základní",J416,0)</f>
        <v>0</v>
      </c>
      <c r="BF416" s="139">
        <f>IF(N416="snížená",J416,0)</f>
        <v>0</v>
      </c>
      <c r="BG416" s="139">
        <f>IF(N416="zákl. přenesená",J416,0)</f>
        <v>0</v>
      </c>
      <c r="BH416" s="139">
        <f>IF(N416="sníž. přenesená",J416,0)</f>
        <v>0</v>
      </c>
      <c r="BI416" s="139">
        <f>IF(N416="nulová",J416,0)</f>
        <v>0</v>
      </c>
      <c r="BJ416" s="16" t="s">
        <v>80</v>
      </c>
      <c r="BK416" s="139">
        <f>ROUND(I416*H416,2)</f>
        <v>0</v>
      </c>
      <c r="BL416" s="16" t="s">
        <v>218</v>
      </c>
      <c r="BM416" s="138" t="s">
        <v>513</v>
      </c>
    </row>
    <row r="417" spans="2:65" s="1" customFormat="1" ht="19.5">
      <c r="B417" s="31"/>
      <c r="D417" s="140" t="s">
        <v>132</v>
      </c>
      <c r="F417" s="141" t="s">
        <v>514</v>
      </c>
      <c r="I417" s="142"/>
      <c r="L417" s="31"/>
      <c r="M417" s="143"/>
      <c r="T417" s="55"/>
      <c r="AT417" s="16" t="s">
        <v>132</v>
      </c>
      <c r="AU417" s="16" t="s">
        <v>82</v>
      </c>
    </row>
    <row r="418" spans="2:65" s="1" customFormat="1" ht="11.25">
      <c r="B418" s="31"/>
      <c r="D418" s="144" t="s">
        <v>134</v>
      </c>
      <c r="F418" s="145" t="s">
        <v>515</v>
      </c>
      <c r="I418" s="142"/>
      <c r="L418" s="31"/>
      <c r="M418" s="143"/>
      <c r="T418" s="55"/>
      <c r="AT418" s="16" t="s">
        <v>134</v>
      </c>
      <c r="AU418" s="16" t="s">
        <v>82</v>
      </c>
    </row>
    <row r="419" spans="2:65" s="1" customFormat="1" ht="19.5">
      <c r="B419" s="31"/>
      <c r="D419" s="140" t="s">
        <v>154</v>
      </c>
      <c r="F419" s="160" t="s">
        <v>516</v>
      </c>
      <c r="I419" s="142"/>
      <c r="L419" s="31"/>
      <c r="M419" s="143"/>
      <c r="T419" s="55"/>
      <c r="AT419" s="16" t="s">
        <v>154</v>
      </c>
      <c r="AU419" s="16" t="s">
        <v>82</v>
      </c>
    </row>
    <row r="420" spans="2:65" s="12" customFormat="1" ht="11.25">
      <c r="B420" s="146"/>
      <c r="D420" s="140" t="s">
        <v>136</v>
      </c>
      <c r="E420" s="147" t="s">
        <v>1</v>
      </c>
      <c r="F420" s="148" t="s">
        <v>517</v>
      </c>
      <c r="H420" s="149">
        <v>28.8</v>
      </c>
      <c r="I420" s="150"/>
      <c r="L420" s="146"/>
      <c r="M420" s="151"/>
      <c r="T420" s="152"/>
      <c r="AT420" s="147" t="s">
        <v>136</v>
      </c>
      <c r="AU420" s="147" t="s">
        <v>82</v>
      </c>
      <c r="AV420" s="12" t="s">
        <v>82</v>
      </c>
      <c r="AW420" s="12" t="s">
        <v>29</v>
      </c>
      <c r="AX420" s="12" t="s">
        <v>72</v>
      </c>
      <c r="AY420" s="147" t="s">
        <v>122</v>
      </c>
    </row>
    <row r="421" spans="2:65" s="12" customFormat="1" ht="11.25">
      <c r="B421" s="146"/>
      <c r="D421" s="140" t="s">
        <v>136</v>
      </c>
      <c r="E421" s="147" t="s">
        <v>1</v>
      </c>
      <c r="F421" s="148" t="s">
        <v>518</v>
      </c>
      <c r="H421" s="149">
        <v>33.6</v>
      </c>
      <c r="I421" s="150"/>
      <c r="L421" s="146"/>
      <c r="M421" s="151"/>
      <c r="T421" s="152"/>
      <c r="AT421" s="147" t="s">
        <v>136</v>
      </c>
      <c r="AU421" s="147" t="s">
        <v>82</v>
      </c>
      <c r="AV421" s="12" t="s">
        <v>82</v>
      </c>
      <c r="AW421" s="12" t="s">
        <v>29</v>
      </c>
      <c r="AX421" s="12" t="s">
        <v>72</v>
      </c>
      <c r="AY421" s="147" t="s">
        <v>122</v>
      </c>
    </row>
    <row r="422" spans="2:65" s="12" customFormat="1" ht="11.25">
      <c r="B422" s="146"/>
      <c r="D422" s="140" t="s">
        <v>136</v>
      </c>
      <c r="E422" s="147" t="s">
        <v>1</v>
      </c>
      <c r="F422" s="148" t="s">
        <v>519</v>
      </c>
      <c r="H422" s="149">
        <v>88.707999999999998</v>
      </c>
      <c r="I422" s="150"/>
      <c r="L422" s="146"/>
      <c r="M422" s="151"/>
      <c r="T422" s="152"/>
      <c r="AT422" s="147" t="s">
        <v>136</v>
      </c>
      <c r="AU422" s="147" t="s">
        <v>82</v>
      </c>
      <c r="AV422" s="12" t="s">
        <v>82</v>
      </c>
      <c r="AW422" s="12" t="s">
        <v>29</v>
      </c>
      <c r="AX422" s="12" t="s">
        <v>72</v>
      </c>
      <c r="AY422" s="147" t="s">
        <v>122</v>
      </c>
    </row>
    <row r="423" spans="2:65" s="13" customFormat="1" ht="11.25">
      <c r="B423" s="153"/>
      <c r="D423" s="140" t="s">
        <v>136</v>
      </c>
      <c r="E423" s="154" t="s">
        <v>1</v>
      </c>
      <c r="F423" s="155" t="s">
        <v>139</v>
      </c>
      <c r="H423" s="156">
        <v>151.108</v>
      </c>
      <c r="I423" s="157"/>
      <c r="L423" s="153"/>
      <c r="M423" s="158"/>
      <c r="T423" s="159"/>
      <c r="AT423" s="154" t="s">
        <v>136</v>
      </c>
      <c r="AU423" s="154" t="s">
        <v>82</v>
      </c>
      <c r="AV423" s="13" t="s">
        <v>130</v>
      </c>
      <c r="AW423" s="13" t="s">
        <v>29</v>
      </c>
      <c r="AX423" s="13" t="s">
        <v>80</v>
      </c>
      <c r="AY423" s="154" t="s">
        <v>122</v>
      </c>
    </row>
    <row r="424" spans="2:65" s="1" customFormat="1" ht="24.2" customHeight="1">
      <c r="B424" s="31"/>
      <c r="C424" s="127" t="s">
        <v>520</v>
      </c>
      <c r="D424" s="127" t="s">
        <v>125</v>
      </c>
      <c r="E424" s="128" t="s">
        <v>521</v>
      </c>
      <c r="F424" s="129" t="s">
        <v>522</v>
      </c>
      <c r="G424" s="130" t="s">
        <v>128</v>
      </c>
      <c r="H424" s="131">
        <v>24.98</v>
      </c>
      <c r="I424" s="132"/>
      <c r="J424" s="133">
        <f>ROUND(I424*H424,2)</f>
        <v>0</v>
      </c>
      <c r="K424" s="129" t="s">
        <v>129</v>
      </c>
      <c r="L424" s="31"/>
      <c r="M424" s="134" t="s">
        <v>1</v>
      </c>
      <c r="N424" s="135" t="s">
        <v>37</v>
      </c>
      <c r="P424" s="136">
        <f>O424*H424</f>
        <v>0</v>
      </c>
      <c r="Q424" s="136">
        <v>2.7E-4</v>
      </c>
      <c r="R424" s="136">
        <f>Q424*H424</f>
        <v>6.7445999999999999E-3</v>
      </c>
      <c r="S424" s="136">
        <v>0</v>
      </c>
      <c r="T424" s="137">
        <f>S424*H424</f>
        <v>0</v>
      </c>
      <c r="AR424" s="138" t="s">
        <v>218</v>
      </c>
      <c r="AT424" s="138" t="s">
        <v>125</v>
      </c>
      <c r="AU424" s="138" t="s">
        <v>82</v>
      </c>
      <c r="AY424" s="16" t="s">
        <v>122</v>
      </c>
      <c r="BE424" s="139">
        <f>IF(N424="základní",J424,0)</f>
        <v>0</v>
      </c>
      <c r="BF424" s="139">
        <f>IF(N424="snížená",J424,0)</f>
        <v>0</v>
      </c>
      <c r="BG424" s="139">
        <f>IF(N424="zákl. přenesená",J424,0)</f>
        <v>0</v>
      </c>
      <c r="BH424" s="139">
        <f>IF(N424="sníž. přenesená",J424,0)</f>
        <v>0</v>
      </c>
      <c r="BI424" s="139">
        <f>IF(N424="nulová",J424,0)</f>
        <v>0</v>
      </c>
      <c r="BJ424" s="16" t="s">
        <v>80</v>
      </c>
      <c r="BK424" s="139">
        <f>ROUND(I424*H424,2)</f>
        <v>0</v>
      </c>
      <c r="BL424" s="16" t="s">
        <v>218</v>
      </c>
      <c r="BM424" s="138" t="s">
        <v>523</v>
      </c>
    </row>
    <row r="425" spans="2:65" s="1" customFormat="1" ht="19.5">
      <c r="B425" s="31"/>
      <c r="D425" s="140" t="s">
        <v>132</v>
      </c>
      <c r="F425" s="141" t="s">
        <v>524</v>
      </c>
      <c r="I425" s="142"/>
      <c r="L425" s="31"/>
      <c r="M425" s="143"/>
      <c r="T425" s="55"/>
      <c r="AT425" s="16" t="s">
        <v>132</v>
      </c>
      <c r="AU425" s="16" t="s">
        <v>82</v>
      </c>
    </row>
    <row r="426" spans="2:65" s="1" customFormat="1" ht="11.25">
      <c r="B426" s="31"/>
      <c r="D426" s="144" t="s">
        <v>134</v>
      </c>
      <c r="F426" s="145" t="s">
        <v>525</v>
      </c>
      <c r="I426" s="142"/>
      <c r="L426" s="31"/>
      <c r="M426" s="143"/>
      <c r="T426" s="55"/>
      <c r="AT426" s="16" t="s">
        <v>134</v>
      </c>
      <c r="AU426" s="16" t="s">
        <v>82</v>
      </c>
    </row>
    <row r="427" spans="2:65" s="12" customFormat="1" ht="11.25">
      <c r="B427" s="146"/>
      <c r="D427" s="140" t="s">
        <v>136</v>
      </c>
      <c r="E427" s="147" t="s">
        <v>1</v>
      </c>
      <c r="F427" s="148" t="s">
        <v>137</v>
      </c>
      <c r="H427" s="149">
        <v>37.04</v>
      </c>
      <c r="I427" s="150"/>
      <c r="L427" s="146"/>
      <c r="M427" s="151"/>
      <c r="T427" s="152"/>
      <c r="AT427" s="147" t="s">
        <v>136</v>
      </c>
      <c r="AU427" s="147" t="s">
        <v>82</v>
      </c>
      <c r="AV427" s="12" t="s">
        <v>82</v>
      </c>
      <c r="AW427" s="12" t="s">
        <v>29</v>
      </c>
      <c r="AX427" s="12" t="s">
        <v>72</v>
      </c>
      <c r="AY427" s="147" t="s">
        <v>122</v>
      </c>
    </row>
    <row r="428" spans="2:65" s="12" customFormat="1" ht="11.25">
      <c r="B428" s="146"/>
      <c r="D428" s="140" t="s">
        <v>136</v>
      </c>
      <c r="E428" s="147" t="s">
        <v>1</v>
      </c>
      <c r="F428" s="148" t="s">
        <v>138</v>
      </c>
      <c r="H428" s="149">
        <v>-12.06</v>
      </c>
      <c r="I428" s="150"/>
      <c r="L428" s="146"/>
      <c r="M428" s="151"/>
      <c r="T428" s="152"/>
      <c r="AT428" s="147" t="s">
        <v>136</v>
      </c>
      <c r="AU428" s="147" t="s">
        <v>82</v>
      </c>
      <c r="AV428" s="12" t="s">
        <v>82</v>
      </c>
      <c r="AW428" s="12" t="s">
        <v>29</v>
      </c>
      <c r="AX428" s="12" t="s">
        <v>72</v>
      </c>
      <c r="AY428" s="147" t="s">
        <v>122</v>
      </c>
    </row>
    <row r="429" spans="2:65" s="13" customFormat="1" ht="11.25">
      <c r="B429" s="153"/>
      <c r="D429" s="140" t="s">
        <v>136</v>
      </c>
      <c r="E429" s="154" t="s">
        <v>1</v>
      </c>
      <c r="F429" s="155" t="s">
        <v>139</v>
      </c>
      <c r="H429" s="156">
        <v>24.979999999999997</v>
      </c>
      <c r="I429" s="157"/>
      <c r="L429" s="153"/>
      <c r="M429" s="158"/>
      <c r="T429" s="159"/>
      <c r="AT429" s="154" t="s">
        <v>136</v>
      </c>
      <c r="AU429" s="154" t="s">
        <v>82</v>
      </c>
      <c r="AV429" s="13" t="s">
        <v>130</v>
      </c>
      <c r="AW429" s="13" t="s">
        <v>29</v>
      </c>
      <c r="AX429" s="13" t="s">
        <v>80</v>
      </c>
      <c r="AY429" s="154" t="s">
        <v>122</v>
      </c>
    </row>
    <row r="430" spans="2:65" s="1" customFormat="1" ht="24.2" customHeight="1">
      <c r="B430" s="31"/>
      <c r="C430" s="127" t="s">
        <v>341</v>
      </c>
      <c r="D430" s="127" t="s">
        <v>125</v>
      </c>
      <c r="E430" s="128" t="s">
        <v>526</v>
      </c>
      <c r="F430" s="129" t="s">
        <v>527</v>
      </c>
      <c r="G430" s="130" t="s">
        <v>128</v>
      </c>
      <c r="H430" s="131">
        <v>24.98</v>
      </c>
      <c r="I430" s="132"/>
      <c r="J430" s="133">
        <f>ROUND(I430*H430,2)</f>
        <v>0</v>
      </c>
      <c r="K430" s="129" t="s">
        <v>129</v>
      </c>
      <c r="L430" s="31"/>
      <c r="M430" s="134" t="s">
        <v>1</v>
      </c>
      <c r="N430" s="135" t="s">
        <v>37</v>
      </c>
      <c r="P430" s="136">
        <f>O430*H430</f>
        <v>0</v>
      </c>
      <c r="Q430" s="136">
        <v>3.2000000000000003E-4</v>
      </c>
      <c r="R430" s="136">
        <f>Q430*H430</f>
        <v>7.9936E-3</v>
      </c>
      <c r="S430" s="136">
        <v>0</v>
      </c>
      <c r="T430" s="137">
        <f>S430*H430</f>
        <v>0</v>
      </c>
      <c r="AR430" s="138" t="s">
        <v>218</v>
      </c>
      <c r="AT430" s="138" t="s">
        <v>125</v>
      </c>
      <c r="AU430" s="138" t="s">
        <v>82</v>
      </c>
      <c r="AY430" s="16" t="s">
        <v>122</v>
      </c>
      <c r="BE430" s="139">
        <f>IF(N430="základní",J430,0)</f>
        <v>0</v>
      </c>
      <c r="BF430" s="139">
        <f>IF(N430="snížená",J430,0)</f>
        <v>0</v>
      </c>
      <c r="BG430" s="139">
        <f>IF(N430="zákl. přenesená",J430,0)</f>
        <v>0</v>
      </c>
      <c r="BH430" s="139">
        <f>IF(N430="sníž. přenesená",J430,0)</f>
        <v>0</v>
      </c>
      <c r="BI430" s="139">
        <f>IF(N430="nulová",J430,0)</f>
        <v>0</v>
      </c>
      <c r="BJ430" s="16" t="s">
        <v>80</v>
      </c>
      <c r="BK430" s="139">
        <f>ROUND(I430*H430,2)</f>
        <v>0</v>
      </c>
      <c r="BL430" s="16" t="s">
        <v>218</v>
      </c>
      <c r="BM430" s="138" t="s">
        <v>528</v>
      </c>
    </row>
    <row r="431" spans="2:65" s="1" customFormat="1" ht="29.25">
      <c r="B431" s="31"/>
      <c r="D431" s="140" t="s">
        <v>132</v>
      </c>
      <c r="F431" s="141" t="s">
        <v>529</v>
      </c>
      <c r="I431" s="142"/>
      <c r="L431" s="31"/>
      <c r="M431" s="143"/>
      <c r="T431" s="55"/>
      <c r="AT431" s="16" t="s">
        <v>132</v>
      </c>
      <c r="AU431" s="16" t="s">
        <v>82</v>
      </c>
    </row>
    <row r="432" spans="2:65" s="1" customFormat="1" ht="11.25">
      <c r="B432" s="31"/>
      <c r="D432" s="144" t="s">
        <v>134</v>
      </c>
      <c r="F432" s="145" t="s">
        <v>530</v>
      </c>
      <c r="I432" s="142"/>
      <c r="L432" s="31"/>
      <c r="M432" s="143"/>
      <c r="T432" s="55"/>
      <c r="AT432" s="16" t="s">
        <v>134</v>
      </c>
      <c r="AU432" s="16" t="s">
        <v>82</v>
      </c>
    </row>
    <row r="433" spans="2:65" s="12" customFormat="1" ht="11.25">
      <c r="B433" s="146"/>
      <c r="D433" s="140" t="s">
        <v>136</v>
      </c>
      <c r="E433" s="147" t="s">
        <v>1</v>
      </c>
      <c r="F433" s="148" t="s">
        <v>137</v>
      </c>
      <c r="H433" s="149">
        <v>37.04</v>
      </c>
      <c r="I433" s="150"/>
      <c r="L433" s="146"/>
      <c r="M433" s="151"/>
      <c r="T433" s="152"/>
      <c r="AT433" s="147" t="s">
        <v>136</v>
      </c>
      <c r="AU433" s="147" t="s">
        <v>82</v>
      </c>
      <c r="AV433" s="12" t="s">
        <v>82</v>
      </c>
      <c r="AW433" s="12" t="s">
        <v>29</v>
      </c>
      <c r="AX433" s="12" t="s">
        <v>72</v>
      </c>
      <c r="AY433" s="147" t="s">
        <v>122</v>
      </c>
    </row>
    <row r="434" spans="2:65" s="12" customFormat="1" ht="11.25">
      <c r="B434" s="146"/>
      <c r="D434" s="140" t="s">
        <v>136</v>
      </c>
      <c r="E434" s="147" t="s">
        <v>1</v>
      </c>
      <c r="F434" s="148" t="s">
        <v>138</v>
      </c>
      <c r="H434" s="149">
        <v>-12.06</v>
      </c>
      <c r="I434" s="150"/>
      <c r="L434" s="146"/>
      <c r="M434" s="151"/>
      <c r="T434" s="152"/>
      <c r="AT434" s="147" t="s">
        <v>136</v>
      </c>
      <c r="AU434" s="147" t="s">
        <v>82</v>
      </c>
      <c r="AV434" s="12" t="s">
        <v>82</v>
      </c>
      <c r="AW434" s="12" t="s">
        <v>29</v>
      </c>
      <c r="AX434" s="12" t="s">
        <v>72</v>
      </c>
      <c r="AY434" s="147" t="s">
        <v>122</v>
      </c>
    </row>
    <row r="435" spans="2:65" s="13" customFormat="1" ht="11.25">
      <c r="B435" s="153"/>
      <c r="D435" s="140" t="s">
        <v>136</v>
      </c>
      <c r="E435" s="154" t="s">
        <v>1</v>
      </c>
      <c r="F435" s="155" t="s">
        <v>139</v>
      </c>
      <c r="H435" s="156">
        <v>24.979999999999997</v>
      </c>
      <c r="I435" s="157"/>
      <c r="L435" s="153"/>
      <c r="M435" s="158"/>
      <c r="T435" s="159"/>
      <c r="AT435" s="154" t="s">
        <v>136</v>
      </c>
      <c r="AU435" s="154" t="s">
        <v>82</v>
      </c>
      <c r="AV435" s="13" t="s">
        <v>130</v>
      </c>
      <c r="AW435" s="13" t="s">
        <v>29</v>
      </c>
      <c r="AX435" s="13" t="s">
        <v>80</v>
      </c>
      <c r="AY435" s="154" t="s">
        <v>122</v>
      </c>
    </row>
    <row r="436" spans="2:65" s="11" customFormat="1" ht="25.9" customHeight="1">
      <c r="B436" s="115"/>
      <c r="D436" s="116" t="s">
        <v>71</v>
      </c>
      <c r="E436" s="117" t="s">
        <v>531</v>
      </c>
      <c r="F436" s="117" t="s">
        <v>532</v>
      </c>
      <c r="I436" s="118"/>
      <c r="J436" s="119">
        <f>BK436</f>
        <v>0</v>
      </c>
      <c r="L436" s="115"/>
      <c r="M436" s="120"/>
      <c r="P436" s="121">
        <f>P437+P445+P450+P459</f>
        <v>0</v>
      </c>
      <c r="R436" s="121">
        <f>R437+R445+R450+R459</f>
        <v>0</v>
      </c>
      <c r="T436" s="122">
        <f>T437+T445+T450+T459</f>
        <v>0</v>
      </c>
      <c r="AR436" s="116" t="s">
        <v>162</v>
      </c>
      <c r="AT436" s="123" t="s">
        <v>71</v>
      </c>
      <c r="AU436" s="123" t="s">
        <v>72</v>
      </c>
      <c r="AY436" s="116" t="s">
        <v>122</v>
      </c>
      <c r="BK436" s="124">
        <f>BK437+BK445+BK450+BK459</f>
        <v>0</v>
      </c>
    </row>
    <row r="437" spans="2:65" s="11" customFormat="1" ht="22.9" customHeight="1">
      <c r="B437" s="115"/>
      <c r="D437" s="116" t="s">
        <v>71</v>
      </c>
      <c r="E437" s="125" t="s">
        <v>533</v>
      </c>
      <c r="F437" s="125" t="s">
        <v>534</v>
      </c>
      <c r="I437" s="118"/>
      <c r="J437" s="126">
        <f>BK437</f>
        <v>0</v>
      </c>
      <c r="L437" s="115"/>
      <c r="M437" s="120"/>
      <c r="P437" s="121">
        <f>SUM(P438:P444)</f>
        <v>0</v>
      </c>
      <c r="R437" s="121">
        <f>SUM(R438:R444)</f>
        <v>0</v>
      </c>
      <c r="T437" s="122">
        <f>SUM(T438:T444)</f>
        <v>0</v>
      </c>
      <c r="AR437" s="116" t="s">
        <v>162</v>
      </c>
      <c r="AT437" s="123" t="s">
        <v>71</v>
      </c>
      <c r="AU437" s="123" t="s">
        <v>80</v>
      </c>
      <c r="AY437" s="116" t="s">
        <v>122</v>
      </c>
      <c r="BK437" s="124">
        <f>SUM(BK438:BK444)</f>
        <v>0</v>
      </c>
    </row>
    <row r="438" spans="2:65" s="1" customFormat="1" ht="16.5" customHeight="1">
      <c r="B438" s="31"/>
      <c r="C438" s="127" t="s">
        <v>535</v>
      </c>
      <c r="D438" s="127" t="s">
        <v>125</v>
      </c>
      <c r="E438" s="128" t="s">
        <v>536</v>
      </c>
      <c r="F438" s="129" t="s">
        <v>537</v>
      </c>
      <c r="G438" s="130" t="s">
        <v>217</v>
      </c>
      <c r="H438" s="131">
        <v>1</v>
      </c>
      <c r="I438" s="132"/>
      <c r="J438" s="133">
        <f>ROUND(I438*H438,2)</f>
        <v>0</v>
      </c>
      <c r="K438" s="129" t="s">
        <v>129</v>
      </c>
      <c r="L438" s="31"/>
      <c r="M438" s="134" t="s">
        <v>1</v>
      </c>
      <c r="N438" s="135" t="s">
        <v>37</v>
      </c>
      <c r="P438" s="136">
        <f>O438*H438</f>
        <v>0</v>
      </c>
      <c r="Q438" s="136">
        <v>0</v>
      </c>
      <c r="R438" s="136">
        <f>Q438*H438</f>
        <v>0</v>
      </c>
      <c r="S438" s="136">
        <v>0</v>
      </c>
      <c r="T438" s="137">
        <f>S438*H438</f>
        <v>0</v>
      </c>
      <c r="AR438" s="138" t="s">
        <v>538</v>
      </c>
      <c r="AT438" s="138" t="s">
        <v>125</v>
      </c>
      <c r="AU438" s="138" t="s">
        <v>82</v>
      </c>
      <c r="AY438" s="16" t="s">
        <v>122</v>
      </c>
      <c r="BE438" s="139">
        <f>IF(N438="základní",J438,0)</f>
        <v>0</v>
      </c>
      <c r="BF438" s="139">
        <f>IF(N438="snížená",J438,0)</f>
        <v>0</v>
      </c>
      <c r="BG438" s="139">
        <f>IF(N438="zákl. přenesená",J438,0)</f>
        <v>0</v>
      </c>
      <c r="BH438" s="139">
        <f>IF(N438="sníž. přenesená",J438,0)</f>
        <v>0</v>
      </c>
      <c r="BI438" s="139">
        <f>IF(N438="nulová",J438,0)</f>
        <v>0</v>
      </c>
      <c r="BJ438" s="16" t="s">
        <v>80</v>
      </c>
      <c r="BK438" s="139">
        <f>ROUND(I438*H438,2)</f>
        <v>0</v>
      </c>
      <c r="BL438" s="16" t="s">
        <v>538</v>
      </c>
      <c r="BM438" s="138" t="s">
        <v>539</v>
      </c>
    </row>
    <row r="439" spans="2:65" s="1" customFormat="1" ht="11.25">
      <c r="B439" s="31"/>
      <c r="D439" s="140" t="s">
        <v>132</v>
      </c>
      <c r="F439" s="141" t="s">
        <v>537</v>
      </c>
      <c r="I439" s="142"/>
      <c r="L439" s="31"/>
      <c r="M439" s="143"/>
      <c r="T439" s="55"/>
      <c r="AT439" s="16" t="s">
        <v>132</v>
      </c>
      <c r="AU439" s="16" t="s">
        <v>82</v>
      </c>
    </row>
    <row r="440" spans="2:65" s="1" customFormat="1" ht="11.25">
      <c r="B440" s="31"/>
      <c r="D440" s="144" t="s">
        <v>134</v>
      </c>
      <c r="F440" s="145" t="s">
        <v>540</v>
      </c>
      <c r="I440" s="142"/>
      <c r="L440" s="31"/>
      <c r="M440" s="143"/>
      <c r="T440" s="55"/>
      <c r="AT440" s="16" t="s">
        <v>134</v>
      </c>
      <c r="AU440" s="16" t="s">
        <v>82</v>
      </c>
    </row>
    <row r="441" spans="2:65" s="1" customFormat="1" ht="19.5">
      <c r="B441" s="31"/>
      <c r="D441" s="140" t="s">
        <v>154</v>
      </c>
      <c r="F441" s="160" t="s">
        <v>541</v>
      </c>
      <c r="I441" s="142"/>
      <c r="L441" s="31"/>
      <c r="M441" s="143"/>
      <c r="T441" s="55"/>
      <c r="AT441" s="16" t="s">
        <v>154</v>
      </c>
      <c r="AU441" s="16" t="s">
        <v>82</v>
      </c>
    </row>
    <row r="442" spans="2:65" s="1" customFormat="1" ht="16.5" customHeight="1">
      <c r="B442" s="31"/>
      <c r="C442" s="127" t="s">
        <v>542</v>
      </c>
      <c r="D442" s="127" t="s">
        <v>125</v>
      </c>
      <c r="E442" s="128" t="s">
        <v>543</v>
      </c>
      <c r="F442" s="129" t="s">
        <v>544</v>
      </c>
      <c r="G442" s="130" t="s">
        <v>217</v>
      </c>
      <c r="H442" s="131">
        <v>1</v>
      </c>
      <c r="I442" s="132"/>
      <c r="J442" s="133">
        <f>ROUND(I442*H442,2)</f>
        <v>0</v>
      </c>
      <c r="K442" s="129" t="s">
        <v>129</v>
      </c>
      <c r="L442" s="31"/>
      <c r="M442" s="134" t="s">
        <v>1</v>
      </c>
      <c r="N442" s="135" t="s">
        <v>37</v>
      </c>
      <c r="P442" s="136">
        <f>O442*H442</f>
        <v>0</v>
      </c>
      <c r="Q442" s="136">
        <v>0</v>
      </c>
      <c r="R442" s="136">
        <f>Q442*H442</f>
        <v>0</v>
      </c>
      <c r="S442" s="136">
        <v>0</v>
      </c>
      <c r="T442" s="137">
        <f>S442*H442</f>
        <v>0</v>
      </c>
      <c r="AR442" s="138" t="s">
        <v>538</v>
      </c>
      <c r="AT442" s="138" t="s">
        <v>125</v>
      </c>
      <c r="AU442" s="138" t="s">
        <v>82</v>
      </c>
      <c r="AY442" s="16" t="s">
        <v>122</v>
      </c>
      <c r="BE442" s="139">
        <f>IF(N442="základní",J442,0)</f>
        <v>0</v>
      </c>
      <c r="BF442" s="139">
        <f>IF(N442="snížená",J442,0)</f>
        <v>0</v>
      </c>
      <c r="BG442" s="139">
        <f>IF(N442="zákl. přenesená",J442,0)</f>
        <v>0</v>
      </c>
      <c r="BH442" s="139">
        <f>IF(N442="sníž. přenesená",J442,0)</f>
        <v>0</v>
      </c>
      <c r="BI442" s="139">
        <f>IF(N442="nulová",J442,0)</f>
        <v>0</v>
      </c>
      <c r="BJ442" s="16" t="s">
        <v>80</v>
      </c>
      <c r="BK442" s="139">
        <f>ROUND(I442*H442,2)</f>
        <v>0</v>
      </c>
      <c r="BL442" s="16" t="s">
        <v>538</v>
      </c>
      <c r="BM442" s="138" t="s">
        <v>545</v>
      </c>
    </row>
    <row r="443" spans="2:65" s="1" customFormat="1" ht="11.25">
      <c r="B443" s="31"/>
      <c r="D443" s="140" t="s">
        <v>132</v>
      </c>
      <c r="F443" s="141" t="s">
        <v>544</v>
      </c>
      <c r="I443" s="142"/>
      <c r="L443" s="31"/>
      <c r="M443" s="143"/>
      <c r="T443" s="55"/>
      <c r="AT443" s="16" t="s">
        <v>132</v>
      </c>
      <c r="AU443" s="16" t="s">
        <v>82</v>
      </c>
    </row>
    <row r="444" spans="2:65" s="1" customFormat="1" ht="11.25">
      <c r="B444" s="31"/>
      <c r="D444" s="144" t="s">
        <v>134</v>
      </c>
      <c r="F444" s="145" t="s">
        <v>546</v>
      </c>
      <c r="I444" s="142"/>
      <c r="L444" s="31"/>
      <c r="M444" s="143"/>
      <c r="T444" s="55"/>
      <c r="AT444" s="16" t="s">
        <v>134</v>
      </c>
      <c r="AU444" s="16" t="s">
        <v>82</v>
      </c>
    </row>
    <row r="445" spans="2:65" s="11" customFormat="1" ht="22.9" customHeight="1">
      <c r="B445" s="115"/>
      <c r="D445" s="116" t="s">
        <v>71</v>
      </c>
      <c r="E445" s="125" t="s">
        <v>547</v>
      </c>
      <c r="F445" s="125" t="s">
        <v>548</v>
      </c>
      <c r="I445" s="118"/>
      <c r="J445" s="126">
        <f>BK445</f>
        <v>0</v>
      </c>
      <c r="L445" s="115"/>
      <c r="M445" s="120"/>
      <c r="P445" s="121">
        <f>SUM(P446:P449)</f>
        <v>0</v>
      </c>
      <c r="R445" s="121">
        <f>SUM(R446:R449)</f>
        <v>0</v>
      </c>
      <c r="T445" s="122">
        <f>SUM(T446:T449)</f>
        <v>0</v>
      </c>
      <c r="AR445" s="116" t="s">
        <v>162</v>
      </c>
      <c r="AT445" s="123" t="s">
        <v>71</v>
      </c>
      <c r="AU445" s="123" t="s">
        <v>80</v>
      </c>
      <c r="AY445" s="116" t="s">
        <v>122</v>
      </c>
      <c r="BK445" s="124">
        <f>SUM(BK446:BK449)</f>
        <v>0</v>
      </c>
    </row>
    <row r="446" spans="2:65" s="1" customFormat="1" ht="16.5" customHeight="1">
      <c r="B446" s="31"/>
      <c r="C446" s="127" t="s">
        <v>549</v>
      </c>
      <c r="D446" s="127" t="s">
        <v>125</v>
      </c>
      <c r="E446" s="128" t="s">
        <v>550</v>
      </c>
      <c r="F446" s="129" t="s">
        <v>548</v>
      </c>
      <c r="G446" s="130" t="s">
        <v>217</v>
      </c>
      <c r="H446" s="131">
        <v>1</v>
      </c>
      <c r="I446" s="132"/>
      <c r="J446" s="133">
        <f>ROUND(I446*H446,2)</f>
        <v>0</v>
      </c>
      <c r="K446" s="129" t="s">
        <v>129</v>
      </c>
      <c r="L446" s="31"/>
      <c r="M446" s="134" t="s">
        <v>1</v>
      </c>
      <c r="N446" s="135" t="s">
        <v>37</v>
      </c>
      <c r="P446" s="136">
        <f>O446*H446</f>
        <v>0</v>
      </c>
      <c r="Q446" s="136">
        <v>0</v>
      </c>
      <c r="R446" s="136">
        <f>Q446*H446</f>
        <v>0</v>
      </c>
      <c r="S446" s="136">
        <v>0</v>
      </c>
      <c r="T446" s="137">
        <f>S446*H446</f>
        <v>0</v>
      </c>
      <c r="AR446" s="138" t="s">
        <v>538</v>
      </c>
      <c r="AT446" s="138" t="s">
        <v>125</v>
      </c>
      <c r="AU446" s="138" t="s">
        <v>82</v>
      </c>
      <c r="AY446" s="16" t="s">
        <v>122</v>
      </c>
      <c r="BE446" s="139">
        <f>IF(N446="základní",J446,0)</f>
        <v>0</v>
      </c>
      <c r="BF446" s="139">
        <f>IF(N446="snížená",J446,0)</f>
        <v>0</v>
      </c>
      <c r="BG446" s="139">
        <f>IF(N446="zákl. přenesená",J446,0)</f>
        <v>0</v>
      </c>
      <c r="BH446" s="139">
        <f>IF(N446="sníž. přenesená",J446,0)</f>
        <v>0</v>
      </c>
      <c r="BI446" s="139">
        <f>IF(N446="nulová",J446,0)</f>
        <v>0</v>
      </c>
      <c r="BJ446" s="16" t="s">
        <v>80</v>
      </c>
      <c r="BK446" s="139">
        <f>ROUND(I446*H446,2)</f>
        <v>0</v>
      </c>
      <c r="BL446" s="16" t="s">
        <v>538</v>
      </c>
      <c r="BM446" s="138" t="s">
        <v>551</v>
      </c>
    </row>
    <row r="447" spans="2:65" s="1" customFormat="1" ht="11.25">
      <c r="B447" s="31"/>
      <c r="D447" s="140" t="s">
        <v>132</v>
      </c>
      <c r="F447" s="141" t="s">
        <v>548</v>
      </c>
      <c r="I447" s="142"/>
      <c r="L447" s="31"/>
      <c r="M447" s="143"/>
      <c r="T447" s="55"/>
      <c r="AT447" s="16" t="s">
        <v>132</v>
      </c>
      <c r="AU447" s="16" t="s">
        <v>82</v>
      </c>
    </row>
    <row r="448" spans="2:65" s="1" customFormat="1" ht="11.25">
      <c r="B448" s="31"/>
      <c r="D448" s="144" t="s">
        <v>134</v>
      </c>
      <c r="F448" s="145" t="s">
        <v>552</v>
      </c>
      <c r="I448" s="142"/>
      <c r="L448" s="31"/>
      <c r="M448" s="143"/>
      <c r="T448" s="55"/>
      <c r="AT448" s="16" t="s">
        <v>134</v>
      </c>
      <c r="AU448" s="16" t="s">
        <v>82</v>
      </c>
    </row>
    <row r="449" spans="2:65" s="1" customFormat="1" ht="19.5">
      <c r="B449" s="31"/>
      <c r="D449" s="140" t="s">
        <v>154</v>
      </c>
      <c r="F449" s="160" t="s">
        <v>553</v>
      </c>
      <c r="I449" s="142"/>
      <c r="L449" s="31"/>
      <c r="M449" s="143"/>
      <c r="T449" s="55"/>
      <c r="AT449" s="16" t="s">
        <v>154</v>
      </c>
      <c r="AU449" s="16" t="s">
        <v>82</v>
      </c>
    </row>
    <row r="450" spans="2:65" s="11" customFormat="1" ht="22.9" customHeight="1">
      <c r="B450" s="115"/>
      <c r="D450" s="116" t="s">
        <v>71</v>
      </c>
      <c r="E450" s="125" t="s">
        <v>554</v>
      </c>
      <c r="F450" s="125" t="s">
        <v>555</v>
      </c>
      <c r="I450" s="118"/>
      <c r="J450" s="126">
        <f>BK450</f>
        <v>0</v>
      </c>
      <c r="L450" s="115"/>
      <c r="M450" s="120"/>
      <c r="P450" s="121">
        <f>SUM(P451:P458)</f>
        <v>0</v>
      </c>
      <c r="R450" s="121">
        <f>SUM(R451:R458)</f>
        <v>0</v>
      </c>
      <c r="T450" s="122">
        <f>SUM(T451:T458)</f>
        <v>0</v>
      </c>
      <c r="AR450" s="116" t="s">
        <v>162</v>
      </c>
      <c r="AT450" s="123" t="s">
        <v>71</v>
      </c>
      <c r="AU450" s="123" t="s">
        <v>80</v>
      </c>
      <c r="AY450" s="116" t="s">
        <v>122</v>
      </c>
      <c r="BK450" s="124">
        <f>SUM(BK451:BK458)</f>
        <v>0</v>
      </c>
    </row>
    <row r="451" spans="2:65" s="1" customFormat="1" ht="16.5" customHeight="1">
      <c r="B451" s="31"/>
      <c r="C451" s="127" t="s">
        <v>556</v>
      </c>
      <c r="D451" s="127" t="s">
        <v>125</v>
      </c>
      <c r="E451" s="128" t="s">
        <v>557</v>
      </c>
      <c r="F451" s="129" t="s">
        <v>555</v>
      </c>
      <c r="G451" s="130" t="s">
        <v>217</v>
      </c>
      <c r="H451" s="131">
        <v>1</v>
      </c>
      <c r="I451" s="132"/>
      <c r="J451" s="133">
        <f>ROUND(I451*H451,2)</f>
        <v>0</v>
      </c>
      <c r="K451" s="129" t="s">
        <v>129</v>
      </c>
      <c r="L451" s="31"/>
      <c r="M451" s="134" t="s">
        <v>1</v>
      </c>
      <c r="N451" s="135" t="s">
        <v>37</v>
      </c>
      <c r="P451" s="136">
        <f>O451*H451</f>
        <v>0</v>
      </c>
      <c r="Q451" s="136">
        <v>0</v>
      </c>
      <c r="R451" s="136">
        <f>Q451*H451</f>
        <v>0</v>
      </c>
      <c r="S451" s="136">
        <v>0</v>
      </c>
      <c r="T451" s="137">
        <f>S451*H451</f>
        <v>0</v>
      </c>
      <c r="AR451" s="138" t="s">
        <v>538</v>
      </c>
      <c r="AT451" s="138" t="s">
        <v>125</v>
      </c>
      <c r="AU451" s="138" t="s">
        <v>82</v>
      </c>
      <c r="AY451" s="16" t="s">
        <v>122</v>
      </c>
      <c r="BE451" s="139">
        <f>IF(N451="základní",J451,0)</f>
        <v>0</v>
      </c>
      <c r="BF451" s="139">
        <f>IF(N451="snížená",J451,0)</f>
        <v>0</v>
      </c>
      <c r="BG451" s="139">
        <f>IF(N451="zákl. přenesená",J451,0)</f>
        <v>0</v>
      </c>
      <c r="BH451" s="139">
        <f>IF(N451="sníž. přenesená",J451,0)</f>
        <v>0</v>
      </c>
      <c r="BI451" s="139">
        <f>IF(N451="nulová",J451,0)</f>
        <v>0</v>
      </c>
      <c r="BJ451" s="16" t="s">
        <v>80</v>
      </c>
      <c r="BK451" s="139">
        <f>ROUND(I451*H451,2)</f>
        <v>0</v>
      </c>
      <c r="BL451" s="16" t="s">
        <v>538</v>
      </c>
      <c r="BM451" s="138" t="s">
        <v>558</v>
      </c>
    </row>
    <row r="452" spans="2:65" s="1" customFormat="1" ht="11.25">
      <c r="B452" s="31"/>
      <c r="D452" s="140" t="s">
        <v>132</v>
      </c>
      <c r="F452" s="141" t="s">
        <v>555</v>
      </c>
      <c r="I452" s="142"/>
      <c r="L452" s="31"/>
      <c r="M452" s="143"/>
      <c r="T452" s="55"/>
      <c r="AT452" s="16" t="s">
        <v>132</v>
      </c>
      <c r="AU452" s="16" t="s">
        <v>82</v>
      </c>
    </row>
    <row r="453" spans="2:65" s="1" customFormat="1" ht="11.25">
      <c r="B453" s="31"/>
      <c r="D453" s="144" t="s">
        <v>134</v>
      </c>
      <c r="F453" s="145" t="s">
        <v>559</v>
      </c>
      <c r="I453" s="142"/>
      <c r="L453" s="31"/>
      <c r="M453" s="143"/>
      <c r="T453" s="55"/>
      <c r="AT453" s="16" t="s">
        <v>134</v>
      </c>
      <c r="AU453" s="16" t="s">
        <v>82</v>
      </c>
    </row>
    <row r="454" spans="2:65" s="1" customFormat="1" ht="29.25">
      <c r="B454" s="31"/>
      <c r="D454" s="140" t="s">
        <v>154</v>
      </c>
      <c r="F454" s="160" t="s">
        <v>560</v>
      </c>
      <c r="I454" s="142"/>
      <c r="L454" s="31"/>
      <c r="M454" s="143"/>
      <c r="T454" s="55"/>
      <c r="AT454" s="16" t="s">
        <v>154</v>
      </c>
      <c r="AU454" s="16" t="s">
        <v>82</v>
      </c>
    </row>
    <row r="455" spans="2:65" s="1" customFormat="1" ht="16.5" customHeight="1">
      <c r="B455" s="31"/>
      <c r="C455" s="127" t="s">
        <v>561</v>
      </c>
      <c r="D455" s="127" t="s">
        <v>125</v>
      </c>
      <c r="E455" s="128" t="s">
        <v>562</v>
      </c>
      <c r="F455" s="129" t="s">
        <v>563</v>
      </c>
      <c r="G455" s="130" t="s">
        <v>217</v>
      </c>
      <c r="H455" s="131">
        <v>1</v>
      </c>
      <c r="I455" s="132"/>
      <c r="J455" s="133">
        <f>ROUND(I455*H455,2)</f>
        <v>0</v>
      </c>
      <c r="K455" s="129" t="s">
        <v>129</v>
      </c>
      <c r="L455" s="31"/>
      <c r="M455" s="134" t="s">
        <v>1</v>
      </c>
      <c r="N455" s="135" t="s">
        <v>37</v>
      </c>
      <c r="P455" s="136">
        <f>O455*H455</f>
        <v>0</v>
      </c>
      <c r="Q455" s="136">
        <v>0</v>
      </c>
      <c r="R455" s="136">
        <f>Q455*H455</f>
        <v>0</v>
      </c>
      <c r="S455" s="136">
        <v>0</v>
      </c>
      <c r="T455" s="137">
        <f>S455*H455</f>
        <v>0</v>
      </c>
      <c r="AR455" s="138" t="s">
        <v>538</v>
      </c>
      <c r="AT455" s="138" t="s">
        <v>125</v>
      </c>
      <c r="AU455" s="138" t="s">
        <v>82</v>
      </c>
      <c r="AY455" s="16" t="s">
        <v>122</v>
      </c>
      <c r="BE455" s="139">
        <f>IF(N455="základní",J455,0)</f>
        <v>0</v>
      </c>
      <c r="BF455" s="139">
        <f>IF(N455="snížená",J455,0)</f>
        <v>0</v>
      </c>
      <c r="BG455" s="139">
        <f>IF(N455="zákl. přenesená",J455,0)</f>
        <v>0</v>
      </c>
      <c r="BH455" s="139">
        <f>IF(N455="sníž. přenesená",J455,0)</f>
        <v>0</v>
      </c>
      <c r="BI455" s="139">
        <f>IF(N455="nulová",J455,0)</f>
        <v>0</v>
      </c>
      <c r="BJ455" s="16" t="s">
        <v>80</v>
      </c>
      <c r="BK455" s="139">
        <f>ROUND(I455*H455,2)</f>
        <v>0</v>
      </c>
      <c r="BL455" s="16" t="s">
        <v>538</v>
      </c>
      <c r="BM455" s="138" t="s">
        <v>564</v>
      </c>
    </row>
    <row r="456" spans="2:65" s="1" customFormat="1" ht="11.25">
      <c r="B456" s="31"/>
      <c r="D456" s="140" t="s">
        <v>132</v>
      </c>
      <c r="F456" s="141" t="s">
        <v>563</v>
      </c>
      <c r="I456" s="142"/>
      <c r="L456" s="31"/>
      <c r="M456" s="143"/>
      <c r="T456" s="55"/>
      <c r="AT456" s="16" t="s">
        <v>132</v>
      </c>
      <c r="AU456" s="16" t="s">
        <v>82</v>
      </c>
    </row>
    <row r="457" spans="2:65" s="1" customFormat="1" ht="11.25">
      <c r="B457" s="31"/>
      <c r="D457" s="144" t="s">
        <v>134</v>
      </c>
      <c r="F457" s="145" t="s">
        <v>565</v>
      </c>
      <c r="I457" s="142"/>
      <c r="L457" s="31"/>
      <c r="M457" s="143"/>
      <c r="T457" s="55"/>
      <c r="AT457" s="16" t="s">
        <v>134</v>
      </c>
      <c r="AU457" s="16" t="s">
        <v>82</v>
      </c>
    </row>
    <row r="458" spans="2:65" s="1" customFormat="1" ht="19.5">
      <c r="B458" s="31"/>
      <c r="D458" s="140" t="s">
        <v>154</v>
      </c>
      <c r="F458" s="160" t="s">
        <v>566</v>
      </c>
      <c r="I458" s="142"/>
      <c r="L458" s="31"/>
      <c r="M458" s="143"/>
      <c r="T458" s="55"/>
      <c r="AT458" s="16" t="s">
        <v>154</v>
      </c>
      <c r="AU458" s="16" t="s">
        <v>82</v>
      </c>
    </row>
    <row r="459" spans="2:65" s="11" customFormat="1" ht="22.9" customHeight="1">
      <c r="B459" s="115"/>
      <c r="D459" s="116" t="s">
        <v>71</v>
      </c>
      <c r="E459" s="125" t="s">
        <v>567</v>
      </c>
      <c r="F459" s="125" t="s">
        <v>568</v>
      </c>
      <c r="I459" s="118"/>
      <c r="J459" s="126">
        <f>BK459</f>
        <v>0</v>
      </c>
      <c r="L459" s="115"/>
      <c r="M459" s="120"/>
      <c r="P459" s="121">
        <f>SUM(P460:P463)</f>
        <v>0</v>
      </c>
      <c r="R459" s="121">
        <f>SUM(R460:R463)</f>
        <v>0</v>
      </c>
      <c r="T459" s="122">
        <f>SUM(T460:T463)</f>
        <v>0</v>
      </c>
      <c r="AR459" s="116" t="s">
        <v>162</v>
      </c>
      <c r="AT459" s="123" t="s">
        <v>71</v>
      </c>
      <c r="AU459" s="123" t="s">
        <v>80</v>
      </c>
      <c r="AY459" s="116" t="s">
        <v>122</v>
      </c>
      <c r="BK459" s="124">
        <f>SUM(BK460:BK463)</f>
        <v>0</v>
      </c>
    </row>
    <row r="460" spans="2:65" s="1" customFormat="1" ht="16.5" customHeight="1">
      <c r="B460" s="31"/>
      <c r="C460" s="127" t="s">
        <v>569</v>
      </c>
      <c r="D460" s="127" t="s">
        <v>125</v>
      </c>
      <c r="E460" s="128" t="s">
        <v>570</v>
      </c>
      <c r="F460" s="129" t="s">
        <v>568</v>
      </c>
      <c r="G460" s="130" t="s">
        <v>217</v>
      </c>
      <c r="H460" s="131">
        <v>1</v>
      </c>
      <c r="I460" s="132"/>
      <c r="J460" s="133">
        <f>ROUND(I460*H460,2)</f>
        <v>0</v>
      </c>
      <c r="K460" s="129" t="s">
        <v>129</v>
      </c>
      <c r="L460" s="31"/>
      <c r="M460" s="134" t="s">
        <v>1</v>
      </c>
      <c r="N460" s="135" t="s">
        <v>37</v>
      </c>
      <c r="P460" s="136">
        <f>O460*H460</f>
        <v>0</v>
      </c>
      <c r="Q460" s="136">
        <v>0</v>
      </c>
      <c r="R460" s="136">
        <f>Q460*H460</f>
        <v>0</v>
      </c>
      <c r="S460" s="136">
        <v>0</v>
      </c>
      <c r="T460" s="137">
        <f>S460*H460</f>
        <v>0</v>
      </c>
      <c r="AR460" s="138" t="s">
        <v>538</v>
      </c>
      <c r="AT460" s="138" t="s">
        <v>125</v>
      </c>
      <c r="AU460" s="138" t="s">
        <v>82</v>
      </c>
      <c r="AY460" s="16" t="s">
        <v>122</v>
      </c>
      <c r="BE460" s="139">
        <f>IF(N460="základní",J460,0)</f>
        <v>0</v>
      </c>
      <c r="BF460" s="139">
        <f>IF(N460="snížená",J460,0)</f>
        <v>0</v>
      </c>
      <c r="BG460" s="139">
        <f>IF(N460="zákl. přenesená",J460,0)</f>
        <v>0</v>
      </c>
      <c r="BH460" s="139">
        <f>IF(N460="sníž. přenesená",J460,0)</f>
        <v>0</v>
      </c>
      <c r="BI460" s="139">
        <f>IF(N460="nulová",J460,0)</f>
        <v>0</v>
      </c>
      <c r="BJ460" s="16" t="s">
        <v>80</v>
      </c>
      <c r="BK460" s="139">
        <f>ROUND(I460*H460,2)</f>
        <v>0</v>
      </c>
      <c r="BL460" s="16" t="s">
        <v>538</v>
      </c>
      <c r="BM460" s="138" t="s">
        <v>571</v>
      </c>
    </row>
    <row r="461" spans="2:65" s="1" customFormat="1" ht="11.25">
      <c r="B461" s="31"/>
      <c r="D461" s="140" t="s">
        <v>132</v>
      </c>
      <c r="F461" s="141" t="s">
        <v>568</v>
      </c>
      <c r="I461" s="142"/>
      <c r="L461" s="31"/>
      <c r="M461" s="143"/>
      <c r="T461" s="55"/>
      <c r="AT461" s="16" t="s">
        <v>132</v>
      </c>
      <c r="AU461" s="16" t="s">
        <v>82</v>
      </c>
    </row>
    <row r="462" spans="2:65" s="1" customFormat="1" ht="11.25">
      <c r="B462" s="31"/>
      <c r="D462" s="144" t="s">
        <v>134</v>
      </c>
      <c r="F462" s="145" t="s">
        <v>572</v>
      </c>
      <c r="I462" s="142"/>
      <c r="L462" s="31"/>
      <c r="M462" s="143"/>
      <c r="T462" s="55"/>
      <c r="AT462" s="16" t="s">
        <v>134</v>
      </c>
      <c r="AU462" s="16" t="s">
        <v>82</v>
      </c>
    </row>
    <row r="463" spans="2:65" s="1" customFormat="1" ht="19.5">
      <c r="B463" s="31"/>
      <c r="D463" s="140" t="s">
        <v>154</v>
      </c>
      <c r="F463" s="160" t="s">
        <v>573</v>
      </c>
      <c r="I463" s="142"/>
      <c r="L463" s="31"/>
      <c r="M463" s="177"/>
      <c r="N463" s="178"/>
      <c r="O463" s="178"/>
      <c r="P463" s="178"/>
      <c r="Q463" s="178"/>
      <c r="R463" s="178"/>
      <c r="S463" s="178"/>
      <c r="T463" s="179"/>
      <c r="AT463" s="16" t="s">
        <v>154</v>
      </c>
      <c r="AU463" s="16" t="s">
        <v>82</v>
      </c>
    </row>
    <row r="464" spans="2:65" s="1" customFormat="1" ht="6.95" customHeight="1">
      <c r="B464" s="43"/>
      <c r="C464" s="44"/>
      <c r="D464" s="44"/>
      <c r="E464" s="44"/>
      <c r="F464" s="44"/>
      <c r="G464" s="44"/>
      <c r="H464" s="44"/>
      <c r="I464" s="44"/>
      <c r="J464" s="44"/>
      <c r="K464" s="44"/>
      <c r="L464" s="31"/>
    </row>
  </sheetData>
  <sheetProtection algorithmName="SHA-512" hashValue="+0N8/ygJlJ5kjE+7Ceqf9cNYP1uKOPjWWIqQAfVy4F6Tgo+GKY7d7FTYKTDBLM66qGuIo+JQnjb/MuvgQ6tB0g==" saltValue="r1C/mZiwyolNIGbli9rh/G7WST2zPcjBgZJbEXGtoUW5U1NVMU14kgb4tH0XosvmKKbUdPyH775nMQkiOmkQOw==" spinCount="100000" sheet="1" objects="1" scenarios="1" formatColumns="0" formatRows="0" autoFilter="0"/>
  <autoFilter ref="C131:K463" xr:uid="{00000000-0009-0000-0000-000001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hyperlinks>
    <hyperlink ref="F137" r:id="rId1" xr:uid="{00000000-0004-0000-0100-000000000000}"/>
    <hyperlink ref="F144" r:id="rId2" xr:uid="{00000000-0004-0000-0100-000001000000}"/>
    <hyperlink ref="F149" r:id="rId3" xr:uid="{00000000-0004-0000-0100-000002000000}"/>
    <hyperlink ref="F155" r:id="rId4" xr:uid="{00000000-0004-0000-0100-000003000000}"/>
    <hyperlink ref="F160" r:id="rId5" xr:uid="{00000000-0004-0000-0100-000004000000}"/>
    <hyperlink ref="F166" r:id="rId6" xr:uid="{00000000-0004-0000-0100-000005000000}"/>
    <hyperlink ref="F169" r:id="rId7" xr:uid="{00000000-0004-0000-0100-000006000000}"/>
    <hyperlink ref="F172" r:id="rId8" xr:uid="{00000000-0004-0000-0100-000007000000}"/>
    <hyperlink ref="F175" r:id="rId9" xr:uid="{00000000-0004-0000-0100-000008000000}"/>
    <hyperlink ref="F181" r:id="rId10" xr:uid="{00000000-0004-0000-0100-000009000000}"/>
    <hyperlink ref="F185" r:id="rId11" xr:uid="{00000000-0004-0000-0100-00000A000000}"/>
    <hyperlink ref="F197" r:id="rId12" xr:uid="{00000000-0004-0000-0100-00000B000000}"/>
    <hyperlink ref="F206" r:id="rId13" xr:uid="{00000000-0004-0000-0100-00000C000000}"/>
    <hyperlink ref="F211" r:id="rId14" xr:uid="{00000000-0004-0000-0100-00000D000000}"/>
    <hyperlink ref="F217" r:id="rId15" xr:uid="{00000000-0004-0000-0100-00000E000000}"/>
    <hyperlink ref="F223" r:id="rId16" xr:uid="{00000000-0004-0000-0100-00000F000000}"/>
    <hyperlink ref="F229" r:id="rId17" xr:uid="{00000000-0004-0000-0100-000010000000}"/>
    <hyperlink ref="F233" r:id="rId18" xr:uid="{00000000-0004-0000-0100-000011000000}"/>
    <hyperlink ref="F237" r:id="rId19" xr:uid="{00000000-0004-0000-0100-000012000000}"/>
    <hyperlink ref="F241" r:id="rId20" xr:uid="{00000000-0004-0000-0100-000013000000}"/>
    <hyperlink ref="F245" r:id="rId21" xr:uid="{00000000-0004-0000-0100-000014000000}"/>
    <hyperlink ref="F249" r:id="rId22" xr:uid="{00000000-0004-0000-0100-000015000000}"/>
    <hyperlink ref="F253" r:id="rId23" xr:uid="{00000000-0004-0000-0100-000016000000}"/>
    <hyperlink ref="F260" r:id="rId24" xr:uid="{00000000-0004-0000-0100-000017000000}"/>
    <hyperlink ref="F266" r:id="rId25" xr:uid="{00000000-0004-0000-0100-000018000000}"/>
    <hyperlink ref="F272" r:id="rId26" xr:uid="{00000000-0004-0000-0100-000019000000}"/>
    <hyperlink ref="F278" r:id="rId27" xr:uid="{00000000-0004-0000-0100-00001A000000}"/>
    <hyperlink ref="F284" r:id="rId28" xr:uid="{00000000-0004-0000-0100-00001B000000}"/>
    <hyperlink ref="F290" r:id="rId29" xr:uid="{00000000-0004-0000-0100-00001C000000}"/>
    <hyperlink ref="F294" r:id="rId30" xr:uid="{00000000-0004-0000-0100-00001D000000}"/>
    <hyperlink ref="F313" r:id="rId31" xr:uid="{00000000-0004-0000-0100-00001E000000}"/>
    <hyperlink ref="F317" r:id="rId32" xr:uid="{00000000-0004-0000-0100-00001F000000}"/>
    <hyperlink ref="F331" r:id="rId33" xr:uid="{00000000-0004-0000-0100-000020000000}"/>
    <hyperlink ref="F335" r:id="rId34" xr:uid="{00000000-0004-0000-0100-000021000000}"/>
    <hyperlink ref="F344" r:id="rId35" xr:uid="{00000000-0004-0000-0100-000022000000}"/>
    <hyperlink ref="F360" r:id="rId36" xr:uid="{00000000-0004-0000-0100-000023000000}"/>
    <hyperlink ref="F364" r:id="rId37" xr:uid="{00000000-0004-0000-0100-000024000000}"/>
    <hyperlink ref="F368" r:id="rId38" xr:uid="{00000000-0004-0000-0100-000025000000}"/>
    <hyperlink ref="F372" r:id="rId39" xr:uid="{00000000-0004-0000-0100-000026000000}"/>
    <hyperlink ref="F380" r:id="rId40" xr:uid="{00000000-0004-0000-0100-000027000000}"/>
    <hyperlink ref="F386" r:id="rId41" xr:uid="{00000000-0004-0000-0100-000028000000}"/>
    <hyperlink ref="F407" r:id="rId42" xr:uid="{00000000-0004-0000-0100-000029000000}"/>
    <hyperlink ref="F410" r:id="rId43" xr:uid="{00000000-0004-0000-0100-00002A000000}"/>
    <hyperlink ref="F414" r:id="rId44" xr:uid="{00000000-0004-0000-0100-00002B000000}"/>
    <hyperlink ref="F418" r:id="rId45" xr:uid="{00000000-0004-0000-0100-00002C000000}"/>
    <hyperlink ref="F426" r:id="rId46" xr:uid="{00000000-0004-0000-0100-00002D000000}"/>
    <hyperlink ref="F432" r:id="rId47" xr:uid="{00000000-0004-0000-0100-00002E000000}"/>
    <hyperlink ref="F440" r:id="rId48" xr:uid="{00000000-0004-0000-0100-00002F000000}"/>
    <hyperlink ref="F444" r:id="rId49" xr:uid="{00000000-0004-0000-0100-000030000000}"/>
    <hyperlink ref="F448" r:id="rId50" xr:uid="{00000000-0004-0000-0100-000031000000}"/>
    <hyperlink ref="F453" r:id="rId51" xr:uid="{00000000-0004-0000-0100-000032000000}"/>
    <hyperlink ref="F457" r:id="rId52" xr:uid="{00000000-0004-0000-0100-000033000000}"/>
    <hyperlink ref="F462" r:id="rId53" xr:uid="{00000000-0004-0000-0100-00003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81129D65B3EC4BA551177E409726AA" ma:contentTypeVersion="16" ma:contentTypeDescription="Vytvoří nový dokument" ma:contentTypeScope="" ma:versionID="83d88758b91b07ebbf977f12c97be009">
  <xsd:schema xmlns:xsd="http://www.w3.org/2001/XMLSchema" xmlns:xs="http://www.w3.org/2001/XMLSchema" xmlns:p="http://schemas.microsoft.com/office/2006/metadata/properties" xmlns:ns2="94b29fa1-0799-496f-89d3-40cc6edf14d0" xmlns:ns3="f39f5c44-e931-41e1-a79c-03a8048eec39" targetNamespace="http://schemas.microsoft.com/office/2006/metadata/properties" ma:root="true" ma:fieldsID="0c8699e37b40de1a2c4174ace308a806" ns2:_="" ns3:_="">
    <xsd:import namespace="94b29fa1-0799-496f-89d3-40cc6edf14d0"/>
    <xsd:import namespace="f39f5c44-e931-41e1-a79c-03a8048eec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29fa1-0799-496f-89d3-40cc6edf1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849c82d3-e65e-42f8-a2ad-26ae24a60c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f5c44-e931-41e1-a79c-03a8048eec3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3e5820a-bf79-46d2-bc7e-4e02660a9b5d}" ma:internalName="TaxCatchAll" ma:showField="CatchAllData" ma:web="f39f5c44-e931-41e1-a79c-03a8048eec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9f5c44-e931-41e1-a79c-03a8048eec39" xsi:nil="true"/>
    <lcf76f155ced4ddcb4097134ff3c332f xmlns="94b29fa1-0799-496f-89d3-40cc6edf14d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0D80C5-B90F-4642-89E3-02AA3267FB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b29fa1-0799-496f-89d3-40cc6edf14d0"/>
    <ds:schemaRef ds:uri="f39f5c44-e931-41e1-a79c-03a8048eec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9B76D7-81E3-43C2-B34D-23BAAAFEF78D}">
  <ds:schemaRefs>
    <ds:schemaRef ds:uri="http://schemas.microsoft.com/office/2006/metadata/properties"/>
    <ds:schemaRef ds:uri="http://schemas.microsoft.com/office/infopath/2007/PartnerControls"/>
    <ds:schemaRef ds:uri="f39f5c44-e931-41e1-a79c-03a8048eec39"/>
    <ds:schemaRef ds:uri="94b29fa1-0799-496f-89d3-40cc6edf14d0"/>
  </ds:schemaRefs>
</ds:datastoreItem>
</file>

<file path=customXml/itemProps3.xml><?xml version="1.0" encoding="utf-8"?>
<ds:datastoreItem xmlns:ds="http://schemas.openxmlformats.org/officeDocument/2006/customXml" ds:itemID="{4E1C794C-3B58-4195-90BD-925C032C65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SO 01 - Oprava střechy </vt:lpstr>
      <vt:lpstr>'Rekapitulace stavby'!Názvy_tisku</vt:lpstr>
      <vt:lpstr>'SO 01 - Oprava střechy '!Názvy_tisku</vt:lpstr>
      <vt:lpstr>'Rekapitulace stavby'!Oblast_tisku</vt:lpstr>
      <vt:lpstr>'SO 01 - Oprava střechy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Iveta Vybíralová</cp:lastModifiedBy>
  <dcterms:created xsi:type="dcterms:W3CDTF">2025-04-30T13:07:09Z</dcterms:created>
  <dcterms:modified xsi:type="dcterms:W3CDTF">2025-12-03T10:08:02Z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0x0101004E81129D65B3EC4BA551177E409726AA</vt:lpwstr>
  </property>
</Properties>
</file>