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4 - SO 104 Česká Ves..." sheetId="2" r:id="rId2"/>
  </sheets>
  <definedNames>
    <definedName name="_xlnm.Print_Titles" localSheetId="0">'Rekapitulace stavby'!$85:$85</definedName>
    <definedName name="_xlnm.Print_Titles" localSheetId="1">'SO 104 - SO 104 Česká Ves...'!$118:$118</definedName>
    <definedName name="_xlnm.Print_Area" localSheetId="0">'Rekapitulace stavby'!$C$4:$AP$70,'Rekapitulace stavby'!$C$76:$AP$92</definedName>
    <definedName name="_xlnm.Print_Area" localSheetId="1">'SO 104 - SO 104 Česká Ves...'!$C$4:$Q$70,'SO 104 - SO 104 Česká Ves...'!$C$76:$Q$102,'SO 104 - SO 104 Česká Ves...'!$C$108:$Q$154</definedName>
  </definedNames>
  <calcPr fullCalcOnLoad="1"/>
</workbook>
</file>

<file path=xl/sharedStrings.xml><?xml version="1.0" encoding="utf-8"?>
<sst xmlns="http://schemas.openxmlformats.org/spreadsheetml/2006/main" count="630" uniqueCount="214">
  <si>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</si>
  <si>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</si>
  <si>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</si>
  <si>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</si>
  <si>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</si>
  <si>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</si>
  <si>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</si>
  <si>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</si>
  <si>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</si>
  <si>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</si>
  <si>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</si>
  <si>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</si>
  <si>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</si>
  <si>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</si>
  <si>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002</t>
  </si>
  <si>
    <t>Stavba:</t>
  </si>
  <si>
    <t>Oprava komunikací v městě Město Albrechtice 2018</t>
  </si>
  <si>
    <t>0,1</t>
  </si>
  <si>
    <t>JKSO:</t>
  </si>
  <si>
    <t>CC-CZ:</t>
  </si>
  <si>
    <t>1</t>
  </si>
  <si>
    <t>Místo:</t>
  </si>
  <si>
    <t xml:space="preserve"> </t>
  </si>
  <si>
    <t>Datum:</t>
  </si>
  <si>
    <t>25.7.2018</t>
  </si>
  <si>
    <t>10</t>
  </si>
  <si>
    <t>100</t>
  </si>
  <si>
    <t>Objednatel:</t>
  </si>
  <si>
    <t>IČ:</t>
  </si>
  <si>
    <t>Město Město Albrechtice</t>
  </si>
  <si>
    <t>DIČ:</t>
  </si>
  <si>
    <t>Zhotovitel:</t>
  </si>
  <si>
    <t>Projektant:</t>
  </si>
  <si>
    <t>EDS Trade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</si>
  <si>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</si>
  <si>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</si>
  <si>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</si>
  <si>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</si>
  <si>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</si>
  <si>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</si>
  <si>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</si>
  <si>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</si>
  <si>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</si>
  <si>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</si>
  <si>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</si>
  <si>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</si>
  <si>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</si>
  <si>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</si>
  <si>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</si>
  <si>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</si>
  <si>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</si>
  <si>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</si>
  <si>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</si>
  <si>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</si>
  <si>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</si>
  <si>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</si>
  <si>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</si>
  <si>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</si>
  <si>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</si>
  <si>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</si>
  <si>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</si>
  <si>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</si>
  <si>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</si>
  <si>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</si>
  <si>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</si>
  <si>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</si>
  <si>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</si>
  <si>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</si>
  <si>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</si>
  <si>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</si>
  <si>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</si>
  <si>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</si>
  <si>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</si>
  <si>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</si>
  <si>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</si>
  <si>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</si>
  <si>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</si>
  <si>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</si>
  <si>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</si>
  <si>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{66c4299c-5082-40f2-a07a-b6ca380904e8}</t>
  </si>
  <si>
    <t>{00000000-0000-0000-0000-000000000000}</t>
  </si>
  <si>
    <t>SO 104 Česká Ves - Burkvíz</t>
  </si>
  <si>
    <t>{175e974d-0d3d-4815-bcf6-8ced094712c7}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</si>
  <si>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</si>
  <si>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</si>
  <si>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</si>
  <si>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</si>
  <si>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</si>
  <si>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</si>
  <si>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</si>
  <si>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</si>
  <si>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</si>
  <si>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</si>
  <si>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</si>
  <si>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</si>
  <si>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</si>
  <si>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</si>
  <si>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</si>
  <si>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</si>
  <si>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</si>
  <si>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</si>
  <si>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</si>
  <si>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</si>
  <si>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</si>
  <si>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</si>
  <si>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</si>
  <si>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</si>
  <si>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</si>
  <si>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</si>
  <si>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</si>
  <si>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</si>
  <si>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</si>
  <si>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</si>
  <si>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</si>
  <si>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</si>
  <si>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</si>
  <si>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</si>
  <si>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</si>
  <si>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</si>
  <si>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</si>
  <si>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</si>
  <si>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</si>
  <si>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</si>
  <si>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</si>
  <si>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18</t>
  </si>
  <si>
    <t>K</t>
  </si>
  <si>
    <t>111101101</t>
  </si>
  <si>
    <t>Odstranění travin z celkové plochy do 0,1 ha</t>
  </si>
  <si>
    <t>ha</t>
  </si>
  <si>
    <t>4</t>
  </si>
  <si>
    <t>410273612</t>
  </si>
  <si>
    <t>575*0,5*2*0,0001</t>
  </si>
  <si>
    <t>VV</t>
  </si>
  <si>
    <t>113107222</t>
  </si>
  <si>
    <t>Odstranění podkladu pl přes 200 m2 z kameniva drceného tl 100-200 mm</t>
  </si>
  <si>
    <t>m2</t>
  </si>
  <si>
    <t>-1752959678</t>
  </si>
  <si>
    <t>122201101</t>
  </si>
  <si>
    <t>Odkopávky a prokopávky nezapažené v hornině tř. 3 objem do 100 m3</t>
  </si>
  <si>
    <t>m3</t>
  </si>
  <si>
    <t>-607241990</t>
  </si>
  <si>
    <t>"odkop krajnice 0,25 m3/mb"</t>
  </si>
  <si>
    <t>575*0,25</t>
  </si>
  <si>
    <t>3</t>
  </si>
  <si>
    <t>162701105</t>
  </si>
  <si>
    <t>Vodorovné přemístění do 10000 m výkopku/sypaniny z horniny tř. 1 až 4</t>
  </si>
  <si>
    <t>-1631589792</t>
  </si>
  <si>
    <t>162701109</t>
  </si>
  <si>
    <t>Příplatek k vodorovnému přemístění výkopku/sypaniny z horniny tř. 1 až 4 ZKD 1000 m přes 10000 m</t>
  </si>
  <si>
    <t>-719150744</t>
  </si>
  <si>
    <t>143,75*10</t>
  </si>
  <si>
    <t>5</t>
  </si>
  <si>
    <t>171201201</t>
  </si>
  <si>
    <t>Uložení sypaniny na skládky</t>
  </si>
  <si>
    <t>-191008208</t>
  </si>
  <si>
    <t>6</t>
  </si>
  <si>
    <t>171201211</t>
  </si>
  <si>
    <t>Poplatek za uložení odpadu ze sypaniny na skládce (skládkovné)</t>
  </si>
  <si>
    <t>t</t>
  </si>
  <si>
    <t>2063940356</t>
  </si>
  <si>
    <t>143,75</t>
  </si>
  <si>
    <t>7</t>
  </si>
  <si>
    <t>215901101</t>
  </si>
  <si>
    <t>Zhutnění podloží z hornin soudržných do 92% PS nebo nesoudržných sypkých I(d) do 0,8</t>
  </si>
  <si>
    <t>-687041822</t>
  </si>
  <si>
    <t>8</t>
  </si>
  <si>
    <t>564752111</t>
  </si>
  <si>
    <t>Podklad z vibrovaného štěrku VŠ tl 150 mm</t>
  </si>
  <si>
    <t>-414101076</t>
  </si>
  <si>
    <t>9</t>
  </si>
  <si>
    <t>573411114</t>
  </si>
  <si>
    <t>Nátěr živičný uzavírací nebo udržovací s posypem z asfaltu v množství 1,5 kg/m2</t>
  </si>
  <si>
    <t>1555619913</t>
  </si>
  <si>
    <t>"dvouvrstvový"</t>
  </si>
  <si>
    <t>1843,26*2</t>
  </si>
  <si>
    <t>997221551</t>
  </si>
  <si>
    <t>Vodorovná doprava suti ze sypkých materiálů do 1 km</t>
  </si>
  <si>
    <t>-1843777055</t>
  </si>
  <si>
    <t>11</t>
  </si>
  <si>
    <t>997221559</t>
  </si>
  <si>
    <t>Příplatek ZKD 1 km u vodorovné dopravy suti ze sypkých materiálů</t>
  </si>
  <si>
    <t>1814436097</t>
  </si>
  <si>
    <t>12</t>
  </si>
  <si>
    <t>997221855</t>
  </si>
  <si>
    <t>Poplatek za uložení odpadu z kameniva na skládce (skládkovné)</t>
  </si>
  <si>
    <t>-1717126407</t>
  </si>
  <si>
    <t>13</t>
  </si>
  <si>
    <t>998225111</t>
  </si>
  <si>
    <t>Přesun hmot pro pozemní komunikace s krytem z kamene, monolitickým betonovým nebo živičným</t>
  </si>
  <si>
    <t>42698040</t>
  </si>
  <si>
    <t>14</t>
  </si>
  <si>
    <t>012203000</t>
  </si>
  <si>
    <t>Geodetické práce při provádění stavby</t>
  </si>
  <si>
    <t>KPL</t>
  </si>
  <si>
    <t>1024</t>
  </si>
  <si>
    <t>2073846051</t>
  </si>
  <si>
    <t>19</t>
  </si>
  <si>
    <t>032903000</t>
  </si>
  <si>
    <t>Náklady na provoz a údržbu vybavení staveniště</t>
  </si>
  <si>
    <t>937151942</t>
  </si>
  <si>
    <t>034403000</t>
  </si>
  <si>
    <t>Dopravní značení na staveništi</t>
  </si>
  <si>
    <t>1924731479</t>
  </si>
  <si>
    <t>16</t>
  </si>
  <si>
    <t>043134000</t>
  </si>
  <si>
    <t>Zkoušky zatěžovací - SZZ</t>
  </si>
  <si>
    <t>1988007047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</si>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</sst>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3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5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6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6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4" fontId="88" fillId="0" borderId="22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4" fontId="88" fillId="0" borderId="0" xfId="0" applyNumberFormat="1" applyFont="1" applyBorder="1" applyAlignment="1">
      <alignment vertical="center"/>
    </xf>
    <xf numFmtId="4" fontId="88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174" fontId="91" fillId="0" borderId="25" xfId="0" applyNumberFormat="1" applyFont="1" applyBorder="1" applyAlignment="1">
      <alignment vertical="center"/>
    </xf>
    <xf numFmtId="4" fontId="91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7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3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3" fillId="0" borderId="20" xfId="0" applyNumberFormat="1" applyFont="1" applyBorder="1" applyAlignment="1">
      <alignment/>
    </xf>
    <xf numFmtId="174" fontId="93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78" fillId="0" borderId="14" xfId="0" applyFont="1" applyBorder="1" applyAlignment="1">
      <alignment/>
    </xf>
    <xf numFmtId="0" fontId="78" fillId="0" borderId="22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3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5" fillId="0" borderId="33" xfId="0" applyFont="1" applyBorder="1" applyAlignment="1">
      <alignment horizontal="left" vertical="center"/>
    </xf>
    <xf numFmtId="174" fontId="75" fillId="0" borderId="0" xfId="0" applyNumberFormat="1" applyFont="1" applyBorder="1" applyAlignment="1">
      <alignment vertical="center"/>
    </xf>
    <xf numFmtId="174" fontId="75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5" fontId="79" fillId="0" borderId="0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75" fillId="0" borderId="25" xfId="0" applyFont="1" applyBorder="1" applyAlignment="1">
      <alignment horizontal="center" vertical="center"/>
    </xf>
    <xf numFmtId="174" fontId="75" fillId="0" borderId="25" xfId="0" applyNumberFormat="1" applyFont="1" applyBorder="1" applyAlignment="1">
      <alignment vertical="center"/>
    </xf>
    <xf numFmtId="174" fontId="75" fillId="0" borderId="26" xfId="0" applyNumberFormat="1" applyFont="1" applyBorder="1" applyAlignment="1">
      <alignment vertical="center"/>
    </xf>
    <xf numFmtId="0" fontId="94" fillId="0" borderId="0" xfId="36" applyFont="1" applyAlignment="1">
      <alignment horizontal="center"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5" fillId="33" borderId="0" xfId="0" applyFont="1" applyFill="1" applyAlignment="1" applyProtection="1">
      <alignment horizontal="left" vertical="center"/>
      <protection/>
    </xf>
    <xf numFmtId="0" fontId="96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8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vertical="center"/>
    </xf>
    <xf numFmtId="4" fontId="87" fillId="0" borderId="0" xfId="0" applyNumberFormat="1" applyFont="1" applyBorder="1" applyAlignment="1">
      <alignment horizontal="right" vertical="center"/>
    </xf>
    <xf numFmtId="4" fontId="8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4" fontId="87" fillId="35" borderId="0" xfId="0" applyNumberFormat="1" applyFont="1" applyFill="1" applyBorder="1" applyAlignment="1">
      <alignment vertical="center"/>
    </xf>
    <xf numFmtId="0" fontId="82" fillId="36" borderId="0" xfId="0" applyFont="1" applyFill="1" applyAlignment="1">
      <alignment horizontal="center" vertical="center"/>
    </xf>
    <xf numFmtId="4" fontId="90" fillId="0" borderId="0" xfId="0" applyNumberFormat="1" applyFont="1" applyBorder="1" applyAlignment="1">
      <alignment vertical="center"/>
    </xf>
    <xf numFmtId="0" fontId="8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79" fillId="0" borderId="2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4" fontId="76" fillId="0" borderId="20" xfId="0" applyNumberFormat="1" applyFont="1" applyBorder="1" applyAlignment="1">
      <alignment/>
    </xf>
    <xf numFmtId="4" fontId="76" fillId="0" borderId="20" xfId="0" applyNumberFormat="1" applyFont="1" applyBorder="1" applyAlignment="1">
      <alignment vertical="center"/>
    </xf>
    <xf numFmtId="4" fontId="77" fillId="0" borderId="25" xfId="0" applyNumberFormat="1" applyFont="1" applyBorder="1" applyAlignment="1">
      <alignment/>
    </xf>
    <xf numFmtId="4" fontId="77" fillId="0" borderId="25" xfId="0" applyNumberFormat="1" applyFont="1" applyBorder="1" applyAlignment="1">
      <alignment vertical="center"/>
    </xf>
    <xf numFmtId="4" fontId="77" fillId="0" borderId="31" xfId="0" applyNumberFormat="1" applyFont="1" applyBorder="1" applyAlignment="1">
      <alignment/>
    </xf>
    <xf numFmtId="4" fontId="77" fillId="0" borderId="31" xfId="0" applyNumberFormat="1" applyFont="1" applyBorder="1" applyAlignment="1">
      <alignment vertical="center"/>
    </xf>
    <xf numFmtId="0" fontId="96" fillId="33" borderId="0" xfId="36" applyFont="1" applyFill="1" applyAlignment="1" applyProtection="1">
      <alignment horizontal="center" vertical="center"/>
      <protection/>
    </xf>
    <xf numFmtId="4" fontId="87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E3F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138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8E3F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5138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88" sqref="D88:H8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59" t="s">
        <v>0</v>
      </c>
      <c r="B1" s="160"/>
      <c r="C1" s="160"/>
      <c r="D1" s="161" t="s">
        <v>1</v>
      </c>
      <c r="E1" s="160"/>
      <c r="F1" s="160"/>
      <c r="G1" s="160"/>
      <c r="H1" s="160"/>
      <c r="I1" s="160"/>
      <c r="J1" s="160"/>
      <c r="K1" s="162" t="s">
        <v>207</v>
      </c>
      <c r="L1" s="162"/>
      <c r="M1" s="162"/>
      <c r="N1" s="162"/>
      <c r="O1" s="162"/>
      <c r="P1" s="162"/>
      <c r="Q1" s="162"/>
      <c r="R1" s="162"/>
      <c r="S1" s="162"/>
      <c r="T1" s="160"/>
      <c r="U1" s="160"/>
      <c r="V1" s="160"/>
      <c r="W1" s="162" t="s">
        <v>208</v>
      </c>
      <c r="X1" s="162"/>
      <c r="Y1" s="162"/>
      <c r="Z1" s="162"/>
      <c r="AA1" s="162"/>
      <c r="AB1" s="162"/>
      <c r="AC1" s="162"/>
      <c r="AD1" s="162"/>
      <c r="AE1" s="162"/>
      <c r="AF1" s="162"/>
      <c r="AG1" s="160"/>
      <c r="AH1" s="16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164" t="s">
        <v>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R2" s="193" t="s">
        <v>6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166" t="s">
        <v>10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21"/>
      <c r="AS4" s="22" t="s">
        <v>11</v>
      </c>
      <c r="BS4" s="15" t="s">
        <v>12</v>
      </c>
    </row>
    <row r="5" spans="2:71" ht="14.25" customHeight="1">
      <c r="B5" s="19"/>
      <c r="C5" s="20"/>
      <c r="D5" s="23" t="s">
        <v>13</v>
      </c>
      <c r="E5" s="20"/>
      <c r="F5" s="20"/>
      <c r="G5" s="20"/>
      <c r="H5" s="20"/>
      <c r="I5" s="20"/>
      <c r="J5" s="20"/>
      <c r="K5" s="168" t="s">
        <v>14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20"/>
      <c r="AQ5" s="21"/>
      <c r="BS5" s="15" t="s">
        <v>7</v>
      </c>
    </row>
    <row r="6" spans="2:71" ht="36.75" customHeight="1">
      <c r="B6" s="19"/>
      <c r="C6" s="20"/>
      <c r="D6" s="25" t="s">
        <v>15</v>
      </c>
      <c r="E6" s="20"/>
      <c r="F6" s="20"/>
      <c r="G6" s="20"/>
      <c r="H6" s="20"/>
      <c r="I6" s="20"/>
      <c r="J6" s="20"/>
      <c r="K6" s="169" t="s">
        <v>16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20"/>
      <c r="AQ6" s="21"/>
      <c r="BS6" s="15" t="s">
        <v>17</v>
      </c>
    </row>
    <row r="7" spans="2:71" ht="14.25" customHeight="1">
      <c r="B7" s="19"/>
      <c r="C7" s="20"/>
      <c r="D7" s="26" t="s">
        <v>18</v>
      </c>
      <c r="E7" s="20"/>
      <c r="F7" s="20"/>
      <c r="G7" s="20"/>
      <c r="H7" s="20"/>
      <c r="I7" s="20"/>
      <c r="J7" s="20"/>
      <c r="K7" s="24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19</v>
      </c>
      <c r="AL7" s="20"/>
      <c r="AM7" s="20"/>
      <c r="AN7" s="24" t="s">
        <v>3</v>
      </c>
      <c r="AO7" s="20"/>
      <c r="AP7" s="20"/>
      <c r="AQ7" s="21"/>
      <c r="BS7" s="15" t="s">
        <v>20</v>
      </c>
    </row>
    <row r="8" spans="2:71" ht="14.25" customHeight="1">
      <c r="B8" s="19"/>
      <c r="C8" s="20"/>
      <c r="D8" s="26" t="s">
        <v>21</v>
      </c>
      <c r="E8" s="20"/>
      <c r="F8" s="20"/>
      <c r="G8" s="20"/>
      <c r="H8" s="20"/>
      <c r="I8" s="20"/>
      <c r="J8" s="20"/>
      <c r="K8" s="24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23</v>
      </c>
      <c r="AL8" s="20"/>
      <c r="AM8" s="20"/>
      <c r="AN8" s="24" t="s">
        <v>24</v>
      </c>
      <c r="AO8" s="20"/>
      <c r="AP8" s="20"/>
      <c r="AQ8" s="21"/>
      <c r="BS8" s="15" t="s">
        <v>25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S9" s="15" t="s">
        <v>26</v>
      </c>
    </row>
    <row r="10" spans="2:71" ht="14.25" customHeight="1">
      <c r="B10" s="19"/>
      <c r="C10" s="20"/>
      <c r="D10" s="26" t="s">
        <v>27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28</v>
      </c>
      <c r="AL10" s="20"/>
      <c r="AM10" s="20"/>
      <c r="AN10" s="24" t="s">
        <v>3</v>
      </c>
      <c r="AO10" s="20"/>
      <c r="AP10" s="20"/>
      <c r="AQ10" s="21"/>
      <c r="BS10" s="15" t="s">
        <v>17</v>
      </c>
    </row>
    <row r="11" spans="2:71" ht="18" customHeight="1">
      <c r="B11" s="19"/>
      <c r="C11" s="20"/>
      <c r="D11" s="20"/>
      <c r="E11" s="24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30</v>
      </c>
      <c r="AL11" s="20"/>
      <c r="AM11" s="20"/>
      <c r="AN11" s="24" t="s">
        <v>3</v>
      </c>
      <c r="AO11" s="20"/>
      <c r="AP11" s="20"/>
      <c r="AQ11" s="21"/>
      <c r="BS11" s="15" t="s">
        <v>17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S12" s="15" t="s">
        <v>17</v>
      </c>
    </row>
    <row r="13" spans="2:71" ht="14.25" customHeight="1">
      <c r="B13" s="19"/>
      <c r="C13" s="20"/>
      <c r="D13" s="26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28</v>
      </c>
      <c r="AL13" s="20"/>
      <c r="AM13" s="20"/>
      <c r="AN13" s="24" t="s">
        <v>3</v>
      </c>
      <c r="AO13" s="20"/>
      <c r="AP13" s="20"/>
      <c r="AQ13" s="21"/>
      <c r="BS13" s="15" t="s">
        <v>17</v>
      </c>
    </row>
    <row r="14" spans="2:71" ht="15">
      <c r="B14" s="19"/>
      <c r="C14" s="20"/>
      <c r="D14" s="20"/>
      <c r="E14" s="24" t="s">
        <v>22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30</v>
      </c>
      <c r="AL14" s="20"/>
      <c r="AM14" s="20"/>
      <c r="AN14" s="24" t="s">
        <v>3</v>
      </c>
      <c r="AO14" s="20"/>
      <c r="AP14" s="20"/>
      <c r="AQ14" s="21"/>
      <c r="BS14" s="15" t="s">
        <v>17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S15" s="15" t="s">
        <v>4</v>
      </c>
    </row>
    <row r="16" spans="2:71" ht="14.25" customHeight="1">
      <c r="B16" s="19"/>
      <c r="C16" s="20"/>
      <c r="D16" s="26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28</v>
      </c>
      <c r="AL16" s="20"/>
      <c r="AM16" s="20"/>
      <c r="AN16" s="24" t="s">
        <v>3</v>
      </c>
      <c r="AO16" s="20"/>
      <c r="AP16" s="20"/>
      <c r="AQ16" s="21"/>
      <c r="BS16" s="15" t="s">
        <v>4</v>
      </c>
    </row>
    <row r="17" spans="2:71" ht="18" customHeight="1">
      <c r="B17" s="19"/>
      <c r="C17" s="20"/>
      <c r="D17" s="20"/>
      <c r="E17" s="24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30</v>
      </c>
      <c r="AL17" s="20"/>
      <c r="AM17" s="20"/>
      <c r="AN17" s="24" t="s">
        <v>3</v>
      </c>
      <c r="AO17" s="20"/>
      <c r="AP17" s="20"/>
      <c r="AQ17" s="21"/>
      <c r="BS17" s="15" t="s">
        <v>34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S18" s="15" t="s">
        <v>7</v>
      </c>
    </row>
    <row r="19" spans="2:71" ht="14.25" customHeight="1">
      <c r="B19" s="19"/>
      <c r="C19" s="20"/>
      <c r="D19" s="26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28</v>
      </c>
      <c r="AL19" s="20"/>
      <c r="AM19" s="20"/>
      <c r="AN19" s="24" t="s">
        <v>3</v>
      </c>
      <c r="AO19" s="20"/>
      <c r="AP19" s="20"/>
      <c r="AQ19" s="21"/>
      <c r="BS19" s="15" t="s">
        <v>7</v>
      </c>
    </row>
    <row r="20" spans="2:43" ht="18" customHeight="1">
      <c r="B20" s="19"/>
      <c r="C20" s="20"/>
      <c r="D20" s="20"/>
      <c r="E20" s="24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30</v>
      </c>
      <c r="AL20" s="20"/>
      <c r="AM20" s="20"/>
      <c r="AN20" s="24" t="s">
        <v>3</v>
      </c>
      <c r="AO20" s="20"/>
      <c r="AP20" s="20"/>
      <c r="AQ20" s="21"/>
    </row>
    <row r="21" spans="2:43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</row>
    <row r="22" spans="2:43" ht="15">
      <c r="B22" s="19"/>
      <c r="C22" s="20"/>
      <c r="D22" s="26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</row>
    <row r="23" spans="2:43" ht="22.5" customHeight="1">
      <c r="B23" s="19"/>
      <c r="C23" s="20"/>
      <c r="D23" s="20"/>
      <c r="E23" s="170" t="s">
        <v>3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20"/>
      <c r="AP23" s="20"/>
      <c r="AQ23" s="21"/>
    </row>
    <row r="24" spans="2:43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2:43" ht="6.75" customHeight="1">
      <c r="B25" s="19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0"/>
      <c r="AQ25" s="21"/>
    </row>
    <row r="26" spans="2:43" ht="14.25" customHeight="1">
      <c r="B26" s="19"/>
      <c r="C26" s="20"/>
      <c r="D26" s="28" t="s">
        <v>37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71">
        <f>ROUND(AG87,2)</f>
        <v>0</v>
      </c>
      <c r="AL26" s="167"/>
      <c r="AM26" s="167"/>
      <c r="AN26" s="167"/>
      <c r="AO26" s="167"/>
      <c r="AP26" s="20"/>
      <c r="AQ26" s="21"/>
    </row>
    <row r="27" spans="2:43" ht="14.25" customHeight="1">
      <c r="B27" s="19"/>
      <c r="C27" s="20"/>
      <c r="D27" s="28" t="s">
        <v>38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71">
        <f>ROUND(AG90,2)</f>
        <v>0</v>
      </c>
      <c r="AL27" s="167"/>
      <c r="AM27" s="167"/>
      <c r="AN27" s="167"/>
      <c r="AO27" s="167"/>
      <c r="AP27" s="20"/>
      <c r="AQ27" s="21"/>
    </row>
    <row r="28" spans="2:43" s="1" customFormat="1" ht="6.7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2:43" s="1" customFormat="1" ht="25.5" customHeight="1">
      <c r="B29" s="29"/>
      <c r="C29" s="30"/>
      <c r="D29" s="32" t="s">
        <v>39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72">
        <f>ROUND(AK26+AK27,2)</f>
        <v>0</v>
      </c>
      <c r="AL29" s="173"/>
      <c r="AM29" s="173"/>
      <c r="AN29" s="173"/>
      <c r="AO29" s="173"/>
      <c r="AP29" s="30"/>
      <c r="AQ29" s="31"/>
    </row>
    <row r="30" spans="2:43" s="1" customFormat="1" ht="6.7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2:43" s="2" customFormat="1" ht="14.25" customHeight="1">
      <c r="B31" s="34"/>
      <c r="C31" s="35"/>
      <c r="D31" s="36" t="s">
        <v>40</v>
      </c>
      <c r="E31" s="35"/>
      <c r="F31" s="36" t="s">
        <v>41</v>
      </c>
      <c r="G31" s="35"/>
      <c r="H31" s="35"/>
      <c r="I31" s="35"/>
      <c r="J31" s="35"/>
      <c r="K31" s="35"/>
      <c r="L31" s="174">
        <v>0.21</v>
      </c>
      <c r="M31" s="175"/>
      <c r="N31" s="175"/>
      <c r="O31" s="175"/>
      <c r="P31" s="35"/>
      <c r="Q31" s="35"/>
      <c r="R31" s="35"/>
      <c r="S31" s="35"/>
      <c r="T31" s="38" t="s">
        <v>42</v>
      </c>
      <c r="U31" s="35"/>
      <c r="V31" s="35"/>
      <c r="W31" s="176">
        <f>ROUND(AZ87+SUM(CD91:CD91),2)</f>
        <v>0</v>
      </c>
      <c r="X31" s="175"/>
      <c r="Y31" s="175"/>
      <c r="Z31" s="175"/>
      <c r="AA31" s="175"/>
      <c r="AB31" s="175"/>
      <c r="AC31" s="175"/>
      <c r="AD31" s="175"/>
      <c r="AE31" s="175"/>
      <c r="AF31" s="35"/>
      <c r="AG31" s="35"/>
      <c r="AH31" s="35"/>
      <c r="AI31" s="35"/>
      <c r="AJ31" s="35"/>
      <c r="AK31" s="176">
        <f>ROUND(AV87+SUM(BY91:BY91),2)</f>
        <v>0</v>
      </c>
      <c r="AL31" s="175"/>
      <c r="AM31" s="175"/>
      <c r="AN31" s="175"/>
      <c r="AO31" s="175"/>
      <c r="AP31" s="35"/>
      <c r="AQ31" s="39"/>
    </row>
    <row r="32" spans="2:43" s="2" customFormat="1" ht="14.25" customHeight="1">
      <c r="B32" s="34"/>
      <c r="C32" s="35"/>
      <c r="D32" s="35"/>
      <c r="E32" s="35"/>
      <c r="F32" s="36" t="s">
        <v>43</v>
      </c>
      <c r="G32" s="35"/>
      <c r="H32" s="35"/>
      <c r="I32" s="35"/>
      <c r="J32" s="35"/>
      <c r="K32" s="35"/>
      <c r="L32" s="174">
        <v>0.15</v>
      </c>
      <c r="M32" s="175"/>
      <c r="N32" s="175"/>
      <c r="O32" s="175"/>
      <c r="P32" s="35"/>
      <c r="Q32" s="35"/>
      <c r="R32" s="35"/>
      <c r="S32" s="35"/>
      <c r="T32" s="38" t="s">
        <v>42</v>
      </c>
      <c r="U32" s="35"/>
      <c r="V32" s="35"/>
      <c r="W32" s="176">
        <f>ROUND(BA87+SUM(CE91:CE91),2)</f>
        <v>0</v>
      </c>
      <c r="X32" s="175"/>
      <c r="Y32" s="175"/>
      <c r="Z32" s="175"/>
      <c r="AA32" s="175"/>
      <c r="AB32" s="175"/>
      <c r="AC32" s="175"/>
      <c r="AD32" s="175"/>
      <c r="AE32" s="175"/>
      <c r="AF32" s="35"/>
      <c r="AG32" s="35"/>
      <c r="AH32" s="35"/>
      <c r="AI32" s="35"/>
      <c r="AJ32" s="35"/>
      <c r="AK32" s="176">
        <f>ROUND(AW87+SUM(BZ91:BZ91),2)</f>
        <v>0</v>
      </c>
      <c r="AL32" s="175"/>
      <c r="AM32" s="175"/>
      <c r="AN32" s="175"/>
      <c r="AO32" s="175"/>
      <c r="AP32" s="35"/>
      <c r="AQ32" s="39"/>
    </row>
    <row r="33" spans="2:43" s="2" customFormat="1" ht="14.25" customHeight="1" hidden="1">
      <c r="B33" s="34"/>
      <c r="C33" s="35"/>
      <c r="D33" s="35"/>
      <c r="E33" s="35"/>
      <c r="F33" s="36" t="s">
        <v>44</v>
      </c>
      <c r="G33" s="35"/>
      <c r="H33" s="35"/>
      <c r="I33" s="35"/>
      <c r="J33" s="35"/>
      <c r="K33" s="35"/>
      <c r="L33" s="174">
        <v>0.21</v>
      </c>
      <c r="M33" s="175"/>
      <c r="N33" s="175"/>
      <c r="O33" s="175"/>
      <c r="P33" s="35"/>
      <c r="Q33" s="35"/>
      <c r="R33" s="35"/>
      <c r="S33" s="35"/>
      <c r="T33" s="38" t="s">
        <v>42</v>
      </c>
      <c r="U33" s="35"/>
      <c r="V33" s="35"/>
      <c r="W33" s="176">
        <f>ROUND(BB87+SUM(CF91:CF91),2)</f>
        <v>0</v>
      </c>
      <c r="X33" s="175"/>
      <c r="Y33" s="175"/>
      <c r="Z33" s="175"/>
      <c r="AA33" s="175"/>
      <c r="AB33" s="175"/>
      <c r="AC33" s="175"/>
      <c r="AD33" s="175"/>
      <c r="AE33" s="175"/>
      <c r="AF33" s="35"/>
      <c r="AG33" s="35"/>
      <c r="AH33" s="35"/>
      <c r="AI33" s="35"/>
      <c r="AJ33" s="35"/>
      <c r="AK33" s="176">
        <v>0</v>
      </c>
      <c r="AL33" s="175"/>
      <c r="AM33" s="175"/>
      <c r="AN33" s="175"/>
      <c r="AO33" s="175"/>
      <c r="AP33" s="35"/>
      <c r="AQ33" s="39"/>
    </row>
    <row r="34" spans="2:43" s="2" customFormat="1" ht="14.25" customHeight="1" hidden="1">
      <c r="B34" s="34"/>
      <c r="C34" s="35"/>
      <c r="D34" s="35"/>
      <c r="E34" s="35"/>
      <c r="F34" s="36" t="s">
        <v>45</v>
      </c>
      <c r="G34" s="35"/>
      <c r="H34" s="35"/>
      <c r="I34" s="35"/>
      <c r="J34" s="35"/>
      <c r="K34" s="35"/>
      <c r="L34" s="174">
        <v>0.15</v>
      </c>
      <c r="M34" s="175"/>
      <c r="N34" s="175"/>
      <c r="O34" s="175"/>
      <c r="P34" s="35"/>
      <c r="Q34" s="35"/>
      <c r="R34" s="35"/>
      <c r="S34" s="35"/>
      <c r="T34" s="38" t="s">
        <v>42</v>
      </c>
      <c r="U34" s="35"/>
      <c r="V34" s="35"/>
      <c r="W34" s="176">
        <f>ROUND(BC87+SUM(CG91:CG91),2)</f>
        <v>0</v>
      </c>
      <c r="X34" s="175"/>
      <c r="Y34" s="175"/>
      <c r="Z34" s="175"/>
      <c r="AA34" s="175"/>
      <c r="AB34" s="175"/>
      <c r="AC34" s="175"/>
      <c r="AD34" s="175"/>
      <c r="AE34" s="175"/>
      <c r="AF34" s="35"/>
      <c r="AG34" s="35"/>
      <c r="AH34" s="35"/>
      <c r="AI34" s="35"/>
      <c r="AJ34" s="35"/>
      <c r="AK34" s="176">
        <v>0</v>
      </c>
      <c r="AL34" s="175"/>
      <c r="AM34" s="175"/>
      <c r="AN34" s="175"/>
      <c r="AO34" s="175"/>
      <c r="AP34" s="35"/>
      <c r="AQ34" s="39"/>
    </row>
    <row r="35" spans="2:43" s="2" customFormat="1" ht="14.25" customHeight="1" hidden="1">
      <c r="B35" s="34"/>
      <c r="C35" s="35"/>
      <c r="D35" s="35"/>
      <c r="E35" s="35"/>
      <c r="F35" s="36" t="s">
        <v>46</v>
      </c>
      <c r="G35" s="35"/>
      <c r="H35" s="35"/>
      <c r="I35" s="35"/>
      <c r="J35" s="35"/>
      <c r="K35" s="35"/>
      <c r="L35" s="174">
        <v>0</v>
      </c>
      <c r="M35" s="175"/>
      <c r="N35" s="175"/>
      <c r="O35" s="175"/>
      <c r="P35" s="35"/>
      <c r="Q35" s="35"/>
      <c r="R35" s="35"/>
      <c r="S35" s="35"/>
      <c r="T35" s="38" t="s">
        <v>42</v>
      </c>
      <c r="U35" s="35"/>
      <c r="V35" s="35"/>
      <c r="W35" s="176">
        <f>ROUND(BD87+SUM(CH91:CH91),2)</f>
        <v>0</v>
      </c>
      <c r="X35" s="175"/>
      <c r="Y35" s="175"/>
      <c r="Z35" s="175"/>
      <c r="AA35" s="175"/>
      <c r="AB35" s="175"/>
      <c r="AC35" s="175"/>
      <c r="AD35" s="175"/>
      <c r="AE35" s="175"/>
      <c r="AF35" s="35"/>
      <c r="AG35" s="35"/>
      <c r="AH35" s="35"/>
      <c r="AI35" s="35"/>
      <c r="AJ35" s="35"/>
      <c r="AK35" s="176">
        <v>0</v>
      </c>
      <c r="AL35" s="175"/>
      <c r="AM35" s="175"/>
      <c r="AN35" s="175"/>
      <c r="AO35" s="175"/>
      <c r="AP35" s="35"/>
      <c r="AQ35" s="39"/>
    </row>
    <row r="36" spans="2:43" s="1" customFormat="1" ht="6.7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5" customHeight="1">
      <c r="B37" s="29"/>
      <c r="C37" s="40"/>
      <c r="D37" s="41" t="s">
        <v>47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48</v>
      </c>
      <c r="U37" s="42"/>
      <c r="V37" s="42"/>
      <c r="W37" s="42"/>
      <c r="X37" s="177" t="s">
        <v>49</v>
      </c>
      <c r="Y37" s="178"/>
      <c r="Z37" s="178"/>
      <c r="AA37" s="178"/>
      <c r="AB37" s="178"/>
      <c r="AC37" s="42"/>
      <c r="AD37" s="42"/>
      <c r="AE37" s="42"/>
      <c r="AF37" s="42"/>
      <c r="AG37" s="42"/>
      <c r="AH37" s="42"/>
      <c r="AI37" s="42"/>
      <c r="AJ37" s="42"/>
      <c r="AK37" s="179">
        <f>SUM(AK29:AK35)</f>
        <v>0</v>
      </c>
      <c r="AL37" s="178"/>
      <c r="AM37" s="178"/>
      <c r="AN37" s="178"/>
      <c r="AO37" s="180"/>
      <c r="AP37" s="40"/>
      <c r="AQ37" s="31"/>
    </row>
    <row r="38" spans="2:43" s="1" customFormat="1" ht="14.2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29"/>
      <c r="C49" s="30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51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ht="13.5">
      <c r="B50" s="19"/>
      <c r="C50" s="20"/>
      <c r="D50" s="4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8"/>
      <c r="AA50" s="20"/>
      <c r="AB50" s="20"/>
      <c r="AC50" s="47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8"/>
      <c r="AP50" s="20"/>
      <c r="AQ50" s="21"/>
    </row>
    <row r="51" spans="2:43" ht="13.5">
      <c r="B51" s="19"/>
      <c r="C51" s="20"/>
      <c r="D51" s="4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8"/>
      <c r="AA51" s="20"/>
      <c r="AB51" s="20"/>
      <c r="AC51" s="47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8"/>
      <c r="AP51" s="20"/>
      <c r="AQ51" s="21"/>
    </row>
    <row r="52" spans="2:43" ht="13.5">
      <c r="B52" s="19"/>
      <c r="C52" s="20"/>
      <c r="D52" s="4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8"/>
      <c r="AA52" s="20"/>
      <c r="AB52" s="20"/>
      <c r="AC52" s="47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8"/>
      <c r="AP52" s="20"/>
      <c r="AQ52" s="21"/>
    </row>
    <row r="53" spans="2:43" ht="13.5">
      <c r="B53" s="19"/>
      <c r="C53" s="20"/>
      <c r="D53" s="4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8"/>
      <c r="AA53" s="20"/>
      <c r="AB53" s="20"/>
      <c r="AC53" s="47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8"/>
      <c r="AP53" s="20"/>
      <c r="AQ53" s="21"/>
    </row>
    <row r="54" spans="2:43" ht="13.5">
      <c r="B54" s="19"/>
      <c r="C54" s="20"/>
      <c r="D54" s="4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/>
      <c r="AA54" s="20"/>
      <c r="AB54" s="20"/>
      <c r="AC54" s="47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8"/>
      <c r="AP54" s="20"/>
      <c r="AQ54" s="21"/>
    </row>
    <row r="55" spans="2:43" ht="13.5">
      <c r="B55" s="19"/>
      <c r="C55" s="20"/>
      <c r="D55" s="47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8"/>
      <c r="AA55" s="20"/>
      <c r="AB55" s="20"/>
      <c r="AC55" s="4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8"/>
      <c r="AP55" s="20"/>
      <c r="AQ55" s="21"/>
    </row>
    <row r="56" spans="2:43" ht="13.5">
      <c r="B56" s="19"/>
      <c r="C56" s="20"/>
      <c r="D56" s="47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8"/>
      <c r="AA56" s="20"/>
      <c r="AB56" s="20"/>
      <c r="AC56" s="47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8"/>
      <c r="AP56" s="20"/>
      <c r="AQ56" s="21"/>
    </row>
    <row r="57" spans="2:43" ht="13.5">
      <c r="B57" s="19"/>
      <c r="C57" s="20"/>
      <c r="D57" s="4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8"/>
      <c r="AA57" s="20"/>
      <c r="AB57" s="20"/>
      <c r="AC57" s="47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8"/>
      <c r="AP57" s="20"/>
      <c r="AQ57" s="21"/>
    </row>
    <row r="58" spans="2:43" s="1" customFormat="1" ht="15">
      <c r="B58" s="29"/>
      <c r="C58" s="30"/>
      <c r="D58" s="49" t="s">
        <v>52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53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52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53</v>
      </c>
      <c r="AN58" s="50"/>
      <c r="AO58" s="52"/>
      <c r="AP58" s="30"/>
      <c r="AQ58" s="31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29"/>
      <c r="C60" s="30"/>
      <c r="D60" s="44" t="s">
        <v>54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55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ht="13.5">
      <c r="B61" s="19"/>
      <c r="C61" s="20"/>
      <c r="D61" s="4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8"/>
      <c r="AA61" s="20"/>
      <c r="AB61" s="20"/>
      <c r="AC61" s="47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8"/>
      <c r="AP61" s="20"/>
      <c r="AQ61" s="21"/>
    </row>
    <row r="62" spans="2:43" ht="13.5">
      <c r="B62" s="19"/>
      <c r="C62" s="20"/>
      <c r="D62" s="4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8"/>
      <c r="AA62" s="20"/>
      <c r="AB62" s="20"/>
      <c r="AC62" s="47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8"/>
      <c r="AP62" s="20"/>
      <c r="AQ62" s="21"/>
    </row>
    <row r="63" spans="2:43" ht="13.5">
      <c r="B63" s="19"/>
      <c r="C63" s="20"/>
      <c r="D63" s="47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8"/>
      <c r="AA63" s="20"/>
      <c r="AB63" s="20"/>
      <c r="AC63" s="47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8"/>
      <c r="AP63" s="20"/>
      <c r="AQ63" s="21"/>
    </row>
    <row r="64" spans="2:43" ht="13.5">
      <c r="B64" s="19"/>
      <c r="C64" s="20"/>
      <c r="D64" s="4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8"/>
      <c r="AA64" s="20"/>
      <c r="AB64" s="20"/>
      <c r="AC64" s="47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8"/>
      <c r="AP64" s="20"/>
      <c r="AQ64" s="21"/>
    </row>
    <row r="65" spans="2:43" ht="13.5">
      <c r="B65" s="19"/>
      <c r="C65" s="20"/>
      <c r="D65" s="4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8"/>
      <c r="AA65" s="20"/>
      <c r="AB65" s="20"/>
      <c r="AC65" s="47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8"/>
      <c r="AP65" s="20"/>
      <c r="AQ65" s="21"/>
    </row>
    <row r="66" spans="2:43" ht="13.5">
      <c r="B66" s="19"/>
      <c r="C66" s="20"/>
      <c r="D66" s="4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8"/>
      <c r="AA66" s="20"/>
      <c r="AB66" s="20"/>
      <c r="AC66" s="47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8"/>
      <c r="AP66" s="20"/>
      <c r="AQ66" s="21"/>
    </row>
    <row r="67" spans="2:43" ht="13.5">
      <c r="B67" s="19"/>
      <c r="C67" s="20"/>
      <c r="D67" s="4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8"/>
      <c r="AA67" s="20"/>
      <c r="AB67" s="20"/>
      <c r="AC67" s="47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8"/>
      <c r="AP67" s="20"/>
      <c r="AQ67" s="21"/>
    </row>
    <row r="68" spans="2:43" ht="13.5">
      <c r="B68" s="19"/>
      <c r="C68" s="20"/>
      <c r="D68" s="4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8"/>
      <c r="AA68" s="20"/>
      <c r="AB68" s="20"/>
      <c r="AC68" s="47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8"/>
      <c r="AP68" s="20"/>
      <c r="AQ68" s="21"/>
    </row>
    <row r="69" spans="2:43" s="1" customFormat="1" ht="15">
      <c r="B69" s="29"/>
      <c r="C69" s="30"/>
      <c r="D69" s="49" t="s">
        <v>52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53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52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53</v>
      </c>
      <c r="AN69" s="50"/>
      <c r="AO69" s="52"/>
      <c r="AP69" s="30"/>
      <c r="AQ69" s="31"/>
    </row>
    <row r="70" spans="2:43" s="1" customFormat="1" ht="6.7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7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75" customHeight="1">
      <c r="B76" s="29"/>
      <c r="C76" s="166" t="s">
        <v>56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1"/>
    </row>
    <row r="77" spans="2:43" s="3" customFormat="1" ht="14.25" customHeight="1">
      <c r="B77" s="59"/>
      <c r="C77" s="26" t="s">
        <v>13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002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75" customHeight="1">
      <c r="B78" s="62"/>
      <c r="C78" s="63" t="s">
        <v>15</v>
      </c>
      <c r="D78" s="64"/>
      <c r="E78" s="64"/>
      <c r="F78" s="64"/>
      <c r="G78" s="64"/>
      <c r="H78" s="64"/>
      <c r="I78" s="64"/>
      <c r="J78" s="64"/>
      <c r="K78" s="64"/>
      <c r="L78" s="186" t="str">
        <f>K6</f>
        <v>Oprava komunikací v městě Město Albrechtice 2018</v>
      </c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64"/>
      <c r="AQ78" s="65"/>
    </row>
    <row r="79" spans="2:43" s="1" customFormat="1" ht="6.7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6" t="s">
        <v>21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>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6" t="s">
        <v>23</v>
      </c>
      <c r="AJ80" s="30"/>
      <c r="AK80" s="30"/>
      <c r="AL80" s="30"/>
      <c r="AM80" s="67" t="str">
        <f>IF(AN8="","",AN8)</f>
        <v>25.7.2018</v>
      </c>
      <c r="AN80" s="30"/>
      <c r="AO80" s="30"/>
      <c r="AP80" s="30"/>
      <c r="AQ80" s="31"/>
    </row>
    <row r="81" spans="2:43" s="1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6" t="s">
        <v>27</v>
      </c>
      <c r="D82" s="30"/>
      <c r="E82" s="30"/>
      <c r="F82" s="30"/>
      <c r="G82" s="30"/>
      <c r="H82" s="30"/>
      <c r="I82" s="30"/>
      <c r="J82" s="30"/>
      <c r="K82" s="30"/>
      <c r="L82" s="60" t="str">
        <f>IF(E11="","",E11)</f>
        <v>Město Město Albrechtice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6" t="s">
        <v>32</v>
      </c>
      <c r="AJ82" s="30"/>
      <c r="AK82" s="30"/>
      <c r="AL82" s="30"/>
      <c r="AM82" s="188" t="str">
        <f>IF(E17="","",E17)</f>
        <v>EDS Trade s.r.o.</v>
      </c>
      <c r="AN82" s="181"/>
      <c r="AO82" s="181"/>
      <c r="AP82" s="181"/>
      <c r="AQ82" s="31"/>
      <c r="AS82" s="195" t="s">
        <v>57</v>
      </c>
      <c r="AT82" s="196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2:56" s="1" customFormat="1" ht="15">
      <c r="B83" s="29"/>
      <c r="C83" s="26" t="s">
        <v>31</v>
      </c>
      <c r="D83" s="30"/>
      <c r="E83" s="30"/>
      <c r="F83" s="30"/>
      <c r="G83" s="30"/>
      <c r="H83" s="30"/>
      <c r="I83" s="30"/>
      <c r="J83" s="30"/>
      <c r="K83" s="30"/>
      <c r="L83" s="60" t="str">
        <f>IF(E14="","",E14)</f>
        <v> 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6" t="s">
        <v>35</v>
      </c>
      <c r="AJ83" s="30"/>
      <c r="AK83" s="30"/>
      <c r="AL83" s="30"/>
      <c r="AM83" s="188" t="str">
        <f>IF(E20="","",E20)</f>
        <v> </v>
      </c>
      <c r="AN83" s="181"/>
      <c r="AO83" s="181"/>
      <c r="AP83" s="181"/>
      <c r="AQ83" s="31"/>
      <c r="AS83" s="197"/>
      <c r="AT83" s="181"/>
      <c r="AU83" s="30"/>
      <c r="AV83" s="30"/>
      <c r="AW83" s="30"/>
      <c r="AX83" s="30"/>
      <c r="AY83" s="30"/>
      <c r="AZ83" s="30"/>
      <c r="BA83" s="30"/>
      <c r="BB83" s="30"/>
      <c r="BC83" s="30"/>
      <c r="BD83" s="68"/>
    </row>
    <row r="84" spans="2:56" s="1" customFormat="1" ht="10.5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97"/>
      <c r="AT84" s="181"/>
      <c r="AU84" s="30"/>
      <c r="AV84" s="30"/>
      <c r="AW84" s="30"/>
      <c r="AX84" s="30"/>
      <c r="AY84" s="30"/>
      <c r="AZ84" s="30"/>
      <c r="BA84" s="30"/>
      <c r="BB84" s="30"/>
      <c r="BC84" s="30"/>
      <c r="BD84" s="68"/>
    </row>
    <row r="85" spans="2:56" s="1" customFormat="1" ht="29.25" customHeight="1">
      <c r="B85" s="29"/>
      <c r="C85" s="189" t="s">
        <v>58</v>
      </c>
      <c r="D85" s="190"/>
      <c r="E85" s="190"/>
      <c r="F85" s="190"/>
      <c r="G85" s="190"/>
      <c r="H85" s="69"/>
      <c r="I85" s="191" t="s">
        <v>59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1" t="s">
        <v>60</v>
      </c>
      <c r="AH85" s="190"/>
      <c r="AI85" s="190"/>
      <c r="AJ85" s="190"/>
      <c r="AK85" s="190"/>
      <c r="AL85" s="190"/>
      <c r="AM85" s="190"/>
      <c r="AN85" s="191" t="s">
        <v>61</v>
      </c>
      <c r="AO85" s="190"/>
      <c r="AP85" s="198"/>
      <c r="AQ85" s="31"/>
      <c r="AS85" s="70" t="s">
        <v>62</v>
      </c>
      <c r="AT85" s="71" t="s">
        <v>63</v>
      </c>
      <c r="AU85" s="71" t="s">
        <v>64</v>
      </c>
      <c r="AV85" s="71" t="s">
        <v>65</v>
      </c>
      <c r="AW85" s="71" t="s">
        <v>66</v>
      </c>
      <c r="AX85" s="71" t="s">
        <v>67</v>
      </c>
      <c r="AY85" s="71" t="s">
        <v>68</v>
      </c>
      <c r="AZ85" s="71" t="s">
        <v>69</v>
      </c>
      <c r="BA85" s="71" t="s">
        <v>70</v>
      </c>
      <c r="BB85" s="71" t="s">
        <v>71</v>
      </c>
      <c r="BC85" s="71" t="s">
        <v>72</v>
      </c>
      <c r="BD85" s="72" t="s">
        <v>73</v>
      </c>
    </row>
    <row r="86" spans="2:56" s="1" customFormat="1" ht="10.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3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2:76" s="4" customFormat="1" ht="32.25" customHeight="1">
      <c r="B87" s="62"/>
      <c r="C87" s="74" t="s">
        <v>74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84">
        <f>ROUND(AG88,2)</f>
        <v>0</v>
      </c>
      <c r="AH87" s="184"/>
      <c r="AI87" s="184"/>
      <c r="AJ87" s="184"/>
      <c r="AK87" s="184"/>
      <c r="AL87" s="184"/>
      <c r="AM87" s="184"/>
      <c r="AN87" s="185">
        <f>SUM(AG87,AT87)</f>
        <v>0</v>
      </c>
      <c r="AO87" s="185"/>
      <c r="AP87" s="185"/>
      <c r="AQ87" s="65"/>
      <c r="AS87" s="76">
        <f>ROUND(AS88,2)</f>
        <v>0</v>
      </c>
      <c r="AT87" s="77">
        <f>ROUND(SUM(AV87:AW87),2)</f>
        <v>0</v>
      </c>
      <c r="AU87" s="78">
        <f>ROUND(AU88,5)</f>
        <v>413.20192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ROUND(AZ88,2)</f>
        <v>0</v>
      </c>
      <c r="BA87" s="77">
        <f>ROUND(BA88,2)</f>
        <v>0</v>
      </c>
      <c r="BB87" s="77">
        <f>ROUND(BB88,2)</f>
        <v>0</v>
      </c>
      <c r="BC87" s="77">
        <f>ROUND(BC88,2)</f>
        <v>0</v>
      </c>
      <c r="BD87" s="79">
        <f>ROUND(BD88,2)</f>
        <v>0</v>
      </c>
      <c r="BS87" s="80" t="s">
        <v>75</v>
      </c>
      <c r="BT87" s="80" t="s">
        <v>76</v>
      </c>
      <c r="BU87" s="81" t="s">
        <v>77</v>
      </c>
      <c r="BV87" s="80" t="s">
        <v>78</v>
      </c>
      <c r="BW87" s="80" t="s">
        <v>79</v>
      </c>
      <c r="BX87" s="80" t="s">
        <v>80</v>
      </c>
    </row>
    <row r="88" spans="1:76" s="5" customFormat="1" ht="27" customHeight="1">
      <c r="A88" s="158" t="s">
        <v>209</v>
      </c>
      <c r="B88" s="82"/>
      <c r="C88" s="83"/>
      <c r="D88" s="182"/>
      <c r="E88" s="183"/>
      <c r="F88" s="183"/>
      <c r="G88" s="183"/>
      <c r="H88" s="183"/>
      <c r="I88" s="84"/>
      <c r="J88" s="182" t="s">
        <v>81</v>
      </c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94">
        <f>'SO 104 - SO 104 Česká Ves...'!M30</f>
        <v>0</v>
      </c>
      <c r="AH88" s="183"/>
      <c r="AI88" s="183"/>
      <c r="AJ88" s="183"/>
      <c r="AK88" s="183"/>
      <c r="AL88" s="183"/>
      <c r="AM88" s="183"/>
      <c r="AN88" s="194">
        <f>SUM(AG88,AT88)</f>
        <v>0</v>
      </c>
      <c r="AO88" s="183"/>
      <c r="AP88" s="183"/>
      <c r="AQ88" s="85"/>
      <c r="AS88" s="86">
        <f>'SO 104 - SO 104 Česká Ves...'!M28</f>
        <v>0</v>
      </c>
      <c r="AT88" s="87">
        <f>ROUND(SUM(AV88:AW88),2)</f>
        <v>0</v>
      </c>
      <c r="AU88" s="88">
        <f>'SO 104 - SO 104 Česká Ves...'!W119</f>
        <v>413.20192399999996</v>
      </c>
      <c r="AV88" s="87">
        <f>'SO 104 - SO 104 Česká Ves...'!M32</f>
        <v>0</v>
      </c>
      <c r="AW88" s="87">
        <f>'SO 104 - SO 104 Česká Ves...'!M33</f>
        <v>0</v>
      </c>
      <c r="AX88" s="87">
        <f>'SO 104 - SO 104 Česká Ves...'!M34</f>
        <v>0</v>
      </c>
      <c r="AY88" s="87">
        <f>'SO 104 - SO 104 Česká Ves...'!M35</f>
        <v>0</v>
      </c>
      <c r="AZ88" s="87">
        <f>'SO 104 - SO 104 Česká Ves...'!H32</f>
        <v>0</v>
      </c>
      <c r="BA88" s="87">
        <f>'SO 104 - SO 104 Česká Ves...'!H33</f>
        <v>0</v>
      </c>
      <c r="BB88" s="87">
        <f>'SO 104 - SO 104 Česká Ves...'!H34</f>
        <v>0</v>
      </c>
      <c r="BC88" s="87">
        <f>'SO 104 - SO 104 Česká Ves...'!H35</f>
        <v>0</v>
      </c>
      <c r="BD88" s="89">
        <f>'SO 104 - SO 104 Česká Ves...'!H36</f>
        <v>0</v>
      </c>
      <c r="BT88" s="90" t="s">
        <v>20</v>
      </c>
      <c r="BV88" s="90" t="s">
        <v>78</v>
      </c>
      <c r="BW88" s="90" t="s">
        <v>82</v>
      </c>
      <c r="BX88" s="90" t="s">
        <v>79</v>
      </c>
    </row>
    <row r="89" spans="2:43" ht="13.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48" s="1" customFormat="1" ht="30" customHeight="1">
      <c r="B90" s="29"/>
      <c r="C90" s="74" t="s">
        <v>83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85">
        <v>0</v>
      </c>
      <c r="AH90" s="181"/>
      <c r="AI90" s="181"/>
      <c r="AJ90" s="181"/>
      <c r="AK90" s="181"/>
      <c r="AL90" s="181"/>
      <c r="AM90" s="181"/>
      <c r="AN90" s="185">
        <v>0</v>
      </c>
      <c r="AO90" s="181"/>
      <c r="AP90" s="181"/>
      <c r="AQ90" s="31"/>
      <c r="AS90" s="70" t="s">
        <v>84</v>
      </c>
      <c r="AT90" s="71" t="s">
        <v>85</v>
      </c>
      <c r="AU90" s="71" t="s">
        <v>40</v>
      </c>
      <c r="AV90" s="72" t="s">
        <v>63</v>
      </c>
    </row>
    <row r="91" spans="2:48" s="1" customFormat="1" ht="10.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1"/>
      <c r="AS91" s="91"/>
      <c r="AT91" s="50"/>
      <c r="AU91" s="50"/>
      <c r="AV91" s="52"/>
    </row>
    <row r="92" spans="2:43" s="1" customFormat="1" ht="30" customHeight="1">
      <c r="B92" s="29"/>
      <c r="C92" s="92" t="s">
        <v>86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192">
        <f>ROUND(AG87+AG90,2)</f>
        <v>0</v>
      </c>
      <c r="AH92" s="192"/>
      <c r="AI92" s="192"/>
      <c r="AJ92" s="192"/>
      <c r="AK92" s="192"/>
      <c r="AL92" s="192"/>
      <c r="AM92" s="192"/>
      <c r="AN92" s="192">
        <f>AN87+AN90</f>
        <v>0</v>
      </c>
      <c r="AO92" s="192"/>
      <c r="AP92" s="192"/>
      <c r="AQ92" s="31"/>
    </row>
    <row r="93" spans="2:43" s="1" customFormat="1" ht="6.75" customHeight="1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5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104 - SO 104 Česká Ves...'!C2" tooltip="SO 104 - SO 104 Česká Ves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57" sqref="L15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63"/>
      <c r="B1" s="160"/>
      <c r="C1" s="160"/>
      <c r="D1" s="161" t="s">
        <v>1</v>
      </c>
      <c r="E1" s="160"/>
      <c r="F1" s="162" t="s">
        <v>210</v>
      </c>
      <c r="G1" s="162"/>
      <c r="H1" s="229" t="s">
        <v>211</v>
      </c>
      <c r="I1" s="229"/>
      <c r="J1" s="229"/>
      <c r="K1" s="229"/>
      <c r="L1" s="162" t="s">
        <v>212</v>
      </c>
      <c r="M1" s="160"/>
      <c r="N1" s="160"/>
      <c r="O1" s="161" t="s">
        <v>87</v>
      </c>
      <c r="P1" s="160"/>
      <c r="Q1" s="160"/>
      <c r="R1" s="160"/>
      <c r="S1" s="162" t="s">
        <v>213</v>
      </c>
      <c r="T1" s="162"/>
      <c r="U1" s="163"/>
      <c r="V1" s="16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164" t="s">
        <v>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S2" s="193" t="s">
        <v>6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5" t="s">
        <v>82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88</v>
      </c>
    </row>
    <row r="4" spans="2:46" ht="36.75" customHeight="1">
      <c r="B4" s="19"/>
      <c r="C4" s="166" t="s">
        <v>89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6" t="s">
        <v>15</v>
      </c>
      <c r="E6" s="20"/>
      <c r="F6" s="199" t="str">
        <f>'Rekapitulace stavby'!K6</f>
        <v>Oprava komunikací v městě Město Albrechtice 2018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20"/>
      <c r="R6" s="21"/>
    </row>
    <row r="7" spans="2:18" s="1" customFormat="1" ht="32.25" customHeight="1">
      <c r="B7" s="29"/>
      <c r="C7" s="30"/>
      <c r="D7" s="25" t="s">
        <v>90</v>
      </c>
      <c r="E7" s="30"/>
      <c r="F7" s="169" t="s">
        <v>81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30"/>
      <c r="R7" s="31"/>
    </row>
    <row r="8" spans="2:18" s="1" customFormat="1" ht="14.25" customHeight="1">
      <c r="B8" s="29"/>
      <c r="C8" s="30"/>
      <c r="D8" s="26" t="s">
        <v>18</v>
      </c>
      <c r="E8" s="30"/>
      <c r="F8" s="24" t="s">
        <v>3</v>
      </c>
      <c r="G8" s="30"/>
      <c r="H8" s="30"/>
      <c r="I8" s="30"/>
      <c r="J8" s="30"/>
      <c r="K8" s="30"/>
      <c r="L8" s="30"/>
      <c r="M8" s="26" t="s">
        <v>19</v>
      </c>
      <c r="N8" s="30"/>
      <c r="O8" s="24" t="s">
        <v>3</v>
      </c>
      <c r="P8" s="30"/>
      <c r="Q8" s="30"/>
      <c r="R8" s="31"/>
    </row>
    <row r="9" spans="2:18" s="1" customFormat="1" ht="14.25" customHeight="1">
      <c r="B9" s="29"/>
      <c r="C9" s="30"/>
      <c r="D9" s="26" t="s">
        <v>21</v>
      </c>
      <c r="E9" s="30"/>
      <c r="F9" s="24" t="s">
        <v>22</v>
      </c>
      <c r="G9" s="30"/>
      <c r="H9" s="30"/>
      <c r="I9" s="30"/>
      <c r="J9" s="30"/>
      <c r="K9" s="30"/>
      <c r="L9" s="30"/>
      <c r="M9" s="26" t="s">
        <v>23</v>
      </c>
      <c r="N9" s="30"/>
      <c r="O9" s="200" t="str">
        <f>'Rekapitulace stavby'!AN8</f>
        <v>25.7.2018</v>
      </c>
      <c r="P9" s="181"/>
      <c r="Q9" s="30"/>
      <c r="R9" s="31"/>
    </row>
    <row r="10" spans="2:18" s="1" customFormat="1" ht="10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25" customHeight="1">
      <c r="B11" s="29"/>
      <c r="C11" s="30"/>
      <c r="D11" s="26" t="s">
        <v>27</v>
      </c>
      <c r="E11" s="30"/>
      <c r="F11" s="30"/>
      <c r="G11" s="30"/>
      <c r="H11" s="30"/>
      <c r="I11" s="30"/>
      <c r="J11" s="30"/>
      <c r="K11" s="30"/>
      <c r="L11" s="30"/>
      <c r="M11" s="26" t="s">
        <v>28</v>
      </c>
      <c r="N11" s="30"/>
      <c r="O11" s="168" t="s">
        <v>3</v>
      </c>
      <c r="P11" s="181"/>
      <c r="Q11" s="30"/>
      <c r="R11" s="31"/>
    </row>
    <row r="12" spans="2:18" s="1" customFormat="1" ht="18" customHeight="1">
      <c r="B12" s="29"/>
      <c r="C12" s="30"/>
      <c r="D12" s="30"/>
      <c r="E12" s="24" t="s">
        <v>29</v>
      </c>
      <c r="F12" s="30"/>
      <c r="G12" s="30"/>
      <c r="H12" s="30"/>
      <c r="I12" s="30"/>
      <c r="J12" s="30"/>
      <c r="K12" s="30"/>
      <c r="L12" s="30"/>
      <c r="M12" s="26" t="s">
        <v>30</v>
      </c>
      <c r="N12" s="30"/>
      <c r="O12" s="168" t="s">
        <v>3</v>
      </c>
      <c r="P12" s="181"/>
      <c r="Q12" s="30"/>
      <c r="R12" s="31"/>
    </row>
    <row r="13" spans="2:18" s="1" customFormat="1" ht="6.7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25" customHeight="1">
      <c r="B14" s="29"/>
      <c r="C14" s="30"/>
      <c r="D14" s="26" t="s">
        <v>31</v>
      </c>
      <c r="E14" s="30"/>
      <c r="F14" s="30"/>
      <c r="G14" s="30"/>
      <c r="H14" s="30"/>
      <c r="I14" s="30"/>
      <c r="J14" s="30"/>
      <c r="K14" s="30"/>
      <c r="L14" s="30"/>
      <c r="M14" s="26" t="s">
        <v>28</v>
      </c>
      <c r="N14" s="30"/>
      <c r="O14" s="168">
        <f>IF('Rekapitulace stavby'!AN13="","",'Rekapitulace stavby'!AN13)</f>
      </c>
      <c r="P14" s="181"/>
      <c r="Q14" s="30"/>
      <c r="R14" s="31"/>
    </row>
    <row r="15" spans="2:18" s="1" customFormat="1" ht="18" customHeight="1">
      <c r="B15" s="29"/>
      <c r="C15" s="30"/>
      <c r="D15" s="30"/>
      <c r="E15" s="24" t="str">
        <f>IF('Rekapitulace stavby'!E14="","",'Rekapitulace stavby'!E14)</f>
        <v> </v>
      </c>
      <c r="F15" s="30"/>
      <c r="G15" s="30"/>
      <c r="H15" s="30"/>
      <c r="I15" s="30"/>
      <c r="J15" s="30"/>
      <c r="K15" s="30"/>
      <c r="L15" s="30"/>
      <c r="M15" s="26" t="s">
        <v>30</v>
      </c>
      <c r="N15" s="30"/>
      <c r="O15" s="168">
        <f>IF('Rekapitulace stavby'!AN14="","",'Rekapitulace stavby'!AN14)</f>
      </c>
      <c r="P15" s="181"/>
      <c r="Q15" s="30"/>
      <c r="R15" s="31"/>
    </row>
    <row r="16" spans="2:18" s="1" customFormat="1" ht="6.7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25" customHeight="1">
      <c r="B17" s="29"/>
      <c r="C17" s="30"/>
      <c r="D17" s="26" t="s">
        <v>32</v>
      </c>
      <c r="E17" s="30"/>
      <c r="F17" s="30"/>
      <c r="G17" s="30"/>
      <c r="H17" s="30"/>
      <c r="I17" s="30"/>
      <c r="J17" s="30"/>
      <c r="K17" s="30"/>
      <c r="L17" s="30"/>
      <c r="M17" s="26" t="s">
        <v>28</v>
      </c>
      <c r="N17" s="30"/>
      <c r="O17" s="168" t="s">
        <v>3</v>
      </c>
      <c r="P17" s="181"/>
      <c r="Q17" s="30"/>
      <c r="R17" s="31"/>
    </row>
    <row r="18" spans="2:18" s="1" customFormat="1" ht="18" customHeight="1">
      <c r="B18" s="29"/>
      <c r="C18" s="30"/>
      <c r="D18" s="30"/>
      <c r="E18" s="24" t="s">
        <v>33</v>
      </c>
      <c r="F18" s="30"/>
      <c r="G18" s="30"/>
      <c r="H18" s="30"/>
      <c r="I18" s="30"/>
      <c r="J18" s="30"/>
      <c r="K18" s="30"/>
      <c r="L18" s="30"/>
      <c r="M18" s="26" t="s">
        <v>30</v>
      </c>
      <c r="N18" s="30"/>
      <c r="O18" s="168" t="s">
        <v>3</v>
      </c>
      <c r="P18" s="181"/>
      <c r="Q18" s="30"/>
      <c r="R18" s="31"/>
    </row>
    <row r="19" spans="2:18" s="1" customFormat="1" ht="6.7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25" customHeight="1">
      <c r="B20" s="29"/>
      <c r="C20" s="30"/>
      <c r="D20" s="26" t="s">
        <v>35</v>
      </c>
      <c r="E20" s="30"/>
      <c r="F20" s="30"/>
      <c r="G20" s="30"/>
      <c r="H20" s="30"/>
      <c r="I20" s="30"/>
      <c r="J20" s="30"/>
      <c r="K20" s="30"/>
      <c r="L20" s="30"/>
      <c r="M20" s="26" t="s">
        <v>28</v>
      </c>
      <c r="N20" s="30"/>
      <c r="O20" s="168">
        <f>IF('Rekapitulace stavby'!AN19="","",'Rekapitulace stavby'!AN19)</f>
      </c>
      <c r="P20" s="181"/>
      <c r="Q20" s="30"/>
      <c r="R20" s="31"/>
    </row>
    <row r="21" spans="2:18" s="1" customFormat="1" ht="18" customHeight="1">
      <c r="B21" s="29"/>
      <c r="C21" s="30"/>
      <c r="D21" s="30"/>
      <c r="E21" s="24" t="str">
        <f>IF('Rekapitulace stavby'!E20="","",'Rekapitulace stavby'!E20)</f>
        <v> </v>
      </c>
      <c r="F21" s="30"/>
      <c r="G21" s="30"/>
      <c r="H21" s="30"/>
      <c r="I21" s="30"/>
      <c r="J21" s="30"/>
      <c r="K21" s="30"/>
      <c r="L21" s="30"/>
      <c r="M21" s="26" t="s">
        <v>30</v>
      </c>
      <c r="N21" s="30"/>
      <c r="O21" s="168">
        <f>IF('Rekapitulace stavby'!AN20="","",'Rekapitulace stavby'!AN20)</f>
      </c>
      <c r="P21" s="181"/>
      <c r="Q21" s="30"/>
      <c r="R21" s="31"/>
    </row>
    <row r="22" spans="2:18" s="1" customFormat="1" ht="6.7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25" customHeight="1">
      <c r="B23" s="29"/>
      <c r="C23" s="30"/>
      <c r="D23" s="26" t="s">
        <v>36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70" t="s">
        <v>3</v>
      </c>
      <c r="F24" s="181"/>
      <c r="G24" s="181"/>
      <c r="H24" s="181"/>
      <c r="I24" s="181"/>
      <c r="J24" s="181"/>
      <c r="K24" s="181"/>
      <c r="L24" s="181"/>
      <c r="M24" s="30"/>
      <c r="N24" s="30"/>
      <c r="O24" s="30"/>
      <c r="P24" s="30"/>
      <c r="Q24" s="30"/>
      <c r="R24" s="31"/>
    </row>
    <row r="25" spans="2:18" s="1" customFormat="1" ht="6.7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75" customHeight="1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25" customHeight="1">
      <c r="B27" s="29"/>
      <c r="C27" s="30"/>
      <c r="D27" s="94" t="s">
        <v>91</v>
      </c>
      <c r="E27" s="30"/>
      <c r="F27" s="30"/>
      <c r="G27" s="30"/>
      <c r="H27" s="30"/>
      <c r="I27" s="30"/>
      <c r="J27" s="30"/>
      <c r="K27" s="30"/>
      <c r="L27" s="30"/>
      <c r="M27" s="171">
        <f>N88</f>
        <v>0</v>
      </c>
      <c r="N27" s="181"/>
      <c r="O27" s="181"/>
      <c r="P27" s="181"/>
      <c r="Q27" s="30"/>
      <c r="R27" s="31"/>
    </row>
    <row r="28" spans="2:18" s="1" customFormat="1" ht="14.25" customHeight="1">
      <c r="B28" s="29"/>
      <c r="C28" s="30"/>
      <c r="D28" s="28" t="s">
        <v>92</v>
      </c>
      <c r="E28" s="30"/>
      <c r="F28" s="30"/>
      <c r="G28" s="30"/>
      <c r="H28" s="30"/>
      <c r="I28" s="30"/>
      <c r="J28" s="30"/>
      <c r="K28" s="30"/>
      <c r="L28" s="30"/>
      <c r="M28" s="171">
        <f>N100</f>
        <v>0</v>
      </c>
      <c r="N28" s="181"/>
      <c r="O28" s="181"/>
      <c r="P28" s="181"/>
      <c r="Q28" s="30"/>
      <c r="R28" s="31"/>
    </row>
    <row r="29" spans="2:18" s="1" customFormat="1" ht="6.7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4.75" customHeight="1">
      <c r="B30" s="29"/>
      <c r="C30" s="30"/>
      <c r="D30" s="95" t="s">
        <v>39</v>
      </c>
      <c r="E30" s="30"/>
      <c r="F30" s="30"/>
      <c r="G30" s="30"/>
      <c r="H30" s="30"/>
      <c r="I30" s="30"/>
      <c r="J30" s="30"/>
      <c r="K30" s="30"/>
      <c r="L30" s="30"/>
      <c r="M30" s="201">
        <f>ROUND(M27+M28,2)</f>
        <v>0</v>
      </c>
      <c r="N30" s="181"/>
      <c r="O30" s="181"/>
      <c r="P30" s="181"/>
      <c r="Q30" s="30"/>
      <c r="R30" s="31"/>
    </row>
    <row r="31" spans="2:18" s="1" customFormat="1" ht="6.75" customHeight="1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25" customHeight="1">
      <c r="B32" s="29"/>
      <c r="C32" s="30"/>
      <c r="D32" s="36" t="s">
        <v>40</v>
      </c>
      <c r="E32" s="36" t="s">
        <v>41</v>
      </c>
      <c r="F32" s="37">
        <v>0.21</v>
      </c>
      <c r="G32" s="96" t="s">
        <v>42</v>
      </c>
      <c r="H32" s="202">
        <f>ROUND((SUM(BE100:BE101)+SUM(BE119:BE154)),2)</f>
        <v>0</v>
      </c>
      <c r="I32" s="181"/>
      <c r="J32" s="181"/>
      <c r="K32" s="30"/>
      <c r="L32" s="30"/>
      <c r="M32" s="202">
        <f>ROUND(ROUND((SUM(BE100:BE101)+SUM(BE119:BE154)),2)*F32,2)</f>
        <v>0</v>
      </c>
      <c r="N32" s="181"/>
      <c r="O32" s="181"/>
      <c r="P32" s="181"/>
      <c r="Q32" s="30"/>
      <c r="R32" s="31"/>
    </row>
    <row r="33" spans="2:18" s="1" customFormat="1" ht="14.25" customHeight="1">
      <c r="B33" s="29"/>
      <c r="C33" s="30"/>
      <c r="D33" s="30"/>
      <c r="E33" s="36" t="s">
        <v>43</v>
      </c>
      <c r="F33" s="37">
        <v>0.15</v>
      </c>
      <c r="G33" s="96" t="s">
        <v>42</v>
      </c>
      <c r="H33" s="202">
        <f>ROUND((SUM(BF100:BF101)+SUM(BF119:BF154)),2)</f>
        <v>0</v>
      </c>
      <c r="I33" s="181"/>
      <c r="J33" s="181"/>
      <c r="K33" s="30"/>
      <c r="L33" s="30"/>
      <c r="M33" s="202">
        <f>ROUND(ROUND((SUM(BF100:BF101)+SUM(BF119:BF154)),2)*F33,2)</f>
        <v>0</v>
      </c>
      <c r="N33" s="181"/>
      <c r="O33" s="181"/>
      <c r="P33" s="181"/>
      <c r="Q33" s="30"/>
      <c r="R33" s="31"/>
    </row>
    <row r="34" spans="2:18" s="1" customFormat="1" ht="14.25" customHeight="1" hidden="1">
      <c r="B34" s="29"/>
      <c r="C34" s="30"/>
      <c r="D34" s="30"/>
      <c r="E34" s="36" t="s">
        <v>44</v>
      </c>
      <c r="F34" s="37">
        <v>0.21</v>
      </c>
      <c r="G34" s="96" t="s">
        <v>42</v>
      </c>
      <c r="H34" s="202">
        <f>ROUND((SUM(BG100:BG101)+SUM(BG119:BG154)),2)</f>
        <v>0</v>
      </c>
      <c r="I34" s="181"/>
      <c r="J34" s="181"/>
      <c r="K34" s="30"/>
      <c r="L34" s="30"/>
      <c r="M34" s="202">
        <v>0</v>
      </c>
      <c r="N34" s="181"/>
      <c r="O34" s="181"/>
      <c r="P34" s="181"/>
      <c r="Q34" s="30"/>
      <c r="R34" s="31"/>
    </row>
    <row r="35" spans="2:18" s="1" customFormat="1" ht="14.25" customHeight="1" hidden="1">
      <c r="B35" s="29"/>
      <c r="C35" s="30"/>
      <c r="D35" s="30"/>
      <c r="E35" s="36" t="s">
        <v>45</v>
      </c>
      <c r="F35" s="37">
        <v>0.15</v>
      </c>
      <c r="G35" s="96" t="s">
        <v>42</v>
      </c>
      <c r="H35" s="202">
        <f>ROUND((SUM(BH100:BH101)+SUM(BH119:BH154)),2)</f>
        <v>0</v>
      </c>
      <c r="I35" s="181"/>
      <c r="J35" s="181"/>
      <c r="K35" s="30"/>
      <c r="L35" s="30"/>
      <c r="M35" s="202">
        <v>0</v>
      </c>
      <c r="N35" s="181"/>
      <c r="O35" s="181"/>
      <c r="P35" s="181"/>
      <c r="Q35" s="30"/>
      <c r="R35" s="31"/>
    </row>
    <row r="36" spans="2:18" s="1" customFormat="1" ht="14.25" customHeight="1" hidden="1">
      <c r="B36" s="29"/>
      <c r="C36" s="30"/>
      <c r="D36" s="30"/>
      <c r="E36" s="36" t="s">
        <v>46</v>
      </c>
      <c r="F36" s="37">
        <v>0</v>
      </c>
      <c r="G36" s="96" t="s">
        <v>42</v>
      </c>
      <c r="H36" s="202">
        <f>ROUND((SUM(BI100:BI101)+SUM(BI119:BI154)),2)</f>
        <v>0</v>
      </c>
      <c r="I36" s="181"/>
      <c r="J36" s="181"/>
      <c r="K36" s="30"/>
      <c r="L36" s="30"/>
      <c r="M36" s="202">
        <v>0</v>
      </c>
      <c r="N36" s="181"/>
      <c r="O36" s="181"/>
      <c r="P36" s="181"/>
      <c r="Q36" s="30"/>
      <c r="R36" s="31"/>
    </row>
    <row r="37" spans="2:18" s="1" customFormat="1" ht="6.7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4.75" customHeight="1">
      <c r="B38" s="29"/>
      <c r="C38" s="93"/>
      <c r="D38" s="97" t="s">
        <v>47</v>
      </c>
      <c r="E38" s="69"/>
      <c r="F38" s="69"/>
      <c r="G38" s="98" t="s">
        <v>48</v>
      </c>
      <c r="H38" s="99" t="s">
        <v>49</v>
      </c>
      <c r="I38" s="69"/>
      <c r="J38" s="69"/>
      <c r="K38" s="69"/>
      <c r="L38" s="203">
        <f>SUM(M30:M36)</f>
        <v>0</v>
      </c>
      <c r="M38" s="190"/>
      <c r="N38" s="190"/>
      <c r="O38" s="190"/>
      <c r="P38" s="198"/>
      <c r="Q38" s="93"/>
      <c r="R38" s="31"/>
    </row>
    <row r="39" spans="2:18" s="1" customFormat="1" ht="14.2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2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29"/>
      <c r="C50" s="30"/>
      <c r="D50" s="44" t="s">
        <v>50</v>
      </c>
      <c r="E50" s="45"/>
      <c r="F50" s="45"/>
      <c r="G50" s="45"/>
      <c r="H50" s="46"/>
      <c r="I50" s="30"/>
      <c r="J50" s="44" t="s">
        <v>51</v>
      </c>
      <c r="K50" s="45"/>
      <c r="L50" s="45"/>
      <c r="M50" s="45"/>
      <c r="N50" s="45"/>
      <c r="O50" s="45"/>
      <c r="P50" s="46"/>
      <c r="Q50" s="30"/>
      <c r="R50" s="31"/>
    </row>
    <row r="51" spans="2:18" ht="13.5">
      <c r="B51" s="19"/>
      <c r="C51" s="20"/>
      <c r="D51" s="47"/>
      <c r="E51" s="20"/>
      <c r="F51" s="20"/>
      <c r="G51" s="20"/>
      <c r="H51" s="48"/>
      <c r="I51" s="20"/>
      <c r="J51" s="47"/>
      <c r="K51" s="20"/>
      <c r="L51" s="20"/>
      <c r="M51" s="20"/>
      <c r="N51" s="20"/>
      <c r="O51" s="20"/>
      <c r="P51" s="48"/>
      <c r="Q51" s="20"/>
      <c r="R51" s="21"/>
    </row>
    <row r="52" spans="2:18" ht="13.5">
      <c r="B52" s="19"/>
      <c r="C52" s="20"/>
      <c r="D52" s="47"/>
      <c r="E52" s="20"/>
      <c r="F52" s="20"/>
      <c r="G52" s="20"/>
      <c r="H52" s="48"/>
      <c r="I52" s="20"/>
      <c r="J52" s="47"/>
      <c r="K52" s="20"/>
      <c r="L52" s="20"/>
      <c r="M52" s="20"/>
      <c r="N52" s="20"/>
      <c r="O52" s="20"/>
      <c r="P52" s="48"/>
      <c r="Q52" s="20"/>
      <c r="R52" s="21"/>
    </row>
    <row r="53" spans="2:18" ht="13.5">
      <c r="B53" s="19"/>
      <c r="C53" s="20"/>
      <c r="D53" s="47"/>
      <c r="E53" s="20"/>
      <c r="F53" s="20"/>
      <c r="G53" s="20"/>
      <c r="H53" s="48"/>
      <c r="I53" s="20"/>
      <c r="J53" s="47"/>
      <c r="K53" s="20"/>
      <c r="L53" s="20"/>
      <c r="M53" s="20"/>
      <c r="N53" s="20"/>
      <c r="O53" s="20"/>
      <c r="P53" s="48"/>
      <c r="Q53" s="20"/>
      <c r="R53" s="21"/>
    </row>
    <row r="54" spans="2:18" ht="13.5">
      <c r="B54" s="19"/>
      <c r="C54" s="20"/>
      <c r="D54" s="47"/>
      <c r="E54" s="20"/>
      <c r="F54" s="20"/>
      <c r="G54" s="20"/>
      <c r="H54" s="48"/>
      <c r="I54" s="20"/>
      <c r="J54" s="47"/>
      <c r="K54" s="20"/>
      <c r="L54" s="20"/>
      <c r="M54" s="20"/>
      <c r="N54" s="20"/>
      <c r="O54" s="20"/>
      <c r="P54" s="48"/>
      <c r="Q54" s="20"/>
      <c r="R54" s="21"/>
    </row>
    <row r="55" spans="2:18" ht="13.5">
      <c r="B55" s="19"/>
      <c r="C55" s="20"/>
      <c r="D55" s="47"/>
      <c r="E55" s="20"/>
      <c r="F55" s="20"/>
      <c r="G55" s="20"/>
      <c r="H55" s="48"/>
      <c r="I55" s="20"/>
      <c r="J55" s="47"/>
      <c r="K55" s="20"/>
      <c r="L55" s="20"/>
      <c r="M55" s="20"/>
      <c r="N55" s="20"/>
      <c r="O55" s="20"/>
      <c r="P55" s="48"/>
      <c r="Q55" s="20"/>
      <c r="R55" s="21"/>
    </row>
    <row r="56" spans="2:18" ht="13.5">
      <c r="B56" s="19"/>
      <c r="C56" s="20"/>
      <c r="D56" s="47"/>
      <c r="E56" s="20"/>
      <c r="F56" s="20"/>
      <c r="G56" s="20"/>
      <c r="H56" s="48"/>
      <c r="I56" s="20"/>
      <c r="J56" s="47"/>
      <c r="K56" s="20"/>
      <c r="L56" s="20"/>
      <c r="M56" s="20"/>
      <c r="N56" s="20"/>
      <c r="O56" s="20"/>
      <c r="P56" s="48"/>
      <c r="Q56" s="20"/>
      <c r="R56" s="21"/>
    </row>
    <row r="57" spans="2:18" ht="13.5">
      <c r="B57" s="19"/>
      <c r="C57" s="20"/>
      <c r="D57" s="47"/>
      <c r="E57" s="20"/>
      <c r="F57" s="20"/>
      <c r="G57" s="20"/>
      <c r="H57" s="48"/>
      <c r="I57" s="20"/>
      <c r="J57" s="47"/>
      <c r="K57" s="20"/>
      <c r="L57" s="20"/>
      <c r="M57" s="20"/>
      <c r="N57" s="20"/>
      <c r="O57" s="20"/>
      <c r="P57" s="48"/>
      <c r="Q57" s="20"/>
      <c r="R57" s="21"/>
    </row>
    <row r="58" spans="2:18" ht="13.5">
      <c r="B58" s="19"/>
      <c r="C58" s="20"/>
      <c r="D58" s="47"/>
      <c r="E58" s="20"/>
      <c r="F58" s="20"/>
      <c r="G58" s="20"/>
      <c r="H58" s="48"/>
      <c r="I58" s="20"/>
      <c r="J58" s="47"/>
      <c r="K58" s="20"/>
      <c r="L58" s="20"/>
      <c r="M58" s="20"/>
      <c r="N58" s="20"/>
      <c r="O58" s="20"/>
      <c r="P58" s="48"/>
      <c r="Q58" s="20"/>
      <c r="R58" s="21"/>
    </row>
    <row r="59" spans="2:18" s="1" customFormat="1" ht="15">
      <c r="B59" s="29"/>
      <c r="C59" s="30"/>
      <c r="D59" s="49" t="s">
        <v>52</v>
      </c>
      <c r="E59" s="50"/>
      <c r="F59" s="50"/>
      <c r="G59" s="51" t="s">
        <v>53</v>
      </c>
      <c r="H59" s="52"/>
      <c r="I59" s="30"/>
      <c r="J59" s="49" t="s">
        <v>52</v>
      </c>
      <c r="K59" s="50"/>
      <c r="L59" s="50"/>
      <c r="M59" s="50"/>
      <c r="N59" s="51" t="s">
        <v>53</v>
      </c>
      <c r="O59" s="50"/>
      <c r="P59" s="52"/>
      <c r="Q59" s="30"/>
      <c r="R59" s="31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29"/>
      <c r="C61" s="30"/>
      <c r="D61" s="44" t="s">
        <v>54</v>
      </c>
      <c r="E61" s="45"/>
      <c r="F61" s="45"/>
      <c r="G61" s="45"/>
      <c r="H61" s="46"/>
      <c r="I61" s="30"/>
      <c r="J61" s="44" t="s">
        <v>55</v>
      </c>
      <c r="K61" s="45"/>
      <c r="L61" s="45"/>
      <c r="M61" s="45"/>
      <c r="N61" s="45"/>
      <c r="O61" s="45"/>
      <c r="P61" s="46"/>
      <c r="Q61" s="30"/>
      <c r="R61" s="31"/>
    </row>
    <row r="62" spans="2:18" ht="13.5">
      <c r="B62" s="19"/>
      <c r="C62" s="20"/>
      <c r="D62" s="47"/>
      <c r="E62" s="20"/>
      <c r="F62" s="20"/>
      <c r="G62" s="20"/>
      <c r="H62" s="48"/>
      <c r="I62" s="20"/>
      <c r="J62" s="47"/>
      <c r="K62" s="20"/>
      <c r="L62" s="20"/>
      <c r="M62" s="20"/>
      <c r="N62" s="20"/>
      <c r="O62" s="20"/>
      <c r="P62" s="48"/>
      <c r="Q62" s="20"/>
      <c r="R62" s="21"/>
    </row>
    <row r="63" spans="2:18" ht="13.5">
      <c r="B63" s="19"/>
      <c r="C63" s="20"/>
      <c r="D63" s="47"/>
      <c r="E63" s="20"/>
      <c r="F63" s="20"/>
      <c r="G63" s="20"/>
      <c r="H63" s="48"/>
      <c r="I63" s="20"/>
      <c r="J63" s="47"/>
      <c r="K63" s="20"/>
      <c r="L63" s="20"/>
      <c r="M63" s="20"/>
      <c r="N63" s="20"/>
      <c r="O63" s="20"/>
      <c r="P63" s="48"/>
      <c r="Q63" s="20"/>
      <c r="R63" s="21"/>
    </row>
    <row r="64" spans="2:18" ht="13.5">
      <c r="B64" s="19"/>
      <c r="C64" s="20"/>
      <c r="D64" s="47"/>
      <c r="E64" s="20"/>
      <c r="F64" s="20"/>
      <c r="G64" s="20"/>
      <c r="H64" s="48"/>
      <c r="I64" s="20"/>
      <c r="J64" s="47"/>
      <c r="K64" s="20"/>
      <c r="L64" s="20"/>
      <c r="M64" s="20"/>
      <c r="N64" s="20"/>
      <c r="O64" s="20"/>
      <c r="P64" s="48"/>
      <c r="Q64" s="20"/>
      <c r="R64" s="21"/>
    </row>
    <row r="65" spans="2:18" ht="13.5">
      <c r="B65" s="19"/>
      <c r="C65" s="20"/>
      <c r="D65" s="47"/>
      <c r="E65" s="20"/>
      <c r="F65" s="20"/>
      <c r="G65" s="20"/>
      <c r="H65" s="48"/>
      <c r="I65" s="20"/>
      <c r="J65" s="47"/>
      <c r="K65" s="20"/>
      <c r="L65" s="20"/>
      <c r="M65" s="20"/>
      <c r="N65" s="20"/>
      <c r="O65" s="20"/>
      <c r="P65" s="48"/>
      <c r="Q65" s="20"/>
      <c r="R65" s="21"/>
    </row>
    <row r="66" spans="2:18" ht="13.5">
      <c r="B66" s="19"/>
      <c r="C66" s="20"/>
      <c r="D66" s="47"/>
      <c r="E66" s="20"/>
      <c r="F66" s="20"/>
      <c r="G66" s="20"/>
      <c r="H66" s="48"/>
      <c r="I66" s="20"/>
      <c r="J66" s="47"/>
      <c r="K66" s="20"/>
      <c r="L66" s="20"/>
      <c r="M66" s="20"/>
      <c r="N66" s="20"/>
      <c r="O66" s="20"/>
      <c r="P66" s="48"/>
      <c r="Q66" s="20"/>
      <c r="R66" s="21"/>
    </row>
    <row r="67" spans="2:18" ht="13.5">
      <c r="B67" s="19"/>
      <c r="C67" s="20"/>
      <c r="D67" s="47"/>
      <c r="E67" s="20"/>
      <c r="F67" s="20"/>
      <c r="G67" s="20"/>
      <c r="H67" s="48"/>
      <c r="I67" s="20"/>
      <c r="J67" s="47"/>
      <c r="K67" s="20"/>
      <c r="L67" s="20"/>
      <c r="M67" s="20"/>
      <c r="N67" s="20"/>
      <c r="O67" s="20"/>
      <c r="P67" s="48"/>
      <c r="Q67" s="20"/>
      <c r="R67" s="21"/>
    </row>
    <row r="68" spans="2:18" ht="13.5">
      <c r="B68" s="19"/>
      <c r="C68" s="20"/>
      <c r="D68" s="47"/>
      <c r="E68" s="20"/>
      <c r="F68" s="20"/>
      <c r="G68" s="20"/>
      <c r="H68" s="48"/>
      <c r="I68" s="20"/>
      <c r="J68" s="47"/>
      <c r="K68" s="20"/>
      <c r="L68" s="20"/>
      <c r="M68" s="20"/>
      <c r="N68" s="20"/>
      <c r="O68" s="20"/>
      <c r="P68" s="48"/>
      <c r="Q68" s="20"/>
      <c r="R68" s="21"/>
    </row>
    <row r="69" spans="2:18" ht="13.5">
      <c r="B69" s="19"/>
      <c r="C69" s="20"/>
      <c r="D69" s="47"/>
      <c r="E69" s="20"/>
      <c r="F69" s="20"/>
      <c r="G69" s="20"/>
      <c r="H69" s="48"/>
      <c r="I69" s="20"/>
      <c r="J69" s="47"/>
      <c r="K69" s="20"/>
      <c r="L69" s="20"/>
      <c r="M69" s="20"/>
      <c r="N69" s="20"/>
      <c r="O69" s="20"/>
      <c r="P69" s="48"/>
      <c r="Q69" s="20"/>
      <c r="R69" s="21"/>
    </row>
    <row r="70" spans="2:18" s="1" customFormat="1" ht="15">
      <c r="B70" s="29"/>
      <c r="C70" s="30"/>
      <c r="D70" s="49" t="s">
        <v>52</v>
      </c>
      <c r="E70" s="50"/>
      <c r="F70" s="50"/>
      <c r="G70" s="51" t="s">
        <v>53</v>
      </c>
      <c r="H70" s="52"/>
      <c r="I70" s="30"/>
      <c r="J70" s="49" t="s">
        <v>52</v>
      </c>
      <c r="K70" s="50"/>
      <c r="L70" s="50"/>
      <c r="M70" s="50"/>
      <c r="N70" s="51" t="s">
        <v>53</v>
      </c>
      <c r="O70" s="50"/>
      <c r="P70" s="52"/>
      <c r="Q70" s="30"/>
      <c r="R70" s="31"/>
    </row>
    <row r="71" spans="2:18" s="1" customFormat="1" ht="14.2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75" customHeight="1">
      <c r="B76" s="29"/>
      <c r="C76" s="166" t="s">
        <v>93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1"/>
    </row>
    <row r="77" spans="2:18" s="1" customFormat="1" ht="6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6" t="s">
        <v>15</v>
      </c>
      <c r="D78" s="30"/>
      <c r="E78" s="30"/>
      <c r="F78" s="199" t="str">
        <f>F6</f>
        <v>Oprava komunikací v městě Město Albrechtice 2018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30"/>
      <c r="R78" s="31"/>
    </row>
    <row r="79" spans="2:18" s="1" customFormat="1" ht="36.75" customHeight="1">
      <c r="B79" s="29"/>
      <c r="C79" s="63" t="s">
        <v>90</v>
      </c>
      <c r="D79" s="30"/>
      <c r="E79" s="30"/>
      <c r="F79" s="186" t="str">
        <f>F7</f>
        <v>SO 104 Česká Ves - Burkvíz</v>
      </c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30"/>
      <c r="R79" s="31"/>
    </row>
    <row r="80" spans="2:18" s="1" customFormat="1" ht="6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6" t="s">
        <v>21</v>
      </c>
      <c r="D81" s="30"/>
      <c r="E81" s="30"/>
      <c r="F81" s="24" t="str">
        <f>F9</f>
        <v> </v>
      </c>
      <c r="G81" s="30"/>
      <c r="H81" s="30"/>
      <c r="I81" s="30"/>
      <c r="J81" s="30"/>
      <c r="K81" s="26" t="s">
        <v>23</v>
      </c>
      <c r="L81" s="30"/>
      <c r="M81" s="200" t="str">
        <f>IF(O9="","",O9)</f>
        <v>25.7.2018</v>
      </c>
      <c r="N81" s="181"/>
      <c r="O81" s="181"/>
      <c r="P81" s="181"/>
      <c r="Q81" s="30"/>
      <c r="R81" s="31"/>
    </row>
    <row r="82" spans="2:18" s="1" customFormat="1" ht="6.7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6" t="s">
        <v>27</v>
      </c>
      <c r="D83" s="30"/>
      <c r="E83" s="30"/>
      <c r="F83" s="24" t="str">
        <f>E12</f>
        <v>Město Město Albrechtice</v>
      </c>
      <c r="G83" s="30"/>
      <c r="H83" s="30"/>
      <c r="I83" s="30"/>
      <c r="J83" s="30"/>
      <c r="K83" s="26" t="s">
        <v>32</v>
      </c>
      <c r="L83" s="30"/>
      <c r="M83" s="168" t="str">
        <f>E18</f>
        <v>EDS Trade s.r.o.</v>
      </c>
      <c r="N83" s="181"/>
      <c r="O83" s="181"/>
      <c r="P83" s="181"/>
      <c r="Q83" s="181"/>
      <c r="R83" s="31"/>
    </row>
    <row r="84" spans="2:18" s="1" customFormat="1" ht="14.25" customHeight="1">
      <c r="B84" s="29"/>
      <c r="C84" s="26" t="s">
        <v>31</v>
      </c>
      <c r="D84" s="30"/>
      <c r="E84" s="30"/>
      <c r="F84" s="24" t="str">
        <f>IF(E15="","",E15)</f>
        <v> </v>
      </c>
      <c r="G84" s="30"/>
      <c r="H84" s="30"/>
      <c r="I84" s="30"/>
      <c r="J84" s="30"/>
      <c r="K84" s="26" t="s">
        <v>35</v>
      </c>
      <c r="L84" s="30"/>
      <c r="M84" s="168" t="str">
        <f>E21</f>
        <v> </v>
      </c>
      <c r="N84" s="181"/>
      <c r="O84" s="181"/>
      <c r="P84" s="181"/>
      <c r="Q84" s="181"/>
      <c r="R84" s="31"/>
    </row>
    <row r="85" spans="2:18" s="1" customFormat="1" ht="9.7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04" t="s">
        <v>94</v>
      </c>
      <c r="D86" s="205"/>
      <c r="E86" s="205"/>
      <c r="F86" s="205"/>
      <c r="G86" s="205"/>
      <c r="H86" s="93"/>
      <c r="I86" s="93"/>
      <c r="J86" s="93"/>
      <c r="K86" s="93"/>
      <c r="L86" s="93"/>
      <c r="M86" s="93"/>
      <c r="N86" s="204" t="s">
        <v>95</v>
      </c>
      <c r="O86" s="181"/>
      <c r="P86" s="181"/>
      <c r="Q86" s="181"/>
      <c r="R86" s="31"/>
    </row>
    <row r="87" spans="2:18" s="1" customFormat="1" ht="9.7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100" t="s">
        <v>96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85">
        <f>N119</f>
        <v>0</v>
      </c>
      <c r="O88" s="181"/>
      <c r="P88" s="181"/>
      <c r="Q88" s="181"/>
      <c r="R88" s="31"/>
      <c r="AU88" s="15" t="s">
        <v>97</v>
      </c>
    </row>
    <row r="89" spans="2:18" s="6" customFormat="1" ht="24.75" customHeight="1">
      <c r="B89" s="101"/>
      <c r="C89" s="102"/>
      <c r="D89" s="103" t="s">
        <v>98</v>
      </c>
      <c r="E89" s="102"/>
      <c r="F89" s="102"/>
      <c r="G89" s="102"/>
      <c r="H89" s="102"/>
      <c r="I89" s="102"/>
      <c r="J89" s="102"/>
      <c r="K89" s="102"/>
      <c r="L89" s="102"/>
      <c r="M89" s="102"/>
      <c r="N89" s="206">
        <f>N120</f>
        <v>0</v>
      </c>
      <c r="O89" s="207"/>
      <c r="P89" s="207"/>
      <c r="Q89" s="207"/>
      <c r="R89" s="104"/>
    </row>
    <row r="90" spans="2:18" s="7" customFormat="1" ht="19.5" customHeight="1">
      <c r="B90" s="105"/>
      <c r="C90" s="106"/>
      <c r="D90" s="107" t="s">
        <v>99</v>
      </c>
      <c r="E90" s="106"/>
      <c r="F90" s="106"/>
      <c r="G90" s="106"/>
      <c r="H90" s="106"/>
      <c r="I90" s="106"/>
      <c r="J90" s="106"/>
      <c r="K90" s="106"/>
      <c r="L90" s="106"/>
      <c r="M90" s="106"/>
      <c r="N90" s="208">
        <f>N121</f>
        <v>0</v>
      </c>
      <c r="O90" s="209"/>
      <c r="P90" s="209"/>
      <c r="Q90" s="209"/>
      <c r="R90" s="108"/>
    </row>
    <row r="91" spans="2:18" s="7" customFormat="1" ht="19.5" customHeight="1">
      <c r="B91" s="105"/>
      <c r="C91" s="106"/>
      <c r="D91" s="107" t="s">
        <v>100</v>
      </c>
      <c r="E91" s="106"/>
      <c r="F91" s="106"/>
      <c r="G91" s="106"/>
      <c r="H91" s="106"/>
      <c r="I91" s="106"/>
      <c r="J91" s="106"/>
      <c r="K91" s="106"/>
      <c r="L91" s="106"/>
      <c r="M91" s="106"/>
      <c r="N91" s="208">
        <f>N134</f>
        <v>0</v>
      </c>
      <c r="O91" s="209"/>
      <c r="P91" s="209"/>
      <c r="Q91" s="209"/>
      <c r="R91" s="108"/>
    </row>
    <row r="92" spans="2:18" s="7" customFormat="1" ht="19.5" customHeight="1">
      <c r="B92" s="105"/>
      <c r="C92" s="106"/>
      <c r="D92" s="107" t="s">
        <v>101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08">
        <f>N136</f>
        <v>0</v>
      </c>
      <c r="O92" s="209"/>
      <c r="P92" s="209"/>
      <c r="Q92" s="209"/>
      <c r="R92" s="108"/>
    </row>
    <row r="93" spans="2:18" s="7" customFormat="1" ht="19.5" customHeight="1">
      <c r="B93" s="105"/>
      <c r="C93" s="106"/>
      <c r="D93" s="107" t="s">
        <v>102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08">
        <f>N141</f>
        <v>0</v>
      </c>
      <c r="O93" s="209"/>
      <c r="P93" s="209"/>
      <c r="Q93" s="209"/>
      <c r="R93" s="108"/>
    </row>
    <row r="94" spans="2:18" s="7" customFormat="1" ht="19.5" customHeight="1">
      <c r="B94" s="105"/>
      <c r="C94" s="106"/>
      <c r="D94" s="107" t="s">
        <v>103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08">
        <f>N145</f>
        <v>0</v>
      </c>
      <c r="O94" s="209"/>
      <c r="P94" s="209"/>
      <c r="Q94" s="209"/>
      <c r="R94" s="108"/>
    </row>
    <row r="95" spans="2:18" s="6" customFormat="1" ht="24.75" customHeight="1">
      <c r="B95" s="101"/>
      <c r="C95" s="102"/>
      <c r="D95" s="103" t="s">
        <v>104</v>
      </c>
      <c r="E95" s="102"/>
      <c r="F95" s="102"/>
      <c r="G95" s="102"/>
      <c r="H95" s="102"/>
      <c r="I95" s="102"/>
      <c r="J95" s="102"/>
      <c r="K95" s="102"/>
      <c r="L95" s="102"/>
      <c r="M95" s="102"/>
      <c r="N95" s="206">
        <f>N147</f>
        <v>0</v>
      </c>
      <c r="O95" s="207"/>
      <c r="P95" s="207"/>
      <c r="Q95" s="207"/>
      <c r="R95" s="104"/>
    </row>
    <row r="96" spans="2:18" s="7" customFormat="1" ht="19.5" customHeight="1">
      <c r="B96" s="105"/>
      <c r="C96" s="106"/>
      <c r="D96" s="107" t="s">
        <v>105</v>
      </c>
      <c r="E96" s="106"/>
      <c r="F96" s="106"/>
      <c r="G96" s="106"/>
      <c r="H96" s="106"/>
      <c r="I96" s="106"/>
      <c r="J96" s="106"/>
      <c r="K96" s="106"/>
      <c r="L96" s="106"/>
      <c r="M96" s="106"/>
      <c r="N96" s="208">
        <f>N148</f>
        <v>0</v>
      </c>
      <c r="O96" s="209"/>
      <c r="P96" s="209"/>
      <c r="Q96" s="209"/>
      <c r="R96" s="108"/>
    </row>
    <row r="97" spans="2:18" s="7" customFormat="1" ht="19.5" customHeight="1">
      <c r="B97" s="105"/>
      <c r="C97" s="106"/>
      <c r="D97" s="107" t="s">
        <v>106</v>
      </c>
      <c r="E97" s="106"/>
      <c r="F97" s="106"/>
      <c r="G97" s="106"/>
      <c r="H97" s="106"/>
      <c r="I97" s="106"/>
      <c r="J97" s="106"/>
      <c r="K97" s="106"/>
      <c r="L97" s="106"/>
      <c r="M97" s="106"/>
      <c r="N97" s="208">
        <f>N150</f>
        <v>0</v>
      </c>
      <c r="O97" s="209"/>
      <c r="P97" s="209"/>
      <c r="Q97" s="209"/>
      <c r="R97" s="108"/>
    </row>
    <row r="98" spans="2:18" s="7" customFormat="1" ht="19.5" customHeight="1">
      <c r="B98" s="105"/>
      <c r="C98" s="106"/>
      <c r="D98" s="107" t="s">
        <v>107</v>
      </c>
      <c r="E98" s="106"/>
      <c r="F98" s="106"/>
      <c r="G98" s="106"/>
      <c r="H98" s="106"/>
      <c r="I98" s="106"/>
      <c r="J98" s="106"/>
      <c r="K98" s="106"/>
      <c r="L98" s="106"/>
      <c r="M98" s="106"/>
      <c r="N98" s="208">
        <f>N153</f>
        <v>0</v>
      </c>
      <c r="O98" s="209"/>
      <c r="P98" s="209"/>
      <c r="Q98" s="209"/>
      <c r="R98" s="108"/>
    </row>
    <row r="99" spans="2:18" s="1" customFormat="1" ht="21.75" customHeight="1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1"/>
    </row>
    <row r="100" spans="2:21" s="1" customFormat="1" ht="29.25" customHeight="1">
      <c r="B100" s="29"/>
      <c r="C100" s="100" t="s">
        <v>108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210">
        <v>0</v>
      </c>
      <c r="O100" s="181"/>
      <c r="P100" s="181"/>
      <c r="Q100" s="181"/>
      <c r="R100" s="31"/>
      <c r="T100" s="109"/>
      <c r="U100" s="110" t="s">
        <v>40</v>
      </c>
    </row>
    <row r="101" spans="2:18" s="1" customFormat="1" ht="18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29.25" customHeight="1">
      <c r="B102" s="29"/>
      <c r="C102" s="92" t="s">
        <v>86</v>
      </c>
      <c r="D102" s="93"/>
      <c r="E102" s="93"/>
      <c r="F102" s="93"/>
      <c r="G102" s="93"/>
      <c r="H102" s="93"/>
      <c r="I102" s="93"/>
      <c r="J102" s="93"/>
      <c r="K102" s="93"/>
      <c r="L102" s="192">
        <f>ROUND(SUM(N88+N100),2)</f>
        <v>0</v>
      </c>
      <c r="M102" s="205"/>
      <c r="N102" s="205"/>
      <c r="O102" s="205"/>
      <c r="P102" s="205"/>
      <c r="Q102" s="205"/>
      <c r="R102" s="31"/>
    </row>
    <row r="103" spans="2:18" s="1" customFormat="1" ht="6.75" customHeight="1"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5"/>
    </row>
    <row r="107" spans="2:18" s="1" customFormat="1" ht="6.7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08" spans="2:18" s="1" customFormat="1" ht="36.75" customHeight="1">
      <c r="B108" s="29"/>
      <c r="C108" s="166" t="s">
        <v>109</v>
      </c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31"/>
    </row>
    <row r="109" spans="2:18" s="1" customFormat="1" ht="6.7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18" s="1" customFormat="1" ht="30" customHeight="1">
      <c r="B110" s="29"/>
      <c r="C110" s="26" t="s">
        <v>15</v>
      </c>
      <c r="D110" s="30"/>
      <c r="E110" s="30"/>
      <c r="F110" s="199" t="str">
        <f>F6</f>
        <v>Oprava komunikací v městě Město Albrechtice 2018</v>
      </c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30"/>
      <c r="R110" s="31"/>
    </row>
    <row r="111" spans="2:18" s="1" customFormat="1" ht="36.75" customHeight="1">
      <c r="B111" s="29"/>
      <c r="C111" s="63" t="s">
        <v>90</v>
      </c>
      <c r="D111" s="30"/>
      <c r="E111" s="30"/>
      <c r="F111" s="186" t="str">
        <f>F7</f>
        <v>SO 104 Česká Ves - Burkvíz</v>
      </c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30"/>
      <c r="R111" s="31"/>
    </row>
    <row r="112" spans="2:18" s="1" customFormat="1" ht="6.75" customHeight="1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</row>
    <row r="113" spans="2:18" s="1" customFormat="1" ht="18" customHeight="1">
      <c r="B113" s="29"/>
      <c r="C113" s="26" t="s">
        <v>21</v>
      </c>
      <c r="D113" s="30"/>
      <c r="E113" s="30"/>
      <c r="F113" s="24" t="str">
        <f>F9</f>
        <v> </v>
      </c>
      <c r="G113" s="30"/>
      <c r="H113" s="30"/>
      <c r="I113" s="30"/>
      <c r="J113" s="30"/>
      <c r="K113" s="26" t="s">
        <v>23</v>
      </c>
      <c r="L113" s="30"/>
      <c r="M113" s="200" t="str">
        <f>IF(O9="","",O9)</f>
        <v>25.7.2018</v>
      </c>
      <c r="N113" s="181"/>
      <c r="O113" s="181"/>
      <c r="P113" s="181"/>
      <c r="Q113" s="30"/>
      <c r="R113" s="31"/>
    </row>
    <row r="114" spans="2:18" s="1" customFormat="1" ht="6.75" customHeight="1"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</row>
    <row r="115" spans="2:18" s="1" customFormat="1" ht="15">
      <c r="B115" s="29"/>
      <c r="C115" s="26" t="s">
        <v>27</v>
      </c>
      <c r="D115" s="30"/>
      <c r="E115" s="30"/>
      <c r="F115" s="24" t="str">
        <f>E12</f>
        <v>Město Město Albrechtice</v>
      </c>
      <c r="G115" s="30"/>
      <c r="H115" s="30"/>
      <c r="I115" s="30"/>
      <c r="J115" s="30"/>
      <c r="K115" s="26" t="s">
        <v>32</v>
      </c>
      <c r="L115" s="30"/>
      <c r="M115" s="168" t="str">
        <f>E18</f>
        <v>EDS Trade s.r.o.</v>
      </c>
      <c r="N115" s="181"/>
      <c r="O115" s="181"/>
      <c r="P115" s="181"/>
      <c r="Q115" s="181"/>
      <c r="R115" s="31"/>
    </row>
    <row r="116" spans="2:18" s="1" customFormat="1" ht="14.25" customHeight="1">
      <c r="B116" s="29"/>
      <c r="C116" s="26" t="s">
        <v>31</v>
      </c>
      <c r="D116" s="30"/>
      <c r="E116" s="30"/>
      <c r="F116" s="24" t="str">
        <f>IF(E15="","",E15)</f>
        <v> </v>
      </c>
      <c r="G116" s="30"/>
      <c r="H116" s="30"/>
      <c r="I116" s="30"/>
      <c r="J116" s="30"/>
      <c r="K116" s="26" t="s">
        <v>35</v>
      </c>
      <c r="L116" s="30"/>
      <c r="M116" s="168" t="str">
        <f>E21</f>
        <v> </v>
      </c>
      <c r="N116" s="181"/>
      <c r="O116" s="181"/>
      <c r="P116" s="181"/>
      <c r="Q116" s="181"/>
      <c r="R116" s="31"/>
    </row>
    <row r="117" spans="2:18" s="1" customFormat="1" ht="9.75" customHeight="1"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1"/>
    </row>
    <row r="118" spans="2:27" s="8" customFormat="1" ht="29.25" customHeight="1">
      <c r="B118" s="111"/>
      <c r="C118" s="112" t="s">
        <v>110</v>
      </c>
      <c r="D118" s="113" t="s">
        <v>111</v>
      </c>
      <c r="E118" s="113" t="s">
        <v>58</v>
      </c>
      <c r="F118" s="211" t="s">
        <v>112</v>
      </c>
      <c r="G118" s="212"/>
      <c r="H118" s="212"/>
      <c r="I118" s="212"/>
      <c r="J118" s="113" t="s">
        <v>113</v>
      </c>
      <c r="K118" s="113" t="s">
        <v>114</v>
      </c>
      <c r="L118" s="213" t="s">
        <v>115</v>
      </c>
      <c r="M118" s="212"/>
      <c r="N118" s="211" t="s">
        <v>95</v>
      </c>
      <c r="O118" s="212"/>
      <c r="P118" s="212"/>
      <c r="Q118" s="214"/>
      <c r="R118" s="114"/>
      <c r="T118" s="70" t="s">
        <v>116</v>
      </c>
      <c r="U118" s="71" t="s">
        <v>40</v>
      </c>
      <c r="V118" s="71" t="s">
        <v>117</v>
      </c>
      <c r="W118" s="71" t="s">
        <v>118</v>
      </c>
      <c r="X118" s="71" t="s">
        <v>119</v>
      </c>
      <c r="Y118" s="71" t="s">
        <v>120</v>
      </c>
      <c r="Z118" s="71" t="s">
        <v>121</v>
      </c>
      <c r="AA118" s="72" t="s">
        <v>122</v>
      </c>
    </row>
    <row r="119" spans="2:63" s="1" customFormat="1" ht="29.25" customHeight="1">
      <c r="B119" s="29"/>
      <c r="C119" s="74" t="s">
        <v>91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230">
        <f>BK119</f>
        <v>0</v>
      </c>
      <c r="O119" s="231"/>
      <c r="P119" s="231"/>
      <c r="Q119" s="231"/>
      <c r="R119" s="31"/>
      <c r="T119" s="73"/>
      <c r="U119" s="45"/>
      <c r="V119" s="45"/>
      <c r="W119" s="115">
        <f>W120+W147</f>
        <v>413.20192399999996</v>
      </c>
      <c r="X119" s="45"/>
      <c r="Y119" s="115">
        <f>Y120+Y147</f>
        <v>758.6120856</v>
      </c>
      <c r="Z119" s="45"/>
      <c r="AA119" s="116">
        <f>AA120+AA147</f>
        <v>433.1661</v>
      </c>
      <c r="AT119" s="15" t="s">
        <v>75</v>
      </c>
      <c r="AU119" s="15" t="s">
        <v>97</v>
      </c>
      <c r="BK119" s="117">
        <f>BK120+BK147</f>
        <v>0</v>
      </c>
    </row>
    <row r="120" spans="2:63" s="9" customFormat="1" ht="36.75" customHeight="1">
      <c r="B120" s="118"/>
      <c r="C120" s="119"/>
      <c r="D120" s="120" t="s">
        <v>98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232">
        <f>BK120</f>
        <v>0</v>
      </c>
      <c r="O120" s="206"/>
      <c r="P120" s="206"/>
      <c r="Q120" s="206"/>
      <c r="R120" s="121"/>
      <c r="T120" s="122"/>
      <c r="U120" s="119"/>
      <c r="V120" s="119"/>
      <c r="W120" s="123">
        <f>W121+W134+W136+W141+W145</f>
        <v>413.20192399999996</v>
      </c>
      <c r="X120" s="119"/>
      <c r="Y120" s="123">
        <f>Y121+Y134+Y136+Y141+Y145</f>
        <v>758.6120856</v>
      </c>
      <c r="Z120" s="119"/>
      <c r="AA120" s="124">
        <f>AA121+AA134+AA136+AA141+AA145</f>
        <v>433.1661</v>
      </c>
      <c r="AR120" s="125" t="s">
        <v>20</v>
      </c>
      <c r="AT120" s="126" t="s">
        <v>75</v>
      </c>
      <c r="AU120" s="126" t="s">
        <v>76</v>
      </c>
      <c r="AY120" s="125" t="s">
        <v>123</v>
      </c>
      <c r="BK120" s="127">
        <f>BK121+BK134+BK136+BK141+BK145</f>
        <v>0</v>
      </c>
    </row>
    <row r="121" spans="2:63" s="9" customFormat="1" ht="19.5" customHeight="1">
      <c r="B121" s="118"/>
      <c r="C121" s="119"/>
      <c r="D121" s="128" t="s">
        <v>99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25">
        <f>BK121</f>
        <v>0</v>
      </c>
      <c r="O121" s="226"/>
      <c r="P121" s="226"/>
      <c r="Q121" s="226"/>
      <c r="R121" s="121"/>
      <c r="T121" s="122"/>
      <c r="U121" s="119"/>
      <c r="V121" s="119"/>
      <c r="W121" s="123">
        <f>SUM(W122:W133)</f>
        <v>212.87097999999997</v>
      </c>
      <c r="X121" s="119"/>
      <c r="Y121" s="123">
        <f>SUM(Y122:Y133)</f>
        <v>0</v>
      </c>
      <c r="Z121" s="119"/>
      <c r="AA121" s="124">
        <f>SUM(AA122:AA133)</f>
        <v>433.1661</v>
      </c>
      <c r="AR121" s="125" t="s">
        <v>20</v>
      </c>
      <c r="AT121" s="126" t="s">
        <v>75</v>
      </c>
      <c r="AU121" s="126" t="s">
        <v>20</v>
      </c>
      <c r="AY121" s="125" t="s">
        <v>123</v>
      </c>
      <c r="BK121" s="127">
        <f>SUM(BK122:BK133)</f>
        <v>0</v>
      </c>
    </row>
    <row r="122" spans="2:65" s="1" customFormat="1" ht="22.5" customHeight="1">
      <c r="B122" s="129"/>
      <c r="C122" s="130" t="s">
        <v>124</v>
      </c>
      <c r="D122" s="130" t="s">
        <v>125</v>
      </c>
      <c r="E122" s="131" t="s">
        <v>126</v>
      </c>
      <c r="F122" s="215" t="s">
        <v>127</v>
      </c>
      <c r="G122" s="216"/>
      <c r="H122" s="216"/>
      <c r="I122" s="216"/>
      <c r="J122" s="132" t="s">
        <v>128</v>
      </c>
      <c r="K122" s="133">
        <v>0.058</v>
      </c>
      <c r="L122" s="217">
        <v>0</v>
      </c>
      <c r="M122" s="216"/>
      <c r="N122" s="217">
        <f>ROUND(L122*K122,2)</f>
        <v>0</v>
      </c>
      <c r="O122" s="216"/>
      <c r="P122" s="216"/>
      <c r="Q122" s="216"/>
      <c r="R122" s="134"/>
      <c r="T122" s="135" t="s">
        <v>3</v>
      </c>
      <c r="U122" s="38" t="s">
        <v>41</v>
      </c>
      <c r="V122" s="136">
        <v>111</v>
      </c>
      <c r="W122" s="136">
        <f>V122*K122</f>
        <v>6.438000000000001</v>
      </c>
      <c r="X122" s="136">
        <v>0</v>
      </c>
      <c r="Y122" s="136">
        <f>X122*K122</f>
        <v>0</v>
      </c>
      <c r="Z122" s="136">
        <v>0</v>
      </c>
      <c r="AA122" s="137">
        <f>Z122*K122</f>
        <v>0</v>
      </c>
      <c r="AR122" s="15" t="s">
        <v>129</v>
      </c>
      <c r="AT122" s="15" t="s">
        <v>125</v>
      </c>
      <c r="AU122" s="15" t="s">
        <v>88</v>
      </c>
      <c r="AY122" s="15" t="s">
        <v>123</v>
      </c>
      <c r="BE122" s="138">
        <f>IF(U122="základní",N122,0)</f>
        <v>0</v>
      </c>
      <c r="BF122" s="138">
        <f>IF(U122="snížená",N122,0)</f>
        <v>0</v>
      </c>
      <c r="BG122" s="138">
        <f>IF(U122="zákl. přenesená",N122,0)</f>
        <v>0</v>
      </c>
      <c r="BH122" s="138">
        <f>IF(U122="sníž. přenesená",N122,0)</f>
        <v>0</v>
      </c>
      <c r="BI122" s="138">
        <f>IF(U122="nulová",N122,0)</f>
        <v>0</v>
      </c>
      <c r="BJ122" s="15" t="s">
        <v>20</v>
      </c>
      <c r="BK122" s="138">
        <f>ROUND(L122*K122,2)</f>
        <v>0</v>
      </c>
      <c r="BL122" s="15" t="s">
        <v>129</v>
      </c>
      <c r="BM122" s="15" t="s">
        <v>130</v>
      </c>
    </row>
    <row r="123" spans="2:51" s="10" customFormat="1" ht="22.5" customHeight="1">
      <c r="B123" s="139"/>
      <c r="C123" s="140"/>
      <c r="D123" s="140"/>
      <c r="E123" s="141" t="s">
        <v>3</v>
      </c>
      <c r="F123" s="218" t="s">
        <v>131</v>
      </c>
      <c r="G123" s="219"/>
      <c r="H123" s="219"/>
      <c r="I123" s="219"/>
      <c r="J123" s="140"/>
      <c r="K123" s="142">
        <v>0.058</v>
      </c>
      <c r="L123" s="140"/>
      <c r="M123" s="140"/>
      <c r="N123" s="140"/>
      <c r="O123" s="140"/>
      <c r="P123" s="140"/>
      <c r="Q123" s="140"/>
      <c r="R123" s="143"/>
      <c r="T123" s="144"/>
      <c r="U123" s="140"/>
      <c r="V123" s="140"/>
      <c r="W123" s="140"/>
      <c r="X123" s="140"/>
      <c r="Y123" s="140"/>
      <c r="Z123" s="140"/>
      <c r="AA123" s="145"/>
      <c r="AT123" s="146" t="s">
        <v>132</v>
      </c>
      <c r="AU123" s="146" t="s">
        <v>88</v>
      </c>
      <c r="AV123" s="10" t="s">
        <v>88</v>
      </c>
      <c r="AW123" s="10" t="s">
        <v>34</v>
      </c>
      <c r="AX123" s="10" t="s">
        <v>20</v>
      </c>
      <c r="AY123" s="146" t="s">
        <v>123</v>
      </c>
    </row>
    <row r="124" spans="2:65" s="1" customFormat="1" ht="31.5" customHeight="1">
      <c r="B124" s="129"/>
      <c r="C124" s="130" t="s">
        <v>20</v>
      </c>
      <c r="D124" s="130" t="s">
        <v>125</v>
      </c>
      <c r="E124" s="131" t="s">
        <v>133</v>
      </c>
      <c r="F124" s="215" t="s">
        <v>134</v>
      </c>
      <c r="G124" s="216"/>
      <c r="H124" s="216"/>
      <c r="I124" s="216"/>
      <c r="J124" s="132" t="s">
        <v>135</v>
      </c>
      <c r="K124" s="133">
        <v>1843.26</v>
      </c>
      <c r="L124" s="217">
        <v>0</v>
      </c>
      <c r="M124" s="216"/>
      <c r="N124" s="217">
        <f>ROUND(L124*K124,2)</f>
        <v>0</v>
      </c>
      <c r="O124" s="216"/>
      <c r="P124" s="216"/>
      <c r="Q124" s="216"/>
      <c r="R124" s="134"/>
      <c r="T124" s="135" t="s">
        <v>3</v>
      </c>
      <c r="U124" s="38" t="s">
        <v>41</v>
      </c>
      <c r="V124" s="136">
        <v>0.073</v>
      </c>
      <c r="W124" s="136">
        <f>V124*K124</f>
        <v>134.55798</v>
      </c>
      <c r="X124" s="136">
        <v>0</v>
      </c>
      <c r="Y124" s="136">
        <f>X124*K124</f>
        <v>0</v>
      </c>
      <c r="Z124" s="136">
        <v>0.235</v>
      </c>
      <c r="AA124" s="137">
        <f>Z124*K124</f>
        <v>433.1661</v>
      </c>
      <c r="AR124" s="15" t="s">
        <v>129</v>
      </c>
      <c r="AT124" s="15" t="s">
        <v>125</v>
      </c>
      <c r="AU124" s="15" t="s">
        <v>88</v>
      </c>
      <c r="AY124" s="15" t="s">
        <v>123</v>
      </c>
      <c r="BE124" s="138">
        <f>IF(U124="základní",N124,0)</f>
        <v>0</v>
      </c>
      <c r="BF124" s="138">
        <f>IF(U124="snížená",N124,0)</f>
        <v>0</v>
      </c>
      <c r="BG124" s="138">
        <f>IF(U124="zákl. přenesená",N124,0)</f>
        <v>0</v>
      </c>
      <c r="BH124" s="138">
        <f>IF(U124="sníž. přenesená",N124,0)</f>
        <v>0</v>
      </c>
      <c r="BI124" s="138">
        <f>IF(U124="nulová",N124,0)</f>
        <v>0</v>
      </c>
      <c r="BJ124" s="15" t="s">
        <v>20</v>
      </c>
      <c r="BK124" s="138">
        <f>ROUND(L124*K124,2)</f>
        <v>0</v>
      </c>
      <c r="BL124" s="15" t="s">
        <v>129</v>
      </c>
      <c r="BM124" s="15" t="s">
        <v>136</v>
      </c>
    </row>
    <row r="125" spans="2:65" s="1" customFormat="1" ht="31.5" customHeight="1">
      <c r="B125" s="129"/>
      <c r="C125" s="130" t="s">
        <v>88</v>
      </c>
      <c r="D125" s="130" t="s">
        <v>125</v>
      </c>
      <c r="E125" s="131" t="s">
        <v>137</v>
      </c>
      <c r="F125" s="215" t="s">
        <v>138</v>
      </c>
      <c r="G125" s="216"/>
      <c r="H125" s="216"/>
      <c r="I125" s="216"/>
      <c r="J125" s="132" t="s">
        <v>139</v>
      </c>
      <c r="K125" s="133">
        <v>143.75</v>
      </c>
      <c r="L125" s="217">
        <v>0</v>
      </c>
      <c r="M125" s="216"/>
      <c r="N125" s="217">
        <f>ROUND(L125*K125,2)</f>
        <v>0</v>
      </c>
      <c r="O125" s="216"/>
      <c r="P125" s="216"/>
      <c r="Q125" s="216"/>
      <c r="R125" s="134"/>
      <c r="T125" s="135" t="s">
        <v>3</v>
      </c>
      <c r="U125" s="38" t="s">
        <v>41</v>
      </c>
      <c r="V125" s="136">
        <v>0.368</v>
      </c>
      <c r="W125" s="136">
        <f>V125*K125</f>
        <v>52.9</v>
      </c>
      <c r="X125" s="136">
        <v>0</v>
      </c>
      <c r="Y125" s="136">
        <f>X125*K125</f>
        <v>0</v>
      </c>
      <c r="Z125" s="136">
        <v>0</v>
      </c>
      <c r="AA125" s="137">
        <f>Z125*K125</f>
        <v>0</v>
      </c>
      <c r="AR125" s="15" t="s">
        <v>129</v>
      </c>
      <c r="AT125" s="15" t="s">
        <v>125</v>
      </c>
      <c r="AU125" s="15" t="s">
        <v>88</v>
      </c>
      <c r="AY125" s="15" t="s">
        <v>123</v>
      </c>
      <c r="BE125" s="138">
        <f>IF(U125="základní",N125,0)</f>
        <v>0</v>
      </c>
      <c r="BF125" s="138">
        <f>IF(U125="snížená",N125,0)</f>
        <v>0</v>
      </c>
      <c r="BG125" s="138">
        <f>IF(U125="zákl. přenesená",N125,0)</f>
        <v>0</v>
      </c>
      <c r="BH125" s="138">
        <f>IF(U125="sníž. přenesená",N125,0)</f>
        <v>0</v>
      </c>
      <c r="BI125" s="138">
        <f>IF(U125="nulová",N125,0)</f>
        <v>0</v>
      </c>
      <c r="BJ125" s="15" t="s">
        <v>20</v>
      </c>
      <c r="BK125" s="138">
        <f>ROUND(L125*K125,2)</f>
        <v>0</v>
      </c>
      <c r="BL125" s="15" t="s">
        <v>129</v>
      </c>
      <c r="BM125" s="15" t="s">
        <v>140</v>
      </c>
    </row>
    <row r="126" spans="2:51" s="11" customFormat="1" ht="22.5" customHeight="1">
      <c r="B126" s="147"/>
      <c r="C126" s="148"/>
      <c r="D126" s="148"/>
      <c r="E126" s="149" t="s">
        <v>3</v>
      </c>
      <c r="F126" s="220" t="s">
        <v>141</v>
      </c>
      <c r="G126" s="221"/>
      <c r="H126" s="221"/>
      <c r="I126" s="221"/>
      <c r="J126" s="148"/>
      <c r="K126" s="150" t="s">
        <v>3</v>
      </c>
      <c r="L126" s="148"/>
      <c r="M126" s="148"/>
      <c r="N126" s="148"/>
      <c r="O126" s="148"/>
      <c r="P126" s="148"/>
      <c r="Q126" s="148"/>
      <c r="R126" s="151"/>
      <c r="T126" s="152"/>
      <c r="U126" s="148"/>
      <c r="V126" s="148"/>
      <c r="W126" s="148"/>
      <c r="X126" s="148"/>
      <c r="Y126" s="148"/>
      <c r="Z126" s="148"/>
      <c r="AA126" s="153"/>
      <c r="AT126" s="154" t="s">
        <v>132</v>
      </c>
      <c r="AU126" s="154" t="s">
        <v>88</v>
      </c>
      <c r="AV126" s="11" t="s">
        <v>20</v>
      </c>
      <c r="AW126" s="11" t="s">
        <v>34</v>
      </c>
      <c r="AX126" s="11" t="s">
        <v>76</v>
      </c>
      <c r="AY126" s="154" t="s">
        <v>123</v>
      </c>
    </row>
    <row r="127" spans="2:51" s="10" customFormat="1" ht="22.5" customHeight="1">
      <c r="B127" s="139"/>
      <c r="C127" s="140"/>
      <c r="D127" s="140"/>
      <c r="E127" s="141" t="s">
        <v>3</v>
      </c>
      <c r="F127" s="222" t="s">
        <v>142</v>
      </c>
      <c r="G127" s="219"/>
      <c r="H127" s="219"/>
      <c r="I127" s="219"/>
      <c r="J127" s="140"/>
      <c r="K127" s="142">
        <v>143.75</v>
      </c>
      <c r="L127" s="140"/>
      <c r="M127" s="140"/>
      <c r="N127" s="140"/>
      <c r="O127" s="140"/>
      <c r="P127" s="140"/>
      <c r="Q127" s="140"/>
      <c r="R127" s="143"/>
      <c r="T127" s="144"/>
      <c r="U127" s="140"/>
      <c r="V127" s="140"/>
      <c r="W127" s="140"/>
      <c r="X127" s="140"/>
      <c r="Y127" s="140"/>
      <c r="Z127" s="140"/>
      <c r="AA127" s="145"/>
      <c r="AT127" s="146" t="s">
        <v>132</v>
      </c>
      <c r="AU127" s="146" t="s">
        <v>88</v>
      </c>
      <c r="AV127" s="10" t="s">
        <v>88</v>
      </c>
      <c r="AW127" s="10" t="s">
        <v>34</v>
      </c>
      <c r="AX127" s="10" t="s">
        <v>20</v>
      </c>
      <c r="AY127" s="146" t="s">
        <v>123</v>
      </c>
    </row>
    <row r="128" spans="2:65" s="1" customFormat="1" ht="31.5" customHeight="1">
      <c r="B128" s="129"/>
      <c r="C128" s="130" t="s">
        <v>143</v>
      </c>
      <c r="D128" s="130" t="s">
        <v>125</v>
      </c>
      <c r="E128" s="131" t="s">
        <v>144</v>
      </c>
      <c r="F128" s="215" t="s">
        <v>145</v>
      </c>
      <c r="G128" s="216"/>
      <c r="H128" s="216"/>
      <c r="I128" s="216"/>
      <c r="J128" s="132" t="s">
        <v>139</v>
      </c>
      <c r="K128" s="133">
        <v>143.75</v>
      </c>
      <c r="L128" s="217">
        <v>0</v>
      </c>
      <c r="M128" s="216"/>
      <c r="N128" s="217">
        <f>ROUND(L128*K128,2)</f>
        <v>0</v>
      </c>
      <c r="O128" s="216"/>
      <c r="P128" s="216"/>
      <c r="Q128" s="216"/>
      <c r="R128" s="134"/>
      <c r="T128" s="135" t="s">
        <v>3</v>
      </c>
      <c r="U128" s="38" t="s">
        <v>41</v>
      </c>
      <c r="V128" s="136">
        <v>0.083</v>
      </c>
      <c r="W128" s="136">
        <f>V128*K128</f>
        <v>11.93125</v>
      </c>
      <c r="X128" s="136">
        <v>0</v>
      </c>
      <c r="Y128" s="136">
        <f>X128*K128</f>
        <v>0</v>
      </c>
      <c r="Z128" s="136">
        <v>0</v>
      </c>
      <c r="AA128" s="137">
        <f>Z128*K128</f>
        <v>0</v>
      </c>
      <c r="AR128" s="15" t="s">
        <v>129</v>
      </c>
      <c r="AT128" s="15" t="s">
        <v>125</v>
      </c>
      <c r="AU128" s="15" t="s">
        <v>88</v>
      </c>
      <c r="AY128" s="15" t="s">
        <v>123</v>
      </c>
      <c r="BE128" s="138">
        <f>IF(U128="základní",N128,0)</f>
        <v>0</v>
      </c>
      <c r="BF128" s="138">
        <f>IF(U128="snížená",N128,0)</f>
        <v>0</v>
      </c>
      <c r="BG128" s="138">
        <f>IF(U128="zákl. přenesená",N128,0)</f>
        <v>0</v>
      </c>
      <c r="BH128" s="138">
        <f>IF(U128="sníž. přenesená",N128,0)</f>
        <v>0</v>
      </c>
      <c r="BI128" s="138">
        <f>IF(U128="nulová",N128,0)</f>
        <v>0</v>
      </c>
      <c r="BJ128" s="15" t="s">
        <v>20</v>
      </c>
      <c r="BK128" s="138">
        <f>ROUND(L128*K128,2)</f>
        <v>0</v>
      </c>
      <c r="BL128" s="15" t="s">
        <v>129</v>
      </c>
      <c r="BM128" s="15" t="s">
        <v>146</v>
      </c>
    </row>
    <row r="129" spans="2:65" s="1" customFormat="1" ht="31.5" customHeight="1">
      <c r="B129" s="129"/>
      <c r="C129" s="130" t="s">
        <v>129</v>
      </c>
      <c r="D129" s="130" t="s">
        <v>125</v>
      </c>
      <c r="E129" s="131" t="s">
        <v>147</v>
      </c>
      <c r="F129" s="215" t="s">
        <v>148</v>
      </c>
      <c r="G129" s="216"/>
      <c r="H129" s="216"/>
      <c r="I129" s="216"/>
      <c r="J129" s="132" t="s">
        <v>139</v>
      </c>
      <c r="K129" s="133">
        <v>1437.5</v>
      </c>
      <c r="L129" s="217">
        <v>0</v>
      </c>
      <c r="M129" s="216"/>
      <c r="N129" s="217">
        <f>ROUND(L129*K129,2)</f>
        <v>0</v>
      </c>
      <c r="O129" s="216"/>
      <c r="P129" s="216"/>
      <c r="Q129" s="216"/>
      <c r="R129" s="134"/>
      <c r="T129" s="135" t="s">
        <v>3</v>
      </c>
      <c r="U129" s="38" t="s">
        <v>41</v>
      </c>
      <c r="V129" s="136">
        <v>0.004</v>
      </c>
      <c r="W129" s="136">
        <f>V129*K129</f>
        <v>5.75</v>
      </c>
      <c r="X129" s="136">
        <v>0</v>
      </c>
      <c r="Y129" s="136">
        <f>X129*K129</f>
        <v>0</v>
      </c>
      <c r="Z129" s="136">
        <v>0</v>
      </c>
      <c r="AA129" s="137">
        <f>Z129*K129</f>
        <v>0</v>
      </c>
      <c r="AR129" s="15" t="s">
        <v>129</v>
      </c>
      <c r="AT129" s="15" t="s">
        <v>125</v>
      </c>
      <c r="AU129" s="15" t="s">
        <v>88</v>
      </c>
      <c r="AY129" s="15" t="s">
        <v>123</v>
      </c>
      <c r="BE129" s="138">
        <f>IF(U129="základní",N129,0)</f>
        <v>0</v>
      </c>
      <c r="BF129" s="138">
        <f>IF(U129="snížená",N129,0)</f>
        <v>0</v>
      </c>
      <c r="BG129" s="138">
        <f>IF(U129="zákl. přenesená",N129,0)</f>
        <v>0</v>
      </c>
      <c r="BH129" s="138">
        <f>IF(U129="sníž. přenesená",N129,0)</f>
        <v>0</v>
      </c>
      <c r="BI129" s="138">
        <f>IF(U129="nulová",N129,0)</f>
        <v>0</v>
      </c>
      <c r="BJ129" s="15" t="s">
        <v>20</v>
      </c>
      <c r="BK129" s="138">
        <f>ROUND(L129*K129,2)</f>
        <v>0</v>
      </c>
      <c r="BL129" s="15" t="s">
        <v>129</v>
      </c>
      <c r="BM129" s="15" t="s">
        <v>149</v>
      </c>
    </row>
    <row r="130" spans="2:51" s="10" customFormat="1" ht="22.5" customHeight="1">
      <c r="B130" s="139"/>
      <c r="C130" s="140"/>
      <c r="D130" s="140"/>
      <c r="E130" s="141" t="s">
        <v>3</v>
      </c>
      <c r="F130" s="218" t="s">
        <v>150</v>
      </c>
      <c r="G130" s="219"/>
      <c r="H130" s="219"/>
      <c r="I130" s="219"/>
      <c r="J130" s="140"/>
      <c r="K130" s="142">
        <v>1437.5</v>
      </c>
      <c r="L130" s="140"/>
      <c r="M130" s="140"/>
      <c r="N130" s="140"/>
      <c r="O130" s="140"/>
      <c r="P130" s="140"/>
      <c r="Q130" s="140"/>
      <c r="R130" s="143"/>
      <c r="T130" s="144"/>
      <c r="U130" s="140"/>
      <c r="V130" s="140"/>
      <c r="W130" s="140"/>
      <c r="X130" s="140"/>
      <c r="Y130" s="140"/>
      <c r="Z130" s="140"/>
      <c r="AA130" s="145"/>
      <c r="AT130" s="146" t="s">
        <v>132</v>
      </c>
      <c r="AU130" s="146" t="s">
        <v>88</v>
      </c>
      <c r="AV130" s="10" t="s">
        <v>88</v>
      </c>
      <c r="AW130" s="10" t="s">
        <v>34</v>
      </c>
      <c r="AX130" s="10" t="s">
        <v>20</v>
      </c>
      <c r="AY130" s="146" t="s">
        <v>123</v>
      </c>
    </row>
    <row r="131" spans="2:65" s="1" customFormat="1" ht="22.5" customHeight="1">
      <c r="B131" s="129"/>
      <c r="C131" s="130" t="s">
        <v>151</v>
      </c>
      <c r="D131" s="130" t="s">
        <v>125</v>
      </c>
      <c r="E131" s="131" t="s">
        <v>152</v>
      </c>
      <c r="F131" s="215" t="s">
        <v>153</v>
      </c>
      <c r="G131" s="216"/>
      <c r="H131" s="216"/>
      <c r="I131" s="216"/>
      <c r="J131" s="132" t="s">
        <v>139</v>
      </c>
      <c r="K131" s="133">
        <v>143.75</v>
      </c>
      <c r="L131" s="217">
        <v>0</v>
      </c>
      <c r="M131" s="216"/>
      <c r="N131" s="217">
        <f>ROUND(L131*K131,2)</f>
        <v>0</v>
      </c>
      <c r="O131" s="216"/>
      <c r="P131" s="216"/>
      <c r="Q131" s="216"/>
      <c r="R131" s="134"/>
      <c r="T131" s="135" t="s">
        <v>3</v>
      </c>
      <c r="U131" s="38" t="s">
        <v>41</v>
      </c>
      <c r="V131" s="136">
        <v>0.009</v>
      </c>
      <c r="W131" s="136">
        <f>V131*K131</f>
        <v>1.29375</v>
      </c>
      <c r="X131" s="136">
        <v>0</v>
      </c>
      <c r="Y131" s="136">
        <f>X131*K131</f>
        <v>0</v>
      </c>
      <c r="Z131" s="136">
        <v>0</v>
      </c>
      <c r="AA131" s="137">
        <f>Z131*K131</f>
        <v>0</v>
      </c>
      <c r="AR131" s="15" t="s">
        <v>129</v>
      </c>
      <c r="AT131" s="15" t="s">
        <v>125</v>
      </c>
      <c r="AU131" s="15" t="s">
        <v>88</v>
      </c>
      <c r="AY131" s="15" t="s">
        <v>123</v>
      </c>
      <c r="BE131" s="138">
        <f>IF(U131="základní",N131,0)</f>
        <v>0</v>
      </c>
      <c r="BF131" s="138">
        <f>IF(U131="snížená",N131,0)</f>
        <v>0</v>
      </c>
      <c r="BG131" s="138">
        <f>IF(U131="zákl. přenesená",N131,0)</f>
        <v>0</v>
      </c>
      <c r="BH131" s="138">
        <f>IF(U131="sníž. přenesená",N131,0)</f>
        <v>0</v>
      </c>
      <c r="BI131" s="138">
        <f>IF(U131="nulová",N131,0)</f>
        <v>0</v>
      </c>
      <c r="BJ131" s="15" t="s">
        <v>20</v>
      </c>
      <c r="BK131" s="138">
        <f>ROUND(L131*K131,2)</f>
        <v>0</v>
      </c>
      <c r="BL131" s="15" t="s">
        <v>129</v>
      </c>
      <c r="BM131" s="15" t="s">
        <v>154</v>
      </c>
    </row>
    <row r="132" spans="2:65" s="1" customFormat="1" ht="31.5" customHeight="1">
      <c r="B132" s="129"/>
      <c r="C132" s="130" t="s">
        <v>155</v>
      </c>
      <c r="D132" s="130" t="s">
        <v>125</v>
      </c>
      <c r="E132" s="131" t="s">
        <v>156</v>
      </c>
      <c r="F132" s="215" t="s">
        <v>157</v>
      </c>
      <c r="G132" s="216"/>
      <c r="H132" s="216"/>
      <c r="I132" s="216"/>
      <c r="J132" s="132" t="s">
        <v>158</v>
      </c>
      <c r="K132" s="133">
        <v>230</v>
      </c>
      <c r="L132" s="217">
        <v>0</v>
      </c>
      <c r="M132" s="216"/>
      <c r="N132" s="217">
        <f>ROUND(L132*K132,2)</f>
        <v>0</v>
      </c>
      <c r="O132" s="216"/>
      <c r="P132" s="216"/>
      <c r="Q132" s="216"/>
      <c r="R132" s="134"/>
      <c r="T132" s="135" t="s">
        <v>3</v>
      </c>
      <c r="U132" s="38" t="s">
        <v>41</v>
      </c>
      <c r="V132" s="136">
        <v>0</v>
      </c>
      <c r="W132" s="136">
        <f>V132*K132</f>
        <v>0</v>
      </c>
      <c r="X132" s="136">
        <v>0</v>
      </c>
      <c r="Y132" s="136">
        <f>X132*K132</f>
        <v>0</v>
      </c>
      <c r="Z132" s="136">
        <v>0</v>
      </c>
      <c r="AA132" s="137">
        <f>Z132*K132</f>
        <v>0</v>
      </c>
      <c r="AR132" s="15" t="s">
        <v>129</v>
      </c>
      <c r="AT132" s="15" t="s">
        <v>125</v>
      </c>
      <c r="AU132" s="15" t="s">
        <v>88</v>
      </c>
      <c r="AY132" s="15" t="s">
        <v>123</v>
      </c>
      <c r="BE132" s="138">
        <f>IF(U132="základní",N132,0)</f>
        <v>0</v>
      </c>
      <c r="BF132" s="138">
        <f>IF(U132="snížená",N132,0)</f>
        <v>0</v>
      </c>
      <c r="BG132" s="138">
        <f>IF(U132="zákl. přenesená",N132,0)</f>
        <v>0</v>
      </c>
      <c r="BH132" s="138">
        <f>IF(U132="sníž. přenesená",N132,0)</f>
        <v>0</v>
      </c>
      <c r="BI132" s="138">
        <f>IF(U132="nulová",N132,0)</f>
        <v>0</v>
      </c>
      <c r="BJ132" s="15" t="s">
        <v>20</v>
      </c>
      <c r="BK132" s="138">
        <f>ROUND(L132*K132,2)</f>
        <v>0</v>
      </c>
      <c r="BL132" s="15" t="s">
        <v>129</v>
      </c>
      <c r="BM132" s="15" t="s">
        <v>159</v>
      </c>
    </row>
    <row r="133" spans="2:51" s="10" customFormat="1" ht="22.5" customHeight="1">
      <c r="B133" s="139"/>
      <c r="C133" s="140"/>
      <c r="D133" s="140"/>
      <c r="E133" s="141" t="s">
        <v>3</v>
      </c>
      <c r="F133" s="218" t="s">
        <v>160</v>
      </c>
      <c r="G133" s="219"/>
      <c r="H133" s="219"/>
      <c r="I133" s="219"/>
      <c r="J133" s="140"/>
      <c r="K133" s="142">
        <v>143.75</v>
      </c>
      <c r="L133" s="140"/>
      <c r="M133" s="140"/>
      <c r="N133" s="140"/>
      <c r="O133" s="140"/>
      <c r="P133" s="140"/>
      <c r="Q133" s="140"/>
      <c r="R133" s="143"/>
      <c r="T133" s="144"/>
      <c r="U133" s="140"/>
      <c r="V133" s="140"/>
      <c r="W133" s="140"/>
      <c r="X133" s="140"/>
      <c r="Y133" s="140"/>
      <c r="Z133" s="140"/>
      <c r="AA133" s="145"/>
      <c r="AT133" s="146" t="s">
        <v>132</v>
      </c>
      <c r="AU133" s="146" t="s">
        <v>88</v>
      </c>
      <c r="AV133" s="10" t="s">
        <v>88</v>
      </c>
      <c r="AW133" s="10" t="s">
        <v>34</v>
      </c>
      <c r="AX133" s="10" t="s">
        <v>20</v>
      </c>
      <c r="AY133" s="146" t="s">
        <v>123</v>
      </c>
    </row>
    <row r="134" spans="2:63" s="9" customFormat="1" ht="29.25" customHeight="1">
      <c r="B134" s="118"/>
      <c r="C134" s="119"/>
      <c r="D134" s="128" t="s">
        <v>100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225">
        <f>BK134</f>
        <v>0</v>
      </c>
      <c r="O134" s="226"/>
      <c r="P134" s="226"/>
      <c r="Q134" s="226"/>
      <c r="R134" s="121"/>
      <c r="T134" s="122"/>
      <c r="U134" s="119"/>
      <c r="V134" s="119"/>
      <c r="W134" s="123">
        <f>W135</f>
        <v>9.2163</v>
      </c>
      <c r="X134" s="119"/>
      <c r="Y134" s="123">
        <f>Y135</f>
        <v>0</v>
      </c>
      <c r="Z134" s="119"/>
      <c r="AA134" s="124">
        <f>AA135</f>
        <v>0</v>
      </c>
      <c r="AR134" s="125" t="s">
        <v>20</v>
      </c>
      <c r="AT134" s="126" t="s">
        <v>75</v>
      </c>
      <c r="AU134" s="126" t="s">
        <v>20</v>
      </c>
      <c r="AY134" s="125" t="s">
        <v>123</v>
      </c>
      <c r="BK134" s="127">
        <f>BK135</f>
        <v>0</v>
      </c>
    </row>
    <row r="135" spans="2:65" s="1" customFormat="1" ht="31.5" customHeight="1">
      <c r="B135" s="129"/>
      <c r="C135" s="130" t="s">
        <v>161</v>
      </c>
      <c r="D135" s="130" t="s">
        <v>125</v>
      </c>
      <c r="E135" s="131" t="s">
        <v>162</v>
      </c>
      <c r="F135" s="215" t="s">
        <v>163</v>
      </c>
      <c r="G135" s="216"/>
      <c r="H135" s="216"/>
      <c r="I135" s="216"/>
      <c r="J135" s="132" t="s">
        <v>135</v>
      </c>
      <c r="K135" s="133">
        <v>1843.26</v>
      </c>
      <c r="L135" s="217">
        <v>0</v>
      </c>
      <c r="M135" s="216"/>
      <c r="N135" s="217">
        <f>ROUND(L135*K135,2)</f>
        <v>0</v>
      </c>
      <c r="O135" s="216"/>
      <c r="P135" s="216"/>
      <c r="Q135" s="216"/>
      <c r="R135" s="134"/>
      <c r="T135" s="135" t="s">
        <v>3</v>
      </c>
      <c r="U135" s="38" t="s">
        <v>41</v>
      </c>
      <c r="V135" s="136">
        <v>0.005</v>
      </c>
      <c r="W135" s="136">
        <f>V135*K135</f>
        <v>9.2163</v>
      </c>
      <c r="X135" s="136">
        <v>0</v>
      </c>
      <c r="Y135" s="136">
        <f>X135*K135</f>
        <v>0</v>
      </c>
      <c r="Z135" s="136">
        <v>0</v>
      </c>
      <c r="AA135" s="137">
        <f>Z135*K135</f>
        <v>0</v>
      </c>
      <c r="AR135" s="15" t="s">
        <v>129</v>
      </c>
      <c r="AT135" s="15" t="s">
        <v>125</v>
      </c>
      <c r="AU135" s="15" t="s">
        <v>88</v>
      </c>
      <c r="AY135" s="15" t="s">
        <v>123</v>
      </c>
      <c r="BE135" s="138">
        <f>IF(U135="základní",N135,0)</f>
        <v>0</v>
      </c>
      <c r="BF135" s="138">
        <f>IF(U135="snížená",N135,0)</f>
        <v>0</v>
      </c>
      <c r="BG135" s="138">
        <f>IF(U135="zákl. přenesená",N135,0)</f>
        <v>0</v>
      </c>
      <c r="BH135" s="138">
        <f>IF(U135="sníž. přenesená",N135,0)</f>
        <v>0</v>
      </c>
      <c r="BI135" s="138">
        <f>IF(U135="nulová",N135,0)</f>
        <v>0</v>
      </c>
      <c r="BJ135" s="15" t="s">
        <v>20</v>
      </c>
      <c r="BK135" s="138">
        <f>ROUND(L135*K135,2)</f>
        <v>0</v>
      </c>
      <c r="BL135" s="15" t="s">
        <v>129</v>
      </c>
      <c r="BM135" s="15" t="s">
        <v>164</v>
      </c>
    </row>
    <row r="136" spans="2:63" s="9" customFormat="1" ht="29.25" customHeight="1">
      <c r="B136" s="118"/>
      <c r="C136" s="119"/>
      <c r="D136" s="128" t="s">
        <v>101</v>
      </c>
      <c r="E136" s="128"/>
      <c r="F136" s="128"/>
      <c r="G136" s="128"/>
      <c r="H136" s="128"/>
      <c r="I136" s="128"/>
      <c r="J136" s="128"/>
      <c r="K136" s="128"/>
      <c r="L136" s="128"/>
      <c r="M136" s="128"/>
      <c r="N136" s="227">
        <f>BK136</f>
        <v>0</v>
      </c>
      <c r="O136" s="228"/>
      <c r="P136" s="228"/>
      <c r="Q136" s="228"/>
      <c r="R136" s="121"/>
      <c r="T136" s="122"/>
      <c r="U136" s="119"/>
      <c r="V136" s="119"/>
      <c r="W136" s="123">
        <f>SUM(W137:W140)</f>
        <v>127.18494</v>
      </c>
      <c r="X136" s="119"/>
      <c r="Y136" s="123">
        <f>SUM(Y137:Y140)</f>
        <v>758.6120856</v>
      </c>
      <c r="Z136" s="119"/>
      <c r="AA136" s="124">
        <f>SUM(AA137:AA140)</f>
        <v>0</v>
      </c>
      <c r="AR136" s="125" t="s">
        <v>20</v>
      </c>
      <c r="AT136" s="126" t="s">
        <v>75</v>
      </c>
      <c r="AU136" s="126" t="s">
        <v>20</v>
      </c>
      <c r="AY136" s="125" t="s">
        <v>123</v>
      </c>
      <c r="BK136" s="127">
        <f>SUM(BK137:BK140)</f>
        <v>0</v>
      </c>
    </row>
    <row r="137" spans="2:65" s="1" customFormat="1" ht="22.5" customHeight="1">
      <c r="B137" s="129"/>
      <c r="C137" s="130" t="s">
        <v>165</v>
      </c>
      <c r="D137" s="130" t="s">
        <v>125</v>
      </c>
      <c r="E137" s="131" t="s">
        <v>166</v>
      </c>
      <c r="F137" s="215" t="s">
        <v>167</v>
      </c>
      <c r="G137" s="216"/>
      <c r="H137" s="216"/>
      <c r="I137" s="216"/>
      <c r="J137" s="132" t="s">
        <v>135</v>
      </c>
      <c r="K137" s="133">
        <v>1843.26</v>
      </c>
      <c r="L137" s="217">
        <v>0</v>
      </c>
      <c r="M137" s="216"/>
      <c r="N137" s="217">
        <f>ROUND(L137*K137,2)</f>
        <v>0</v>
      </c>
      <c r="O137" s="216"/>
      <c r="P137" s="216"/>
      <c r="Q137" s="216"/>
      <c r="R137" s="134"/>
      <c r="T137" s="135" t="s">
        <v>3</v>
      </c>
      <c r="U137" s="38" t="s">
        <v>41</v>
      </c>
      <c r="V137" s="136">
        <v>0.055</v>
      </c>
      <c r="W137" s="136">
        <f>V137*K137</f>
        <v>101.3793</v>
      </c>
      <c r="X137" s="136">
        <v>0.36834</v>
      </c>
      <c r="Y137" s="136">
        <f>X137*K137</f>
        <v>678.9463884</v>
      </c>
      <c r="Z137" s="136">
        <v>0</v>
      </c>
      <c r="AA137" s="137">
        <f>Z137*K137</f>
        <v>0</v>
      </c>
      <c r="AR137" s="15" t="s">
        <v>129</v>
      </c>
      <c r="AT137" s="15" t="s">
        <v>125</v>
      </c>
      <c r="AU137" s="15" t="s">
        <v>88</v>
      </c>
      <c r="AY137" s="15" t="s">
        <v>123</v>
      </c>
      <c r="BE137" s="138">
        <f>IF(U137="základní",N137,0)</f>
        <v>0</v>
      </c>
      <c r="BF137" s="138">
        <f>IF(U137="snížená",N137,0)</f>
        <v>0</v>
      </c>
      <c r="BG137" s="138">
        <f>IF(U137="zákl. přenesená",N137,0)</f>
        <v>0</v>
      </c>
      <c r="BH137" s="138">
        <f>IF(U137="sníž. přenesená",N137,0)</f>
        <v>0</v>
      </c>
      <c r="BI137" s="138">
        <f>IF(U137="nulová",N137,0)</f>
        <v>0</v>
      </c>
      <c r="BJ137" s="15" t="s">
        <v>20</v>
      </c>
      <c r="BK137" s="138">
        <f>ROUND(L137*K137,2)</f>
        <v>0</v>
      </c>
      <c r="BL137" s="15" t="s">
        <v>129</v>
      </c>
      <c r="BM137" s="15" t="s">
        <v>168</v>
      </c>
    </row>
    <row r="138" spans="2:65" s="1" customFormat="1" ht="31.5" customHeight="1">
      <c r="B138" s="129"/>
      <c r="C138" s="130" t="s">
        <v>169</v>
      </c>
      <c r="D138" s="130" t="s">
        <v>125</v>
      </c>
      <c r="E138" s="131" t="s">
        <v>170</v>
      </c>
      <c r="F138" s="215" t="s">
        <v>171</v>
      </c>
      <c r="G138" s="216"/>
      <c r="H138" s="216"/>
      <c r="I138" s="216"/>
      <c r="J138" s="132" t="s">
        <v>135</v>
      </c>
      <c r="K138" s="133">
        <v>3686.52</v>
      </c>
      <c r="L138" s="217">
        <v>0</v>
      </c>
      <c r="M138" s="216"/>
      <c r="N138" s="217">
        <f>ROUND(L138*K138,2)</f>
        <v>0</v>
      </c>
      <c r="O138" s="216"/>
      <c r="P138" s="216"/>
      <c r="Q138" s="216"/>
      <c r="R138" s="134"/>
      <c r="T138" s="135" t="s">
        <v>3</v>
      </c>
      <c r="U138" s="38" t="s">
        <v>41</v>
      </c>
      <c r="V138" s="136">
        <v>0.007</v>
      </c>
      <c r="W138" s="136">
        <f>V138*K138</f>
        <v>25.80564</v>
      </c>
      <c r="X138" s="136">
        <v>0.02161</v>
      </c>
      <c r="Y138" s="136">
        <f>X138*K138</f>
        <v>79.6656972</v>
      </c>
      <c r="Z138" s="136">
        <v>0</v>
      </c>
      <c r="AA138" s="137">
        <f>Z138*K138</f>
        <v>0</v>
      </c>
      <c r="AR138" s="15" t="s">
        <v>129</v>
      </c>
      <c r="AT138" s="15" t="s">
        <v>125</v>
      </c>
      <c r="AU138" s="15" t="s">
        <v>88</v>
      </c>
      <c r="AY138" s="15" t="s">
        <v>123</v>
      </c>
      <c r="BE138" s="138">
        <f>IF(U138="základní",N138,0)</f>
        <v>0</v>
      </c>
      <c r="BF138" s="138">
        <f>IF(U138="snížená",N138,0)</f>
        <v>0</v>
      </c>
      <c r="BG138" s="138">
        <f>IF(U138="zákl. přenesená",N138,0)</f>
        <v>0</v>
      </c>
      <c r="BH138" s="138">
        <f>IF(U138="sníž. přenesená",N138,0)</f>
        <v>0</v>
      </c>
      <c r="BI138" s="138">
        <f>IF(U138="nulová",N138,0)</f>
        <v>0</v>
      </c>
      <c r="BJ138" s="15" t="s">
        <v>20</v>
      </c>
      <c r="BK138" s="138">
        <f>ROUND(L138*K138,2)</f>
        <v>0</v>
      </c>
      <c r="BL138" s="15" t="s">
        <v>129</v>
      </c>
      <c r="BM138" s="15" t="s">
        <v>172</v>
      </c>
    </row>
    <row r="139" spans="2:51" s="11" customFormat="1" ht="22.5" customHeight="1">
      <c r="B139" s="147"/>
      <c r="C139" s="148"/>
      <c r="D139" s="148"/>
      <c r="E139" s="149" t="s">
        <v>3</v>
      </c>
      <c r="F139" s="220" t="s">
        <v>173</v>
      </c>
      <c r="G139" s="221"/>
      <c r="H139" s="221"/>
      <c r="I139" s="221"/>
      <c r="J139" s="148"/>
      <c r="K139" s="150" t="s">
        <v>3</v>
      </c>
      <c r="L139" s="148"/>
      <c r="M139" s="148"/>
      <c r="N139" s="148"/>
      <c r="O139" s="148"/>
      <c r="P139" s="148"/>
      <c r="Q139" s="148"/>
      <c r="R139" s="151"/>
      <c r="T139" s="152"/>
      <c r="U139" s="148"/>
      <c r="V139" s="148"/>
      <c r="W139" s="148"/>
      <c r="X139" s="148"/>
      <c r="Y139" s="148"/>
      <c r="Z139" s="148"/>
      <c r="AA139" s="153"/>
      <c r="AT139" s="154" t="s">
        <v>132</v>
      </c>
      <c r="AU139" s="154" t="s">
        <v>88</v>
      </c>
      <c r="AV139" s="11" t="s">
        <v>20</v>
      </c>
      <c r="AW139" s="11" t="s">
        <v>34</v>
      </c>
      <c r="AX139" s="11" t="s">
        <v>76</v>
      </c>
      <c r="AY139" s="154" t="s">
        <v>123</v>
      </c>
    </row>
    <row r="140" spans="2:51" s="10" customFormat="1" ht="22.5" customHeight="1">
      <c r="B140" s="139"/>
      <c r="C140" s="140"/>
      <c r="D140" s="140"/>
      <c r="E140" s="141" t="s">
        <v>3</v>
      </c>
      <c r="F140" s="222" t="s">
        <v>174</v>
      </c>
      <c r="G140" s="219"/>
      <c r="H140" s="219"/>
      <c r="I140" s="219"/>
      <c r="J140" s="140"/>
      <c r="K140" s="142">
        <v>3686.52</v>
      </c>
      <c r="L140" s="140"/>
      <c r="M140" s="140"/>
      <c r="N140" s="140"/>
      <c r="O140" s="140"/>
      <c r="P140" s="140"/>
      <c r="Q140" s="140"/>
      <c r="R140" s="143"/>
      <c r="T140" s="144"/>
      <c r="U140" s="140"/>
      <c r="V140" s="140"/>
      <c r="W140" s="140"/>
      <c r="X140" s="140"/>
      <c r="Y140" s="140"/>
      <c r="Z140" s="140"/>
      <c r="AA140" s="145"/>
      <c r="AT140" s="146" t="s">
        <v>132</v>
      </c>
      <c r="AU140" s="146" t="s">
        <v>88</v>
      </c>
      <c r="AV140" s="10" t="s">
        <v>88</v>
      </c>
      <c r="AW140" s="10" t="s">
        <v>34</v>
      </c>
      <c r="AX140" s="10" t="s">
        <v>20</v>
      </c>
      <c r="AY140" s="146" t="s">
        <v>123</v>
      </c>
    </row>
    <row r="141" spans="2:63" s="9" customFormat="1" ht="29.25" customHeight="1">
      <c r="B141" s="118"/>
      <c r="C141" s="119"/>
      <c r="D141" s="128" t="s">
        <v>102</v>
      </c>
      <c r="E141" s="128"/>
      <c r="F141" s="128"/>
      <c r="G141" s="128"/>
      <c r="H141" s="128"/>
      <c r="I141" s="128"/>
      <c r="J141" s="128"/>
      <c r="K141" s="128"/>
      <c r="L141" s="128"/>
      <c r="M141" s="128"/>
      <c r="N141" s="225">
        <f>BK141</f>
        <v>0</v>
      </c>
      <c r="O141" s="226"/>
      <c r="P141" s="226"/>
      <c r="Q141" s="226"/>
      <c r="R141" s="121"/>
      <c r="T141" s="122"/>
      <c r="U141" s="119"/>
      <c r="V141" s="119"/>
      <c r="W141" s="123">
        <f>SUM(W142:W144)</f>
        <v>13.861312</v>
      </c>
      <c r="X141" s="119"/>
      <c r="Y141" s="123">
        <f>SUM(Y142:Y144)</f>
        <v>0</v>
      </c>
      <c r="Z141" s="119"/>
      <c r="AA141" s="124">
        <f>SUM(AA142:AA144)</f>
        <v>0</v>
      </c>
      <c r="AR141" s="125" t="s">
        <v>20</v>
      </c>
      <c r="AT141" s="126" t="s">
        <v>75</v>
      </c>
      <c r="AU141" s="126" t="s">
        <v>20</v>
      </c>
      <c r="AY141" s="125" t="s">
        <v>123</v>
      </c>
      <c r="BK141" s="127">
        <f>SUM(BK142:BK144)</f>
        <v>0</v>
      </c>
    </row>
    <row r="142" spans="2:65" s="1" customFormat="1" ht="22.5" customHeight="1">
      <c r="B142" s="129"/>
      <c r="C142" s="130" t="s">
        <v>25</v>
      </c>
      <c r="D142" s="130" t="s">
        <v>125</v>
      </c>
      <c r="E142" s="131" t="s">
        <v>175</v>
      </c>
      <c r="F142" s="215" t="s">
        <v>176</v>
      </c>
      <c r="G142" s="216"/>
      <c r="H142" s="216"/>
      <c r="I142" s="216"/>
      <c r="J142" s="132" t="s">
        <v>158</v>
      </c>
      <c r="K142" s="133">
        <v>433.166</v>
      </c>
      <c r="L142" s="217">
        <v>0</v>
      </c>
      <c r="M142" s="216"/>
      <c r="N142" s="217">
        <f>ROUND(L142*K142,2)</f>
        <v>0</v>
      </c>
      <c r="O142" s="216"/>
      <c r="P142" s="216"/>
      <c r="Q142" s="216"/>
      <c r="R142" s="134"/>
      <c r="T142" s="135" t="s">
        <v>3</v>
      </c>
      <c r="U142" s="38" t="s">
        <v>41</v>
      </c>
      <c r="V142" s="136">
        <v>0.03</v>
      </c>
      <c r="W142" s="136">
        <f>V142*K142</f>
        <v>12.99498</v>
      </c>
      <c r="X142" s="136">
        <v>0</v>
      </c>
      <c r="Y142" s="136">
        <f>X142*K142</f>
        <v>0</v>
      </c>
      <c r="Z142" s="136">
        <v>0</v>
      </c>
      <c r="AA142" s="137">
        <f>Z142*K142</f>
        <v>0</v>
      </c>
      <c r="AR142" s="15" t="s">
        <v>129</v>
      </c>
      <c r="AT142" s="15" t="s">
        <v>125</v>
      </c>
      <c r="AU142" s="15" t="s">
        <v>88</v>
      </c>
      <c r="AY142" s="15" t="s">
        <v>123</v>
      </c>
      <c r="BE142" s="138">
        <f>IF(U142="základní",N142,0)</f>
        <v>0</v>
      </c>
      <c r="BF142" s="138">
        <f>IF(U142="snížená",N142,0)</f>
        <v>0</v>
      </c>
      <c r="BG142" s="138">
        <f>IF(U142="zákl. přenesená",N142,0)</f>
        <v>0</v>
      </c>
      <c r="BH142" s="138">
        <f>IF(U142="sníž. přenesená",N142,0)</f>
        <v>0</v>
      </c>
      <c r="BI142" s="138">
        <f>IF(U142="nulová",N142,0)</f>
        <v>0</v>
      </c>
      <c r="BJ142" s="15" t="s">
        <v>20</v>
      </c>
      <c r="BK142" s="138">
        <f>ROUND(L142*K142,2)</f>
        <v>0</v>
      </c>
      <c r="BL142" s="15" t="s">
        <v>129</v>
      </c>
      <c r="BM142" s="15" t="s">
        <v>177</v>
      </c>
    </row>
    <row r="143" spans="2:65" s="1" customFormat="1" ht="31.5" customHeight="1">
      <c r="B143" s="129"/>
      <c r="C143" s="130" t="s">
        <v>178</v>
      </c>
      <c r="D143" s="130" t="s">
        <v>125</v>
      </c>
      <c r="E143" s="131" t="s">
        <v>179</v>
      </c>
      <c r="F143" s="215" t="s">
        <v>180</v>
      </c>
      <c r="G143" s="216"/>
      <c r="H143" s="216"/>
      <c r="I143" s="216"/>
      <c r="J143" s="132" t="s">
        <v>158</v>
      </c>
      <c r="K143" s="133">
        <v>433.166</v>
      </c>
      <c r="L143" s="217">
        <v>0</v>
      </c>
      <c r="M143" s="216"/>
      <c r="N143" s="217">
        <f>ROUND(L143*K143,2)</f>
        <v>0</v>
      </c>
      <c r="O143" s="216"/>
      <c r="P143" s="216"/>
      <c r="Q143" s="216"/>
      <c r="R143" s="134"/>
      <c r="T143" s="135" t="s">
        <v>3</v>
      </c>
      <c r="U143" s="38" t="s">
        <v>41</v>
      </c>
      <c r="V143" s="136">
        <v>0.002</v>
      </c>
      <c r="W143" s="136">
        <f>V143*K143</f>
        <v>0.866332</v>
      </c>
      <c r="X143" s="136">
        <v>0</v>
      </c>
      <c r="Y143" s="136">
        <f>X143*K143</f>
        <v>0</v>
      </c>
      <c r="Z143" s="136">
        <v>0</v>
      </c>
      <c r="AA143" s="137">
        <f>Z143*K143</f>
        <v>0</v>
      </c>
      <c r="AR143" s="15" t="s">
        <v>129</v>
      </c>
      <c r="AT143" s="15" t="s">
        <v>125</v>
      </c>
      <c r="AU143" s="15" t="s">
        <v>88</v>
      </c>
      <c r="AY143" s="15" t="s">
        <v>123</v>
      </c>
      <c r="BE143" s="138">
        <f>IF(U143="základní",N143,0)</f>
        <v>0</v>
      </c>
      <c r="BF143" s="138">
        <f>IF(U143="snížená",N143,0)</f>
        <v>0</v>
      </c>
      <c r="BG143" s="138">
        <f>IF(U143="zákl. přenesená",N143,0)</f>
        <v>0</v>
      </c>
      <c r="BH143" s="138">
        <f>IF(U143="sníž. přenesená",N143,0)</f>
        <v>0</v>
      </c>
      <c r="BI143" s="138">
        <f>IF(U143="nulová",N143,0)</f>
        <v>0</v>
      </c>
      <c r="BJ143" s="15" t="s">
        <v>20</v>
      </c>
      <c r="BK143" s="138">
        <f>ROUND(L143*K143,2)</f>
        <v>0</v>
      </c>
      <c r="BL143" s="15" t="s">
        <v>129</v>
      </c>
      <c r="BM143" s="15" t="s">
        <v>181</v>
      </c>
    </row>
    <row r="144" spans="2:65" s="1" customFormat="1" ht="31.5" customHeight="1">
      <c r="B144" s="129"/>
      <c r="C144" s="130" t="s">
        <v>182</v>
      </c>
      <c r="D144" s="130" t="s">
        <v>125</v>
      </c>
      <c r="E144" s="131" t="s">
        <v>183</v>
      </c>
      <c r="F144" s="215" t="s">
        <v>184</v>
      </c>
      <c r="G144" s="216"/>
      <c r="H144" s="216"/>
      <c r="I144" s="216"/>
      <c r="J144" s="132" t="s">
        <v>158</v>
      </c>
      <c r="K144" s="133">
        <v>433.166</v>
      </c>
      <c r="L144" s="217">
        <v>0</v>
      </c>
      <c r="M144" s="216"/>
      <c r="N144" s="217">
        <f>ROUND(L144*K144,2)</f>
        <v>0</v>
      </c>
      <c r="O144" s="216"/>
      <c r="P144" s="216"/>
      <c r="Q144" s="216"/>
      <c r="R144" s="134"/>
      <c r="T144" s="135" t="s">
        <v>3</v>
      </c>
      <c r="U144" s="38" t="s">
        <v>41</v>
      </c>
      <c r="V144" s="136">
        <v>0</v>
      </c>
      <c r="W144" s="136">
        <f>V144*K144</f>
        <v>0</v>
      </c>
      <c r="X144" s="136">
        <v>0</v>
      </c>
      <c r="Y144" s="136">
        <f>X144*K144</f>
        <v>0</v>
      </c>
      <c r="Z144" s="136">
        <v>0</v>
      </c>
      <c r="AA144" s="137">
        <f>Z144*K144</f>
        <v>0</v>
      </c>
      <c r="AR144" s="15" t="s">
        <v>129</v>
      </c>
      <c r="AT144" s="15" t="s">
        <v>125</v>
      </c>
      <c r="AU144" s="15" t="s">
        <v>88</v>
      </c>
      <c r="AY144" s="15" t="s">
        <v>123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15" t="s">
        <v>20</v>
      </c>
      <c r="BK144" s="138">
        <f>ROUND(L144*K144,2)</f>
        <v>0</v>
      </c>
      <c r="BL144" s="15" t="s">
        <v>129</v>
      </c>
      <c r="BM144" s="15" t="s">
        <v>185</v>
      </c>
    </row>
    <row r="145" spans="2:63" s="9" customFormat="1" ht="29.25" customHeight="1">
      <c r="B145" s="118"/>
      <c r="C145" s="119"/>
      <c r="D145" s="128" t="s">
        <v>103</v>
      </c>
      <c r="E145" s="128"/>
      <c r="F145" s="128"/>
      <c r="G145" s="128"/>
      <c r="H145" s="128"/>
      <c r="I145" s="128"/>
      <c r="J145" s="128"/>
      <c r="K145" s="128"/>
      <c r="L145" s="128"/>
      <c r="M145" s="128"/>
      <c r="N145" s="227">
        <f>BK145</f>
        <v>0</v>
      </c>
      <c r="O145" s="228"/>
      <c r="P145" s="228"/>
      <c r="Q145" s="228"/>
      <c r="R145" s="121"/>
      <c r="T145" s="122"/>
      <c r="U145" s="119"/>
      <c r="V145" s="119"/>
      <c r="W145" s="123">
        <f>W146</f>
        <v>50.068392</v>
      </c>
      <c r="X145" s="119"/>
      <c r="Y145" s="123">
        <f>Y146</f>
        <v>0</v>
      </c>
      <c r="Z145" s="119"/>
      <c r="AA145" s="124">
        <f>AA146</f>
        <v>0</v>
      </c>
      <c r="AR145" s="125" t="s">
        <v>20</v>
      </c>
      <c r="AT145" s="126" t="s">
        <v>75</v>
      </c>
      <c r="AU145" s="126" t="s">
        <v>20</v>
      </c>
      <c r="AY145" s="125" t="s">
        <v>123</v>
      </c>
      <c r="BK145" s="127">
        <f>BK146</f>
        <v>0</v>
      </c>
    </row>
    <row r="146" spans="2:65" s="1" customFormat="1" ht="31.5" customHeight="1">
      <c r="B146" s="129"/>
      <c r="C146" s="130" t="s">
        <v>186</v>
      </c>
      <c r="D146" s="130" t="s">
        <v>125</v>
      </c>
      <c r="E146" s="131" t="s">
        <v>187</v>
      </c>
      <c r="F146" s="215" t="s">
        <v>188</v>
      </c>
      <c r="G146" s="216"/>
      <c r="H146" s="216"/>
      <c r="I146" s="216"/>
      <c r="J146" s="132" t="s">
        <v>158</v>
      </c>
      <c r="K146" s="133">
        <v>758.612</v>
      </c>
      <c r="L146" s="217">
        <v>0</v>
      </c>
      <c r="M146" s="216"/>
      <c r="N146" s="217">
        <f>ROUND(L146*K146,2)</f>
        <v>0</v>
      </c>
      <c r="O146" s="216"/>
      <c r="P146" s="216"/>
      <c r="Q146" s="216"/>
      <c r="R146" s="134"/>
      <c r="T146" s="135" t="s">
        <v>3</v>
      </c>
      <c r="U146" s="38" t="s">
        <v>41</v>
      </c>
      <c r="V146" s="136">
        <v>0.066</v>
      </c>
      <c r="W146" s="136">
        <f>V146*K146</f>
        <v>50.068392</v>
      </c>
      <c r="X146" s="136">
        <v>0</v>
      </c>
      <c r="Y146" s="136">
        <f>X146*K146</f>
        <v>0</v>
      </c>
      <c r="Z146" s="136">
        <v>0</v>
      </c>
      <c r="AA146" s="137">
        <f>Z146*K146</f>
        <v>0</v>
      </c>
      <c r="AR146" s="15" t="s">
        <v>129</v>
      </c>
      <c r="AT146" s="15" t="s">
        <v>125</v>
      </c>
      <c r="AU146" s="15" t="s">
        <v>88</v>
      </c>
      <c r="AY146" s="15" t="s">
        <v>123</v>
      </c>
      <c r="BE146" s="138">
        <f>IF(U146="základní",N146,0)</f>
        <v>0</v>
      </c>
      <c r="BF146" s="138">
        <f>IF(U146="snížená",N146,0)</f>
        <v>0</v>
      </c>
      <c r="BG146" s="138">
        <f>IF(U146="zákl. přenesená",N146,0)</f>
        <v>0</v>
      </c>
      <c r="BH146" s="138">
        <f>IF(U146="sníž. přenesená",N146,0)</f>
        <v>0</v>
      </c>
      <c r="BI146" s="138">
        <f>IF(U146="nulová",N146,0)</f>
        <v>0</v>
      </c>
      <c r="BJ146" s="15" t="s">
        <v>20</v>
      </c>
      <c r="BK146" s="138">
        <f>ROUND(L146*K146,2)</f>
        <v>0</v>
      </c>
      <c r="BL146" s="15" t="s">
        <v>129</v>
      </c>
      <c r="BM146" s="15" t="s">
        <v>189</v>
      </c>
    </row>
    <row r="147" spans="2:63" s="9" customFormat="1" ht="36.75" customHeight="1">
      <c r="B147" s="118"/>
      <c r="C147" s="119"/>
      <c r="D147" s="120" t="s">
        <v>104</v>
      </c>
      <c r="E147" s="120"/>
      <c r="F147" s="120"/>
      <c r="G147" s="120"/>
      <c r="H147" s="120"/>
      <c r="I147" s="120"/>
      <c r="J147" s="120"/>
      <c r="K147" s="120"/>
      <c r="L147" s="120"/>
      <c r="M147" s="120"/>
      <c r="N147" s="223">
        <f>BK147</f>
        <v>0</v>
      </c>
      <c r="O147" s="224"/>
      <c r="P147" s="224"/>
      <c r="Q147" s="224"/>
      <c r="R147" s="121"/>
      <c r="T147" s="122"/>
      <c r="U147" s="119"/>
      <c r="V147" s="119"/>
      <c r="W147" s="123">
        <f>W148+W150+W153</f>
        <v>0</v>
      </c>
      <c r="X147" s="119"/>
      <c r="Y147" s="123">
        <f>Y148+Y150+Y153</f>
        <v>0</v>
      </c>
      <c r="Z147" s="119"/>
      <c r="AA147" s="124">
        <f>AA148+AA150+AA153</f>
        <v>0</v>
      </c>
      <c r="AR147" s="125" t="s">
        <v>151</v>
      </c>
      <c r="AT147" s="126" t="s">
        <v>75</v>
      </c>
      <c r="AU147" s="126" t="s">
        <v>76</v>
      </c>
      <c r="AY147" s="125" t="s">
        <v>123</v>
      </c>
      <c r="BK147" s="127">
        <f>BK148+BK150+BK153</f>
        <v>0</v>
      </c>
    </row>
    <row r="148" spans="2:63" s="9" customFormat="1" ht="19.5" customHeight="1">
      <c r="B148" s="118"/>
      <c r="C148" s="119"/>
      <c r="D148" s="128" t="s">
        <v>105</v>
      </c>
      <c r="E148" s="128"/>
      <c r="F148" s="128"/>
      <c r="G148" s="128"/>
      <c r="H148" s="128"/>
      <c r="I148" s="128"/>
      <c r="J148" s="128"/>
      <c r="K148" s="128"/>
      <c r="L148" s="128"/>
      <c r="M148" s="128"/>
      <c r="N148" s="225">
        <f>BK148</f>
        <v>0</v>
      </c>
      <c r="O148" s="226"/>
      <c r="P148" s="226"/>
      <c r="Q148" s="226"/>
      <c r="R148" s="121"/>
      <c r="T148" s="122"/>
      <c r="U148" s="119"/>
      <c r="V148" s="119"/>
      <c r="W148" s="123">
        <f>W149</f>
        <v>0</v>
      </c>
      <c r="X148" s="119"/>
      <c r="Y148" s="123">
        <f>Y149</f>
        <v>0</v>
      </c>
      <c r="Z148" s="119"/>
      <c r="AA148" s="124">
        <f>AA149</f>
        <v>0</v>
      </c>
      <c r="AR148" s="125" t="s">
        <v>151</v>
      </c>
      <c r="AT148" s="126" t="s">
        <v>75</v>
      </c>
      <c r="AU148" s="126" t="s">
        <v>20</v>
      </c>
      <c r="AY148" s="125" t="s">
        <v>123</v>
      </c>
      <c r="BK148" s="127">
        <f>BK149</f>
        <v>0</v>
      </c>
    </row>
    <row r="149" spans="2:65" s="1" customFormat="1" ht="22.5" customHeight="1">
      <c r="B149" s="129"/>
      <c r="C149" s="130" t="s">
        <v>190</v>
      </c>
      <c r="D149" s="130" t="s">
        <v>125</v>
      </c>
      <c r="E149" s="131" t="s">
        <v>191</v>
      </c>
      <c r="F149" s="215" t="s">
        <v>192</v>
      </c>
      <c r="G149" s="216"/>
      <c r="H149" s="216"/>
      <c r="I149" s="216"/>
      <c r="J149" s="132" t="s">
        <v>193</v>
      </c>
      <c r="K149" s="133">
        <v>1</v>
      </c>
      <c r="L149" s="217">
        <v>0</v>
      </c>
      <c r="M149" s="216"/>
      <c r="N149" s="217">
        <f>ROUND(L149*K149,2)</f>
        <v>0</v>
      </c>
      <c r="O149" s="216"/>
      <c r="P149" s="216"/>
      <c r="Q149" s="216"/>
      <c r="R149" s="134"/>
      <c r="T149" s="135" t="s">
        <v>3</v>
      </c>
      <c r="U149" s="38" t="s">
        <v>41</v>
      </c>
      <c r="V149" s="136">
        <v>0</v>
      </c>
      <c r="W149" s="136">
        <f>V149*K149</f>
        <v>0</v>
      </c>
      <c r="X149" s="136">
        <v>0</v>
      </c>
      <c r="Y149" s="136">
        <f>X149*K149</f>
        <v>0</v>
      </c>
      <c r="Z149" s="136">
        <v>0</v>
      </c>
      <c r="AA149" s="137">
        <f>Z149*K149</f>
        <v>0</v>
      </c>
      <c r="AR149" s="15" t="s">
        <v>194</v>
      </c>
      <c r="AT149" s="15" t="s">
        <v>125</v>
      </c>
      <c r="AU149" s="15" t="s">
        <v>88</v>
      </c>
      <c r="AY149" s="15" t="s">
        <v>123</v>
      </c>
      <c r="BE149" s="138">
        <f>IF(U149="základní",N149,0)</f>
        <v>0</v>
      </c>
      <c r="BF149" s="138">
        <f>IF(U149="snížená",N149,0)</f>
        <v>0</v>
      </c>
      <c r="BG149" s="138">
        <f>IF(U149="zákl. přenesená",N149,0)</f>
        <v>0</v>
      </c>
      <c r="BH149" s="138">
        <f>IF(U149="sníž. přenesená",N149,0)</f>
        <v>0</v>
      </c>
      <c r="BI149" s="138">
        <f>IF(U149="nulová",N149,0)</f>
        <v>0</v>
      </c>
      <c r="BJ149" s="15" t="s">
        <v>20</v>
      </c>
      <c r="BK149" s="138">
        <f>ROUND(L149*K149,2)</f>
        <v>0</v>
      </c>
      <c r="BL149" s="15" t="s">
        <v>194</v>
      </c>
      <c r="BM149" s="15" t="s">
        <v>195</v>
      </c>
    </row>
    <row r="150" spans="2:63" s="9" customFormat="1" ht="29.25" customHeight="1">
      <c r="B150" s="118"/>
      <c r="C150" s="119"/>
      <c r="D150" s="128" t="s">
        <v>106</v>
      </c>
      <c r="E150" s="128"/>
      <c r="F150" s="128"/>
      <c r="G150" s="128"/>
      <c r="H150" s="128"/>
      <c r="I150" s="128"/>
      <c r="J150" s="128"/>
      <c r="K150" s="128"/>
      <c r="L150" s="128"/>
      <c r="M150" s="128"/>
      <c r="N150" s="227">
        <f>BK150</f>
        <v>0</v>
      </c>
      <c r="O150" s="228"/>
      <c r="P150" s="228"/>
      <c r="Q150" s="228"/>
      <c r="R150" s="121"/>
      <c r="T150" s="122"/>
      <c r="U150" s="119"/>
      <c r="V150" s="119"/>
      <c r="W150" s="123">
        <f>SUM(W151:W152)</f>
        <v>0</v>
      </c>
      <c r="X150" s="119"/>
      <c r="Y150" s="123">
        <f>SUM(Y151:Y152)</f>
        <v>0</v>
      </c>
      <c r="Z150" s="119"/>
      <c r="AA150" s="124">
        <f>SUM(AA151:AA152)</f>
        <v>0</v>
      </c>
      <c r="AR150" s="125" t="s">
        <v>151</v>
      </c>
      <c r="AT150" s="126" t="s">
        <v>75</v>
      </c>
      <c r="AU150" s="126" t="s">
        <v>20</v>
      </c>
      <c r="AY150" s="125" t="s">
        <v>123</v>
      </c>
      <c r="BK150" s="127">
        <f>SUM(BK151:BK152)</f>
        <v>0</v>
      </c>
    </row>
    <row r="151" spans="2:65" s="1" customFormat="1" ht="22.5" customHeight="1">
      <c r="B151" s="129"/>
      <c r="C151" s="130" t="s">
        <v>196</v>
      </c>
      <c r="D151" s="130" t="s">
        <v>125</v>
      </c>
      <c r="E151" s="131" t="s">
        <v>197</v>
      </c>
      <c r="F151" s="215" t="s">
        <v>198</v>
      </c>
      <c r="G151" s="216"/>
      <c r="H151" s="216"/>
      <c r="I151" s="216"/>
      <c r="J151" s="132" t="s">
        <v>193</v>
      </c>
      <c r="K151" s="133">
        <v>1</v>
      </c>
      <c r="L151" s="217">
        <v>0</v>
      </c>
      <c r="M151" s="216"/>
      <c r="N151" s="217">
        <f>ROUND(L151*K151,2)</f>
        <v>0</v>
      </c>
      <c r="O151" s="216"/>
      <c r="P151" s="216"/>
      <c r="Q151" s="216"/>
      <c r="R151" s="134"/>
      <c r="T151" s="135" t="s">
        <v>3</v>
      </c>
      <c r="U151" s="38" t="s">
        <v>41</v>
      </c>
      <c r="V151" s="136">
        <v>0</v>
      </c>
      <c r="W151" s="136">
        <f>V151*K151</f>
        <v>0</v>
      </c>
      <c r="X151" s="136">
        <v>0</v>
      </c>
      <c r="Y151" s="136">
        <f>X151*K151</f>
        <v>0</v>
      </c>
      <c r="Z151" s="136">
        <v>0</v>
      </c>
      <c r="AA151" s="137">
        <f>Z151*K151</f>
        <v>0</v>
      </c>
      <c r="AR151" s="15" t="s">
        <v>194</v>
      </c>
      <c r="AT151" s="15" t="s">
        <v>125</v>
      </c>
      <c r="AU151" s="15" t="s">
        <v>88</v>
      </c>
      <c r="AY151" s="15" t="s">
        <v>123</v>
      </c>
      <c r="BE151" s="138">
        <f>IF(U151="základní",N151,0)</f>
        <v>0</v>
      </c>
      <c r="BF151" s="138">
        <f>IF(U151="snížená",N151,0)</f>
        <v>0</v>
      </c>
      <c r="BG151" s="138">
        <f>IF(U151="zákl. přenesená",N151,0)</f>
        <v>0</v>
      </c>
      <c r="BH151" s="138">
        <f>IF(U151="sníž. přenesená",N151,0)</f>
        <v>0</v>
      </c>
      <c r="BI151" s="138">
        <f>IF(U151="nulová",N151,0)</f>
        <v>0</v>
      </c>
      <c r="BJ151" s="15" t="s">
        <v>20</v>
      </c>
      <c r="BK151" s="138">
        <f>ROUND(L151*K151,2)</f>
        <v>0</v>
      </c>
      <c r="BL151" s="15" t="s">
        <v>194</v>
      </c>
      <c r="BM151" s="15" t="s">
        <v>199</v>
      </c>
    </row>
    <row r="152" spans="2:65" s="1" customFormat="1" ht="22.5" customHeight="1">
      <c r="B152" s="129"/>
      <c r="C152" s="130" t="s">
        <v>9</v>
      </c>
      <c r="D152" s="130" t="s">
        <v>125</v>
      </c>
      <c r="E152" s="131" t="s">
        <v>200</v>
      </c>
      <c r="F152" s="215" t="s">
        <v>201</v>
      </c>
      <c r="G152" s="216"/>
      <c r="H152" s="216"/>
      <c r="I152" s="216"/>
      <c r="J152" s="132" t="s">
        <v>193</v>
      </c>
      <c r="K152" s="133">
        <v>1</v>
      </c>
      <c r="L152" s="217">
        <v>0</v>
      </c>
      <c r="M152" s="216"/>
      <c r="N152" s="217">
        <f>ROUND(L152*K152,2)</f>
        <v>0</v>
      </c>
      <c r="O152" s="216"/>
      <c r="P152" s="216"/>
      <c r="Q152" s="216"/>
      <c r="R152" s="134"/>
      <c r="T152" s="135" t="s">
        <v>3</v>
      </c>
      <c r="U152" s="38" t="s">
        <v>41</v>
      </c>
      <c r="V152" s="136">
        <v>0</v>
      </c>
      <c r="W152" s="136">
        <f>V152*K152</f>
        <v>0</v>
      </c>
      <c r="X152" s="136">
        <v>0</v>
      </c>
      <c r="Y152" s="136">
        <f>X152*K152</f>
        <v>0</v>
      </c>
      <c r="Z152" s="136">
        <v>0</v>
      </c>
      <c r="AA152" s="137">
        <f>Z152*K152</f>
        <v>0</v>
      </c>
      <c r="AR152" s="15" t="s">
        <v>194</v>
      </c>
      <c r="AT152" s="15" t="s">
        <v>125</v>
      </c>
      <c r="AU152" s="15" t="s">
        <v>88</v>
      </c>
      <c r="AY152" s="15" t="s">
        <v>123</v>
      </c>
      <c r="BE152" s="138">
        <f>IF(U152="základní",N152,0)</f>
        <v>0</v>
      </c>
      <c r="BF152" s="138">
        <f>IF(U152="snížená",N152,0)</f>
        <v>0</v>
      </c>
      <c r="BG152" s="138">
        <f>IF(U152="zákl. přenesená",N152,0)</f>
        <v>0</v>
      </c>
      <c r="BH152" s="138">
        <f>IF(U152="sníž. přenesená",N152,0)</f>
        <v>0</v>
      </c>
      <c r="BI152" s="138">
        <f>IF(U152="nulová",N152,0)</f>
        <v>0</v>
      </c>
      <c r="BJ152" s="15" t="s">
        <v>20</v>
      </c>
      <c r="BK152" s="138">
        <f>ROUND(L152*K152,2)</f>
        <v>0</v>
      </c>
      <c r="BL152" s="15" t="s">
        <v>194</v>
      </c>
      <c r="BM152" s="15" t="s">
        <v>202</v>
      </c>
    </row>
    <row r="153" spans="2:63" s="9" customFormat="1" ht="29.25" customHeight="1">
      <c r="B153" s="118"/>
      <c r="C153" s="119"/>
      <c r="D153" s="128" t="s">
        <v>107</v>
      </c>
      <c r="E153" s="128"/>
      <c r="F153" s="128"/>
      <c r="G153" s="128"/>
      <c r="H153" s="128"/>
      <c r="I153" s="128"/>
      <c r="J153" s="128"/>
      <c r="K153" s="128"/>
      <c r="L153" s="128"/>
      <c r="M153" s="128"/>
      <c r="N153" s="227">
        <f>BK153</f>
        <v>0</v>
      </c>
      <c r="O153" s="228"/>
      <c r="P153" s="228"/>
      <c r="Q153" s="228"/>
      <c r="R153" s="121"/>
      <c r="T153" s="122"/>
      <c r="U153" s="119"/>
      <c r="V153" s="119"/>
      <c r="W153" s="123">
        <f>W154</f>
        <v>0</v>
      </c>
      <c r="X153" s="119"/>
      <c r="Y153" s="123">
        <f>Y154</f>
        <v>0</v>
      </c>
      <c r="Z153" s="119"/>
      <c r="AA153" s="124">
        <f>AA154</f>
        <v>0</v>
      </c>
      <c r="AR153" s="125" t="s">
        <v>151</v>
      </c>
      <c r="AT153" s="126" t="s">
        <v>75</v>
      </c>
      <c r="AU153" s="126" t="s">
        <v>20</v>
      </c>
      <c r="AY153" s="125" t="s">
        <v>123</v>
      </c>
      <c r="BK153" s="127">
        <f>BK154</f>
        <v>0</v>
      </c>
    </row>
    <row r="154" spans="2:65" s="1" customFormat="1" ht="22.5" customHeight="1">
      <c r="B154" s="129"/>
      <c r="C154" s="130" t="s">
        <v>203</v>
      </c>
      <c r="D154" s="130" t="s">
        <v>125</v>
      </c>
      <c r="E154" s="131" t="s">
        <v>204</v>
      </c>
      <c r="F154" s="215" t="s">
        <v>205</v>
      </c>
      <c r="G154" s="216"/>
      <c r="H154" s="216"/>
      <c r="I154" s="216"/>
      <c r="J154" s="132" t="s">
        <v>193</v>
      </c>
      <c r="K154" s="133">
        <v>4</v>
      </c>
      <c r="L154" s="217">
        <v>0</v>
      </c>
      <c r="M154" s="216"/>
      <c r="N154" s="217">
        <f>ROUND(L154*K154,2)</f>
        <v>0</v>
      </c>
      <c r="O154" s="216"/>
      <c r="P154" s="216"/>
      <c r="Q154" s="216"/>
      <c r="R154" s="134"/>
      <c r="T154" s="135" t="s">
        <v>3</v>
      </c>
      <c r="U154" s="155" t="s">
        <v>41</v>
      </c>
      <c r="V154" s="156">
        <v>0</v>
      </c>
      <c r="W154" s="156">
        <f>V154*K154</f>
        <v>0</v>
      </c>
      <c r="X154" s="156">
        <v>0</v>
      </c>
      <c r="Y154" s="156">
        <f>X154*K154</f>
        <v>0</v>
      </c>
      <c r="Z154" s="156">
        <v>0</v>
      </c>
      <c r="AA154" s="157">
        <f>Z154*K154</f>
        <v>0</v>
      </c>
      <c r="AR154" s="15" t="s">
        <v>194</v>
      </c>
      <c r="AT154" s="15" t="s">
        <v>125</v>
      </c>
      <c r="AU154" s="15" t="s">
        <v>88</v>
      </c>
      <c r="AY154" s="15" t="s">
        <v>123</v>
      </c>
      <c r="BE154" s="138">
        <f>IF(U154="základní",N154,0)</f>
        <v>0</v>
      </c>
      <c r="BF154" s="138">
        <f>IF(U154="snížená",N154,0)</f>
        <v>0</v>
      </c>
      <c r="BG154" s="138">
        <f>IF(U154="zákl. přenesená",N154,0)</f>
        <v>0</v>
      </c>
      <c r="BH154" s="138">
        <f>IF(U154="sníž. přenesená",N154,0)</f>
        <v>0</v>
      </c>
      <c r="BI154" s="138">
        <f>IF(U154="nulová",N154,0)</f>
        <v>0</v>
      </c>
      <c r="BJ154" s="15" t="s">
        <v>20</v>
      </c>
      <c r="BK154" s="138">
        <f>ROUND(L154*K154,2)</f>
        <v>0</v>
      </c>
      <c r="BL154" s="15" t="s">
        <v>194</v>
      </c>
      <c r="BM154" s="15" t="s">
        <v>206</v>
      </c>
    </row>
    <row r="155" spans="2:18" s="1" customFormat="1" ht="6.75" customHeight="1">
      <c r="B155" s="5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5"/>
    </row>
  </sheetData>
  <sheetProtection/>
  <mergeCells count="132">
    <mergeCell ref="N153:Q153"/>
    <mergeCell ref="H1:K1"/>
    <mergeCell ref="S2:AC2"/>
    <mergeCell ref="F154:I154"/>
    <mergeCell ref="L154:M154"/>
    <mergeCell ref="N154:Q154"/>
    <mergeCell ref="N119:Q119"/>
    <mergeCell ref="N120:Q120"/>
    <mergeCell ref="N121:Q121"/>
    <mergeCell ref="N136:Q136"/>
    <mergeCell ref="N141:Q141"/>
    <mergeCell ref="N145:Q145"/>
    <mergeCell ref="F151:I151"/>
    <mergeCell ref="L151:M151"/>
    <mergeCell ref="N151:Q151"/>
    <mergeCell ref="N148:Q148"/>
    <mergeCell ref="F143:I143"/>
    <mergeCell ref="L143:M143"/>
    <mergeCell ref="N150:Q150"/>
    <mergeCell ref="F152:I152"/>
    <mergeCell ref="L152:M152"/>
    <mergeCell ref="N152:Q152"/>
    <mergeCell ref="F146:I146"/>
    <mergeCell ref="L146:M146"/>
    <mergeCell ref="N146:Q146"/>
    <mergeCell ref="F149:I149"/>
    <mergeCell ref="L149:M149"/>
    <mergeCell ref="N149:Q149"/>
    <mergeCell ref="N147:Q147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F140:I140"/>
    <mergeCell ref="F142:I142"/>
    <mergeCell ref="L142:M142"/>
    <mergeCell ref="N142:Q142"/>
    <mergeCell ref="F133:I133"/>
    <mergeCell ref="F135:I135"/>
    <mergeCell ref="L135:M135"/>
    <mergeCell ref="N135:Q135"/>
    <mergeCell ref="F137:I137"/>
    <mergeCell ref="L137:M137"/>
    <mergeCell ref="N137:Q137"/>
    <mergeCell ref="N134:Q134"/>
    <mergeCell ref="F130:I130"/>
    <mergeCell ref="F131:I131"/>
    <mergeCell ref="L131:M131"/>
    <mergeCell ref="N131:Q131"/>
    <mergeCell ref="F132:I132"/>
    <mergeCell ref="L132:M132"/>
    <mergeCell ref="N132:Q132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23:I123"/>
    <mergeCell ref="F124:I124"/>
    <mergeCell ref="L124:M124"/>
    <mergeCell ref="N124:Q124"/>
    <mergeCell ref="F125:I125"/>
    <mergeCell ref="L125:M125"/>
    <mergeCell ref="N125:Q125"/>
    <mergeCell ref="F118:I118"/>
    <mergeCell ref="L118:M118"/>
    <mergeCell ref="N118:Q118"/>
    <mergeCell ref="F122:I122"/>
    <mergeCell ref="L122:M122"/>
    <mergeCell ref="N122:Q122"/>
    <mergeCell ref="C108:Q108"/>
    <mergeCell ref="F110:P110"/>
    <mergeCell ref="F111:P111"/>
    <mergeCell ref="M113:P113"/>
    <mergeCell ref="M115:Q115"/>
    <mergeCell ref="M116:Q116"/>
    <mergeCell ref="N95:Q95"/>
    <mergeCell ref="N96:Q96"/>
    <mergeCell ref="N97:Q97"/>
    <mergeCell ref="N98:Q98"/>
    <mergeCell ref="N100:Q100"/>
    <mergeCell ref="L102:Q102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2018-07-31T12:47:12Z</dcterms:created>
  <dcterms:modified xsi:type="dcterms:W3CDTF">2018-07-31T13:05:16Z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