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Rekapitulace stavby" sheetId="1" r:id="rId1"/>
    <sheet name="36-1-2021 - SO 01 - VTL p..." sheetId="2" r:id="rId2"/>
    <sheet name="36-2-2021 - SO 02 - Proti..." sheetId="3" r:id="rId3"/>
    <sheet name="36-3.1-2021 - SO 03-01 - ..." sheetId="4" r:id="rId4"/>
    <sheet name="36-3.2-2021 - SO 03-02 - ..." sheetId="5" r:id="rId5"/>
    <sheet name="36-3.3-2021 - SO 03-03 - ..." sheetId="6" r:id="rId6"/>
    <sheet name="36-4-2021 - SO 04 - Umíst..." sheetId="7" r:id="rId7"/>
    <sheet name="36-5-2021 - SO 05 - Traso..." sheetId="8" r:id="rId8"/>
    <sheet name="36-7-2021 - SO 07 - Defin..." sheetId="9" r:id="rId9"/>
  </sheets>
  <definedNames>
    <definedName name="_xlnm._FilterDatabase" localSheetId="1" hidden="1">'36-1-2021 - SO 01 - VTL p...'!$C$140:$K$386</definedName>
    <definedName name="_xlnm._FilterDatabase" localSheetId="2" hidden="1">'36-2-2021 - SO 02 - Proti...'!$C$127:$K$210</definedName>
    <definedName name="_xlnm._FilterDatabase" localSheetId="3" hidden="1">'36-3.1-2021 - SO 03-01 - ...'!$C$125:$K$146</definedName>
    <definedName name="_xlnm._FilterDatabase" localSheetId="4" hidden="1">'36-3.2-2021 - SO 03-02 - ...'!$C$122:$K$136</definedName>
    <definedName name="_xlnm._FilterDatabase" localSheetId="5" hidden="1">'36-3.3-2021 - SO 03-03 - ...'!$C$122:$K$145</definedName>
    <definedName name="_xlnm._FilterDatabase" localSheetId="6" hidden="1">'36-4-2021 - SO 04 - Umíst...'!$C$134:$K$307</definedName>
    <definedName name="_xlnm._FilterDatabase" localSheetId="7" hidden="1">'36-5-2021 - SO 05 - Traso...'!$C$131:$K$242</definedName>
    <definedName name="_xlnm._FilterDatabase" localSheetId="8" hidden="1">'36-7-2021 - SO 07 - Defin...'!$C$125:$K$171</definedName>
    <definedName name="_xlnm.Print_Area" localSheetId="1">'36-1-2021 - SO 01 - VTL p...'!$C$4:$J$76,'36-1-2021 - SO 01 - VTL p...'!$C$82:$J$122,'36-1-2021 - SO 01 - VTL p...'!$C$128:$J$386</definedName>
    <definedName name="_xlnm.Print_Area" localSheetId="2">'36-2-2021 - SO 02 - Proti...'!$C$4:$J$76,'36-2-2021 - SO 02 - Proti...'!$C$82:$J$109,'36-2-2021 - SO 02 - Proti...'!$C$115:$J$210</definedName>
    <definedName name="_xlnm.Print_Area" localSheetId="3">'36-3.1-2021 - SO 03-01 - ...'!$C$4:$J$76,'36-3.1-2021 - SO 03-01 - ...'!$C$82:$J$105,'36-3.1-2021 - SO 03-01 - ...'!$C$111:$J$146</definedName>
    <definedName name="_xlnm.Print_Area" localSheetId="4">'36-3.2-2021 - SO 03-02 - ...'!$C$4:$J$76,'36-3.2-2021 - SO 03-02 - ...'!$C$82:$J$102,'36-3.2-2021 - SO 03-02 - ...'!$C$108:$J$136</definedName>
    <definedName name="_xlnm.Print_Area" localSheetId="5">'36-3.3-2021 - SO 03-03 - ...'!$C$4:$J$76,'36-3.3-2021 - SO 03-03 - ...'!$C$82:$J$102,'36-3.3-2021 - SO 03-03 - ...'!$C$108:$J$145</definedName>
    <definedName name="_xlnm.Print_Area" localSheetId="6">'36-4-2021 - SO 04 - Umíst...'!$C$4:$J$76,'36-4-2021 - SO 04 - Umíst...'!$C$82:$J$116,'36-4-2021 - SO 04 - Umíst...'!$C$122:$J$307</definedName>
    <definedName name="_xlnm.Print_Area" localSheetId="7">'36-5-2021 - SO 05 - Traso...'!$C$4:$J$76,'36-5-2021 - SO 05 - Traso...'!$C$82:$J$113,'36-5-2021 - SO 05 - Traso...'!$C$119:$J$242</definedName>
    <definedName name="_xlnm.Print_Area" localSheetId="8">'36-7-2021 - SO 07 - Defin...'!$C$4:$J$76,'36-7-2021 - SO 07 - Defin...'!$C$82:$J$107,'36-7-2021 - SO 07 - Defin...'!$C$113:$J$171</definedName>
    <definedName name="_xlnm.Print_Area" localSheetId="0">'Rekapitulace stavby'!$D$4:$AO$76,'Rekapitulace stavby'!$C$82:$AQ$112</definedName>
    <definedName name="_xlnm.Print_Titles" localSheetId="0">'Rekapitulace stavby'!$92:$92</definedName>
    <definedName name="_xlnm.Print_Titles" localSheetId="1">'36-1-2021 - SO 01 - VTL p...'!$140:$140</definedName>
    <definedName name="_xlnm.Print_Titles" localSheetId="2">'36-2-2021 - SO 02 - Proti...'!$127:$127</definedName>
    <definedName name="_xlnm.Print_Titles" localSheetId="3">'36-3.1-2021 - SO 03-01 - ...'!$125:$125</definedName>
    <definedName name="_xlnm.Print_Titles" localSheetId="4">'36-3.2-2021 - SO 03-02 - ...'!$122:$122</definedName>
    <definedName name="_xlnm.Print_Titles" localSheetId="5">'36-3.3-2021 - SO 03-03 - ...'!$122:$122</definedName>
    <definedName name="_xlnm.Print_Titles" localSheetId="6">'36-4-2021 - SO 04 - Umíst...'!$134:$134</definedName>
    <definedName name="_xlnm.Print_Titles" localSheetId="7">'36-5-2021 - SO 05 - Traso...'!$131:$131</definedName>
    <definedName name="_xlnm.Print_Titles" localSheetId="8">'36-7-2021 - SO 07 - Defin...'!$125:$125</definedName>
  </definedNames>
  <calcPr calcId="162913"/>
  <extLst/>
</workbook>
</file>

<file path=xl/sharedStrings.xml><?xml version="1.0" encoding="utf-8"?>
<sst xmlns="http://schemas.openxmlformats.org/spreadsheetml/2006/main" count="9205" uniqueCount="1560">
  <si>
    <t>Export Komplet</t>
  </si>
  <si>
    <t/>
  </si>
  <si>
    <t>2.0</t>
  </si>
  <si>
    <t>ZAMOK</t>
  </si>
  <si>
    <t>False</t>
  </si>
  <si>
    <t>{676e4d71-5cbb-4427-904f-781742a4a050}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</si>
  <si>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</si>
  <si>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</si>
  <si>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</si>
  <si>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</si>
  <si>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</si>
  <si>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</si>
  <si>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</si>
  <si>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</si>
  <si>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36/2021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</si>
  <si>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</si>
  <si>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</si>
  <si>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VTL plynovodní přípojka pro teplárnu Tábor</t>
  </si>
  <si>
    <t>KSO:</t>
  </si>
  <si>
    <t>827 5</t>
  </si>
  <si>
    <t>CC-CZ:</t>
  </si>
  <si>
    <t>Místo:</t>
  </si>
  <si>
    <t>Měšice u Tábora</t>
  </si>
  <si>
    <t>Datum:</t>
  </si>
  <si>
    <t>25. 8. 2021</t>
  </si>
  <si>
    <t>Zadavatel:</t>
  </si>
  <si>
    <t>IČ:</t>
  </si>
  <si>
    <t xml:space="preserve">C-Energy Planá s. r. o., Průmyslová 748, Planá </t>
  </si>
  <si>
    <t>DIČ:</t>
  </si>
  <si>
    <t>Uchazeč:</t>
  </si>
  <si>
    <t>Vyplň údaj</t>
  </si>
  <si>
    <t>Projektant:</t>
  </si>
  <si>
    <t>Jiří Veselý, Krasetín ev. č. 18, 382 03 Holubov</t>
  </si>
  <si>
    <t>True</t>
  </si>
  <si>
    <t>Zpracovatel:</t>
  </si>
  <si>
    <t>Němcová Dagmar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</si>
  <si>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</si>
  <si>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</si>
  <si>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</si>
  <si>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</si>
  <si>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</si>
  <si>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</si>
  <si>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</si>
  <si>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</si>
  <si>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</si>
  <si>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</si>
  <si>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</si>
  <si>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</si>
  <si>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</si>
  <si>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</si>
  <si>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</si>
  <si>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</si>
  <si>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</si>
  <si>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</si>
  <si>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</si>
  <si>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</si>
  <si>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</si>
  <si>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</si>
  <si>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</si>
  <si>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</si>
  <si>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</si>
  <si>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</si>
  <si>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</si>
  <si>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</si>
  <si>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</si>
  <si>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</si>
  <si>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</si>
  <si>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</si>
  <si>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</si>
  <si>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</si>
  <si>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</si>
  <si>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</si>
  <si>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</si>
  <si>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</si>
  <si>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</si>
  <si>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</si>
  <si>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</si>
  <si>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</si>
  <si>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</si>
  <si>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</si>
  <si>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</si>
  <si>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</si>
  <si>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</si>
  <si>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</si>
  <si>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36-1/2021</t>
  </si>
  <si>
    <t>SO 01 - VTL plynovodní přípojka</t>
  </si>
  <si>
    <t>STA</t>
  </si>
  <si>
    <t>1</t>
  </si>
  <si>
    <t>{4ba53c03-bfe7-40ef-a98f-3cf13ebd4e00}</t>
  </si>
  <si>
    <t>2</t>
  </si>
  <si>
    <t>36-2/2021</t>
  </si>
  <si>
    <t>SO 02 - Protikorozní ochrana</t>
  </si>
  <si>
    <t>{52789bdc-dfb3-4de5-b8cd-d6d812652a06}</t>
  </si>
  <si>
    <t>36-3/2021</t>
  </si>
  <si>
    <t>SO 03 - VTL RS</t>
  </si>
  <si>
    <t>{54ecda14-f843-4657-8af5-02c1806fd70f}</t>
  </si>
  <si>
    <t>36-3.1/2021</t>
  </si>
  <si>
    <t>SO 03/01 - RS stavební část</t>
  </si>
  <si>
    <t>Soupis</t>
  </si>
  <si>
    <t>{037af83c-8adc-4892-b813-c9615034165e}</t>
  </si>
  <si>
    <t>36-3.2/2021</t>
  </si>
  <si>
    <t>SO 03/02 - RS elektro část</t>
  </si>
  <si>
    <t>{0552e670-29ec-458c-8fc2-390454bd5eff}</t>
  </si>
  <si>
    <t>36-3.3/2021</t>
  </si>
  <si>
    <t>SO 03/03 - RS strojní část</t>
  </si>
  <si>
    <t>{134d51e6-319b-4905-8b04-8682fd112d54}</t>
  </si>
  <si>
    <t>36-4/2021</t>
  </si>
  <si>
    <t>SO 04 - Umístění VTL RS a její oplocení</t>
  </si>
  <si>
    <t>{1d602871-b63d-4d68-89e0-7b1d7645d77c}</t>
  </si>
  <si>
    <t>36-5/2021</t>
  </si>
  <si>
    <t>SO 05 - Trasový uzávěr zemní</t>
  </si>
  <si>
    <t>{bb6d1b26-036d-4cf6-a585-8e4b122421e0}</t>
  </si>
  <si>
    <t>36-7/2021</t>
  </si>
  <si>
    <t>SO 07 - Definitivní úpravy</t>
  </si>
  <si>
    <t>{10b598ce-40e2-4855-a0f0-4e50fa3bd05a}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</si>
  <si>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</si>
  <si>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</si>
  <si>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</si>
  <si>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</si>
  <si>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</si>
  <si>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</si>
  <si>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Ostatní náklady</t>
  </si>
  <si>
    <t>Vyplň vlastní</t>
  </si>
  <si>
    <t>OSTATNENAKLADYVLASTNE</t>
  </si>
  <si>
    <t>Celkové náklady za stavbu 1) + 2)</t>
  </si>
  <si>
    <t>KRYCÍ LIST SOUPISU PRACÍ</t>
  </si>
  <si>
    <t>Objekt:</t>
  </si>
  <si>
    <t>36-1/2021 - SO 01 - VTL plynovodní přípojka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</si>
  <si>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</si>
  <si>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</si>
  <si>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</si>
  <si>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</si>
  <si>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</si>
  <si>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</si>
  <si>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</si>
  <si>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</si>
  <si>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</si>
  <si>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13 - Zemní práce - hloubené vykopávky</t>
  </si>
  <si>
    <t xml:space="preserve">      14 - Zemní práce - ražení a protlačování</t>
  </si>
  <si>
    <t xml:space="preserve">      15 - Zemní práce - zajištění výkopu, násypu a svahu</t>
  </si>
  <si>
    <t xml:space="preserve">      16 - Zemní práce - přemístění výkopku</t>
  </si>
  <si>
    <t xml:space="preserve">      17 - Zemní práce - konstrukce ze zemin</t>
  </si>
  <si>
    <t xml:space="preserve">    2 - Zakládání</t>
  </si>
  <si>
    <t xml:space="preserve">    4 - Vodorovné konstrukce</t>
  </si>
  <si>
    <t xml:space="preserve">    8 - Trubní vedení</t>
  </si>
  <si>
    <t xml:space="preserve">    SUB - Subdodávky - ostatní práce</t>
  </si>
  <si>
    <t>M - Práce a dodávky M</t>
  </si>
  <si>
    <t xml:space="preserve">    23-M - Montáže potrubí</t>
  </si>
  <si>
    <t xml:space="preserve">      23.0-M - RTG kontrola</t>
  </si>
  <si>
    <t xml:space="preserve">      23.1-M - Izolační materiál - ohyby</t>
  </si>
  <si>
    <t xml:space="preserve">      23.2-M - Izolační materiál - sváry</t>
  </si>
  <si>
    <t xml:space="preserve">      23.3-M - Izolační materiál - propoj na stáv. VTP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</si>
  <si>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</si>
  <si>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</si>
  <si>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</si>
  <si>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</si>
  <si>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</si>
  <si>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</si>
  <si>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</si>
  <si>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</si>
  <si>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</si>
  <si>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</si>
  <si>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</si>
  <si>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</si>
  <si>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</si>
  <si>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</si>
  <si>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</si>
  <si>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</si>
  <si>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</si>
  <si>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</si>
  <si>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</si>
  <si>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</si>
  <si>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</si>
  <si>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</si>
  <si>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</si>
  <si>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</si>
  <si>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</si>
  <si>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</si>
  <si>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115101201</t>
  </si>
  <si>
    <t>Čerpání vody na dopravní výšku do 10 m průměrný přítok do 500 l/min</t>
  </si>
  <si>
    <t>hod</t>
  </si>
  <si>
    <t>4</t>
  </si>
  <si>
    <t>3</t>
  </si>
  <si>
    <t>807025876</t>
  </si>
  <si>
    <t>VV</t>
  </si>
  <si>
    <t>čerpání celkem 5 dní - 8 hod/denně</t>
  </si>
  <si>
    <t>5*8</t>
  </si>
  <si>
    <t>115101301</t>
  </si>
  <si>
    <t>Pohotovost čerpací soupravy pro dopravní výšku do 10 m přítok do 500 l/min</t>
  </si>
  <si>
    <t>den</t>
  </si>
  <si>
    <t>-93954317</t>
  </si>
  <si>
    <t>119001402</t>
  </si>
  <si>
    <t>Dočasné zajištění potrubí ocelového nebo litinového DN do 500 mm</t>
  </si>
  <si>
    <t>m</t>
  </si>
  <si>
    <t>1079876695</t>
  </si>
  <si>
    <t>vodovod (ČEVAK) - 2x</t>
  </si>
  <si>
    <t>2,0*2</t>
  </si>
  <si>
    <t>119001403</t>
  </si>
  <si>
    <t>Dočasné zajištění potrubí ocelového nebo litinového DN přes 500 mm</t>
  </si>
  <si>
    <t>490864545</t>
  </si>
  <si>
    <t>vodovod (JVS) - 1x</t>
  </si>
  <si>
    <t>2,0*1</t>
  </si>
  <si>
    <t>5</t>
  </si>
  <si>
    <t>119001412</t>
  </si>
  <si>
    <t>Dočasné zajištění potrubí betonového, ŽB nebo kameninového DN do 500 mm</t>
  </si>
  <si>
    <t>-1612420230</t>
  </si>
  <si>
    <t>kanalizace (ČEVAK) - 1x</t>
  </si>
  <si>
    <t>6</t>
  </si>
  <si>
    <t>119001421</t>
  </si>
  <si>
    <t>Dočasné zajištění kabelů a kabelových tratí ze 3 volně ložených kabelů</t>
  </si>
  <si>
    <t>-227505709</t>
  </si>
  <si>
    <t>sdělovací kabely (CETIN) - 1x</t>
  </si>
  <si>
    <t>kabel VN (EG.D) - 6x</t>
  </si>
  <si>
    <t>2,0*(1+6)</t>
  </si>
  <si>
    <t>7</t>
  </si>
  <si>
    <t>119003211</t>
  </si>
  <si>
    <t>Mobilní plotová zábrana s reflexním pásem  výšky do 1,5 m pro zabezpečení výkopu zřízení</t>
  </si>
  <si>
    <t>835078688</t>
  </si>
  <si>
    <t>oplocení montážních  a propojovacích jam</t>
  </si>
  <si>
    <t>rozšířená rýha pro podvrt komunikace</t>
  </si>
  <si>
    <t>"pole - startovací jáma (1 ks)"   1*(5,0+2,0)*2</t>
  </si>
  <si>
    <t>"pole - vyváděcí jáma (1 ks)"   1*(3,0+2,0)*2</t>
  </si>
  <si>
    <t>rýha pro křížení vodovodu DN 800</t>
  </si>
  <si>
    <t>"pole (1 ks)"   1*(8,0+0,8)*2</t>
  </si>
  <si>
    <t>rozšířená rýha pro napojení na stávající VTP</t>
  </si>
  <si>
    <t>"pole (1 ks)"   1*(7,0+2,0)*2</t>
  </si>
  <si>
    <t>Součet</t>
  </si>
  <si>
    <t>8</t>
  </si>
  <si>
    <t>119003212</t>
  </si>
  <si>
    <t>Mobilní plotová zábrana s reflexním pásem  výšky do 1,5 m pro zabezpečení výkopu odstranění</t>
  </si>
  <si>
    <t>2145755332</t>
  </si>
  <si>
    <t>9</t>
  </si>
  <si>
    <t>119003131</t>
  </si>
  <si>
    <t>Výstražná páska pro zabezpečení výkopu zřízení</t>
  </si>
  <si>
    <t>-1281264118</t>
  </si>
  <si>
    <t>rýha pro VTL plynovod</t>
  </si>
  <si>
    <t>"pole"   1102,0*2</t>
  </si>
  <si>
    <t>"travnaté plochy"   125,0*2</t>
  </si>
  <si>
    <t>10</t>
  </si>
  <si>
    <t>119003132</t>
  </si>
  <si>
    <t>Výstražná páska pro zabezpečení výkopu odstranění</t>
  </si>
  <si>
    <t>-2054388309</t>
  </si>
  <si>
    <t>119004111</t>
  </si>
  <si>
    <t>Bezpečný vstup nebo výstup z výkopu pomocí žebříku zřízení</t>
  </si>
  <si>
    <t>415722475</t>
  </si>
  <si>
    <t>4 montážní jamy</t>
  </si>
  <si>
    <t>1*2,5+2*2,3+1*2,0</t>
  </si>
  <si>
    <t>12</t>
  </si>
  <si>
    <t>119004112</t>
  </si>
  <si>
    <t>Bezpečný vstup nebo výstup z výkopu pomocí žebříku odstranění</t>
  </si>
  <si>
    <t>-1759048085</t>
  </si>
  <si>
    <t>Zemní práce - odkopávky a prokopávky</t>
  </si>
  <si>
    <t>13</t>
  </si>
  <si>
    <t>120001101</t>
  </si>
  <si>
    <t>Příplatek za ztížení vykopávky v blízkosti podzemního vedení - ruční výkop v OP křížení sítí</t>
  </si>
  <si>
    <t>m3</t>
  </si>
  <si>
    <t>526580927</t>
  </si>
  <si>
    <t>2,0*(1+2+1+1+6)*0,8*1,2</t>
  </si>
  <si>
    <t>14</t>
  </si>
  <si>
    <t>121151125</t>
  </si>
  <si>
    <t>Sejmutí ornice plochy přes 500 m2 tl vrstvy do 300 mm strojně</t>
  </si>
  <si>
    <t>m2</t>
  </si>
  <si>
    <t>-1258434043</t>
  </si>
  <si>
    <t>sejmutí ornice v tl. 0,30 m a šířce 10,0 m</t>
  </si>
  <si>
    <t>"pole, louky"   1102,0*10,0</t>
  </si>
  <si>
    <t>Zemní práce - hloubené vykopávky</t>
  </si>
  <si>
    <t>132251104</t>
  </si>
  <si>
    <t>Hloubení rýh nezapažených  š do 800 mm v hornině třídy těžitelnosti I, skupiny 3 objem přes 100 m3 strojně</t>
  </si>
  <si>
    <t>1288711307</t>
  </si>
  <si>
    <t>"pole, louky"   1102,0*0,80*1,2</t>
  </si>
  <si>
    <t>"travnaté plochy"   125,0*0,80*1,5</t>
  </si>
  <si>
    <t>"nezpevněná komunikace"   4,0*0,80*1,5</t>
  </si>
  <si>
    <t>16</t>
  </si>
  <si>
    <t>132251253</t>
  </si>
  <si>
    <t>Hloubení rýh nezapažených š do 2000 mm v hornině třídy těžitelnosti I, skupiny 3 objem do 100 m3 strojně</t>
  </si>
  <si>
    <t>288266442</t>
  </si>
  <si>
    <t xml:space="preserve">montážní jámy - podvrt </t>
  </si>
  <si>
    <t>"pole - startovací jáma"   5,0*2,0*2,1</t>
  </si>
  <si>
    <t>"pole - vyváděcí jáma"   3,0*2,0*2,1</t>
  </si>
  <si>
    <t>montážní jáma - křížení vodovodu DN 800</t>
  </si>
  <si>
    <t>"pole"   8,0*0,80*2,4</t>
  </si>
  <si>
    <t>montážní jáma - napojení ne stávající VTP</t>
  </si>
  <si>
    <t>"pole"   7,0*2,0*1,8</t>
  </si>
  <si>
    <t>Zemní práce - ražení a protlačování</t>
  </si>
  <si>
    <t>17</t>
  </si>
  <si>
    <t>141721213</t>
  </si>
  <si>
    <t>Řízený zemní protlak délky do 50 m hloubky do 6 m s protlačením potrubí vnějšího průměru vrtu do 140 mm v hornině třídy těžitelnosti I a II, skupiny 1 až 4</t>
  </si>
  <si>
    <t>-2037517178</t>
  </si>
  <si>
    <t>potrubí ocelové DN 114,3 x 4,0</t>
  </si>
  <si>
    <t>"podvrt asfaltové komunikace (1x)"   12,0</t>
  </si>
  <si>
    <t>18</t>
  </si>
  <si>
    <t>M</t>
  </si>
  <si>
    <t>P144445</t>
  </si>
  <si>
    <t>ocelové potrubí s podélným svarem, materiál L245 NE (290 NE) s tovární izolací ACS III (PE N-v) s přídavným opláštěním FZM-S - DN 100 (114,3 x 4,0)</t>
  </si>
  <si>
    <t>128</t>
  </si>
  <si>
    <t>-1749264266</t>
  </si>
  <si>
    <t>ztratné 8%</t>
  </si>
  <si>
    <t>12,0*1,08</t>
  </si>
  <si>
    <t>Zemní práce - zajištění výkopu, násypu a svahu</t>
  </si>
  <si>
    <t>19</t>
  </si>
  <si>
    <t>151101101</t>
  </si>
  <si>
    <t>Zřízení příložného pažení a rozepření stěn rýh hl do 2 m</t>
  </si>
  <si>
    <t>-537570584</t>
  </si>
  <si>
    <t>"pole, louky"   1102,0*2*1,2</t>
  </si>
  <si>
    <t>"travnaté plochy"   125,0*2*1,5</t>
  </si>
  <si>
    <t>"nezpevněná komunikace"   4,0*2*1,5</t>
  </si>
  <si>
    <t>"pole"   (7,0+2,0)*2*1,8</t>
  </si>
  <si>
    <t>20</t>
  </si>
  <si>
    <t>151101111</t>
  </si>
  <si>
    <t>Odstranění příložného pažení a rozepření stěn rýh hl do 2 m</t>
  </si>
  <si>
    <t>-1079876264</t>
  </si>
  <si>
    <t>151101102</t>
  </si>
  <si>
    <t>Zřízení příložného pažení a rozepření stěn rýh hl do 4 m</t>
  </si>
  <si>
    <t>1651853036</t>
  </si>
  <si>
    <t>"pole - startovací jáma"   (5,0+2,0)*2*2,1</t>
  </si>
  <si>
    <t>"pole - vyváděcí jáma"   (3,0+2,0)*2*2,1</t>
  </si>
  <si>
    <t>"pole"   (8,0+0,80)*2*2,4</t>
  </si>
  <si>
    <t>22</t>
  </si>
  <si>
    <t>151101112</t>
  </si>
  <si>
    <t>Odstranění příložného pažení a rozepření stěn rýh hl do 4 m</t>
  </si>
  <si>
    <t>1325314233</t>
  </si>
  <si>
    <t>Zemní práce - přemístění výkopku</t>
  </si>
  <si>
    <t>23</t>
  </si>
  <si>
    <t>162751117</t>
  </si>
  <si>
    <t>Vodorovné přemístění do 10000 m výkopku/sypaniny z horniny třídy těžitelnosti I, skupiny 1 až 3</t>
  </si>
  <si>
    <t>-1011851788</t>
  </si>
  <si>
    <t>Technické služby Tábor s. r. o. - skládka Klenovice (25 km)</t>
  </si>
  <si>
    <t>"celkem výkop"   1212,72+74,16</t>
  </si>
  <si>
    <t>"odpočet zeminy na zásyp"   -887,784</t>
  </si>
  <si>
    <t>24</t>
  </si>
  <si>
    <t>162751119</t>
  </si>
  <si>
    <t>Příplatek k vodorovnému přemístění výkopku/sypaniny z horniny třídy těžitelnosti I, skupiny 1 až 3 ZKD 1000 m přes 10000 m</t>
  </si>
  <si>
    <t>1555421140</t>
  </si>
  <si>
    <t>399,096*15</t>
  </si>
  <si>
    <t>Zemní práce - konstrukce ze zemin</t>
  </si>
  <si>
    <t>25</t>
  </si>
  <si>
    <t>171251201</t>
  </si>
  <si>
    <t>Uložení sypaniny na skládky nebo meziskládky</t>
  </si>
  <si>
    <t>-1806261658</t>
  </si>
  <si>
    <t>26</t>
  </si>
  <si>
    <t>171201221</t>
  </si>
  <si>
    <t>Poplatek za uložení na skládce (skládkovné) zeminy a kamení kód odpadu 17 05 04</t>
  </si>
  <si>
    <t>t</t>
  </si>
  <si>
    <t>569644350</t>
  </si>
  <si>
    <t>399,096*1,85</t>
  </si>
  <si>
    <t>27</t>
  </si>
  <si>
    <t>174101101</t>
  </si>
  <si>
    <t>Zásyp jam, šachet rýh nebo kolem objektů sypaninou se zhutněním</t>
  </si>
  <si>
    <t>1086108400</t>
  </si>
  <si>
    <t>"odpočet obsypu"   -302,696</t>
  </si>
  <si>
    <t>"odpočet lože"   -96,40</t>
  </si>
  <si>
    <t>28</t>
  </si>
  <si>
    <t>175151101</t>
  </si>
  <si>
    <t>Obsypání potrubí strojně sypaninou bez prohození, uloženou do 3 m</t>
  </si>
  <si>
    <t>-1446929144</t>
  </si>
  <si>
    <t>obsyp 200 mm nad horní hranu potrubí</t>
  </si>
  <si>
    <t>"potrubí ACS III (ISOB3) - 114,3x4,0"   1205,0*0,80*0,314</t>
  </si>
  <si>
    <t>29</t>
  </si>
  <si>
    <t>58337302</t>
  </si>
  <si>
    <t>štěrkopísek frakce 0/16</t>
  </si>
  <si>
    <t>-810387180</t>
  </si>
  <si>
    <t>ztratné 1%</t>
  </si>
  <si>
    <t>302,696*1,7*1,01</t>
  </si>
  <si>
    <t>Zakládání</t>
  </si>
  <si>
    <t>30</t>
  </si>
  <si>
    <t>291211111</t>
  </si>
  <si>
    <t>Zřízení plochy ze silničních panelů do lože tl 50 mm z kameniva</t>
  </si>
  <si>
    <t>-1004757715</t>
  </si>
  <si>
    <t>dočasné umístění 3 ks panelů 2 x 3 m pro přejezd při křížení vodovodu DN 800</t>
  </si>
  <si>
    <t>3*2*3</t>
  </si>
  <si>
    <t>31</t>
  </si>
  <si>
    <t>59381338</t>
  </si>
  <si>
    <t>panel silniční 3,00x2,00x0,215m</t>
  </si>
  <si>
    <t>kus</t>
  </si>
  <si>
    <t>1488903137</t>
  </si>
  <si>
    <t>Vodorovné konstrukce</t>
  </si>
  <si>
    <t>32</t>
  </si>
  <si>
    <t>451573111</t>
  </si>
  <si>
    <t>Lože pod potrubí otevřený výkop ze štěrkopísku</t>
  </si>
  <si>
    <t>1291566163</t>
  </si>
  <si>
    <t>lože pod potrubí - tl. 100 mm</t>
  </si>
  <si>
    <t>"potrubí ACS III (ISOB3) - 114,3x4,0"   1205,0*0,80*0,10</t>
  </si>
  <si>
    <t>Trubní vedení</t>
  </si>
  <si>
    <t>33</t>
  </si>
  <si>
    <t>894411311</t>
  </si>
  <si>
    <t>Osazení betonových nebo železobetonových dílců pro šachty skruží rovných</t>
  </si>
  <si>
    <t>1276350034</t>
  </si>
  <si>
    <t>"skruže jako ochrana orientačních sloupků"   12</t>
  </si>
  <si>
    <t>34</t>
  </si>
  <si>
    <t>59224069</t>
  </si>
  <si>
    <t>skruž betonová DN 1000x1000, 100x100x12 cm</t>
  </si>
  <si>
    <t>1819081454</t>
  </si>
  <si>
    <t>SUB</t>
  </si>
  <si>
    <t>Subdodávky - ostatní práce</t>
  </si>
  <si>
    <t>35</t>
  </si>
  <si>
    <t>110000001</t>
  </si>
  <si>
    <t>Oboustranné uzavření technologií T. D. W. Stopple II, DN 100 (114,3 mm) - nabídka KOSOGAS</t>
  </si>
  <si>
    <t>512</t>
  </si>
  <si>
    <t>-1293205927</t>
  </si>
  <si>
    <t>36</t>
  </si>
  <si>
    <t>110000003</t>
  </si>
  <si>
    <t>Tlaková zkouška (do 5,4 MPa) vodou, čištění a sušení, kalibrace plynovodu, vč. dopravy techniky (cena bez účasti TIČR)</t>
  </si>
  <si>
    <t>kpl</t>
  </si>
  <si>
    <t>-1538152382</t>
  </si>
  <si>
    <t>37</t>
  </si>
  <si>
    <t>R/002.1</t>
  </si>
  <si>
    <t>Analýza na vodný výluh u zeminy ukládané na skládku dle vyhl. č. 130/2019 Sb.</t>
  </si>
  <si>
    <t>882282122</t>
  </si>
  <si>
    <t>38</t>
  </si>
  <si>
    <t>R/003</t>
  </si>
  <si>
    <t>Doprava laboratoře na stavbu a zpět</t>
  </si>
  <si>
    <t>km</t>
  </si>
  <si>
    <t>2043804836</t>
  </si>
  <si>
    <t>Litvínovice - Tábor (68 km)</t>
  </si>
  <si>
    <t>68*2</t>
  </si>
  <si>
    <t>39</t>
  </si>
  <si>
    <t>R/004</t>
  </si>
  <si>
    <t>Odběr vzorku zeminy ukládané na skládku dle vyhl. č. 130/2019 Sb.</t>
  </si>
  <si>
    <t>701251168</t>
  </si>
  <si>
    <t>Práce a dodávky M</t>
  </si>
  <si>
    <t>23-M</t>
  </si>
  <si>
    <t>Montáže potrubí</t>
  </si>
  <si>
    <t>40</t>
  </si>
  <si>
    <t>230010011.1</t>
  </si>
  <si>
    <t>Tlaková zkouška - výjezd TIČR</t>
  </si>
  <si>
    <t>Kč</t>
  </si>
  <si>
    <t>64</t>
  </si>
  <si>
    <t>461342201</t>
  </si>
  <si>
    <t>41</t>
  </si>
  <si>
    <t>230201117</t>
  </si>
  <si>
    <t>Montáž trubních dílů přivařovacích D 114,3 mm tl stěny 4,0 mm</t>
  </si>
  <si>
    <t>-455252388</t>
  </si>
  <si>
    <t>"dýnko DN 100"   2</t>
  </si>
  <si>
    <t>42</t>
  </si>
  <si>
    <t>GTG 001</t>
  </si>
  <si>
    <t>ocelové dno klenuté DN 100 (108 x 4)</t>
  </si>
  <si>
    <t>256</t>
  </si>
  <si>
    <t>-291062935</t>
  </si>
  <si>
    <t>43</t>
  </si>
  <si>
    <t>230201017</t>
  </si>
  <si>
    <t>Montáž plynovodů D 114,3 mm tl stěny 4,0 mm</t>
  </si>
  <si>
    <t>-686119302</t>
  </si>
  <si>
    <t>"trubka ocelová ACS III (ISOB3) - 114,3 x 4,0"   1205,0</t>
  </si>
  <si>
    <t>"trubka ocelová ACS III (ISOB3) s přídavným opláštěním FZM-N - 114,3 x 4,0"   48,0</t>
  </si>
  <si>
    <t>44</t>
  </si>
  <si>
    <t>P144140</t>
  </si>
  <si>
    <t xml:space="preserve">ocelové potrubí s podélným svarem, materiál L245 NE (290 NE) s tovární izolací ACS III (ISOB3) DN 114,3 x 4,0 mm </t>
  </si>
  <si>
    <t>2076342201</t>
  </si>
  <si>
    <t>1205,0*1,08</t>
  </si>
  <si>
    <t>45</t>
  </si>
  <si>
    <t>P144141</t>
  </si>
  <si>
    <t>ocelové potrubí s podélným svarem, materiál L245 NE (290 NE) s tovární izolací ACS III (ISOB3) s přídavným opláštěním FZM-N DN 114,3 x 4,0 mm - cena daná dle přiloženého rozpisu</t>
  </si>
  <si>
    <t>-1065333372</t>
  </si>
  <si>
    <t>48,0*1,08</t>
  </si>
  <si>
    <t>46</t>
  </si>
  <si>
    <t>230201118</t>
  </si>
  <si>
    <t>Montáž trubních dílů přivařovacích D 114,3 mm tl stěny 4,5 mm</t>
  </si>
  <si>
    <t>973135241</t>
  </si>
  <si>
    <t>"T-kus DN 100"   1</t>
  </si>
  <si>
    <t>"oblouky 5 D 19°- 90°"   1+1+1+1+1+1+4+1+1+1+1+1+1</t>
  </si>
  <si>
    <t>47</t>
  </si>
  <si>
    <t>R/112</t>
  </si>
  <si>
    <t>T-kus DN 100 PN 40</t>
  </si>
  <si>
    <t>1177293884</t>
  </si>
  <si>
    <t>48</t>
  </si>
  <si>
    <t>316501</t>
  </si>
  <si>
    <t>trubkový ohyb DN 100 hladký R = 5 D - 114,3 x 4,5 - 19° - materiál L245 NE (290 NE)</t>
  </si>
  <si>
    <t>1541687955</t>
  </si>
  <si>
    <t>49</t>
  </si>
  <si>
    <t>316502</t>
  </si>
  <si>
    <t xml:space="preserve">trubkový ohyb DN 100 hladký R = 5 D - 114,3 x 4,5 - 20° - materiál L245 NE (290 NE) </t>
  </si>
  <si>
    <t>1987313104</t>
  </si>
  <si>
    <t>50</t>
  </si>
  <si>
    <t>316503</t>
  </si>
  <si>
    <t xml:space="preserve">trubkový ohyb DN 100 hladký R = 5 D - 114,3 x 4,5 - 22° - materiál L245 NE (290 NE) </t>
  </si>
  <si>
    <t>438564229</t>
  </si>
  <si>
    <t>51</t>
  </si>
  <si>
    <t>316504</t>
  </si>
  <si>
    <t>trubkový ohyb DN 100 hladký R = 5 D - 114,3 x 4,5 - 24° - materiál L245 NE (290 NE)</t>
  </si>
  <si>
    <t>-368915611</t>
  </si>
  <si>
    <t>52</t>
  </si>
  <si>
    <t>316505</t>
  </si>
  <si>
    <t xml:space="preserve">trubkový ohyb DN 100 hladký R = 5 D - 114,3 x 4,5 - 25° - materiál L245 NE (290 NE) </t>
  </si>
  <si>
    <t>-177299180</t>
  </si>
  <si>
    <t>53</t>
  </si>
  <si>
    <t>316506</t>
  </si>
  <si>
    <t xml:space="preserve">trubkový ohyb DN 100 hladký R = 5 D - 114,3 x 4,5 - 44° - materiál L245 NE (290 NE) </t>
  </si>
  <si>
    <t>1090723981</t>
  </si>
  <si>
    <t>54</t>
  </si>
  <si>
    <t>316507</t>
  </si>
  <si>
    <t xml:space="preserve">trubkový ohyb DN 100 hladký R = 5 D - 114,3 x 4,5 - 45° - materiál L245 NE (290 NE) </t>
  </si>
  <si>
    <t>1422384726</t>
  </si>
  <si>
    <t>55</t>
  </si>
  <si>
    <t>316508</t>
  </si>
  <si>
    <t xml:space="preserve">trubkový ohyb DN 100 hladký R = 5 D - 114,3 x 4,5 - 48° - materiál L245 NE (290 NE) </t>
  </si>
  <si>
    <t>37093745</t>
  </si>
  <si>
    <t>56</t>
  </si>
  <si>
    <t>316509</t>
  </si>
  <si>
    <t xml:space="preserve">trubkový ohyb DN 100 hladký R = 5 D - 114,3 x 4,5 - 58° - materiál L245 NE (290 NE) </t>
  </si>
  <si>
    <t>-1616907641</t>
  </si>
  <si>
    <t>57</t>
  </si>
  <si>
    <t>316510</t>
  </si>
  <si>
    <t>trubkový ohyb DN 100 hladký R = 5 D - 114,3 x 4,5 - 83° - materiál L245 NE (290 NE)</t>
  </si>
  <si>
    <t>695177580</t>
  </si>
  <si>
    <t>58</t>
  </si>
  <si>
    <t>316511</t>
  </si>
  <si>
    <t>trubkový ohyb DN 100 hladký R = 5 D - 114,3 x 4,5 - 85° - materiál L245 NE (290 NE)</t>
  </si>
  <si>
    <t>-1873708558</t>
  </si>
  <si>
    <t>59</t>
  </si>
  <si>
    <t>316512</t>
  </si>
  <si>
    <t>trubkový ohyb DN 100 hladký R = 5 D - 114,3 x 4,5 - 89° - materiál L245 NE (290 NE)</t>
  </si>
  <si>
    <t>-2144119719</t>
  </si>
  <si>
    <t>60</t>
  </si>
  <si>
    <t>316513</t>
  </si>
  <si>
    <t>trubkový ohyb DN 100 hladký R = 5 D - 114,3 x 4,5 - 90° - materiál L245 NE (290 NE)</t>
  </si>
  <si>
    <t>1381950146</t>
  </si>
  <si>
    <t>61</t>
  </si>
  <si>
    <t>230220011</t>
  </si>
  <si>
    <t>Montáž orientačního sloupku ON 13 2970</t>
  </si>
  <si>
    <t>2126540859</t>
  </si>
  <si>
    <t>"orientační sloupky"   15</t>
  </si>
  <si>
    <t>62</t>
  </si>
  <si>
    <t>P920415</t>
  </si>
  <si>
    <t>sloupek orientační (s betonovou patkou)</t>
  </si>
  <si>
    <t>-314183118</t>
  </si>
  <si>
    <t>63</t>
  </si>
  <si>
    <t>MD</t>
  </si>
  <si>
    <t>Mimostaveništní doprava</t>
  </si>
  <si>
    <t>%</t>
  </si>
  <si>
    <t>-420307968</t>
  </si>
  <si>
    <t>PPV</t>
  </si>
  <si>
    <t>Podíl přidružených výkonů</t>
  </si>
  <si>
    <t>-1059001611</t>
  </si>
  <si>
    <t>23.0-M</t>
  </si>
  <si>
    <t>RTG kontrola</t>
  </si>
  <si>
    <t>65</t>
  </si>
  <si>
    <t>R/230010001</t>
  </si>
  <si>
    <t>RTG - doprava z Pardubic - osobní automobil</t>
  </si>
  <si>
    <t>-1406109167</t>
  </si>
  <si>
    <t>2 cesty - 200 km</t>
  </si>
  <si>
    <t>2*200</t>
  </si>
  <si>
    <t>66</t>
  </si>
  <si>
    <t>R/230010002</t>
  </si>
  <si>
    <t>RTG - doprava z Pardubic - laboratoří</t>
  </si>
  <si>
    <t>-1142637247</t>
  </si>
  <si>
    <t>67</t>
  </si>
  <si>
    <t>R/230010003</t>
  </si>
  <si>
    <t>RTG - kontrola svarů DN 100x4,0</t>
  </si>
  <si>
    <t>371544868</t>
  </si>
  <si>
    <t>68</t>
  </si>
  <si>
    <t>R/230010004</t>
  </si>
  <si>
    <t>RTG - kontrola svarů DN 100x4,5</t>
  </si>
  <si>
    <t>921867230</t>
  </si>
  <si>
    <t>23.1-M</t>
  </si>
  <si>
    <t>Izolační materiál - ohyby</t>
  </si>
  <si>
    <t>69</t>
  </si>
  <si>
    <t>230210011</t>
  </si>
  <si>
    <t>Oprava opláštění ruční natavením normálním</t>
  </si>
  <si>
    <t>738339558</t>
  </si>
  <si>
    <t>izolace Ergelit + krycí páska (počet ohybů 3) - dl. 1,5 m</t>
  </si>
  <si>
    <t>3*1,5*0,53</t>
  </si>
  <si>
    <t>70</t>
  </si>
  <si>
    <t>R/00125</t>
  </si>
  <si>
    <t>Ergelit + krycí páska</t>
  </si>
  <si>
    <t>bal</t>
  </si>
  <si>
    <t>-329644224</t>
  </si>
  <si>
    <t>71</t>
  </si>
  <si>
    <t>230210013</t>
  </si>
  <si>
    <t>Montáž opláštění ruční ovinem páskou za studena 2vrstvy</t>
  </si>
  <si>
    <t>1438367390</t>
  </si>
  <si>
    <t>izolace Raychem - Flexclad - dl. 35,0 m</t>
  </si>
  <si>
    <t>35,0*0,53</t>
  </si>
  <si>
    <t>72</t>
  </si>
  <si>
    <t>P735336</t>
  </si>
  <si>
    <t>izolační materiál Raychem - Flexclad II C30-50 x 15000 mm rl</t>
  </si>
  <si>
    <t>-2110297613</t>
  </si>
  <si>
    <t>na 1 m´potrubí - 1,5 role</t>
  </si>
  <si>
    <t>35*1,5</t>
  </si>
  <si>
    <t>"zaokrouhleno"   53</t>
  </si>
  <si>
    <t>23.2-M</t>
  </si>
  <si>
    <t>Izolační materiál - sváry</t>
  </si>
  <si>
    <t>73</t>
  </si>
  <si>
    <t>230210003</t>
  </si>
  <si>
    <t>Oprava opláštění, izolace svarů ovinem páskou za studena 2vrstvy</t>
  </si>
  <si>
    <t>1505320</t>
  </si>
  <si>
    <t>izolace Raychem - Flexclad (0,35 m2/1 svár) - 105 svárů</t>
  </si>
  <si>
    <t>105*0,35</t>
  </si>
  <si>
    <t>74</t>
  </si>
  <si>
    <t>P735321</t>
  </si>
  <si>
    <t>izolační materiál Raychem - WPC C30</t>
  </si>
  <si>
    <t>1384750548</t>
  </si>
  <si>
    <t>1 role - 46 svárů</t>
  </si>
  <si>
    <t>75</t>
  </si>
  <si>
    <t>2031477130</t>
  </si>
  <si>
    <t>Ergelit + krycí páska (počet svárů 4)</t>
  </si>
  <si>
    <t>0,35 m2/1 svár</t>
  </si>
  <si>
    <t>4*0,35</t>
  </si>
  <si>
    <t>76</t>
  </si>
  <si>
    <t>983912030</t>
  </si>
  <si>
    <t>77</t>
  </si>
  <si>
    <t>929199375</t>
  </si>
  <si>
    <t>78</t>
  </si>
  <si>
    <t>R/230210000</t>
  </si>
  <si>
    <t>Úprava svárů před izolací</t>
  </si>
  <si>
    <t>-1429183174</t>
  </si>
  <si>
    <t>23.3-M</t>
  </si>
  <si>
    <t>Izolační materiál - propoj na stáv. VTP</t>
  </si>
  <si>
    <t>79</t>
  </si>
  <si>
    <t>1776984031</t>
  </si>
  <si>
    <t>80</t>
  </si>
  <si>
    <t>P735403</t>
  </si>
  <si>
    <t>Izolační materiál Raychem - SERVIWRAP R 30 A páska š. 150 mm, dl. 15,0 m</t>
  </si>
  <si>
    <t>1041499166</t>
  </si>
  <si>
    <t>81</t>
  </si>
  <si>
    <t>P735411</t>
  </si>
  <si>
    <t>Izolační materiál Raychem - SERVIWRAP nátěr penetrační Primer AB 5l</t>
  </si>
  <si>
    <t>-136326994</t>
  </si>
  <si>
    <t>46-M</t>
  </si>
  <si>
    <t>Zemní práce při extr.mont.pracích</t>
  </si>
  <si>
    <t>82</t>
  </si>
  <si>
    <t>460490012</t>
  </si>
  <si>
    <t>Krytí kabelů výstražnou fólií šířky 25 cm</t>
  </si>
  <si>
    <t>-582434077</t>
  </si>
  <si>
    <t>"žlutá fólie - ozn. Plyn, š. 22 cm"   1270,0</t>
  </si>
  <si>
    <t>83</t>
  </si>
  <si>
    <t>JTA.0013701.URS</t>
  </si>
  <si>
    <t>výstražná fólie z polyethylenu šíře 22 cm s potiskem "POZOR PLYN" (Termoplast)</t>
  </si>
  <si>
    <t>-589269775</t>
  </si>
  <si>
    <t>ztratné 2%</t>
  </si>
  <si>
    <t>1270,0*1,02</t>
  </si>
  <si>
    <t>84</t>
  </si>
  <si>
    <t>460490013</t>
  </si>
  <si>
    <t>Krytí kabelů výstražnou fólií šířky 34 cm</t>
  </si>
  <si>
    <t>-1602738017</t>
  </si>
  <si>
    <t>"červená fólie - výstražná, š. 33 cm (2 m/1 křížení)"   2,0*(1+2+1+1+6)</t>
  </si>
  <si>
    <t>85</t>
  </si>
  <si>
    <t>fólie PVC výstražná š. 330 mm červené barvy</t>
  </si>
  <si>
    <t>1435006216</t>
  </si>
  <si>
    <t xml:space="preserve">22,0*1,02 </t>
  </si>
  <si>
    <t>86</t>
  </si>
  <si>
    <t>460751111</t>
  </si>
  <si>
    <t>Osazení kabelových kanálů do rýhy z prefabrikovaných betonových žlabů vnější šířky do 20 cm</t>
  </si>
  <si>
    <t>-1231685030</t>
  </si>
  <si>
    <t>87</t>
  </si>
  <si>
    <t>59213001</t>
  </si>
  <si>
    <t>žlab kabelový betonový 100 x 18,5/10 x 10 cm</t>
  </si>
  <si>
    <t>-638007870</t>
  </si>
  <si>
    <t>88</t>
  </si>
  <si>
    <t>R/592134300</t>
  </si>
  <si>
    <t>deska krycí kabelových žlabů ABD 12-23 50x23x6 cm</t>
  </si>
  <si>
    <t>-2123167016</t>
  </si>
  <si>
    <t>2 ks/m</t>
  </si>
  <si>
    <t>6*2</t>
  </si>
  <si>
    <t>89</t>
  </si>
  <si>
    <t>1185562673</t>
  </si>
  <si>
    <t>HZS</t>
  </si>
  <si>
    <t>Hodinové zúčtovací sazby</t>
  </si>
  <si>
    <t>90</t>
  </si>
  <si>
    <t>HZS4212</t>
  </si>
  <si>
    <t>Hodinová zúčtovací sazba revizní technik specialista</t>
  </si>
  <si>
    <t>-438635456</t>
  </si>
  <si>
    <t>91</t>
  </si>
  <si>
    <t>HZS4212.1</t>
  </si>
  <si>
    <t>Hodinová zúčtovací sazba revizní technik specialista - vizuální kontrola</t>
  </si>
  <si>
    <t>-1238487500</t>
  </si>
  <si>
    <t>92</t>
  </si>
  <si>
    <t>HZS4232</t>
  </si>
  <si>
    <t>Elektrojiskrová zkouška - technik odborný</t>
  </si>
  <si>
    <t>-1997853493</t>
  </si>
  <si>
    <t>VRN</t>
  </si>
  <si>
    <t>Vedlejší rozpočtové náklady</t>
  </si>
  <si>
    <t>VRN1</t>
  </si>
  <si>
    <t>Průzkumné, geodetické a projektové práce</t>
  </si>
  <si>
    <t>93</t>
  </si>
  <si>
    <t>012103000</t>
  </si>
  <si>
    <t xml:space="preserve">Geodetické práce před výstavbou - vytyčení liniové stavby </t>
  </si>
  <si>
    <t>1024</t>
  </si>
  <si>
    <t>953292090</t>
  </si>
  <si>
    <t>94</t>
  </si>
  <si>
    <t>013254000</t>
  </si>
  <si>
    <t>Dokumentace skutečného provedení stavby</t>
  </si>
  <si>
    <t>100 m</t>
  </si>
  <si>
    <t>70475823</t>
  </si>
  <si>
    <t>1275,0/100</t>
  </si>
  <si>
    <t>"zaokrouhleno"   13</t>
  </si>
  <si>
    <t>VRN3</t>
  </si>
  <si>
    <t>Zařízení staveniště</t>
  </si>
  <si>
    <t>95</t>
  </si>
  <si>
    <t>032002000</t>
  </si>
  <si>
    <t>Vybavení staveniště</t>
  </si>
  <si>
    <t>-2101849527</t>
  </si>
  <si>
    <t>VRN4</t>
  </si>
  <si>
    <t>Inženýrská činnost</t>
  </si>
  <si>
    <t>96</t>
  </si>
  <si>
    <t>045002000</t>
  </si>
  <si>
    <t>Kompletační činnost</t>
  </si>
  <si>
    <t>-1404714836</t>
  </si>
  <si>
    <t>0,3% z  ZRN + VRN + HZS</t>
  </si>
  <si>
    <t>0,003</t>
  </si>
  <si>
    <t>36-2/2021 - SO 02 - Protikorozní ochrana</t>
  </si>
  <si>
    <t>Zbyněk Janda</t>
  </si>
  <si>
    <t xml:space="preserve">HSV - Práce a dodávky HSV   </t>
  </si>
  <si>
    <t xml:space="preserve">    1 - Zemní práce   </t>
  </si>
  <si>
    <t xml:space="preserve">    3 - Svislé a kompletní konstrukce   </t>
  </si>
  <si>
    <t xml:space="preserve">PSV - Práce a dodávky PSV   </t>
  </si>
  <si>
    <t xml:space="preserve">    741 - Elektroinstalace - silnoproud   </t>
  </si>
  <si>
    <t xml:space="preserve">M - Práce a dodávky M   </t>
  </si>
  <si>
    <t xml:space="preserve">    21-M - Elektromontáže   </t>
  </si>
  <si>
    <t xml:space="preserve">    23-M - Montáže potrubí   </t>
  </si>
  <si>
    <t xml:space="preserve">    46-M - Zemní práce při extr.mont.pracích   </t>
  </si>
  <si>
    <t xml:space="preserve">HZS - Hodinové zúčtovací sazby   </t>
  </si>
  <si>
    <t xml:space="preserve">VRN - Vedlejší rozpočtové náklady   </t>
  </si>
  <si>
    <t xml:space="preserve">    VRN4 - Inženýrská činnost   </t>
  </si>
  <si>
    <t xml:space="preserve">Práce a dodávky HSV   </t>
  </si>
  <si>
    <t xml:space="preserve">Zemní práce   </t>
  </si>
  <si>
    <t>132212111</t>
  </si>
  <si>
    <t>Hloubení rýh š do 800 mm v soudržných horninách třídy těžitelnosti I, skupiny 3 ručně</t>
  </si>
  <si>
    <t>-1595140424</t>
  </si>
  <si>
    <t>132251101</t>
  </si>
  <si>
    <t>Hloubení rýh nezapažených š do 800 mm v hornině třídy těžitelnosti I skupiny 3 objem do 20 m3 strojně</t>
  </si>
  <si>
    <t>-1786824208</t>
  </si>
  <si>
    <t>-129604973</t>
  </si>
  <si>
    <t xml:space="preserve">Svislé a kompletní konstrukce   </t>
  </si>
  <si>
    <t>360365132</t>
  </si>
  <si>
    <t>Svařované nosné spoje aluminotermické pruty D nad 22mm</t>
  </si>
  <si>
    <t>1174226133</t>
  </si>
  <si>
    <t>R01</t>
  </si>
  <si>
    <t>Připojení kabelů na potrubí Aluminotermicky</t>
  </si>
  <si>
    <t>ks</t>
  </si>
  <si>
    <t>-1799970664</t>
  </si>
  <si>
    <t>PSV</t>
  </si>
  <si>
    <t xml:space="preserve">Práce a dodávky PSV   </t>
  </si>
  <si>
    <t>741</t>
  </si>
  <si>
    <t xml:space="preserve">Elektroinstalace - silnoproud   </t>
  </si>
  <si>
    <t>741322142</t>
  </si>
  <si>
    <t>Montáž svodiče přepětí nn typ 3 třípólových na DIN lištu se zapojením vodičů</t>
  </si>
  <si>
    <t>546941663</t>
  </si>
  <si>
    <t>345722510</t>
  </si>
  <si>
    <t>lišta elektroinstalační nosná kovová holá DIN TS35</t>
  </si>
  <si>
    <t>1506870159</t>
  </si>
  <si>
    <t>999100120R</t>
  </si>
  <si>
    <t>Izolační jiskřiště TC 100 A ( Leutron )</t>
  </si>
  <si>
    <t>617873793</t>
  </si>
  <si>
    <t xml:space="preserve">Práce a dodávky M   </t>
  </si>
  <si>
    <t>21-M</t>
  </si>
  <si>
    <t xml:space="preserve">Elektromontáže   </t>
  </si>
  <si>
    <t>210100003</t>
  </si>
  <si>
    <t>Ukončení vodičů v rozváděči nebo na přístroji včetně zapojení průřezu žíly do 16 mm2</t>
  </si>
  <si>
    <t>-1496634701</t>
  </si>
  <si>
    <t>210100097</t>
  </si>
  <si>
    <t>Ukončení vodičů na svorkovnici s otevřením a uzavřením krytu včetně zapojení průřezu žíly do 4 mm2</t>
  </si>
  <si>
    <t>-342069915</t>
  </si>
  <si>
    <t>210100098</t>
  </si>
  <si>
    <t>Ukončení vodičů na svorkovnici s otevřením a uzavřením krytu včetně zapojení průřezu žíly do 6 mm2</t>
  </si>
  <si>
    <t>-1379162589</t>
  </si>
  <si>
    <t>210100108</t>
  </si>
  <si>
    <t>Ukončení vodičů na svorkovnici s otevřením a uzavřením krytu včetně zapojení průřezu žíly do 25 mm2</t>
  </si>
  <si>
    <t>482804244</t>
  </si>
  <si>
    <t>210100281</t>
  </si>
  <si>
    <t>Ukončení vodičů izolovaných smršťovací záklopkou nebo páskou bez letování průřezu žíly do 25 mm2</t>
  </si>
  <si>
    <t>666211055</t>
  </si>
  <si>
    <t>210100299</t>
  </si>
  <si>
    <t>Příplatek k ukončení vodičů za ocínování konce žíly</t>
  </si>
  <si>
    <t>-1767025411</t>
  </si>
  <si>
    <t>210120313</t>
  </si>
  <si>
    <t>Montáž bleskojistek do 35 kV 2,5 kA se zapojením vodičů</t>
  </si>
  <si>
    <t>-694928692</t>
  </si>
  <si>
    <t>999100095R</t>
  </si>
  <si>
    <t>Svodič střídavých proudů CP-40 K2</t>
  </si>
  <si>
    <t>-683755598</t>
  </si>
  <si>
    <t>210220002</t>
  </si>
  <si>
    <t>Montáž uzemňovacích vedení vodičů FeZn pomocí svorek na povrchu drátem nebo lanem do 10 mm</t>
  </si>
  <si>
    <t>-272916013</t>
  </si>
  <si>
    <t>35441073</t>
  </si>
  <si>
    <t>drát D 10mm FeZn</t>
  </si>
  <si>
    <t>kg</t>
  </si>
  <si>
    <t>634596263</t>
  </si>
  <si>
    <t>35441996</t>
  </si>
  <si>
    <t>svorka odbočovací a spojovací pro spojování kruhových a páskových vodičů, FeZn</t>
  </si>
  <si>
    <t>25121187</t>
  </si>
  <si>
    <t>35441895</t>
  </si>
  <si>
    <t>svorka připojovací k připojení kovových částí</t>
  </si>
  <si>
    <t>-1368139306</t>
  </si>
  <si>
    <t>35431014</t>
  </si>
  <si>
    <t>svorka uzemnění AlMgSi zkušební, 81 mm</t>
  </si>
  <si>
    <t>1701769460</t>
  </si>
  <si>
    <t>210220020</t>
  </si>
  <si>
    <t>Montáž uzemňovacího vedení vodičů FeZn pomocí svorek v zemi páskou do 120 mm2 ve městské zástavbě</t>
  </si>
  <si>
    <t>1846791247</t>
  </si>
  <si>
    <t>35442062</t>
  </si>
  <si>
    <t>pás zemnící 30x4mm FeZn</t>
  </si>
  <si>
    <t>483038866</t>
  </si>
  <si>
    <t>35441986</t>
  </si>
  <si>
    <t>svorka odbočovací a spojovací pro pásek 30x4 mm, FeZn</t>
  </si>
  <si>
    <t>1483872888</t>
  </si>
  <si>
    <t>999100098R</t>
  </si>
  <si>
    <t>Páska Serviwrap R30A 50mm/15m</t>
  </si>
  <si>
    <t>1367635479</t>
  </si>
  <si>
    <t>210220361</t>
  </si>
  <si>
    <t>Montáž tyčí zemnicích délky do 2 m</t>
  </si>
  <si>
    <t>1310581608</t>
  </si>
  <si>
    <t>35442092</t>
  </si>
  <si>
    <t>tyč zemnící 1,5 m FeZn</t>
  </si>
  <si>
    <t>1818859896</t>
  </si>
  <si>
    <t>35441865</t>
  </si>
  <si>
    <t>svorka FeZn k zemnící tyči - D 28 mm</t>
  </si>
  <si>
    <t>1522624405</t>
  </si>
  <si>
    <t>35431160</t>
  </si>
  <si>
    <t>svorka univerzální 669101 pro lano 4-16mm2</t>
  </si>
  <si>
    <t>-1472963503</t>
  </si>
  <si>
    <t>999100078R</t>
  </si>
  <si>
    <t>Připojovací svorka ( příchytka připojitelná 2730 25FT )</t>
  </si>
  <si>
    <t>-1878555419</t>
  </si>
  <si>
    <t>210280211</t>
  </si>
  <si>
    <t>Měření zemních odporů zemniče prvního nebo samostatného</t>
  </si>
  <si>
    <t>1283532817</t>
  </si>
  <si>
    <t>210280215</t>
  </si>
  <si>
    <t>Připlatek k měření zemních odporů prvního zemniče za každý další zemnič v síti</t>
  </si>
  <si>
    <t>2127884699</t>
  </si>
  <si>
    <t>210290891</t>
  </si>
  <si>
    <t>Doplnění orientačních štítků na kabel (při revizi)</t>
  </si>
  <si>
    <t>-756581733</t>
  </si>
  <si>
    <t>73534550</t>
  </si>
  <si>
    <t>tabulka bezpečnostní s tiskem 2 barvy A5 248x210mm samolepící</t>
  </si>
  <si>
    <t>-723894107</t>
  </si>
  <si>
    <t>999100110R</t>
  </si>
  <si>
    <t>Kab.štítek nerezový 44x15x0,5mm</t>
  </si>
  <si>
    <t>-1180607692</t>
  </si>
  <si>
    <t>210292011</t>
  </si>
  <si>
    <t>Změření zemního odporu zkušební svorky</t>
  </si>
  <si>
    <t>-1784289652</t>
  </si>
  <si>
    <t>210801311</t>
  </si>
  <si>
    <t>Montáž vodiče Cu izolovaného plného nebo laněného s PVC pláštěm do 1 kV žíla 1,5 až 16 mm2 uloženého volně (např. CY, CHAH-V)</t>
  </si>
  <si>
    <t>-1321680971</t>
  </si>
  <si>
    <t>34141142</t>
  </si>
  <si>
    <t>vodič propojovací jádro Cu lanované izolace PVC 450/750V (H07V-R) 1x16mm2</t>
  </si>
  <si>
    <t>-474364499</t>
  </si>
  <si>
    <t>210801313</t>
  </si>
  <si>
    <t>Montáž vodiče Cu izolovaný plný a laněný s PVC pláštěm do 1 kV žíla 25 až 35 mm2 volně (CY, CHAH-R(V))</t>
  </si>
  <si>
    <t>-2033782780</t>
  </si>
  <si>
    <t>34111194</t>
  </si>
  <si>
    <t>kabel silový jednožilový s Cu jádrem 1x25mm2</t>
  </si>
  <si>
    <t>-2012546548</t>
  </si>
  <si>
    <t>34567280</t>
  </si>
  <si>
    <t>oko kabelové Al 1-10kV lisovací plná 16x8</t>
  </si>
  <si>
    <t>242382161</t>
  </si>
  <si>
    <t>34567290</t>
  </si>
  <si>
    <t>oko kabelové Al 1-10kV lisovací plná 35x8</t>
  </si>
  <si>
    <t>1270738818</t>
  </si>
  <si>
    <t>210812001</t>
  </si>
  <si>
    <t>Montáž kabelu Cu plného nebo laněného do 1 kV žíly 2x1,5 až 6 mm2 (např. CYKY) bez ukončení uloženého volně nebo v liště</t>
  </si>
  <si>
    <t>-77336578</t>
  </si>
  <si>
    <t>34111012</t>
  </si>
  <si>
    <t>kabel instalační jádro Cu plné izolace PVC plášť PVC 450/750V (CYKY) 2x4mm2</t>
  </si>
  <si>
    <t>-1026132041</t>
  </si>
  <si>
    <t>210812031</t>
  </si>
  <si>
    <t>Montáž kabel Cu plný kulatý do 1 kV 4x1,5 až 4 mm2 uložený volně nebo v liště (CYKY)</t>
  </si>
  <si>
    <t>1458425260</t>
  </si>
  <si>
    <t>34111068</t>
  </si>
  <si>
    <t>kabel silový s Cu jádrem 1 kV 4x4mm2</t>
  </si>
  <si>
    <t>1212215666</t>
  </si>
  <si>
    <t>210812033</t>
  </si>
  <si>
    <t>Montáž kabelu Cu plného nebo laněného do 1 kV žíly 4x6 až 10 mm2 (např. CYKY) bez ukončení uloženého volně nebo v liště</t>
  </si>
  <si>
    <t>1574825233</t>
  </si>
  <si>
    <t>34111072</t>
  </si>
  <si>
    <t>kabel instalační jádro Cu plné izolace PVC plášť PVC 450/750V (CYKY) 4x6mm2</t>
  </si>
  <si>
    <t>-1036166093</t>
  </si>
  <si>
    <t>210813001</t>
  </si>
  <si>
    <t>Montáž kabelu Cu plného nebo laněného do 1 kV žíly 2x1,5 až 6 mm2 (např. CYKY) bez ukončení uloženého pevně</t>
  </si>
  <si>
    <t>-965502171</t>
  </si>
  <si>
    <t>210813031</t>
  </si>
  <si>
    <t>Montáž kabel Cu plný kulatý do 1 kV 4x1,5 až 4mm2 uložený pevně (CYKY)</t>
  </si>
  <si>
    <t>1895377814</t>
  </si>
  <si>
    <t>210813033</t>
  </si>
  <si>
    <t>Montáž kabelu Cu plného nebo laněného do 1 kV žíly 4x6 až 10 mm2 (např. CYKY) bez ukončení uloženého pevně</t>
  </si>
  <si>
    <t>670229561</t>
  </si>
  <si>
    <t xml:space="preserve">Montáže potrubí   </t>
  </si>
  <si>
    <t>230210002</t>
  </si>
  <si>
    <t>Oprava opláštění a izolace svarů natavením zesíleným</t>
  </si>
  <si>
    <t>-1306373657</t>
  </si>
  <si>
    <t>11163178</t>
  </si>
  <si>
    <t>lak hydroizolační asfaltový pro izolaci trub</t>
  </si>
  <si>
    <t>-2063740843</t>
  </si>
  <si>
    <t>999100067R</t>
  </si>
  <si>
    <t>Izolační páska Serviwrap R30A 50mm/15m</t>
  </si>
  <si>
    <t>-467090379</t>
  </si>
  <si>
    <t>230250031</t>
  </si>
  <si>
    <t>Montáž propojovacích objektů POA</t>
  </si>
  <si>
    <t>29846493</t>
  </si>
  <si>
    <t>230250032</t>
  </si>
  <si>
    <t>Montáž propojovacích objektů POB</t>
  </si>
  <si>
    <t>767021733</t>
  </si>
  <si>
    <t>230250033</t>
  </si>
  <si>
    <t>Montáž propojovacích objektů POIS</t>
  </si>
  <si>
    <t>-652973232</t>
  </si>
  <si>
    <t>357117382R</t>
  </si>
  <si>
    <t>Propojovací objekt Plastový ( komplet K2)</t>
  </si>
  <si>
    <t>721363576</t>
  </si>
  <si>
    <t>59225460</t>
  </si>
  <si>
    <t>skruž betonová studňová kruhová 80x50x9cm</t>
  </si>
  <si>
    <t>-512976110</t>
  </si>
  <si>
    <t>58331200</t>
  </si>
  <si>
    <t>štěrkopísek netříděný zásypový</t>
  </si>
  <si>
    <t>239075020</t>
  </si>
  <si>
    <t>230250037</t>
  </si>
  <si>
    <t>Montáž připojení další konstrukce do propojovacích objektů</t>
  </si>
  <si>
    <t>-1357698165</t>
  </si>
  <si>
    <t>230250038</t>
  </si>
  <si>
    <t>Montáž snímací elektrody MS 100</t>
  </si>
  <si>
    <t>1540906910</t>
  </si>
  <si>
    <t>999100300R</t>
  </si>
  <si>
    <t>Snímací elektroda Ms 110</t>
  </si>
  <si>
    <t>-1927851048</t>
  </si>
  <si>
    <t>230250066R</t>
  </si>
  <si>
    <t>Elektrojiskrová zkouška  izolace potrubí</t>
  </si>
  <si>
    <t>-1124438157</t>
  </si>
  <si>
    <t xml:space="preserve">Zemní práce při extr.mont.pracích   </t>
  </si>
  <si>
    <t>21810099R</t>
  </si>
  <si>
    <t>Zatahování kabelů do ochranných trubek Kopoflex</t>
  </si>
  <si>
    <t>1482778795</t>
  </si>
  <si>
    <t>460490014</t>
  </si>
  <si>
    <t>Krytí kabelů výstražnou fólií šířky 40 cm</t>
  </si>
  <si>
    <t>-974847586</t>
  </si>
  <si>
    <t>460490020R</t>
  </si>
  <si>
    <t>Uložení chráničky do země, do výkopu  volně do 110 mm</t>
  </si>
  <si>
    <t>-1202890686</t>
  </si>
  <si>
    <t>34571351</t>
  </si>
  <si>
    <t>trubka elektroinstalační ohebná dvouplášťová korugovaná D 41/50 mm, HDPE+LDPE</t>
  </si>
  <si>
    <t>-2023068484</t>
  </si>
  <si>
    <t xml:space="preserve">Hodinové zúčtovací sazby   </t>
  </si>
  <si>
    <t>Hodinová zúčtovací sazba technik odborný</t>
  </si>
  <si>
    <t>262144</t>
  </si>
  <si>
    <t>-1315431969</t>
  </si>
  <si>
    <t xml:space="preserve">Vedlejší rozpočtové náklady   </t>
  </si>
  <si>
    <t xml:space="preserve">Inženýrská činnost   </t>
  </si>
  <si>
    <t>049303000</t>
  </si>
  <si>
    <t>Náklady vzniklé v souvislosti s předáním stavby(fotodokumentace)</t>
  </si>
  <si>
    <t>1677009744</t>
  </si>
  <si>
    <t>36-3/2021 - SO 03 - VTL RS</t>
  </si>
  <si>
    <t>Soupis:</t>
  </si>
  <si>
    <t>36-3.1/2021 - SO 03/01 - RS stavební část</t>
  </si>
  <si>
    <t>MONTGAS, a. s.</t>
  </si>
  <si>
    <t>PSV - Práce a dodávky PSV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</si>
  <si>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</si>
  <si>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</si>
  <si>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</si>
  <si>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784 - Dokončovací práce - malby a tapety</t>
  </si>
  <si>
    <t xml:space="preserve">      N01 - Montáž ŽB pref.</t>
  </si>
  <si>
    <t>Práce a dodávky PSV</t>
  </si>
  <si>
    <t>714</t>
  </si>
  <si>
    <t>Akustická a protiotřesová opatření</t>
  </si>
  <si>
    <t>714122001</t>
  </si>
  <si>
    <t>Montáž akustických volně zavěšených prvků velikosti 1200x1200 mm</t>
  </si>
  <si>
    <t>-940496331</t>
  </si>
  <si>
    <t>13814189</t>
  </si>
  <si>
    <t>plech hladký Pz jakost DX51+Z275 tl 0,8mm tabule</t>
  </si>
  <si>
    <t>-1047970150</t>
  </si>
  <si>
    <t>713111111</t>
  </si>
  <si>
    <t>Montáž izolace tepelné vrchem stropů volně kladenými rohožemi, pásy, dílci, deskami</t>
  </si>
  <si>
    <t>-940260141</t>
  </si>
  <si>
    <t>63148101</t>
  </si>
  <si>
    <t>deska tepelně izolační minerální univerzální λ=0,038-0,039 tl 50mm</t>
  </si>
  <si>
    <t>-1383758073</t>
  </si>
  <si>
    <t>762</t>
  </si>
  <si>
    <t>Konstrukce tesařské</t>
  </si>
  <si>
    <t>762420011</t>
  </si>
  <si>
    <t>Obložení stropu z cementotřískových desek tl 12 mm na sraz šroubovaných</t>
  </si>
  <si>
    <t>749746362</t>
  </si>
  <si>
    <t>762429001</t>
  </si>
  <si>
    <t>Montáž obložení stropu podkladový rošt</t>
  </si>
  <si>
    <t>2032829808</t>
  </si>
  <si>
    <t>13010418</t>
  </si>
  <si>
    <t>úhelník ocelový rovnostranný jakost 11 375 45x45x5mm</t>
  </si>
  <si>
    <t>994549147</t>
  </si>
  <si>
    <t>763</t>
  </si>
  <si>
    <t>Konstrukce suché výstavby</t>
  </si>
  <si>
    <t>763131613</t>
  </si>
  <si>
    <t>Montáž zavěšené jednovrstvé nosné konstrukce z profilů CD, UD SDK podhled</t>
  </si>
  <si>
    <t>-1899463902</t>
  </si>
  <si>
    <t>763131911</t>
  </si>
  <si>
    <t>Zhotovení otvoru vel. do 0,1 m2 v SDK podhledu a podkroví s vyztužením profily</t>
  </si>
  <si>
    <t>-1186050358</t>
  </si>
  <si>
    <t>784</t>
  </si>
  <si>
    <t>Dokončovací práce - malby a tapety</t>
  </si>
  <si>
    <t>784181101</t>
  </si>
  <si>
    <t>Základní akrylátová jednonásobná penetrace podkladu v místnostech výšky do 3,80 m</t>
  </si>
  <si>
    <t>1547331372</t>
  </si>
  <si>
    <t>784221101</t>
  </si>
  <si>
    <t>Dvojnásobné bílé malby ze směsí za sucha dobře otěruvzdorných v místnostech do 3,80 m</t>
  </si>
  <si>
    <t>1003068471</t>
  </si>
  <si>
    <t>N01</t>
  </si>
  <si>
    <t>Montáž ŽB pref.</t>
  </si>
  <si>
    <t>10RWE102.2</t>
  </si>
  <si>
    <t>Doprava budovy od výrobce na místo stavby</t>
  </si>
  <si>
    <t>1040391503</t>
  </si>
  <si>
    <t>10RWE0102</t>
  </si>
  <si>
    <t>Osazení a montáž budovy VTL RS 5000 m3(n)/h</t>
  </si>
  <si>
    <t>soub</t>
  </si>
  <si>
    <t>-2098247970</t>
  </si>
  <si>
    <t>10PBU0102.1</t>
  </si>
  <si>
    <t>Budova VTL 5000 m3  4,5x7,5 m</t>
  </si>
  <si>
    <t>2092021001</t>
  </si>
  <si>
    <t>36-3.2/2021 - SO 03/02 - RS elektro část</t>
  </si>
  <si>
    <t xml:space="preserve">    21-M - Elektroinstalace</t>
  </si>
  <si>
    <t xml:space="preserve">    58-M - Revize vyhrazených technických zařízení</t>
  </si>
  <si>
    <t>Elektroinstalace</t>
  </si>
  <si>
    <t>Montáž celkové elektro instalace VTL RS včetně dodávky instalačního materiálu</t>
  </si>
  <si>
    <t>1800988010</t>
  </si>
  <si>
    <t>R02</t>
  </si>
  <si>
    <t>Dodávka elektro rozvaděče RRS</t>
  </si>
  <si>
    <t>1766773820</t>
  </si>
  <si>
    <t>R03</t>
  </si>
  <si>
    <t>Příprava VTL RS pro Elcor/Datcom</t>
  </si>
  <si>
    <t>-683286864</t>
  </si>
  <si>
    <t>R04</t>
  </si>
  <si>
    <t>Dodávka a montáž PT 100</t>
  </si>
  <si>
    <t>1507675147</t>
  </si>
  <si>
    <t>R05</t>
  </si>
  <si>
    <t>Pospojoivání technologie, budovy a včech oc. konstrukcí</t>
  </si>
  <si>
    <t>-2101300385</t>
  </si>
  <si>
    <t>R06</t>
  </si>
  <si>
    <t>Hromosvodová soustava nadzemní část HVI</t>
  </si>
  <si>
    <t>-268194089</t>
  </si>
  <si>
    <t>R07</t>
  </si>
  <si>
    <t>Obvodové uzemnění FeZn</t>
  </si>
  <si>
    <t>767328440</t>
  </si>
  <si>
    <t>58-M</t>
  </si>
  <si>
    <t>Revize vyhrazených technických zařízení</t>
  </si>
  <si>
    <t>580104R</t>
  </si>
  <si>
    <t>Revize uzemění</t>
  </si>
  <si>
    <t>272341961</t>
  </si>
  <si>
    <t>580105R</t>
  </si>
  <si>
    <t>Revize hromosvodů</t>
  </si>
  <si>
    <t>-1005195611</t>
  </si>
  <si>
    <t>580106R</t>
  </si>
  <si>
    <t>TIČR, vydání, zpracování stanoviska</t>
  </si>
  <si>
    <t>-1300731875</t>
  </si>
  <si>
    <t>36-3.3/2021 - SO 03/03 - RS strojní část</t>
  </si>
  <si>
    <t xml:space="preserve">      B - Ostatní</t>
  </si>
  <si>
    <t>230260011</t>
  </si>
  <si>
    <t>Funkční odzkoušení regulační stanice plynu příprava</t>
  </si>
  <si>
    <t>-1041855575</t>
  </si>
  <si>
    <t>230260012</t>
  </si>
  <si>
    <t>Funkční odzkoušení regulační stanice plyn zkouška regulační řady</t>
  </si>
  <si>
    <t>-1542759454</t>
  </si>
  <si>
    <t>RS-M 01</t>
  </si>
  <si>
    <t>Montáž strojního zařízení VTL RS výkonu 5 000  Nm3/h včetně dodávky materiálu (mimo hlavní komponenty VTL RS)</t>
  </si>
  <si>
    <t>1021106244</t>
  </si>
  <si>
    <t>M01</t>
  </si>
  <si>
    <t>Bepečnostní rychlouzávěr BM5,  DN 40, ANSI 300</t>
  </si>
  <si>
    <t>2129469716</t>
  </si>
  <si>
    <t>M02</t>
  </si>
  <si>
    <t>Regulátor tlaku Tartarini BFL/SR 040, DN 40, ANSI 300</t>
  </si>
  <si>
    <t>546511746</t>
  </si>
  <si>
    <t>M01.1</t>
  </si>
  <si>
    <t>Bepečnostní rychlouzávěr BM5,  DN 25, ANSI 150</t>
  </si>
  <si>
    <t>1940998127</t>
  </si>
  <si>
    <t>M02.1</t>
  </si>
  <si>
    <t>Regulátor tlaku Tartarini BFL-BP DN 25, ANSI 150</t>
  </si>
  <si>
    <t>2041474917</t>
  </si>
  <si>
    <t>M03</t>
  </si>
  <si>
    <t>Plynový filtr PFZ 540, DN 80, PN 40- TECHKO s diferenčním manometrem s vlečenou ručičkou</t>
  </si>
  <si>
    <t>2122069785</t>
  </si>
  <si>
    <t>M04</t>
  </si>
  <si>
    <t>Plynový kotel Vitodens 200 + filtry - předehřev plynu</t>
  </si>
  <si>
    <t>1694707202</t>
  </si>
  <si>
    <t>M04.1</t>
  </si>
  <si>
    <t>Výměník TV 46</t>
  </si>
  <si>
    <t>518193757</t>
  </si>
  <si>
    <t>M05</t>
  </si>
  <si>
    <t>Kontrolní pojistný ventil TARTARINI V/20-2 G1"</t>
  </si>
  <si>
    <t>1080890799</t>
  </si>
  <si>
    <t>RS-M02</t>
  </si>
  <si>
    <t>Montáž plynoměru - mezikusu</t>
  </si>
  <si>
    <t>2029028760</t>
  </si>
  <si>
    <t>M08</t>
  </si>
  <si>
    <t>Mezikus pro plynoměr rotační G 400, DN 150, PN 16</t>
  </si>
  <si>
    <t>-1954140861</t>
  </si>
  <si>
    <t>M009</t>
  </si>
  <si>
    <t>Membránový plynoměr G6 BK - podružné měření spotřeby kotlů předehřevu RS</t>
  </si>
  <si>
    <t>1441000983</t>
  </si>
  <si>
    <t>B</t>
  </si>
  <si>
    <t>Ostatní</t>
  </si>
  <si>
    <t>r047</t>
  </si>
  <si>
    <t>Provedení RTG zkoušek u VTL části RS</t>
  </si>
  <si>
    <t>-1461989013</t>
  </si>
  <si>
    <t>r048</t>
  </si>
  <si>
    <t>Revize, TIČR</t>
  </si>
  <si>
    <t>594548295</t>
  </si>
  <si>
    <t>r049</t>
  </si>
  <si>
    <t>Kombinovaná zkouška těsnosti a pevnosti</t>
  </si>
  <si>
    <t>703766458</t>
  </si>
  <si>
    <t>r050</t>
  </si>
  <si>
    <t>Zpracování výrobní PD, PD skutečného provedení a technologický postup</t>
  </si>
  <si>
    <t>-621572788</t>
  </si>
  <si>
    <t>r051</t>
  </si>
  <si>
    <t>Funkční zkouška dle TPG 605 02</t>
  </si>
  <si>
    <t>-664632129</t>
  </si>
  <si>
    <t>36-4/2021 - SO 04 - Umístění VTL RS a její oplocení</t>
  </si>
  <si>
    <t>01 - VTL vstup do RS</t>
  </si>
  <si>
    <t xml:space="preserve">      46-M - Zemní práce při extr.mont.pracích</t>
  </si>
  <si>
    <t xml:space="preserve">    01.1 - Nadzemní TU</t>
  </si>
  <si>
    <t>02 - VTL výstup z RS</t>
  </si>
  <si>
    <t>02.1 - STL výstup z RS</t>
  </si>
  <si>
    <t>03 - Oplocení RS</t>
  </si>
  <si>
    <t xml:space="preserve">    3 - Svislé a kompletní konstrukce</t>
  </si>
  <si>
    <t xml:space="preserve">    5 - Komunikace pozemní</t>
  </si>
  <si>
    <t xml:space="preserve">    9 - Ostatní konstrukce a práce</t>
  </si>
  <si>
    <t xml:space="preserve">    HZS - Hodinové zúčtovací sazby</t>
  </si>
  <si>
    <t xml:space="preserve">    21-M - Elektromontáže</t>
  </si>
  <si>
    <t>01</t>
  </si>
  <si>
    <t>VTL vstup do RS</t>
  </si>
  <si>
    <t>-547056262</t>
  </si>
  <si>
    <t>"trubka ocelová s tovární izolací ACS III - 114,3 x 4,0"   15,0</t>
  </si>
  <si>
    <t>"trubka ocelová s tovární izolací ACS III + opláštění FZM-N - 114,3 x 4,0"   1,0</t>
  </si>
  <si>
    <t>P144136</t>
  </si>
  <si>
    <t>trubka ocelová s tovární izolací PE ISO A3 (B3) DN 114,3 x 4,0 mm</t>
  </si>
  <si>
    <t>952558133</t>
  </si>
  <si>
    <t>15,0*1,08</t>
  </si>
  <si>
    <t>P144444</t>
  </si>
  <si>
    <t>ocelové potrubí s podélným svarem, materiál L245 NE (L290 NE) s tovární izolací PE ISO A3 (B3) s přídavným opláštěním FZM-N - DN 100 (114,3 x 4,0)</t>
  </si>
  <si>
    <t>-408164846</t>
  </si>
  <si>
    <t>1,0*1,08</t>
  </si>
  <si>
    <t>2024461521</t>
  </si>
  <si>
    <t>"oblouky 5 D - 90°"   4</t>
  </si>
  <si>
    <t>3166493</t>
  </si>
  <si>
    <t>trubkový ohyb DN 100 hladký R = 5 D - 114,3x4,5 - 90° - materiál L245 NE (290 NE) - dl. 1,25 m</t>
  </si>
  <si>
    <t>1218066547</t>
  </si>
  <si>
    <t>945972657</t>
  </si>
  <si>
    <t>"dýnko DN 100"   1</t>
  </si>
  <si>
    <t>"redukce DN 100/80"   1</t>
  </si>
  <si>
    <t>"izolační spoj Schuck DN 100"   1</t>
  </si>
  <si>
    <t>R/001</t>
  </si>
  <si>
    <t>dýnko ocelové DN 100 (114,3x4,0)</t>
  </si>
  <si>
    <t>1134581859</t>
  </si>
  <si>
    <t>R/002</t>
  </si>
  <si>
    <t>redukce ocelová DN 100/80 (114,3/88,9)</t>
  </si>
  <si>
    <t>-2134561601</t>
  </si>
  <si>
    <t>izolační spoj SCHUCK SHD PN 40, DN 100</t>
  </si>
  <si>
    <t>-1092757636</t>
  </si>
  <si>
    <t>5585029</t>
  </si>
  <si>
    <t>izolace Raychem - Flexclad - dl. 5,0 m</t>
  </si>
  <si>
    <t>5,0*0,53</t>
  </si>
  <si>
    <t>-1807588628</t>
  </si>
  <si>
    <t>5,0*1,5</t>
  </si>
  <si>
    <t>"zaokrouhleno"   8</t>
  </si>
  <si>
    <t>-1675817870</t>
  </si>
  <si>
    <t>"žlutá fólie - ozn. Plyn, š. 22 cm"  15,0</t>
  </si>
  <si>
    <t>29533785</t>
  </si>
  <si>
    <t>15,0*1,02</t>
  </si>
  <si>
    <t>01.1</t>
  </si>
  <si>
    <t>Nadzemní TU</t>
  </si>
  <si>
    <t>230201106</t>
  </si>
  <si>
    <t>Montáž trubních dílů přivařovacích do D 60,3 mm tl stěny 3,2 mm</t>
  </si>
  <si>
    <t>1323334393</t>
  </si>
  <si>
    <t>"kulový kohout přírubový - DN 50"   1</t>
  </si>
  <si>
    <t>"příruba přivařovací krková DN 50"   1</t>
  </si>
  <si>
    <t>"příruba zaslepovací DN 50"   1</t>
  </si>
  <si>
    <t>R/110</t>
  </si>
  <si>
    <t>kulový kohout přírubový DN 50 PN 40, typ K91.31 se zaslepovací přírubou</t>
  </si>
  <si>
    <t>2034708504</t>
  </si>
  <si>
    <t>31946507</t>
  </si>
  <si>
    <t>příruba přivařovací s krkem 11 416 pro PN40 DN 50</t>
  </si>
  <si>
    <t>2061045393</t>
  </si>
  <si>
    <t>55253658</t>
  </si>
  <si>
    <t>příruba zaslepovací  DN 50</t>
  </si>
  <si>
    <t>636239206</t>
  </si>
  <si>
    <t>-457057355</t>
  </si>
  <si>
    <t>"oblouky 5 D - 90°"   2</t>
  </si>
  <si>
    <t>1494827226</t>
  </si>
  <si>
    <t>-420297311</t>
  </si>
  <si>
    <t>"kulový kohout DN 100"   1</t>
  </si>
  <si>
    <t>"příruba krková přivařovací DN 100"   3</t>
  </si>
  <si>
    <t>"redukce DN 100/50"   1</t>
  </si>
  <si>
    <t>R/111</t>
  </si>
  <si>
    <t>kuový kohout přírubový DN 100 PN 40, typ K91.31</t>
  </si>
  <si>
    <t>1916541311</t>
  </si>
  <si>
    <t>-430837606</t>
  </si>
  <si>
    <t>31946510</t>
  </si>
  <si>
    <t>příruba přivařovací s krkem 11 416 pro PN40 DN 100</t>
  </si>
  <si>
    <t>-351145513</t>
  </si>
  <si>
    <t>R/113</t>
  </si>
  <si>
    <t>redukce DN 100/50 PN 40</t>
  </si>
  <si>
    <t>-304987573</t>
  </si>
  <si>
    <t>02</t>
  </si>
  <si>
    <t>VTL výstup z RS</t>
  </si>
  <si>
    <t>230201024</t>
  </si>
  <si>
    <t>Montáž plynovodů D 168,1 mm tl stěny 4,5 mm</t>
  </si>
  <si>
    <t>-1892653006</t>
  </si>
  <si>
    <t>"trubka ocelová hladká L 245 NE - 168,3 x 4,5"   3,0</t>
  </si>
  <si>
    <t>P144137</t>
  </si>
  <si>
    <t>trubka ocelová s tovární izolací ACS III (ISOB3) DN 168,3 x 4,5 mm - cena daná dle přiloženého rozpisu</t>
  </si>
  <si>
    <t>227986172</t>
  </si>
  <si>
    <t>3,0*1,08</t>
  </si>
  <si>
    <t>230201124</t>
  </si>
  <si>
    <t>Montáž trubních dílů přivařovacích D168,1 mm tl stěny 4,5 mm</t>
  </si>
  <si>
    <t>-1547661362</t>
  </si>
  <si>
    <t>"kulový kohout DN 150"   1</t>
  </si>
  <si>
    <t>"dýnko DN 150"   1</t>
  </si>
  <si>
    <t>55283858</t>
  </si>
  <si>
    <t>dno klenuté S235JR PN16 159x5mm DN 150</t>
  </si>
  <si>
    <t>1322477712</t>
  </si>
  <si>
    <t>R/102</t>
  </si>
  <si>
    <t>kohout kulový podzemní, celosvařovaný, přivařovací konce DN 150 (168,3 x 6,3), typ K92.24, s planetární převodovkou s pevným nástavcem L = 1,0 m, vč. Protegolu</t>
  </si>
  <si>
    <t>-2146035840</t>
  </si>
  <si>
    <t>230220006</t>
  </si>
  <si>
    <t>Montáž litinového poklopu</t>
  </si>
  <si>
    <t>1546114865</t>
  </si>
  <si>
    <t>"poklop litinový šoupátkový"   1</t>
  </si>
  <si>
    <t>7.2.14GAS</t>
  </si>
  <si>
    <t>poklop litinový šoupátkový - plyn</t>
  </si>
  <si>
    <t>-1611072442</t>
  </si>
  <si>
    <t>7.2.10</t>
  </si>
  <si>
    <t>podkladové desky pod uliční poklopy</t>
  </si>
  <si>
    <t>-1773991843</t>
  </si>
  <si>
    <t>1940554096</t>
  </si>
  <si>
    <t>"žlutá fólie - ozn. Plyn, š. 22 cm"  3,0</t>
  </si>
  <si>
    <t>-1421888424</t>
  </si>
  <si>
    <t>3,0*1,02</t>
  </si>
  <si>
    <t>02.1</t>
  </si>
  <si>
    <t>STL výstup z RS</t>
  </si>
  <si>
    <t>230205055</t>
  </si>
  <si>
    <t>Montáž potrubí plastového svařované na tupo nebo elektrospojkou dn 110 mm en 6,3 mm</t>
  </si>
  <si>
    <t>-1389763155</t>
  </si>
  <si>
    <t>"potrubí D 110 x 6,3"   8,0</t>
  </si>
  <si>
    <t>28613902</t>
  </si>
  <si>
    <t>potrubí plynovodní PE 100RC SDR 17,6 PN 0,1MPa tyče 12m 110x6,3mm</t>
  </si>
  <si>
    <t>-132003933</t>
  </si>
  <si>
    <t>ztratné 5%</t>
  </si>
  <si>
    <t>8,0*1,05</t>
  </si>
  <si>
    <t>-1913819394</t>
  </si>
  <si>
    <t>"šoupě DN 100"   1</t>
  </si>
  <si>
    <t>406610011011</t>
  </si>
  <si>
    <t>šoupě s přivařovacími PE konci 100 SDR 11  100/110</t>
  </si>
  <si>
    <t>1519581724</t>
  </si>
  <si>
    <t>230205255</t>
  </si>
  <si>
    <t>Montáž trubního dílu PE elektrotvarovky nebo svařovaného na tupo dn 110 mm en 6,2 mm</t>
  </si>
  <si>
    <t>1143093497</t>
  </si>
  <si>
    <t>"elektrovíčko D 110"   1</t>
  </si>
  <si>
    <t>"elektrokoleno 90° D 110"   1</t>
  </si>
  <si>
    <t>"zemní přechodka PE D 110/ocel DN 100"   1</t>
  </si>
  <si>
    <t>753-101-814</t>
  </si>
  <si>
    <t>GF - PE elektrokoleno 90° D 110</t>
  </si>
  <si>
    <t>1664993101</t>
  </si>
  <si>
    <t>753-961-714</t>
  </si>
  <si>
    <t>GF - PE elektrovíčko D 110</t>
  </si>
  <si>
    <t>1319974784</t>
  </si>
  <si>
    <t>775-641-641</t>
  </si>
  <si>
    <t>GF - zemní přechodka PE/ocel D 110 - 4" (DN 100)</t>
  </si>
  <si>
    <t>-614284159</t>
  </si>
  <si>
    <t>-718279764</t>
  </si>
  <si>
    <t>2085975934</t>
  </si>
  <si>
    <t>-1359631887</t>
  </si>
  <si>
    <t>1865316936</t>
  </si>
  <si>
    <t>"žlutá fólie - ozn. Plyn, š. 22 cm"  8,0</t>
  </si>
  <si>
    <t>-1698213515</t>
  </si>
  <si>
    <t>8,0*1,02</t>
  </si>
  <si>
    <t>03</t>
  </si>
  <si>
    <t>Oplocení RS</t>
  </si>
  <si>
    <t>122251101</t>
  </si>
  <si>
    <t>Odkopávky a prokopávky nezapažené v hornině třídy těžitelnosti I, skupiny 3 objem do 20 m3 strojně</t>
  </si>
  <si>
    <t>379169240</t>
  </si>
  <si>
    <t>prostor mezi budovou a oplocením</t>
  </si>
  <si>
    <t>"pod betonové dlaždice"   92,0*0,15</t>
  </si>
  <si>
    <t>Hloubení rýh nezapažených  š do 800 mm v hornině třídy těžitelnosti I, skupiny 3 objem do 20 m3 strojně</t>
  </si>
  <si>
    <t>-969229076</t>
  </si>
  <si>
    <t>rýha pro přípojku NN</t>
  </si>
  <si>
    <t>20,0*0,50*0,80</t>
  </si>
  <si>
    <t>8828871</t>
  </si>
  <si>
    <t>skládka Technické služby Tábor s. r. o. - Klenovice (25 km)</t>
  </si>
  <si>
    <t>13,80</t>
  </si>
  <si>
    <t>1360391651</t>
  </si>
  <si>
    <t>13,80*15</t>
  </si>
  <si>
    <t>1500622881</t>
  </si>
  <si>
    <t>538281767</t>
  </si>
  <si>
    <t>13,80*1,85</t>
  </si>
  <si>
    <t>174151101</t>
  </si>
  <si>
    <t>2008457223</t>
  </si>
  <si>
    <t>184911311</t>
  </si>
  <si>
    <t>Položení textilie proti prorůstání  v rovině a svahu do 1:5</t>
  </si>
  <si>
    <t>1313107869</t>
  </si>
  <si>
    <t>KNI.587919</t>
  </si>
  <si>
    <t>ochranná fólie proti prorůstání</t>
  </si>
  <si>
    <t>-1050937587</t>
  </si>
  <si>
    <t>92*1,15 'Přepočtené koeficientem množství</t>
  </si>
  <si>
    <t>Svislé a kompletní konstrukce</t>
  </si>
  <si>
    <t>338171123</t>
  </si>
  <si>
    <t>Osazování sloupků a vzpěr plotových ocelových v do 2,60 m se zabetonováním</t>
  </si>
  <si>
    <t>-1908567783</t>
  </si>
  <si>
    <t>14+8</t>
  </si>
  <si>
    <t>55342255</t>
  </si>
  <si>
    <t>sloupek plotový průběžný Pz a poplastovaný 2500/48x1,5mm</t>
  </si>
  <si>
    <t>396696704</t>
  </si>
  <si>
    <t>55342274</t>
  </si>
  <si>
    <t>vzpěra plotová 48x1,5mm včetně krytky s uchem 2500mm</t>
  </si>
  <si>
    <t>1676578913</t>
  </si>
  <si>
    <t>348101210</t>
  </si>
  <si>
    <t>Osazení vrat nebo vrátek k oplocení na ocelové sloupky do 2 m2</t>
  </si>
  <si>
    <t>-314722450</t>
  </si>
  <si>
    <t>R/55342329</t>
  </si>
  <si>
    <t>branka vchodová kovová 900x1750 mm</t>
  </si>
  <si>
    <t>1473234185</t>
  </si>
  <si>
    <t>348101220</t>
  </si>
  <si>
    <t>Osazení vrat nebo vrátek k oplocení na ocelové sloupky do 4 m2</t>
  </si>
  <si>
    <t>-938689786</t>
  </si>
  <si>
    <t>R/55342349</t>
  </si>
  <si>
    <t>brána plotová dvoukřídlá Pz 300x1750mm</t>
  </si>
  <si>
    <t>2101996124</t>
  </si>
  <si>
    <t>348121221</t>
  </si>
  <si>
    <t>Osazení podhrabových desek délky do 3 m na ocelové plotové sloupky (v ceně veškerý drobný materiál - držáky, šrouby...)</t>
  </si>
  <si>
    <t>251670067</t>
  </si>
  <si>
    <t>PSB.56230200</t>
  </si>
  <si>
    <t>podhrabová deska PD 1-300 B, 2950x50x300mm</t>
  </si>
  <si>
    <t>-1108817599</t>
  </si>
  <si>
    <t>348401120</t>
  </si>
  <si>
    <t>Montáž oplocení ze strojového pletiva s napínacími dráty výšky do 1,6 m</t>
  </si>
  <si>
    <t>1072674028</t>
  </si>
  <si>
    <t>R/S350200</t>
  </si>
  <si>
    <t>svařované pletivo poplastované 1,60/25m se zapleteným napínacím drátem, oka 50/50 mm</t>
  </si>
  <si>
    <t>-288263537</t>
  </si>
  <si>
    <t>R/5530200</t>
  </si>
  <si>
    <t>napínák poplastovaný (ráčna)</t>
  </si>
  <si>
    <t>-976633539</t>
  </si>
  <si>
    <t>Komunikace pozemní</t>
  </si>
  <si>
    <t>564750111</t>
  </si>
  <si>
    <t>Podklad z kameniva hrubého drceného vel. 16-32 mm tl 150 mm</t>
  </si>
  <si>
    <t>-1901033599</t>
  </si>
  <si>
    <t>596811221</t>
  </si>
  <si>
    <t>Kladení betonové dlažby komunikací pro pěší do lože z kameniva vel do 0,25 m2 plochy do 100 m2</t>
  </si>
  <si>
    <t>-419999225</t>
  </si>
  <si>
    <t>59245601</t>
  </si>
  <si>
    <t>dlažba desková betonová 500x500x50mm přírodní</t>
  </si>
  <si>
    <t>1703484201</t>
  </si>
  <si>
    <t>92*1,02 'Přepočtené koeficientem množství</t>
  </si>
  <si>
    <t>Ostatní konstrukce a práce</t>
  </si>
  <si>
    <t>P356432</t>
  </si>
  <si>
    <t>dodávka pilíře elektroměrového PMV - 1 v</t>
  </si>
  <si>
    <t>-1638759176</t>
  </si>
  <si>
    <t>HZS2491</t>
  </si>
  <si>
    <t>Hodinová zúčtovací sazba dělník zednických výpomocí</t>
  </si>
  <si>
    <t>1975884322</t>
  </si>
  <si>
    <t xml:space="preserve">osazení pilíře </t>
  </si>
  <si>
    <t>2 pracovníci/3 hod</t>
  </si>
  <si>
    <t>2*3</t>
  </si>
  <si>
    <t>Elektromontáže</t>
  </si>
  <si>
    <t>210812011</t>
  </si>
  <si>
    <t>Montáž kabel Cu plný kulatý do 1 kV 3x1,5 až 6 mm2 uložený volně nebo v liště (např. CYKY)</t>
  </si>
  <si>
    <t>-1721329593</t>
  </si>
  <si>
    <t>34111048</t>
  </si>
  <si>
    <t>kabel instalační jádro Cu plné izolace PVC plášť PVC 450/750V CYKY J 3x6mm2</t>
  </si>
  <si>
    <t>711734654</t>
  </si>
  <si>
    <t>20*1,15 'Přepočtené koeficientem množství</t>
  </si>
  <si>
    <t>230205035</t>
  </si>
  <si>
    <t>Montáž potrubí plastového svařované na tupo nebo elektrospojkou dn 50 mm en 4,6 mm</t>
  </si>
  <si>
    <t>-1206193693</t>
  </si>
  <si>
    <t>"chránička Kopoflex R 50/41"   20,0</t>
  </si>
  <si>
    <t>P361012</t>
  </si>
  <si>
    <t>chránička KOPOFLEX R 50/41 žlutá</t>
  </si>
  <si>
    <t>-1909625177</t>
  </si>
  <si>
    <t>20,0*1,05</t>
  </si>
  <si>
    <t>1298385547</t>
  </si>
  <si>
    <t>36-5/2021 - SO 05 - Trasový uzávěr zemní</t>
  </si>
  <si>
    <t xml:space="preserve">    6 - Úpravy povrchů, podlahy a osazování výplní</t>
  </si>
  <si>
    <t xml:space="preserve">    9 - Ostatní konstrukce a práce, bourání</t>
  </si>
  <si>
    <t>1905144286</t>
  </si>
  <si>
    <t>čerpání celkem 5dní - 4 hod/denně</t>
  </si>
  <si>
    <t>5*4</t>
  </si>
  <si>
    <t>-387213176</t>
  </si>
  <si>
    <t>čerpání celkem  5 dní</t>
  </si>
  <si>
    <t>131251102</t>
  </si>
  <si>
    <t>Hloubení jam nezapažených v hornině třídy těžitelnosti I, skupiny 3 objem do 50 m3 strojně</t>
  </si>
  <si>
    <t>856746190</t>
  </si>
  <si>
    <t>montážní jáma pro osazení TU</t>
  </si>
  <si>
    <t>"pole"   5,25*3,7*2,3</t>
  </si>
  <si>
    <t>-1798989848</t>
  </si>
  <si>
    <t>"montážní jáma"   (5,25+3,7)*2*2,3</t>
  </si>
  <si>
    <t>1252158002</t>
  </si>
  <si>
    <t>2121642434</t>
  </si>
  <si>
    <t>"celkem výkop"   44,678</t>
  </si>
  <si>
    <t>"odpočet zeminy na zásyp"   -43,207</t>
  </si>
  <si>
    <t>-1653456968</t>
  </si>
  <si>
    <t>1,471*15</t>
  </si>
  <si>
    <t>2008469971</t>
  </si>
  <si>
    <t>1899914192</t>
  </si>
  <si>
    <t>1,471*1,85</t>
  </si>
  <si>
    <t>105418892</t>
  </si>
  <si>
    <t>"odpočet obsypu a lože"   -1,471</t>
  </si>
  <si>
    <t>175101201</t>
  </si>
  <si>
    <t>Obsypání objektu nad přilehlým původním terénem sypaninou bez prohození, uloženou do 3 m</t>
  </si>
  <si>
    <t>1387647710</t>
  </si>
  <si>
    <t>štěrkopísek 0-32 mm (2,5 t)</t>
  </si>
  <si>
    <t>pískové lože tl. 150 mm + obsyp uzlu tl. 300 mm</t>
  </si>
  <si>
    <t>2,5/1,7</t>
  </si>
  <si>
    <t>58337344</t>
  </si>
  <si>
    <t>štěrkopísek frakce 0/32</t>
  </si>
  <si>
    <t>1949884198</t>
  </si>
  <si>
    <t>2,5*1,05</t>
  </si>
  <si>
    <t>275313611</t>
  </si>
  <si>
    <t>Základové bloky a patky z betonu tř. C 16/20</t>
  </si>
  <si>
    <t>447383565</t>
  </si>
  <si>
    <t xml:space="preserve">"betonová podpěra - 1 ks"   0,7*0,7*0,4   </t>
  </si>
  <si>
    <t>275351121</t>
  </si>
  <si>
    <t>Zřízení bednění základových patek</t>
  </si>
  <si>
    <t>2103870262</t>
  </si>
  <si>
    <t xml:space="preserve">"betonová podpěra - 1 ks"   (0,7+0,7)*2*0,4   </t>
  </si>
  <si>
    <t>275351122</t>
  </si>
  <si>
    <t>Odstranění bednění základových patek</t>
  </si>
  <si>
    <t>-420913751</t>
  </si>
  <si>
    <t>451971111</t>
  </si>
  <si>
    <t>Položení podkladní vrstvy z geotextilie s uchycením v terénu sponami a za plůtky hřeby</t>
  </si>
  <si>
    <t>-790237666</t>
  </si>
  <si>
    <t>69311055</t>
  </si>
  <si>
    <t>tkanina jutová přírodní 305g/m2</t>
  </si>
  <si>
    <t>1839041517</t>
  </si>
  <si>
    <t>6*1,15 'Přepočtené koeficientem množství</t>
  </si>
  <si>
    <t>Úpravy povrchů, podlahy a osazování výplní</t>
  </si>
  <si>
    <t>631311124</t>
  </si>
  <si>
    <t>Mazanina tl do 120 mm z betonu prostého bez zvýšených nároků na prostředí tř. C 16/20</t>
  </si>
  <si>
    <t>1574225413</t>
  </si>
  <si>
    <t>"vyrovnání betonových bloků - tl. 100 mm"   0,10</t>
  </si>
  <si>
    <t>637121111</t>
  </si>
  <si>
    <t>Plocha z kačírku tl 100 mm s udusáním</t>
  </si>
  <si>
    <t>1340323504</t>
  </si>
  <si>
    <t>CPR.860818</t>
  </si>
  <si>
    <t>izol. desky tl.2,0 120 mm určené pro izolace vnějších stěn v přímém styku se zeminou</t>
  </si>
  <si>
    <t>1333962083</t>
  </si>
  <si>
    <t>"na betonové bloky"   1,0</t>
  </si>
  <si>
    <t>Ostatní konstrukce a práce, bourání</t>
  </si>
  <si>
    <t>R/95900006</t>
  </si>
  <si>
    <t xml:space="preserve">Výroba trubkového ohrazení se sloupky, vč. dodávky materiálu </t>
  </si>
  <si>
    <t>-142523099</t>
  </si>
  <si>
    <t>R/95900007</t>
  </si>
  <si>
    <t xml:space="preserve">Osazení trubkového ohrazení na terén jeřábem </t>
  </si>
  <si>
    <t>954708013</t>
  </si>
  <si>
    <t>230010011</t>
  </si>
  <si>
    <t>-991172513</t>
  </si>
  <si>
    <t>230201012</t>
  </si>
  <si>
    <t>Montáž plynovodů D 60,3 mm tl stěny 4,5 mm</t>
  </si>
  <si>
    <t>550788303</t>
  </si>
  <si>
    <t>"trubka ocelová hladká L 245 NE - 60,3 x 4,5"   3,0</t>
  </si>
  <si>
    <t>P143066</t>
  </si>
  <si>
    <t>trubka ocelová hladká L245 NE  DN 50 (60,3 x 4,5)</t>
  </si>
  <si>
    <t>-670239860</t>
  </si>
  <si>
    <t>1439495341</t>
  </si>
  <si>
    <t>"trubka ocelová hladká L 245 NE - 114,3 x 4,0"   3,0</t>
  </si>
  <si>
    <t>P141206</t>
  </si>
  <si>
    <t>trubka ocelová hladká L245 NE  DN 100 (114,3 x 4,5)</t>
  </si>
  <si>
    <t>-572905875</t>
  </si>
  <si>
    <t>-1153006153</t>
  </si>
  <si>
    <t>"oblouk 90° DN 50"   2</t>
  </si>
  <si>
    <t>"kulový kohout - odtlakovací (DN 25)"   1</t>
  </si>
  <si>
    <t>"kulový kohout - DN 50"   2</t>
  </si>
  <si>
    <t>R/101</t>
  </si>
  <si>
    <t>kulový kohout Typ 111 PN 40 DN 25</t>
  </si>
  <si>
    <t>-1769366134</t>
  </si>
  <si>
    <t>kulový kohout K92.24 DN 50 podzemní, celosvařovaný, přivařovací konce, teleskopický nástavec L = 1,0 až 1,3 m, se 4HR do poklopu, vč. PROTEGOLU</t>
  </si>
  <si>
    <t>-322765561</t>
  </si>
  <si>
    <t>oblouk 90° typ 5D, PN 40, DN 50 (60,3x4,5)</t>
  </si>
  <si>
    <t>-138380935</t>
  </si>
  <si>
    <t>954121156</t>
  </si>
  <si>
    <t>-917732239</t>
  </si>
  <si>
    <t>392998349</t>
  </si>
  <si>
    <t>"kulový kohout - DN 100"   1</t>
  </si>
  <si>
    <t>kulový kohout K92.24 DN 100 podzemní, celosvařovaný, přivařovací konce, teleskopický nástavec L = 1,0 až 1,3 m, se 4HR do poklopu, vč. PROTEGOLU</t>
  </si>
  <si>
    <t>399368365</t>
  </si>
  <si>
    <t>712814150</t>
  </si>
  <si>
    <t>"poklop litinový šoupátkový"   4</t>
  </si>
  <si>
    <t>1068985612</t>
  </si>
  <si>
    <t>-1649744879</t>
  </si>
  <si>
    <t>R/55272401</t>
  </si>
  <si>
    <t>límec betonový k litinovému poklopu vrchní</t>
  </si>
  <si>
    <t>889079074</t>
  </si>
  <si>
    <t>HZS2311</t>
  </si>
  <si>
    <t>Hodinová zúčtovací sazba malíř, natěrač, lakýrník</t>
  </si>
  <si>
    <t>-2145093670</t>
  </si>
  <si>
    <t>nátěr konstrukce ohrazení - 1x základní nátěr, 1x vrchní nátěr (barva černá, oranžová)</t>
  </si>
  <si>
    <t>1 pracovník - 2 dny</t>
  </si>
  <si>
    <t>2*8</t>
  </si>
  <si>
    <t>24551096</t>
  </si>
  <si>
    <t>hmota nátěrová epoxidová impregnační a zpevňující</t>
  </si>
  <si>
    <t>-1070312906</t>
  </si>
  <si>
    <t>24622000</t>
  </si>
  <si>
    <t>hmota nátěrová syntetická vrchní (email) odstín černý</t>
  </si>
  <si>
    <t>-937916997</t>
  </si>
  <si>
    <t>24621690</t>
  </si>
  <si>
    <t>hmota nátěrová syntetická vrchní (email) odstín oranžová</t>
  </si>
  <si>
    <t>-192160712</t>
  </si>
  <si>
    <t>HZS3112</t>
  </si>
  <si>
    <t>Čištění potrubí - montér potrubí odborný</t>
  </si>
  <si>
    <t>407784147</t>
  </si>
  <si>
    <t>-2025123137</t>
  </si>
  <si>
    <t>Tlaková zkouška - technik odborný</t>
  </si>
  <si>
    <t>-554711135</t>
  </si>
  <si>
    <t>HZS4232.1</t>
  </si>
  <si>
    <t>934884407</t>
  </si>
  <si>
    <t xml:space="preserve">Kompletační činnost </t>
  </si>
  <si>
    <t>212424474</t>
  </si>
  <si>
    <t>"0,30% z  ZRN + VRN + HZS</t>
  </si>
  <si>
    <t>36-7/2021 - SO 07 - Definitivní úpravy</t>
  </si>
  <si>
    <t xml:space="preserve">      18 - Zemní práce - povrchové úpravy terénu</t>
  </si>
  <si>
    <t xml:space="preserve">    9 - Ostatní konstrukce a práce-bourání</t>
  </si>
  <si>
    <t xml:space="preserve">      997 - Přesun sutě</t>
  </si>
  <si>
    <t>01 - Definitivní úpravy SO 01</t>
  </si>
  <si>
    <t xml:space="preserve">    VRN - Vedlejší rozpočtové náklady</t>
  </si>
  <si>
    <t xml:space="preserve">      VRN4 - Inženýrská činnost</t>
  </si>
  <si>
    <t>113151111</t>
  </si>
  <si>
    <t>Rozebrání zpevněných ploch ze silničních dílců</t>
  </si>
  <si>
    <t>-1535184438</t>
  </si>
  <si>
    <t>rozebrání dočasně umístěných  3 ks panelů 2 x 3 m pro přejezd při křížení plynovodu Net4gas</t>
  </si>
  <si>
    <t>3*2,0*3,0</t>
  </si>
  <si>
    <t>Zemní práce - povrchové úpravy terénu</t>
  </si>
  <si>
    <t>181351115</t>
  </si>
  <si>
    <t>Rozprostření ornice tl vrstvy do 300 mm pl přes 500 m2 v rovině nebo ve svahu do 1:5 strojně</t>
  </si>
  <si>
    <t>-93442007</t>
  </si>
  <si>
    <t>SO 01</t>
  </si>
  <si>
    <t>v šíři pracovního pruhu 10 m</t>
  </si>
  <si>
    <t>181151331</t>
  </si>
  <si>
    <t>Plošná úprava terénu přes 500 m2 zemina skupiny 1 až 4 nerovnosti do 200 mm v rovinně a svahu do 1:5</t>
  </si>
  <si>
    <t>-318985495</t>
  </si>
  <si>
    <t>181114711</t>
  </si>
  <si>
    <t>Odstranění kamene sebráním a naložením na dopravní prostředek hmotnosti jednotlivě do 15 kg</t>
  </si>
  <si>
    <t>1024628607</t>
  </si>
  <si>
    <t>odstraněny větší kameny z plochy výkopu (odhad - 20 kg/m2)</t>
  </si>
  <si>
    <t>"SO 01 - pole, louky"   1102,0*0,80*20,0*0,001</t>
  </si>
  <si>
    <t>17,632/2,0</t>
  </si>
  <si>
    <t>181411131</t>
  </si>
  <si>
    <t>Založení parkového trávníku výsevem plochy do 1000 m2 v rovině a ve svahu do 1:5</t>
  </si>
  <si>
    <t>1621763763</t>
  </si>
  <si>
    <t>"travnaté plochy"   125,0*0,80</t>
  </si>
  <si>
    <t>SO 04</t>
  </si>
  <si>
    <t>"volný terén - vstup a výstup z RS"   22,0*0,80</t>
  </si>
  <si>
    <t>"volný terén - přípojka NN"   20,0*0,50</t>
  </si>
  <si>
    <t>00572410</t>
  </si>
  <si>
    <t>osivo směs travní parková</t>
  </si>
  <si>
    <t>-1150183971</t>
  </si>
  <si>
    <t>0,035 kg/m2</t>
  </si>
  <si>
    <t>127,60*0,035</t>
  </si>
  <si>
    <t>564871116</t>
  </si>
  <si>
    <t>Podklad nebo kryt ze štěrkodrtě ŠD tl. 300 mm s rozprostřením a zhutněním</t>
  </si>
  <si>
    <t>701426183</t>
  </si>
  <si>
    <t>zához nezpevněných komunikací štěrkem (v š. 4,0 m, tl. 300 mm, dl. 3,0 m)</t>
  </si>
  <si>
    <t>3,0*4,0</t>
  </si>
  <si>
    <t>Ostatní konstrukce a práce-bourání</t>
  </si>
  <si>
    <t>997</t>
  </si>
  <si>
    <t>Přesun sutě</t>
  </si>
  <si>
    <t>997221561</t>
  </si>
  <si>
    <t>Vodorovná doprava suti z kusových materiálů do 1 km</t>
  </si>
  <si>
    <t>-968458762</t>
  </si>
  <si>
    <t>"rozebrané panely"    6,390</t>
  </si>
  <si>
    <t>997221569</t>
  </si>
  <si>
    <t>Příplatek ZKD 1 km u vodorovné dopravy suti z kusových materiálů</t>
  </si>
  <si>
    <t>-1929120891</t>
  </si>
  <si>
    <t>odvoz na skládku - 10 km</t>
  </si>
  <si>
    <t>6,390*9</t>
  </si>
  <si>
    <t>997221625</t>
  </si>
  <si>
    <t>Poplatek za uložení na skládce (skládkovné) stavebního odpadu železobetonového kód odpadu 17 01 01</t>
  </si>
  <si>
    <t>-1161941061</t>
  </si>
  <si>
    <t>Definitivní úpravy SO 01</t>
  </si>
  <si>
    <t>2118213282</t>
  </si>
  <si>
    <t>Činnost zhotovitele při ověřovacím provozu v rozsahu dle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</si>
</sst>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  <protection/>
    </xf>
    <xf numFmtId="49" fontId="38" fillId="0" borderId="23" xfId="0" applyNumberFormat="1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167" fontId="38" fillId="0" borderId="23" xfId="0" applyNumberFormat="1" applyFont="1" applyBorder="1" applyAlignment="1" applyProtection="1">
      <alignment vertical="center"/>
      <protection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/>
    </xf>
    <xf numFmtId="0" fontId="39" fillId="0" borderId="23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3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4" fillId="4" borderId="22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30" fillId="0" borderId="0" xfId="0" applyNumberFormat="1" applyFont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3"/>
  <sheetViews>
    <sheetView showGridLines="0" tabSelected="1" workbookViewId="0" topLeftCell="A91">
      <selection activeCell="AG106" sqref="AG106:AM10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0" t="s">
        <v>14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2"/>
      <c r="AQ5" s="22"/>
      <c r="AR5" s="20"/>
      <c r="BE5" s="287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2" t="s">
        <v>17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2"/>
      <c r="AQ6" s="22"/>
      <c r="AR6" s="20"/>
      <c r="BE6" s="288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</v>
      </c>
      <c r="AO7" s="22"/>
      <c r="AP7" s="22"/>
      <c r="AQ7" s="22"/>
      <c r="AR7" s="20"/>
      <c r="BE7" s="288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288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8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</v>
      </c>
      <c r="AO10" s="22"/>
      <c r="AP10" s="22"/>
      <c r="AQ10" s="22"/>
      <c r="AR10" s="20"/>
      <c r="BE10" s="288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288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8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288"/>
      <c r="BS13" s="17" t="s">
        <v>6</v>
      </c>
    </row>
    <row r="14" spans="2:71" ht="12.75">
      <c r="B14" s="21"/>
      <c r="C14" s="22"/>
      <c r="D14" s="22"/>
      <c r="E14" s="293" t="s">
        <v>30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88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8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288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288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8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288"/>
      <c r="BS19" s="17" t="s">
        <v>6</v>
      </c>
    </row>
    <row r="20" spans="2:71" s="1" customFormat="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88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8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8"/>
    </row>
    <row r="23" spans="2:57" s="1" customFormat="1" ht="16.5" customHeight="1">
      <c r="B23" s="21"/>
      <c r="C23" s="22"/>
      <c r="D23" s="22"/>
      <c r="E23" s="295" t="s">
        <v>1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2"/>
      <c r="AP23" s="22"/>
      <c r="AQ23" s="22"/>
      <c r="AR23" s="20"/>
      <c r="BE23" s="288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8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8"/>
    </row>
    <row r="26" spans="2:57" s="1" customFormat="1" ht="14.45" customHeight="1">
      <c r="B26" s="21"/>
      <c r="C26" s="22"/>
      <c r="D26" s="34" t="s">
        <v>37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96">
        <f>ROUND(AG94,2)</f>
        <v>0</v>
      </c>
      <c r="AL26" s="291"/>
      <c r="AM26" s="291"/>
      <c r="AN26" s="291"/>
      <c r="AO26" s="291"/>
      <c r="AP26" s="22"/>
      <c r="AQ26" s="22"/>
      <c r="AR26" s="20"/>
      <c r="BE26" s="288"/>
    </row>
    <row r="27" spans="2:57" s="1" customFormat="1" ht="14.45" customHeight="1">
      <c r="B27" s="21"/>
      <c r="C27" s="22"/>
      <c r="D27" s="34" t="s">
        <v>38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96">
        <f>ROUND(AG105,2)</f>
        <v>0</v>
      </c>
      <c r="AL27" s="296"/>
      <c r="AM27" s="296"/>
      <c r="AN27" s="296"/>
      <c r="AO27" s="296"/>
      <c r="AP27" s="22"/>
      <c r="AQ27" s="22"/>
      <c r="AR27" s="20"/>
      <c r="BE27" s="288"/>
    </row>
    <row r="28" spans="1:57" s="2" customFormat="1" ht="6.95" customHeigh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BE28" s="288"/>
    </row>
    <row r="29" spans="1:57" s="2" customFormat="1" ht="25.9" customHeight="1">
      <c r="A29" s="35"/>
      <c r="B29" s="36"/>
      <c r="C29" s="37"/>
      <c r="D29" s="39" t="s">
        <v>39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97">
        <f>ROUND(AK26+AK27,2)</f>
        <v>0</v>
      </c>
      <c r="AL29" s="298"/>
      <c r="AM29" s="298"/>
      <c r="AN29" s="298"/>
      <c r="AO29" s="298"/>
      <c r="AP29" s="37"/>
      <c r="AQ29" s="37"/>
      <c r="AR29" s="38"/>
      <c r="BE29" s="288"/>
    </row>
    <row r="30" spans="1:57" s="2" customFormat="1" ht="6.95" customHeight="1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BE30" s="288"/>
    </row>
    <row r="31" spans="1:57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299" t="s">
        <v>40</v>
      </c>
      <c r="M31" s="299"/>
      <c r="N31" s="299"/>
      <c r="O31" s="299"/>
      <c r="P31" s="299"/>
      <c r="Q31" s="37"/>
      <c r="R31" s="37"/>
      <c r="S31" s="37"/>
      <c r="T31" s="37"/>
      <c r="U31" s="37"/>
      <c r="V31" s="37"/>
      <c r="W31" s="299" t="s">
        <v>41</v>
      </c>
      <c r="X31" s="299"/>
      <c r="Y31" s="299"/>
      <c r="Z31" s="299"/>
      <c r="AA31" s="299"/>
      <c r="AB31" s="299"/>
      <c r="AC31" s="299"/>
      <c r="AD31" s="299"/>
      <c r="AE31" s="299"/>
      <c r="AF31" s="37"/>
      <c r="AG31" s="37"/>
      <c r="AH31" s="37"/>
      <c r="AI31" s="37"/>
      <c r="AJ31" s="37"/>
      <c r="AK31" s="299" t="s">
        <v>42</v>
      </c>
      <c r="AL31" s="299"/>
      <c r="AM31" s="299"/>
      <c r="AN31" s="299"/>
      <c r="AO31" s="299"/>
      <c r="AP31" s="37"/>
      <c r="AQ31" s="37"/>
      <c r="AR31" s="38"/>
      <c r="BE31" s="288"/>
    </row>
    <row r="32" spans="2:57" s="3" customFormat="1" ht="14.45" customHeight="1">
      <c r="B32" s="41"/>
      <c r="C32" s="42"/>
      <c r="D32" s="29" t="s">
        <v>43</v>
      </c>
      <c r="E32" s="42"/>
      <c r="F32" s="29" t="s">
        <v>44</v>
      </c>
      <c r="G32" s="42"/>
      <c r="H32" s="42"/>
      <c r="I32" s="42"/>
      <c r="J32" s="42"/>
      <c r="K32" s="42"/>
      <c r="L32" s="302">
        <v>0.21</v>
      </c>
      <c r="M32" s="301"/>
      <c r="N32" s="301"/>
      <c r="O32" s="301"/>
      <c r="P32" s="301"/>
      <c r="Q32" s="42"/>
      <c r="R32" s="42"/>
      <c r="S32" s="42"/>
      <c r="T32" s="42"/>
      <c r="U32" s="42"/>
      <c r="V32" s="42"/>
      <c r="W32" s="300">
        <f>ROUND(AZ94+SUM(CD105:CD110),2)</f>
        <v>0</v>
      </c>
      <c r="X32" s="301"/>
      <c r="Y32" s="301"/>
      <c r="Z32" s="301"/>
      <c r="AA32" s="301"/>
      <c r="AB32" s="301"/>
      <c r="AC32" s="301"/>
      <c r="AD32" s="301"/>
      <c r="AE32" s="301"/>
      <c r="AF32" s="42"/>
      <c r="AG32" s="42"/>
      <c r="AH32" s="42"/>
      <c r="AI32" s="42"/>
      <c r="AJ32" s="42"/>
      <c r="AK32" s="300">
        <f>ROUND(AV94+SUM(BY105:BY110),2)</f>
        <v>0</v>
      </c>
      <c r="AL32" s="301"/>
      <c r="AM32" s="301"/>
      <c r="AN32" s="301"/>
      <c r="AO32" s="301"/>
      <c r="AP32" s="42"/>
      <c r="AQ32" s="42"/>
      <c r="AR32" s="43"/>
      <c r="BE32" s="289"/>
    </row>
    <row r="33" spans="2:57" s="3" customFormat="1" ht="14.45" customHeight="1">
      <c r="B33" s="41"/>
      <c r="C33" s="42"/>
      <c r="D33" s="42"/>
      <c r="E33" s="42"/>
      <c r="F33" s="29" t="s">
        <v>45</v>
      </c>
      <c r="G33" s="42"/>
      <c r="H33" s="42"/>
      <c r="I33" s="42"/>
      <c r="J33" s="42"/>
      <c r="K33" s="42"/>
      <c r="L33" s="302">
        <v>0.15</v>
      </c>
      <c r="M33" s="301"/>
      <c r="N33" s="301"/>
      <c r="O33" s="301"/>
      <c r="P33" s="301"/>
      <c r="Q33" s="42"/>
      <c r="R33" s="42"/>
      <c r="S33" s="42"/>
      <c r="T33" s="42"/>
      <c r="U33" s="42"/>
      <c r="V33" s="42"/>
      <c r="W33" s="300">
        <f>ROUND(BA94+SUM(CE105:CE110),2)</f>
        <v>0</v>
      </c>
      <c r="X33" s="301"/>
      <c r="Y33" s="301"/>
      <c r="Z33" s="301"/>
      <c r="AA33" s="301"/>
      <c r="AB33" s="301"/>
      <c r="AC33" s="301"/>
      <c r="AD33" s="301"/>
      <c r="AE33" s="301"/>
      <c r="AF33" s="42"/>
      <c r="AG33" s="42"/>
      <c r="AH33" s="42"/>
      <c r="AI33" s="42"/>
      <c r="AJ33" s="42"/>
      <c r="AK33" s="300">
        <f>ROUND(AW94+SUM(BZ105:BZ110),2)</f>
        <v>0</v>
      </c>
      <c r="AL33" s="301"/>
      <c r="AM33" s="301"/>
      <c r="AN33" s="301"/>
      <c r="AO33" s="301"/>
      <c r="AP33" s="42"/>
      <c r="AQ33" s="42"/>
      <c r="AR33" s="43"/>
      <c r="BE33" s="289"/>
    </row>
    <row r="34" spans="2:57" s="3" customFormat="1" ht="14.45" customHeight="1" hidden="1">
      <c r="B34" s="41"/>
      <c r="C34" s="42"/>
      <c r="D34" s="42"/>
      <c r="E34" s="42"/>
      <c r="F34" s="29" t="s">
        <v>46</v>
      </c>
      <c r="G34" s="42"/>
      <c r="H34" s="42"/>
      <c r="I34" s="42"/>
      <c r="J34" s="42"/>
      <c r="K34" s="42"/>
      <c r="L34" s="302">
        <v>0.21</v>
      </c>
      <c r="M34" s="301"/>
      <c r="N34" s="301"/>
      <c r="O34" s="301"/>
      <c r="P34" s="301"/>
      <c r="Q34" s="42"/>
      <c r="R34" s="42"/>
      <c r="S34" s="42"/>
      <c r="T34" s="42"/>
      <c r="U34" s="42"/>
      <c r="V34" s="42"/>
      <c r="W34" s="300">
        <f>ROUND(BB94+SUM(CF105:CF110),2)</f>
        <v>0</v>
      </c>
      <c r="X34" s="301"/>
      <c r="Y34" s="301"/>
      <c r="Z34" s="301"/>
      <c r="AA34" s="301"/>
      <c r="AB34" s="301"/>
      <c r="AC34" s="301"/>
      <c r="AD34" s="301"/>
      <c r="AE34" s="301"/>
      <c r="AF34" s="42"/>
      <c r="AG34" s="42"/>
      <c r="AH34" s="42"/>
      <c r="AI34" s="42"/>
      <c r="AJ34" s="42"/>
      <c r="AK34" s="300">
        <v>0</v>
      </c>
      <c r="AL34" s="301"/>
      <c r="AM34" s="301"/>
      <c r="AN34" s="301"/>
      <c r="AO34" s="301"/>
      <c r="AP34" s="42"/>
      <c r="AQ34" s="42"/>
      <c r="AR34" s="43"/>
      <c r="BE34" s="289"/>
    </row>
    <row r="35" spans="2:44" s="3" customFormat="1" ht="14.45" customHeight="1" hidden="1">
      <c r="B35" s="41"/>
      <c r="C35" s="42"/>
      <c r="D35" s="42"/>
      <c r="E35" s="42"/>
      <c r="F35" s="29" t="s">
        <v>47</v>
      </c>
      <c r="G35" s="42"/>
      <c r="H35" s="42"/>
      <c r="I35" s="42"/>
      <c r="J35" s="42"/>
      <c r="K35" s="42"/>
      <c r="L35" s="302">
        <v>0.15</v>
      </c>
      <c r="M35" s="301"/>
      <c r="N35" s="301"/>
      <c r="O35" s="301"/>
      <c r="P35" s="301"/>
      <c r="Q35" s="42"/>
      <c r="R35" s="42"/>
      <c r="S35" s="42"/>
      <c r="T35" s="42"/>
      <c r="U35" s="42"/>
      <c r="V35" s="42"/>
      <c r="W35" s="300">
        <f>ROUND(BC94+SUM(CG105:CG110),2)</f>
        <v>0</v>
      </c>
      <c r="X35" s="301"/>
      <c r="Y35" s="301"/>
      <c r="Z35" s="301"/>
      <c r="AA35" s="301"/>
      <c r="AB35" s="301"/>
      <c r="AC35" s="301"/>
      <c r="AD35" s="301"/>
      <c r="AE35" s="301"/>
      <c r="AF35" s="42"/>
      <c r="AG35" s="42"/>
      <c r="AH35" s="42"/>
      <c r="AI35" s="42"/>
      <c r="AJ35" s="42"/>
      <c r="AK35" s="300">
        <v>0</v>
      </c>
      <c r="AL35" s="301"/>
      <c r="AM35" s="301"/>
      <c r="AN35" s="301"/>
      <c r="AO35" s="301"/>
      <c r="AP35" s="42"/>
      <c r="AQ35" s="42"/>
      <c r="AR35" s="43"/>
    </row>
    <row r="36" spans="2:44" s="3" customFormat="1" ht="14.45" customHeight="1" hidden="1">
      <c r="B36" s="41"/>
      <c r="C36" s="42"/>
      <c r="D36" s="42"/>
      <c r="E36" s="42"/>
      <c r="F36" s="29" t="s">
        <v>48</v>
      </c>
      <c r="G36" s="42"/>
      <c r="H36" s="42"/>
      <c r="I36" s="42"/>
      <c r="J36" s="42"/>
      <c r="K36" s="42"/>
      <c r="L36" s="302">
        <v>0</v>
      </c>
      <c r="M36" s="301"/>
      <c r="N36" s="301"/>
      <c r="O36" s="301"/>
      <c r="P36" s="301"/>
      <c r="Q36" s="42"/>
      <c r="R36" s="42"/>
      <c r="S36" s="42"/>
      <c r="T36" s="42"/>
      <c r="U36" s="42"/>
      <c r="V36" s="42"/>
      <c r="W36" s="300">
        <f>ROUND(BD94+SUM(CH105:CH110),2)</f>
        <v>0</v>
      </c>
      <c r="X36" s="301"/>
      <c r="Y36" s="301"/>
      <c r="Z36" s="301"/>
      <c r="AA36" s="301"/>
      <c r="AB36" s="301"/>
      <c r="AC36" s="301"/>
      <c r="AD36" s="301"/>
      <c r="AE36" s="301"/>
      <c r="AF36" s="42"/>
      <c r="AG36" s="42"/>
      <c r="AH36" s="42"/>
      <c r="AI36" s="42"/>
      <c r="AJ36" s="42"/>
      <c r="AK36" s="300">
        <v>0</v>
      </c>
      <c r="AL36" s="301"/>
      <c r="AM36" s="301"/>
      <c r="AN36" s="301"/>
      <c r="AO36" s="301"/>
      <c r="AP36" s="42"/>
      <c r="AQ36" s="42"/>
      <c r="AR36" s="43"/>
    </row>
    <row r="37" spans="1:57" s="2" customFormat="1" ht="6.9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5"/>
    </row>
    <row r="38" spans="1:57" s="2" customFormat="1" ht="25.9" customHeight="1">
      <c r="A38" s="35"/>
      <c r="B38" s="36"/>
      <c r="C38" s="44"/>
      <c r="D38" s="45" t="s">
        <v>49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 t="s">
        <v>50</v>
      </c>
      <c r="U38" s="46"/>
      <c r="V38" s="46"/>
      <c r="W38" s="46"/>
      <c r="X38" s="306" t="s">
        <v>51</v>
      </c>
      <c r="Y38" s="304"/>
      <c r="Z38" s="304"/>
      <c r="AA38" s="304"/>
      <c r="AB38" s="304"/>
      <c r="AC38" s="46"/>
      <c r="AD38" s="46"/>
      <c r="AE38" s="46"/>
      <c r="AF38" s="46"/>
      <c r="AG38" s="46"/>
      <c r="AH38" s="46"/>
      <c r="AI38" s="46"/>
      <c r="AJ38" s="46"/>
      <c r="AK38" s="303">
        <f>SUM(AK29:AK36)</f>
        <v>0</v>
      </c>
      <c r="AL38" s="304"/>
      <c r="AM38" s="304"/>
      <c r="AN38" s="304"/>
      <c r="AO38" s="305"/>
      <c r="AP38" s="44"/>
      <c r="AQ38" s="44"/>
      <c r="AR38" s="38"/>
      <c r="BE38" s="35"/>
    </row>
    <row r="39" spans="1:57" s="2" customFormat="1" ht="6.95" customHeight="1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BE39" s="35"/>
    </row>
    <row r="40" spans="1:57" s="2" customFormat="1" ht="14.45" customHeight="1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BE40" s="35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8"/>
      <c r="C49" s="49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53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5"/>
      <c r="B60" s="36"/>
      <c r="C60" s="37"/>
      <c r="D60" s="53" t="s">
        <v>54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3" t="s">
        <v>55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3" t="s">
        <v>54</v>
      </c>
      <c r="AI60" s="40"/>
      <c r="AJ60" s="40"/>
      <c r="AK60" s="40"/>
      <c r="AL60" s="40"/>
      <c r="AM60" s="53" t="s">
        <v>55</v>
      </c>
      <c r="AN60" s="40"/>
      <c r="AO60" s="40"/>
      <c r="AP60" s="37"/>
      <c r="AQ60" s="37"/>
      <c r="AR60" s="38"/>
      <c r="BE60" s="35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5"/>
      <c r="B64" s="36"/>
      <c r="C64" s="37"/>
      <c r="D64" s="50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57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38"/>
      <c r="BE64" s="35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5"/>
      <c r="B75" s="36"/>
      <c r="C75" s="37"/>
      <c r="D75" s="53" t="s">
        <v>54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3" t="s">
        <v>55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3" t="s">
        <v>54</v>
      </c>
      <c r="AI75" s="40"/>
      <c r="AJ75" s="40"/>
      <c r="AK75" s="40"/>
      <c r="AL75" s="40"/>
      <c r="AM75" s="53" t="s">
        <v>55</v>
      </c>
      <c r="AN75" s="40"/>
      <c r="AO75" s="40"/>
      <c r="AP75" s="37"/>
      <c r="AQ75" s="37"/>
      <c r="AR75" s="38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8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8"/>
      <c r="BE81" s="35"/>
    </row>
    <row r="82" spans="1:57" s="2" customFormat="1" ht="24.95" customHeight="1">
      <c r="A82" s="35"/>
      <c r="B82" s="36"/>
      <c r="C82" s="23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5"/>
    </row>
    <row r="84" spans="2:44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36/2021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5" t="str">
        <f>K6</f>
        <v>VTL plynovodní přípojka pro teplárnu Tábor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5"/>
    </row>
    <row r="87" spans="1:57" s="2" customFormat="1" ht="12" customHeight="1">
      <c r="A87" s="35"/>
      <c r="B87" s="36"/>
      <c r="C87" s="29" t="s">
        <v>21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Měšice u Tábora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23</v>
      </c>
      <c r="AJ87" s="37"/>
      <c r="AK87" s="37"/>
      <c r="AL87" s="37"/>
      <c r="AM87" s="312" t="str">
        <f>IF(AN8="","",AN8)</f>
        <v>25. 8. 2021</v>
      </c>
      <c r="AN87" s="312"/>
      <c r="AO87" s="37"/>
      <c r="AP87" s="37"/>
      <c r="AQ87" s="37"/>
      <c r="AR87" s="38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5"/>
    </row>
    <row r="89" spans="1:57" s="2" customFormat="1" ht="25.7" customHeight="1">
      <c r="A89" s="35"/>
      <c r="B89" s="36"/>
      <c r="C89" s="29" t="s">
        <v>25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C-Energy Planá s. r. o., Průmyslová 748, Planá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310" t="str">
        <f>IF(E17="","",E17)</f>
        <v>Jiří Veselý, Krasetín ev. č. 18, 382 03 Holubov</v>
      </c>
      <c r="AN89" s="311"/>
      <c r="AO89" s="311"/>
      <c r="AP89" s="311"/>
      <c r="AQ89" s="37"/>
      <c r="AR89" s="38"/>
      <c r="AS89" s="313" t="s">
        <v>59</v>
      </c>
      <c r="AT89" s="31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310" t="str">
        <f>IF(E20="","",E20)</f>
        <v>Němcová Dagmar</v>
      </c>
      <c r="AN90" s="311"/>
      <c r="AO90" s="311"/>
      <c r="AP90" s="311"/>
      <c r="AQ90" s="37"/>
      <c r="AR90" s="38"/>
      <c r="AS90" s="315"/>
      <c r="AT90" s="31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17"/>
      <c r="AT91" s="31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69" t="s">
        <v>60</v>
      </c>
      <c r="D92" s="270"/>
      <c r="E92" s="270"/>
      <c r="F92" s="270"/>
      <c r="G92" s="270"/>
      <c r="H92" s="74"/>
      <c r="I92" s="274" t="s">
        <v>61</v>
      </c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309" t="s">
        <v>62</v>
      </c>
      <c r="AH92" s="270"/>
      <c r="AI92" s="270"/>
      <c r="AJ92" s="270"/>
      <c r="AK92" s="270"/>
      <c r="AL92" s="270"/>
      <c r="AM92" s="270"/>
      <c r="AN92" s="274" t="s">
        <v>63</v>
      </c>
      <c r="AO92" s="270"/>
      <c r="AP92" s="283"/>
      <c r="AQ92" s="75" t="s">
        <v>64</v>
      </c>
      <c r="AR92" s="38"/>
      <c r="AS92" s="76" t="s">
        <v>65</v>
      </c>
      <c r="AT92" s="77" t="s">
        <v>66</v>
      </c>
      <c r="AU92" s="77" t="s">
        <v>67</v>
      </c>
      <c r="AV92" s="77" t="s">
        <v>68</v>
      </c>
      <c r="AW92" s="77" t="s">
        <v>69</v>
      </c>
      <c r="AX92" s="77" t="s">
        <v>70</v>
      </c>
      <c r="AY92" s="77" t="s">
        <v>71</v>
      </c>
      <c r="AZ92" s="77" t="s">
        <v>72</v>
      </c>
      <c r="BA92" s="77" t="s">
        <v>73</v>
      </c>
      <c r="BB92" s="77" t="s">
        <v>74</v>
      </c>
      <c r="BC92" s="77" t="s">
        <v>75</v>
      </c>
      <c r="BD92" s="78" t="s">
        <v>76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84">
        <f>ROUND(AG95+AG96+AG97+SUM(AG101:AG103),2)</f>
        <v>0</v>
      </c>
      <c r="AH94" s="284"/>
      <c r="AI94" s="284"/>
      <c r="AJ94" s="284"/>
      <c r="AK94" s="284"/>
      <c r="AL94" s="284"/>
      <c r="AM94" s="284"/>
      <c r="AN94" s="285">
        <f aca="true" t="shared" si="0" ref="AN94:AN103">SUM(AG94,AT94)</f>
        <v>0</v>
      </c>
      <c r="AO94" s="285"/>
      <c r="AP94" s="285"/>
      <c r="AQ94" s="86" t="s">
        <v>1</v>
      </c>
      <c r="AR94" s="87"/>
      <c r="AS94" s="88">
        <f>ROUND(AS95+AS96+AS97+SUM(AS101:AS103),2)</f>
        <v>0</v>
      </c>
      <c r="AT94" s="89">
        <f aca="true" t="shared" si="1" ref="AT94:AT103">ROUND(SUM(AV94:AW94),2)</f>
        <v>0</v>
      </c>
      <c r="AU94" s="90">
        <f>ROUND(AU95+AU96+AU97+SUM(AU101:AU103),5)</f>
        <v>0</v>
      </c>
      <c r="AV94" s="89">
        <f>ROUND(AZ94*L32,2)</f>
        <v>0</v>
      </c>
      <c r="AW94" s="89">
        <f>ROUND(BA94*L33,2)</f>
        <v>0</v>
      </c>
      <c r="AX94" s="89">
        <f>ROUND(BB94*L32,2)</f>
        <v>0</v>
      </c>
      <c r="AY94" s="89">
        <f>ROUND(BC94*L33,2)</f>
        <v>0</v>
      </c>
      <c r="AZ94" s="89">
        <f>ROUND(AZ95+AZ96+AZ97+SUM(AZ101:AZ103),2)</f>
        <v>0</v>
      </c>
      <c r="BA94" s="89">
        <f>ROUND(BA95+BA96+BA97+SUM(BA101:BA103),2)</f>
        <v>0</v>
      </c>
      <c r="BB94" s="89">
        <f>ROUND(BB95+BB96+BB97+SUM(BB101:BB103),2)</f>
        <v>0</v>
      </c>
      <c r="BC94" s="89">
        <f>ROUND(BC95+BC96+BC97+SUM(BC101:BC103),2)</f>
        <v>0</v>
      </c>
      <c r="BD94" s="91">
        <f>ROUND(BD95+BD96+BD97+SUM(BD101:BD103),2)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19</v>
      </c>
    </row>
    <row r="95" spans="1:91" s="7" customFormat="1" ht="24.75" customHeight="1">
      <c r="A95" s="94" t="s">
        <v>83</v>
      </c>
      <c r="B95" s="95"/>
      <c r="C95" s="96"/>
      <c r="D95" s="272" t="s">
        <v>84</v>
      </c>
      <c r="E95" s="272"/>
      <c r="F95" s="272"/>
      <c r="G95" s="272"/>
      <c r="H95" s="272"/>
      <c r="I95" s="97"/>
      <c r="J95" s="272" t="s">
        <v>85</v>
      </c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80">
        <f>'36-1-2021 - SO 01 - VTL p...'!J30</f>
        <v>0</v>
      </c>
      <c r="AH95" s="281"/>
      <c r="AI95" s="281"/>
      <c r="AJ95" s="281"/>
      <c r="AK95" s="281"/>
      <c r="AL95" s="281"/>
      <c r="AM95" s="281"/>
      <c r="AN95" s="280">
        <f t="shared" si="0"/>
        <v>0</v>
      </c>
      <c r="AO95" s="281"/>
      <c r="AP95" s="281"/>
      <c r="AQ95" s="98" t="s">
        <v>86</v>
      </c>
      <c r="AR95" s="99"/>
      <c r="AS95" s="100">
        <v>0</v>
      </c>
      <c r="AT95" s="101">
        <f t="shared" si="1"/>
        <v>0</v>
      </c>
      <c r="AU95" s="102">
        <f>'36-1-2021 - SO 01 - VTL p...'!P141</f>
        <v>0</v>
      </c>
      <c r="AV95" s="101">
        <f>'36-1-2021 - SO 01 - VTL p...'!J33</f>
        <v>0</v>
      </c>
      <c r="AW95" s="101">
        <f>'36-1-2021 - SO 01 - VTL p...'!J34</f>
        <v>0</v>
      </c>
      <c r="AX95" s="101">
        <f>'36-1-2021 - SO 01 - VTL p...'!J35</f>
        <v>0</v>
      </c>
      <c r="AY95" s="101">
        <f>'36-1-2021 - SO 01 - VTL p...'!J36</f>
        <v>0</v>
      </c>
      <c r="AZ95" s="101">
        <f>'36-1-2021 - SO 01 - VTL p...'!F33</f>
        <v>0</v>
      </c>
      <c r="BA95" s="101">
        <f>'36-1-2021 - SO 01 - VTL p...'!F34</f>
        <v>0</v>
      </c>
      <c r="BB95" s="101">
        <f>'36-1-2021 - SO 01 - VTL p...'!F35</f>
        <v>0</v>
      </c>
      <c r="BC95" s="101">
        <f>'36-1-2021 - SO 01 - VTL p...'!F36</f>
        <v>0</v>
      </c>
      <c r="BD95" s="103">
        <f>'36-1-2021 - SO 01 - VTL p...'!F37</f>
        <v>0</v>
      </c>
      <c r="BT95" s="104" t="s">
        <v>87</v>
      </c>
      <c r="BV95" s="104" t="s">
        <v>81</v>
      </c>
      <c r="BW95" s="104" t="s">
        <v>88</v>
      </c>
      <c r="BX95" s="104" t="s">
        <v>5</v>
      </c>
      <c r="CL95" s="104" t="s">
        <v>19</v>
      </c>
      <c r="CM95" s="104" t="s">
        <v>89</v>
      </c>
    </row>
    <row r="96" spans="1:91" s="7" customFormat="1" ht="24.75" customHeight="1">
      <c r="A96" s="94" t="s">
        <v>83</v>
      </c>
      <c r="B96" s="95"/>
      <c r="C96" s="96"/>
      <c r="D96" s="272" t="s">
        <v>90</v>
      </c>
      <c r="E96" s="272"/>
      <c r="F96" s="272"/>
      <c r="G96" s="272"/>
      <c r="H96" s="272"/>
      <c r="I96" s="97"/>
      <c r="J96" s="272" t="s">
        <v>91</v>
      </c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80">
        <f>'36-2-2021 - SO 02 - Proti...'!J30</f>
        <v>0</v>
      </c>
      <c r="AH96" s="281"/>
      <c r="AI96" s="281"/>
      <c r="AJ96" s="281"/>
      <c r="AK96" s="281"/>
      <c r="AL96" s="281"/>
      <c r="AM96" s="281"/>
      <c r="AN96" s="280">
        <f t="shared" si="0"/>
        <v>0</v>
      </c>
      <c r="AO96" s="281"/>
      <c r="AP96" s="281"/>
      <c r="AQ96" s="98" t="s">
        <v>86</v>
      </c>
      <c r="AR96" s="99"/>
      <c r="AS96" s="100">
        <v>0</v>
      </c>
      <c r="AT96" s="101">
        <f t="shared" si="1"/>
        <v>0</v>
      </c>
      <c r="AU96" s="102">
        <f>'36-2-2021 - SO 02 - Proti...'!P128</f>
        <v>0</v>
      </c>
      <c r="AV96" s="101">
        <f>'36-2-2021 - SO 02 - Proti...'!J33</f>
        <v>0</v>
      </c>
      <c r="AW96" s="101">
        <f>'36-2-2021 - SO 02 - Proti...'!J34</f>
        <v>0</v>
      </c>
      <c r="AX96" s="101">
        <f>'36-2-2021 - SO 02 - Proti...'!J35</f>
        <v>0</v>
      </c>
      <c r="AY96" s="101">
        <f>'36-2-2021 - SO 02 - Proti...'!J36</f>
        <v>0</v>
      </c>
      <c r="AZ96" s="101">
        <f>'36-2-2021 - SO 02 - Proti...'!F33</f>
        <v>0</v>
      </c>
      <c r="BA96" s="101">
        <f>'36-2-2021 - SO 02 - Proti...'!F34</f>
        <v>0</v>
      </c>
      <c r="BB96" s="101">
        <f>'36-2-2021 - SO 02 - Proti...'!F35</f>
        <v>0</v>
      </c>
      <c r="BC96" s="101">
        <f>'36-2-2021 - SO 02 - Proti...'!F36</f>
        <v>0</v>
      </c>
      <c r="BD96" s="103">
        <f>'36-2-2021 - SO 02 - Proti...'!F37</f>
        <v>0</v>
      </c>
      <c r="BT96" s="104" t="s">
        <v>87</v>
      </c>
      <c r="BV96" s="104" t="s">
        <v>81</v>
      </c>
      <c r="BW96" s="104" t="s">
        <v>92</v>
      </c>
      <c r="BX96" s="104" t="s">
        <v>5</v>
      </c>
      <c r="CL96" s="104" t="s">
        <v>19</v>
      </c>
      <c r="CM96" s="104" t="s">
        <v>89</v>
      </c>
    </row>
    <row r="97" spans="2:91" s="7" customFormat="1" ht="24.75" customHeight="1">
      <c r="B97" s="95"/>
      <c r="C97" s="96"/>
      <c r="D97" s="272" t="s">
        <v>93</v>
      </c>
      <c r="E97" s="272"/>
      <c r="F97" s="272"/>
      <c r="G97" s="272"/>
      <c r="H97" s="272"/>
      <c r="I97" s="97"/>
      <c r="J97" s="272" t="s">
        <v>94</v>
      </c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308">
        <f>ROUND(SUM(AG98:AG100),2)</f>
        <v>0</v>
      </c>
      <c r="AH97" s="281"/>
      <c r="AI97" s="281"/>
      <c r="AJ97" s="281"/>
      <c r="AK97" s="281"/>
      <c r="AL97" s="281"/>
      <c r="AM97" s="281"/>
      <c r="AN97" s="280">
        <f t="shared" si="0"/>
        <v>0</v>
      </c>
      <c r="AO97" s="281"/>
      <c r="AP97" s="281"/>
      <c r="AQ97" s="98" t="s">
        <v>86</v>
      </c>
      <c r="AR97" s="99"/>
      <c r="AS97" s="100">
        <f>ROUND(SUM(AS98:AS100),2)</f>
        <v>0</v>
      </c>
      <c r="AT97" s="101">
        <f t="shared" si="1"/>
        <v>0</v>
      </c>
      <c r="AU97" s="102">
        <f>ROUND(SUM(AU98:AU100),5)</f>
        <v>0</v>
      </c>
      <c r="AV97" s="101">
        <f>ROUND(AZ97*L32,2)</f>
        <v>0</v>
      </c>
      <c r="AW97" s="101">
        <f>ROUND(BA97*L33,2)</f>
        <v>0</v>
      </c>
      <c r="AX97" s="101">
        <f>ROUND(BB97*L32,2)</f>
        <v>0</v>
      </c>
      <c r="AY97" s="101">
        <f>ROUND(BC97*L33,2)</f>
        <v>0</v>
      </c>
      <c r="AZ97" s="101">
        <f>ROUND(SUM(AZ98:AZ100),2)</f>
        <v>0</v>
      </c>
      <c r="BA97" s="101">
        <f>ROUND(SUM(BA98:BA100),2)</f>
        <v>0</v>
      </c>
      <c r="BB97" s="101">
        <f>ROUND(SUM(BB98:BB100),2)</f>
        <v>0</v>
      </c>
      <c r="BC97" s="101">
        <f>ROUND(SUM(BC98:BC100),2)</f>
        <v>0</v>
      </c>
      <c r="BD97" s="103">
        <f>ROUND(SUM(BD98:BD100),2)</f>
        <v>0</v>
      </c>
      <c r="BS97" s="104" t="s">
        <v>78</v>
      </c>
      <c r="BT97" s="104" t="s">
        <v>87</v>
      </c>
      <c r="BU97" s="104" t="s">
        <v>80</v>
      </c>
      <c r="BV97" s="104" t="s">
        <v>81</v>
      </c>
      <c r="BW97" s="104" t="s">
        <v>95</v>
      </c>
      <c r="BX97" s="104" t="s">
        <v>5</v>
      </c>
      <c r="CL97" s="104" t="s">
        <v>19</v>
      </c>
      <c r="CM97" s="104" t="s">
        <v>89</v>
      </c>
    </row>
    <row r="98" spans="1:90" s="4" customFormat="1" ht="23.25" customHeight="1">
      <c r="A98" s="94" t="s">
        <v>83</v>
      </c>
      <c r="B98" s="59"/>
      <c r="C98" s="105"/>
      <c r="D98" s="105"/>
      <c r="E98" s="273" t="s">
        <v>96</v>
      </c>
      <c r="F98" s="273"/>
      <c r="G98" s="273"/>
      <c r="H98" s="273"/>
      <c r="I98" s="273"/>
      <c r="J98" s="105"/>
      <c r="K98" s="273" t="s">
        <v>97</v>
      </c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8">
        <f>'36-3.1-2021 - SO 03-01 - ...'!J32</f>
        <v>0</v>
      </c>
      <c r="AH98" s="282"/>
      <c r="AI98" s="282"/>
      <c r="AJ98" s="282"/>
      <c r="AK98" s="282"/>
      <c r="AL98" s="282"/>
      <c r="AM98" s="282"/>
      <c r="AN98" s="278">
        <f t="shared" si="0"/>
        <v>0</v>
      </c>
      <c r="AO98" s="282"/>
      <c r="AP98" s="282"/>
      <c r="AQ98" s="106" t="s">
        <v>98</v>
      </c>
      <c r="AR98" s="61"/>
      <c r="AS98" s="107">
        <v>0</v>
      </c>
      <c r="AT98" s="108">
        <f t="shared" si="1"/>
        <v>0</v>
      </c>
      <c r="AU98" s="109">
        <f>'36-3.1-2021 - SO 03-01 - ...'!P126</f>
        <v>0</v>
      </c>
      <c r="AV98" s="108">
        <f>'36-3.1-2021 - SO 03-01 - ...'!J35</f>
        <v>0</v>
      </c>
      <c r="AW98" s="108">
        <f>'36-3.1-2021 - SO 03-01 - ...'!J36</f>
        <v>0</v>
      </c>
      <c r="AX98" s="108">
        <f>'36-3.1-2021 - SO 03-01 - ...'!J37</f>
        <v>0</v>
      </c>
      <c r="AY98" s="108">
        <f>'36-3.1-2021 - SO 03-01 - ...'!J38</f>
        <v>0</v>
      </c>
      <c r="AZ98" s="108">
        <f>'36-3.1-2021 - SO 03-01 - ...'!F35</f>
        <v>0</v>
      </c>
      <c r="BA98" s="108">
        <f>'36-3.1-2021 - SO 03-01 - ...'!F36</f>
        <v>0</v>
      </c>
      <c r="BB98" s="108">
        <f>'36-3.1-2021 - SO 03-01 - ...'!F37</f>
        <v>0</v>
      </c>
      <c r="BC98" s="108">
        <f>'36-3.1-2021 - SO 03-01 - ...'!F38</f>
        <v>0</v>
      </c>
      <c r="BD98" s="110">
        <f>'36-3.1-2021 - SO 03-01 - ...'!F39</f>
        <v>0</v>
      </c>
      <c r="BT98" s="111" t="s">
        <v>89</v>
      </c>
      <c r="BV98" s="111" t="s">
        <v>81</v>
      </c>
      <c r="BW98" s="111" t="s">
        <v>99</v>
      </c>
      <c r="BX98" s="111" t="s">
        <v>95</v>
      </c>
      <c r="CL98" s="111" t="s">
        <v>19</v>
      </c>
    </row>
    <row r="99" spans="1:90" s="4" customFormat="1" ht="23.25" customHeight="1">
      <c r="A99" s="94" t="s">
        <v>83</v>
      </c>
      <c r="B99" s="59"/>
      <c r="C99" s="105"/>
      <c r="D99" s="105"/>
      <c r="E99" s="273" t="s">
        <v>100</v>
      </c>
      <c r="F99" s="273"/>
      <c r="G99" s="273"/>
      <c r="H99" s="273"/>
      <c r="I99" s="273"/>
      <c r="J99" s="105"/>
      <c r="K99" s="273" t="s">
        <v>101</v>
      </c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8">
        <f>'36-3.2-2021 - SO 03-02 - ...'!J32</f>
        <v>0</v>
      </c>
      <c r="AH99" s="282"/>
      <c r="AI99" s="282"/>
      <c r="AJ99" s="282"/>
      <c r="AK99" s="282"/>
      <c r="AL99" s="282"/>
      <c r="AM99" s="282"/>
      <c r="AN99" s="278">
        <f t="shared" si="0"/>
        <v>0</v>
      </c>
      <c r="AO99" s="282"/>
      <c r="AP99" s="282"/>
      <c r="AQ99" s="106" t="s">
        <v>98</v>
      </c>
      <c r="AR99" s="61"/>
      <c r="AS99" s="107">
        <v>0</v>
      </c>
      <c r="AT99" s="108">
        <f t="shared" si="1"/>
        <v>0</v>
      </c>
      <c r="AU99" s="109">
        <f>'36-3.2-2021 - SO 03-02 - ...'!P123</f>
        <v>0</v>
      </c>
      <c r="AV99" s="108">
        <f>'36-3.2-2021 - SO 03-02 - ...'!J35</f>
        <v>0</v>
      </c>
      <c r="AW99" s="108">
        <f>'36-3.2-2021 - SO 03-02 - ...'!J36</f>
        <v>0</v>
      </c>
      <c r="AX99" s="108">
        <f>'36-3.2-2021 - SO 03-02 - ...'!J37</f>
        <v>0</v>
      </c>
      <c r="AY99" s="108">
        <f>'36-3.2-2021 - SO 03-02 - ...'!J38</f>
        <v>0</v>
      </c>
      <c r="AZ99" s="108">
        <f>'36-3.2-2021 - SO 03-02 - ...'!F35</f>
        <v>0</v>
      </c>
      <c r="BA99" s="108">
        <f>'36-3.2-2021 - SO 03-02 - ...'!F36</f>
        <v>0</v>
      </c>
      <c r="BB99" s="108">
        <f>'36-3.2-2021 - SO 03-02 - ...'!F37</f>
        <v>0</v>
      </c>
      <c r="BC99" s="108">
        <f>'36-3.2-2021 - SO 03-02 - ...'!F38</f>
        <v>0</v>
      </c>
      <c r="BD99" s="110">
        <f>'36-3.2-2021 - SO 03-02 - ...'!F39</f>
        <v>0</v>
      </c>
      <c r="BT99" s="111" t="s">
        <v>89</v>
      </c>
      <c r="BV99" s="111" t="s">
        <v>81</v>
      </c>
      <c r="BW99" s="111" t="s">
        <v>102</v>
      </c>
      <c r="BX99" s="111" t="s">
        <v>95</v>
      </c>
      <c r="CL99" s="111" t="s">
        <v>19</v>
      </c>
    </row>
    <row r="100" spans="1:90" s="4" customFormat="1" ht="23.25" customHeight="1">
      <c r="A100" s="94" t="s">
        <v>83</v>
      </c>
      <c r="B100" s="59"/>
      <c r="C100" s="105"/>
      <c r="D100" s="105"/>
      <c r="E100" s="273" t="s">
        <v>103</v>
      </c>
      <c r="F100" s="273"/>
      <c r="G100" s="273"/>
      <c r="H100" s="273"/>
      <c r="I100" s="273"/>
      <c r="J100" s="105"/>
      <c r="K100" s="273" t="s">
        <v>104</v>
      </c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8">
        <f>'36-3.3-2021 - SO 03-03 - ...'!J32</f>
        <v>0</v>
      </c>
      <c r="AH100" s="282"/>
      <c r="AI100" s="282"/>
      <c r="AJ100" s="282"/>
      <c r="AK100" s="282"/>
      <c r="AL100" s="282"/>
      <c r="AM100" s="282"/>
      <c r="AN100" s="278">
        <f t="shared" si="0"/>
        <v>0</v>
      </c>
      <c r="AO100" s="282"/>
      <c r="AP100" s="282"/>
      <c r="AQ100" s="106" t="s">
        <v>98</v>
      </c>
      <c r="AR100" s="61"/>
      <c r="AS100" s="107">
        <v>0</v>
      </c>
      <c r="AT100" s="108">
        <f t="shared" si="1"/>
        <v>0</v>
      </c>
      <c r="AU100" s="109">
        <f>'36-3.3-2021 - SO 03-03 - ...'!P123</f>
        <v>0</v>
      </c>
      <c r="AV100" s="108">
        <f>'36-3.3-2021 - SO 03-03 - ...'!J35</f>
        <v>0</v>
      </c>
      <c r="AW100" s="108">
        <f>'36-3.3-2021 - SO 03-03 - ...'!J36</f>
        <v>0</v>
      </c>
      <c r="AX100" s="108">
        <f>'36-3.3-2021 - SO 03-03 - ...'!J37</f>
        <v>0</v>
      </c>
      <c r="AY100" s="108">
        <f>'36-3.3-2021 - SO 03-03 - ...'!J38</f>
        <v>0</v>
      </c>
      <c r="AZ100" s="108">
        <f>'36-3.3-2021 - SO 03-03 - ...'!F35</f>
        <v>0</v>
      </c>
      <c r="BA100" s="108">
        <f>'36-3.3-2021 - SO 03-03 - ...'!F36</f>
        <v>0</v>
      </c>
      <c r="BB100" s="108">
        <f>'36-3.3-2021 - SO 03-03 - ...'!F37</f>
        <v>0</v>
      </c>
      <c r="BC100" s="108">
        <f>'36-3.3-2021 - SO 03-03 - ...'!F38</f>
        <v>0</v>
      </c>
      <c r="BD100" s="110">
        <f>'36-3.3-2021 - SO 03-03 - ...'!F39</f>
        <v>0</v>
      </c>
      <c r="BT100" s="111" t="s">
        <v>89</v>
      </c>
      <c r="BV100" s="111" t="s">
        <v>81</v>
      </c>
      <c r="BW100" s="111" t="s">
        <v>105</v>
      </c>
      <c r="BX100" s="111" t="s">
        <v>95</v>
      </c>
      <c r="CL100" s="111" t="s">
        <v>19</v>
      </c>
    </row>
    <row r="101" spans="1:91" s="7" customFormat="1" ht="24.75" customHeight="1">
      <c r="A101" s="94" t="s">
        <v>83</v>
      </c>
      <c r="B101" s="95"/>
      <c r="C101" s="96"/>
      <c r="D101" s="272" t="s">
        <v>106</v>
      </c>
      <c r="E101" s="272"/>
      <c r="F101" s="272"/>
      <c r="G101" s="272"/>
      <c r="H101" s="272"/>
      <c r="I101" s="97"/>
      <c r="J101" s="272" t="s">
        <v>107</v>
      </c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80">
        <f>'36-4-2021 - SO 04 - Umíst...'!J30</f>
        <v>0</v>
      </c>
      <c r="AH101" s="281"/>
      <c r="AI101" s="281"/>
      <c r="AJ101" s="281"/>
      <c r="AK101" s="281"/>
      <c r="AL101" s="281"/>
      <c r="AM101" s="281"/>
      <c r="AN101" s="280">
        <f t="shared" si="0"/>
        <v>0</v>
      </c>
      <c r="AO101" s="281"/>
      <c r="AP101" s="281"/>
      <c r="AQ101" s="98" t="s">
        <v>86</v>
      </c>
      <c r="AR101" s="99"/>
      <c r="AS101" s="100">
        <v>0</v>
      </c>
      <c r="AT101" s="101">
        <f t="shared" si="1"/>
        <v>0</v>
      </c>
      <c r="AU101" s="102">
        <f>'36-4-2021 - SO 04 - Umíst...'!P135</f>
        <v>0</v>
      </c>
      <c r="AV101" s="101">
        <f>'36-4-2021 - SO 04 - Umíst...'!J33</f>
        <v>0</v>
      </c>
      <c r="AW101" s="101">
        <f>'36-4-2021 - SO 04 - Umíst...'!J34</f>
        <v>0</v>
      </c>
      <c r="AX101" s="101">
        <f>'36-4-2021 - SO 04 - Umíst...'!J35</f>
        <v>0</v>
      </c>
      <c r="AY101" s="101">
        <f>'36-4-2021 - SO 04 - Umíst...'!J36</f>
        <v>0</v>
      </c>
      <c r="AZ101" s="101">
        <f>'36-4-2021 - SO 04 - Umíst...'!F33</f>
        <v>0</v>
      </c>
      <c r="BA101" s="101">
        <f>'36-4-2021 - SO 04 - Umíst...'!F34</f>
        <v>0</v>
      </c>
      <c r="BB101" s="101">
        <f>'36-4-2021 - SO 04 - Umíst...'!F35</f>
        <v>0</v>
      </c>
      <c r="BC101" s="101">
        <f>'36-4-2021 - SO 04 - Umíst...'!F36</f>
        <v>0</v>
      </c>
      <c r="BD101" s="103">
        <f>'36-4-2021 - SO 04 - Umíst...'!F37</f>
        <v>0</v>
      </c>
      <c r="BT101" s="104" t="s">
        <v>87</v>
      </c>
      <c r="BV101" s="104" t="s">
        <v>81</v>
      </c>
      <c r="BW101" s="104" t="s">
        <v>108</v>
      </c>
      <c r="BX101" s="104" t="s">
        <v>5</v>
      </c>
      <c r="CL101" s="104" t="s">
        <v>19</v>
      </c>
      <c r="CM101" s="104" t="s">
        <v>89</v>
      </c>
    </row>
    <row r="102" spans="1:91" s="7" customFormat="1" ht="24.75" customHeight="1">
      <c r="A102" s="94" t="s">
        <v>83</v>
      </c>
      <c r="B102" s="95"/>
      <c r="C102" s="96"/>
      <c r="D102" s="272" t="s">
        <v>109</v>
      </c>
      <c r="E102" s="272"/>
      <c r="F102" s="272"/>
      <c r="G102" s="272"/>
      <c r="H102" s="272"/>
      <c r="I102" s="97"/>
      <c r="J102" s="272" t="s">
        <v>110</v>
      </c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80">
        <f>'36-5-2021 - SO 05 - Traso...'!J30</f>
        <v>0</v>
      </c>
      <c r="AH102" s="281"/>
      <c r="AI102" s="281"/>
      <c r="AJ102" s="281"/>
      <c r="AK102" s="281"/>
      <c r="AL102" s="281"/>
      <c r="AM102" s="281"/>
      <c r="AN102" s="280">
        <f t="shared" si="0"/>
        <v>0</v>
      </c>
      <c r="AO102" s="281"/>
      <c r="AP102" s="281"/>
      <c r="AQ102" s="98" t="s">
        <v>86</v>
      </c>
      <c r="AR102" s="99"/>
      <c r="AS102" s="100">
        <v>0</v>
      </c>
      <c r="AT102" s="101">
        <f t="shared" si="1"/>
        <v>0</v>
      </c>
      <c r="AU102" s="102">
        <f>'36-5-2021 - SO 05 - Traso...'!P132</f>
        <v>0</v>
      </c>
      <c r="AV102" s="101">
        <f>'36-5-2021 - SO 05 - Traso...'!J33</f>
        <v>0</v>
      </c>
      <c r="AW102" s="101">
        <f>'36-5-2021 - SO 05 - Traso...'!J34</f>
        <v>0</v>
      </c>
      <c r="AX102" s="101">
        <f>'36-5-2021 - SO 05 - Traso...'!J35</f>
        <v>0</v>
      </c>
      <c r="AY102" s="101">
        <f>'36-5-2021 - SO 05 - Traso...'!J36</f>
        <v>0</v>
      </c>
      <c r="AZ102" s="101">
        <f>'36-5-2021 - SO 05 - Traso...'!F33</f>
        <v>0</v>
      </c>
      <c r="BA102" s="101">
        <f>'36-5-2021 - SO 05 - Traso...'!F34</f>
        <v>0</v>
      </c>
      <c r="BB102" s="101">
        <f>'36-5-2021 - SO 05 - Traso...'!F35</f>
        <v>0</v>
      </c>
      <c r="BC102" s="101">
        <f>'36-5-2021 - SO 05 - Traso...'!F36</f>
        <v>0</v>
      </c>
      <c r="BD102" s="103">
        <f>'36-5-2021 - SO 05 - Traso...'!F37</f>
        <v>0</v>
      </c>
      <c r="BT102" s="104" t="s">
        <v>87</v>
      </c>
      <c r="BV102" s="104" t="s">
        <v>81</v>
      </c>
      <c r="BW102" s="104" t="s">
        <v>111</v>
      </c>
      <c r="BX102" s="104" t="s">
        <v>5</v>
      </c>
      <c r="CL102" s="104" t="s">
        <v>19</v>
      </c>
      <c r="CM102" s="104" t="s">
        <v>89</v>
      </c>
    </row>
    <row r="103" spans="1:91" s="7" customFormat="1" ht="24.75" customHeight="1">
      <c r="A103" s="94" t="s">
        <v>83</v>
      </c>
      <c r="B103" s="95"/>
      <c r="C103" s="96"/>
      <c r="D103" s="272" t="s">
        <v>112</v>
      </c>
      <c r="E103" s="272"/>
      <c r="F103" s="272"/>
      <c r="G103" s="272"/>
      <c r="H103" s="272"/>
      <c r="I103" s="97"/>
      <c r="J103" s="272" t="s">
        <v>113</v>
      </c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80">
        <f>'36-7-2021 - SO 07 - Defin...'!J30</f>
        <v>0</v>
      </c>
      <c r="AH103" s="281"/>
      <c r="AI103" s="281"/>
      <c r="AJ103" s="281"/>
      <c r="AK103" s="281"/>
      <c r="AL103" s="281"/>
      <c r="AM103" s="281"/>
      <c r="AN103" s="280">
        <f t="shared" si="0"/>
        <v>0</v>
      </c>
      <c r="AO103" s="281"/>
      <c r="AP103" s="281"/>
      <c r="AQ103" s="98" t="s">
        <v>86</v>
      </c>
      <c r="AR103" s="99"/>
      <c r="AS103" s="112">
        <v>0</v>
      </c>
      <c r="AT103" s="113">
        <f t="shared" si="1"/>
        <v>0</v>
      </c>
      <c r="AU103" s="114">
        <f>'36-7-2021 - SO 07 - Defin...'!P126</f>
        <v>0</v>
      </c>
      <c r="AV103" s="113">
        <f>'36-7-2021 - SO 07 - Defin...'!J33</f>
        <v>0</v>
      </c>
      <c r="AW103" s="113">
        <f>'36-7-2021 - SO 07 - Defin...'!J34</f>
        <v>0</v>
      </c>
      <c r="AX103" s="113">
        <f>'36-7-2021 - SO 07 - Defin...'!J35</f>
        <v>0</v>
      </c>
      <c r="AY103" s="113">
        <f>'36-7-2021 - SO 07 - Defin...'!J36</f>
        <v>0</v>
      </c>
      <c r="AZ103" s="113">
        <f>'36-7-2021 - SO 07 - Defin...'!F33</f>
        <v>0</v>
      </c>
      <c r="BA103" s="113">
        <f>'36-7-2021 - SO 07 - Defin...'!F34</f>
        <v>0</v>
      </c>
      <c r="BB103" s="113">
        <f>'36-7-2021 - SO 07 - Defin...'!F35</f>
        <v>0</v>
      </c>
      <c r="BC103" s="113">
        <f>'36-7-2021 - SO 07 - Defin...'!F36</f>
        <v>0</v>
      </c>
      <c r="BD103" s="115">
        <f>'36-7-2021 - SO 07 - Defin...'!F37</f>
        <v>0</v>
      </c>
      <c r="BT103" s="104" t="s">
        <v>87</v>
      </c>
      <c r="BV103" s="104" t="s">
        <v>81</v>
      </c>
      <c r="BW103" s="104" t="s">
        <v>114</v>
      </c>
      <c r="BX103" s="104" t="s">
        <v>5</v>
      </c>
      <c r="CL103" s="104" t="s">
        <v>19</v>
      </c>
      <c r="CM103" s="104" t="s">
        <v>89</v>
      </c>
    </row>
    <row r="104" spans="2:44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0"/>
    </row>
    <row r="105" spans="1:57" s="2" customFormat="1" ht="30" customHeight="1">
      <c r="A105" s="35"/>
      <c r="B105" s="36"/>
      <c r="C105" s="83" t="s">
        <v>115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285">
        <f>ROUND(SUM(AG106:AG110),2)</f>
        <v>0</v>
      </c>
      <c r="AH105" s="285"/>
      <c r="AI105" s="285"/>
      <c r="AJ105" s="285"/>
      <c r="AK105" s="285"/>
      <c r="AL105" s="285"/>
      <c r="AM105" s="285"/>
      <c r="AN105" s="285">
        <f>ROUND(SUM(AN106:AN110),2)</f>
        <v>0</v>
      </c>
      <c r="AO105" s="285"/>
      <c r="AP105" s="285"/>
      <c r="AQ105" s="116"/>
      <c r="AR105" s="38"/>
      <c r="AS105" s="76" t="s">
        <v>116</v>
      </c>
      <c r="AT105" s="77" t="s">
        <v>117</v>
      </c>
      <c r="AU105" s="77" t="s">
        <v>43</v>
      </c>
      <c r="AV105" s="78" t="s">
        <v>66</v>
      </c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89" s="2" customFormat="1" ht="19.9" customHeight="1">
      <c r="A106" s="35"/>
      <c r="B106" s="36"/>
      <c r="C106" s="37"/>
      <c r="D106" s="271" t="s">
        <v>118</v>
      </c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37"/>
      <c r="AD106" s="37"/>
      <c r="AE106" s="37"/>
      <c r="AF106" s="37"/>
      <c r="AG106" s="277">
        <f>ROUND(AG94*AS106,2)</f>
        <v>0</v>
      </c>
      <c r="AH106" s="278"/>
      <c r="AI106" s="278"/>
      <c r="AJ106" s="278"/>
      <c r="AK106" s="278"/>
      <c r="AL106" s="278"/>
      <c r="AM106" s="278"/>
      <c r="AN106" s="278">
        <f>ROUND(AG106+AV106,2)</f>
        <v>0</v>
      </c>
      <c r="AO106" s="278"/>
      <c r="AP106" s="278"/>
      <c r="AQ106" s="37"/>
      <c r="AR106" s="38"/>
      <c r="AS106" s="117">
        <v>0</v>
      </c>
      <c r="AT106" s="118" t="s">
        <v>119</v>
      </c>
      <c r="AU106" s="118" t="s">
        <v>44</v>
      </c>
      <c r="AV106" s="110">
        <f>ROUND(IF(AU106="základní",AG106*L32,IF(AU106="snížená",AG106*L33,0)),2)</f>
        <v>0</v>
      </c>
      <c r="AW106" s="35"/>
      <c r="AX106" s="35"/>
      <c r="AY106" s="35"/>
      <c r="AZ106" s="35"/>
      <c r="BA106" s="35"/>
      <c r="BB106" s="35"/>
      <c r="BC106" s="35"/>
      <c r="BD106" s="35"/>
      <c r="BE106" s="35"/>
      <c r="BV106" s="17" t="s">
        <v>120</v>
      </c>
      <c r="BY106" s="119">
        <f>IF(AU106="základní",AV106,0)</f>
        <v>0</v>
      </c>
      <c r="BZ106" s="119">
        <f>IF(AU106="snížená",AV106,0)</f>
        <v>0</v>
      </c>
      <c r="CA106" s="119">
        <v>0</v>
      </c>
      <c r="CB106" s="119">
        <v>0</v>
      </c>
      <c r="CC106" s="119">
        <v>0</v>
      </c>
      <c r="CD106" s="119">
        <f>IF(AU106="základní",AG106,0)</f>
        <v>0</v>
      </c>
      <c r="CE106" s="119">
        <f>IF(AU106="snížená",AG106,0)</f>
        <v>0</v>
      </c>
      <c r="CF106" s="119">
        <f>IF(AU106="zákl. přenesená",AG106,0)</f>
        <v>0</v>
      </c>
      <c r="CG106" s="119">
        <f>IF(AU106="sníž. přenesená",AG106,0)</f>
        <v>0</v>
      </c>
      <c r="CH106" s="119">
        <f>IF(AU106="nulová",AG106,0)</f>
        <v>0</v>
      </c>
      <c r="CI106" s="17">
        <f>IF(AU106="základní",1,IF(AU106="snížená",2,IF(AU106="zákl. přenesená",4,IF(AU106="sníž. přenesená",5,3))))</f>
        <v>1</v>
      </c>
      <c r="CJ106" s="17">
        <f>IF(AT106="stavební čast",1,IF(AT106="investiční čast",2,3))</f>
        <v>1</v>
      </c>
      <c r="CK106" s="17" t="str">
        <f>IF(D106="Vyplň vlastní","","x")</f>
        <v>x</v>
      </c>
    </row>
    <row r="107" spans="1:89" s="2" customFormat="1" ht="19.9" customHeight="1">
      <c r="A107" s="35"/>
      <c r="B107" s="36"/>
      <c r="C107" s="37"/>
      <c r="D107" s="271" t="s">
        <v>121</v>
      </c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37"/>
      <c r="AD107" s="37"/>
      <c r="AE107" s="37"/>
      <c r="AF107" s="37"/>
      <c r="AG107" s="277">
        <f>ROUND(AG94*AS107,2)</f>
        <v>0</v>
      </c>
      <c r="AH107" s="278"/>
      <c r="AI107" s="278"/>
      <c r="AJ107" s="278"/>
      <c r="AK107" s="278"/>
      <c r="AL107" s="278"/>
      <c r="AM107" s="278"/>
      <c r="AN107" s="278">
        <f>ROUND(AG107+AV107,2)</f>
        <v>0</v>
      </c>
      <c r="AO107" s="278"/>
      <c r="AP107" s="278"/>
      <c r="AQ107" s="37"/>
      <c r="AR107" s="38"/>
      <c r="AS107" s="117">
        <v>0</v>
      </c>
      <c r="AT107" s="118" t="s">
        <v>119</v>
      </c>
      <c r="AU107" s="118" t="s">
        <v>44</v>
      </c>
      <c r="AV107" s="110">
        <f>ROUND(IF(AU107="základní",AG107*L32,IF(AU107="snížená",AG107*L33,0)),2)</f>
        <v>0</v>
      </c>
      <c r="AW107" s="35"/>
      <c r="AX107" s="35"/>
      <c r="AY107" s="35"/>
      <c r="AZ107" s="35"/>
      <c r="BA107" s="35"/>
      <c r="BB107" s="35"/>
      <c r="BC107" s="35"/>
      <c r="BD107" s="35"/>
      <c r="BE107" s="35"/>
      <c r="BV107" s="17" t="s">
        <v>120</v>
      </c>
      <c r="BY107" s="119">
        <f>IF(AU107="základní",AV107,0)</f>
        <v>0</v>
      </c>
      <c r="BZ107" s="119">
        <f>IF(AU107="snížená",AV107,0)</f>
        <v>0</v>
      </c>
      <c r="CA107" s="119">
        <v>0</v>
      </c>
      <c r="CB107" s="119">
        <v>0</v>
      </c>
      <c r="CC107" s="119">
        <v>0</v>
      </c>
      <c r="CD107" s="119">
        <f>IF(AU107="základní",AG107,0)</f>
        <v>0</v>
      </c>
      <c r="CE107" s="119">
        <f>IF(AU107="snížená",AG107,0)</f>
        <v>0</v>
      </c>
      <c r="CF107" s="119">
        <f>IF(AU107="zákl. přenesená",AG107,0)</f>
        <v>0</v>
      </c>
      <c r="CG107" s="119">
        <f>IF(AU107="sníž. přenesená",AG107,0)</f>
        <v>0</v>
      </c>
      <c r="CH107" s="119">
        <f>IF(AU107="nulová",AG107,0)</f>
        <v>0</v>
      </c>
      <c r="CI107" s="17">
        <f>IF(AU107="základní",1,IF(AU107="snížená",2,IF(AU107="zákl. přenesená",4,IF(AU107="sníž. přenesená",5,3))))</f>
        <v>1</v>
      </c>
      <c r="CJ107" s="17">
        <f>IF(AT107="stavební čast",1,IF(AT107="investiční čast",2,3))</f>
        <v>1</v>
      </c>
      <c r="CK107" s="17" t="str">
        <f>IF(D107="Vyplň vlastní","","x")</f>
        <v>x</v>
      </c>
    </row>
    <row r="108" spans="1:89" s="2" customFormat="1" ht="19.9" customHeight="1">
      <c r="A108" s="35"/>
      <c r="B108" s="36"/>
      <c r="C108" s="37"/>
      <c r="D108" s="279" t="s">
        <v>1559</v>
      </c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37"/>
      <c r="AD108" s="37"/>
      <c r="AE108" s="37"/>
      <c r="AF108" s="37"/>
      <c r="AG108" s="277">
        <f>ROUND(AG94*AS108,2)</f>
        <v>0</v>
      </c>
      <c r="AH108" s="278"/>
      <c r="AI108" s="278"/>
      <c r="AJ108" s="278"/>
      <c r="AK108" s="278"/>
      <c r="AL108" s="278"/>
      <c r="AM108" s="278"/>
      <c r="AN108" s="278">
        <f>ROUND(AG108+AV108,2)</f>
        <v>0</v>
      </c>
      <c r="AO108" s="278"/>
      <c r="AP108" s="278"/>
      <c r="AQ108" s="37"/>
      <c r="AR108" s="38"/>
      <c r="AS108" s="117">
        <v>0</v>
      </c>
      <c r="AT108" s="118" t="s">
        <v>119</v>
      </c>
      <c r="AU108" s="118" t="s">
        <v>44</v>
      </c>
      <c r="AV108" s="110">
        <f>ROUND(IF(AU108="základní",AG108*L32,IF(AU108="snížená",AG108*L33,0)),2)</f>
        <v>0</v>
      </c>
      <c r="AW108" s="35"/>
      <c r="AX108" s="35"/>
      <c r="AY108" s="35"/>
      <c r="AZ108" s="35"/>
      <c r="BA108" s="35"/>
      <c r="BB108" s="35"/>
      <c r="BC108" s="35"/>
      <c r="BD108" s="35"/>
      <c r="BE108" s="35"/>
      <c r="BV108" s="17" t="s">
        <v>123</v>
      </c>
      <c r="BY108" s="119">
        <f>IF(AU108="základní",AV108,0)</f>
        <v>0</v>
      </c>
      <c r="BZ108" s="119">
        <f>IF(AU108="snížená",AV108,0)</f>
        <v>0</v>
      </c>
      <c r="CA108" s="119">
        <v>0</v>
      </c>
      <c r="CB108" s="119">
        <v>0</v>
      </c>
      <c r="CC108" s="119">
        <v>0</v>
      </c>
      <c r="CD108" s="119">
        <f>IF(AU108="základní",AG108,0)</f>
        <v>0</v>
      </c>
      <c r="CE108" s="119">
        <f>IF(AU108="snížená",AG108,0)</f>
        <v>0</v>
      </c>
      <c r="CF108" s="119">
        <f>IF(AU108="zákl. přenesená",AG108,0)</f>
        <v>0</v>
      </c>
      <c r="CG108" s="119">
        <f>IF(AU108="sníž. přenesená",AG108,0)</f>
        <v>0</v>
      </c>
      <c r="CH108" s="119">
        <f>IF(AU108="nulová",AG108,0)</f>
        <v>0</v>
      </c>
      <c r="CI108" s="17">
        <f>IF(AU108="základní",1,IF(AU108="snížená",2,IF(AU108="zákl. přenesená",4,IF(AU108="sníž. přenesená",5,3))))</f>
        <v>1</v>
      </c>
      <c r="CJ108" s="17">
        <f>IF(AT108="stavební čast",1,IF(AT108="investiční čast",2,3))</f>
        <v>1</v>
      </c>
      <c r="CK108" s="17" t="str">
        <f>IF(D108="Vyplň vlastní","","x")</f>
        <v>x</v>
      </c>
    </row>
    <row r="109" spans="1:89" s="2" customFormat="1" ht="19.9" customHeight="1">
      <c r="A109" s="35"/>
      <c r="B109" s="36"/>
      <c r="C109" s="37"/>
      <c r="D109" s="279" t="s">
        <v>122</v>
      </c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37"/>
      <c r="AD109" s="37"/>
      <c r="AE109" s="37"/>
      <c r="AF109" s="37"/>
      <c r="AG109" s="277">
        <f>ROUND(AG94*AS109,2)</f>
        <v>0</v>
      </c>
      <c r="AH109" s="278"/>
      <c r="AI109" s="278"/>
      <c r="AJ109" s="278"/>
      <c r="AK109" s="278"/>
      <c r="AL109" s="278"/>
      <c r="AM109" s="278"/>
      <c r="AN109" s="278">
        <f>ROUND(AG109+AV109,2)</f>
        <v>0</v>
      </c>
      <c r="AO109" s="278"/>
      <c r="AP109" s="278"/>
      <c r="AQ109" s="37"/>
      <c r="AR109" s="38"/>
      <c r="AS109" s="117">
        <v>0</v>
      </c>
      <c r="AT109" s="118" t="s">
        <v>119</v>
      </c>
      <c r="AU109" s="118" t="s">
        <v>44</v>
      </c>
      <c r="AV109" s="110">
        <f>ROUND(IF(AU109="základní",AG109*L32,IF(AU109="snížená",AG109*L33,0)),2)</f>
        <v>0</v>
      </c>
      <c r="AW109" s="35"/>
      <c r="AX109" s="35"/>
      <c r="AY109" s="35"/>
      <c r="AZ109" s="35"/>
      <c r="BA109" s="35"/>
      <c r="BB109" s="35"/>
      <c r="BC109" s="35"/>
      <c r="BD109" s="35"/>
      <c r="BE109" s="35"/>
      <c r="BV109" s="17" t="s">
        <v>123</v>
      </c>
      <c r="BY109" s="119">
        <f>IF(AU109="základní",AV109,0)</f>
        <v>0</v>
      </c>
      <c r="BZ109" s="119">
        <f>IF(AU109="snížená",AV109,0)</f>
        <v>0</v>
      </c>
      <c r="CA109" s="119">
        <v>0</v>
      </c>
      <c r="CB109" s="119">
        <v>0</v>
      </c>
      <c r="CC109" s="119">
        <v>0</v>
      </c>
      <c r="CD109" s="119">
        <f>IF(AU109="základní",AG109,0)</f>
        <v>0</v>
      </c>
      <c r="CE109" s="119">
        <f>IF(AU109="snížená",AG109,0)</f>
        <v>0</v>
      </c>
      <c r="CF109" s="119">
        <f>IF(AU109="zákl. přenesená",AG109,0)</f>
        <v>0</v>
      </c>
      <c r="CG109" s="119">
        <f>IF(AU109="sníž. přenesená",AG109,0)</f>
        <v>0</v>
      </c>
      <c r="CH109" s="119">
        <f>IF(AU109="nulová",AG109,0)</f>
        <v>0</v>
      </c>
      <c r="CI109" s="17">
        <f>IF(AU109="základní",1,IF(AU109="snížená",2,IF(AU109="zákl. přenesená",4,IF(AU109="sníž. přenesená",5,3))))</f>
        <v>1</v>
      </c>
      <c r="CJ109" s="17">
        <f>IF(AT109="stavební čast",1,IF(AT109="investiční čast",2,3))</f>
        <v>1</v>
      </c>
      <c r="CK109" s="17" t="str">
        <f>IF(D109="Vyplň vlastní","","x")</f>
        <v/>
      </c>
    </row>
    <row r="110" spans="1:89" s="2" customFormat="1" ht="19.9" customHeight="1">
      <c r="A110" s="35"/>
      <c r="B110" s="36"/>
      <c r="C110" s="37"/>
      <c r="D110" s="279" t="s">
        <v>122</v>
      </c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37"/>
      <c r="AD110" s="37"/>
      <c r="AE110" s="37"/>
      <c r="AF110" s="37"/>
      <c r="AG110" s="277">
        <f>ROUND(AG94*AS110,2)</f>
        <v>0</v>
      </c>
      <c r="AH110" s="278"/>
      <c r="AI110" s="278"/>
      <c r="AJ110" s="278"/>
      <c r="AK110" s="278"/>
      <c r="AL110" s="278"/>
      <c r="AM110" s="278"/>
      <c r="AN110" s="278">
        <f>ROUND(AG110+AV110,2)</f>
        <v>0</v>
      </c>
      <c r="AO110" s="278"/>
      <c r="AP110" s="278"/>
      <c r="AQ110" s="37"/>
      <c r="AR110" s="38"/>
      <c r="AS110" s="120">
        <v>0</v>
      </c>
      <c r="AT110" s="121" t="s">
        <v>119</v>
      </c>
      <c r="AU110" s="121" t="s">
        <v>44</v>
      </c>
      <c r="AV110" s="122">
        <f>ROUND(IF(AU110="základní",AG110*L32,IF(AU110="snížená",AG110*L33,0)),2)</f>
        <v>0</v>
      </c>
      <c r="AW110" s="35"/>
      <c r="AX110" s="35"/>
      <c r="AY110" s="35"/>
      <c r="AZ110" s="35"/>
      <c r="BA110" s="35"/>
      <c r="BB110" s="35"/>
      <c r="BC110" s="35"/>
      <c r="BD110" s="35"/>
      <c r="BE110" s="35"/>
      <c r="BV110" s="17" t="s">
        <v>123</v>
      </c>
      <c r="BY110" s="119">
        <f>IF(AU110="základní",AV110,0)</f>
        <v>0</v>
      </c>
      <c r="BZ110" s="119">
        <f>IF(AU110="snížená",AV110,0)</f>
        <v>0</v>
      </c>
      <c r="CA110" s="119">
        <v>0</v>
      </c>
      <c r="CB110" s="119">
        <v>0</v>
      </c>
      <c r="CC110" s="119">
        <v>0</v>
      </c>
      <c r="CD110" s="119">
        <f>IF(AU110="základní",AG110,0)</f>
        <v>0</v>
      </c>
      <c r="CE110" s="119">
        <f>IF(AU110="snížená",AG110,0)</f>
        <v>0</v>
      </c>
      <c r="CF110" s="119">
        <f>IF(AU110="zákl. přenesená",AG110,0)</f>
        <v>0</v>
      </c>
      <c r="CG110" s="119">
        <f>IF(AU110="sníž. přenesená",AG110,0)</f>
        <v>0</v>
      </c>
      <c r="CH110" s="119">
        <f>IF(AU110="nulová",AG110,0)</f>
        <v>0</v>
      </c>
      <c r="CI110" s="17">
        <f>IF(AU110="základní",1,IF(AU110="snížená",2,IF(AU110="zákl. přenesená",4,IF(AU110="sníž. přenesená",5,3))))</f>
        <v>1</v>
      </c>
      <c r="CJ110" s="17">
        <f>IF(AT110="stavební čast",1,IF(AT110="investiční čast",2,3))</f>
        <v>1</v>
      </c>
      <c r="CK110" s="17" t="str">
        <f>IF(D110="Vyplň vlastní","","x")</f>
        <v/>
      </c>
    </row>
    <row r="111" spans="1:57" s="2" customFormat="1" ht="10.9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8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s="2" customFormat="1" ht="30" customHeight="1">
      <c r="A112" s="35"/>
      <c r="B112" s="36"/>
      <c r="C112" s="123" t="s">
        <v>124</v>
      </c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286">
        <f>ROUND(AG94+AG105,2)</f>
        <v>0</v>
      </c>
      <c r="AH112" s="286"/>
      <c r="AI112" s="286"/>
      <c r="AJ112" s="286"/>
      <c r="AK112" s="286"/>
      <c r="AL112" s="286"/>
      <c r="AM112" s="286"/>
      <c r="AN112" s="286">
        <f>ROUND(AN94+AN105,2)</f>
        <v>0</v>
      </c>
      <c r="AO112" s="286"/>
      <c r="AP112" s="286"/>
      <c r="AQ112" s="124"/>
      <c r="AR112" s="38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s="2" customFormat="1" ht="6.95" customHeight="1">
      <c r="A113" s="35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38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</sheetData>
  <sheetProtection algorithmName="SHA-512" hashValue="QESDUZZfGsPw4AA0/UHarPzH5jAMmHIY8Zy5FD9VMxUW4uovhC62VYZ8+xV4WE+gFKT+T70fnDeJA16NkQvn3w==" saltValue="rt54uqy3DccSOiZ8hTuVZWt02m388xIrXZL0RwXAfJWcyuNsfM6QOP/v7OsxYvoHWni+7FxqjT30mXZcBYKM4A==" spinCount="100000" sheet="1" objects="1" scenarios="1" formatColumns="0" formatRows="0"/>
  <mergeCells count="95">
    <mergeCell ref="AN112:AP112"/>
    <mergeCell ref="AS89:AT91"/>
    <mergeCell ref="AN107:AP107"/>
    <mergeCell ref="AN108:AP108"/>
    <mergeCell ref="AN109:AP109"/>
    <mergeCell ref="AN110:AP110"/>
    <mergeCell ref="AN94:AP94"/>
    <mergeCell ref="AN105:AP105"/>
    <mergeCell ref="AR2:BE2"/>
    <mergeCell ref="AG97:AM97"/>
    <mergeCell ref="AG98:AM98"/>
    <mergeCell ref="AG106:AM106"/>
    <mergeCell ref="AG101:AM101"/>
    <mergeCell ref="AG92:AM92"/>
    <mergeCell ref="AG99:AM99"/>
    <mergeCell ref="AG96:AM96"/>
    <mergeCell ref="AG95:AM95"/>
    <mergeCell ref="AG102:AM102"/>
    <mergeCell ref="AG100:AM100"/>
    <mergeCell ref="AG103:AM103"/>
    <mergeCell ref="AM90:AP90"/>
    <mergeCell ref="AM87:AN87"/>
    <mergeCell ref="AM89:AP89"/>
    <mergeCell ref="AN102:AP102"/>
    <mergeCell ref="AK36:AO36"/>
    <mergeCell ref="W36:AE36"/>
    <mergeCell ref="L36:P36"/>
    <mergeCell ref="AK38:AO38"/>
    <mergeCell ref="X38:AB38"/>
    <mergeCell ref="L33:P33"/>
    <mergeCell ref="AK34:AO34"/>
    <mergeCell ref="L34:P34"/>
    <mergeCell ref="W34:AE34"/>
    <mergeCell ref="W35:AE35"/>
    <mergeCell ref="L35:P35"/>
    <mergeCell ref="AK35:AO35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D110:AB110"/>
    <mergeCell ref="AG110:AM110"/>
    <mergeCell ref="AG94:AM94"/>
    <mergeCell ref="AG105:AM105"/>
    <mergeCell ref="AG112:AM112"/>
    <mergeCell ref="J101:AF101"/>
    <mergeCell ref="J102:AF102"/>
    <mergeCell ref="J103:AF103"/>
    <mergeCell ref="K98:AF98"/>
    <mergeCell ref="K99:AF99"/>
    <mergeCell ref="K100:AF100"/>
    <mergeCell ref="L85:AO85"/>
    <mergeCell ref="AG107:AM107"/>
    <mergeCell ref="D108:AB108"/>
    <mergeCell ref="AG108:AM108"/>
    <mergeCell ref="D109:AB109"/>
    <mergeCell ref="AG109:AM109"/>
    <mergeCell ref="AN106:AP106"/>
    <mergeCell ref="AN103:AP103"/>
    <mergeCell ref="AN101:AP101"/>
    <mergeCell ref="AN97:AP97"/>
    <mergeCell ref="AN95:AP95"/>
    <mergeCell ref="AN100:AP100"/>
    <mergeCell ref="AN99:AP99"/>
    <mergeCell ref="AN96:AP96"/>
    <mergeCell ref="AN92:AP92"/>
    <mergeCell ref="AN98:AP98"/>
    <mergeCell ref="C92:G92"/>
    <mergeCell ref="D107:AB107"/>
    <mergeCell ref="D106:AB106"/>
    <mergeCell ref="D97:H97"/>
    <mergeCell ref="D103:H103"/>
    <mergeCell ref="D102:H102"/>
    <mergeCell ref="D101:H101"/>
    <mergeCell ref="D96:H96"/>
    <mergeCell ref="D95:H95"/>
    <mergeCell ref="E98:I98"/>
    <mergeCell ref="E99:I99"/>
    <mergeCell ref="E100:I100"/>
    <mergeCell ref="I92:AF92"/>
    <mergeCell ref="J96:AF96"/>
    <mergeCell ref="J97:AF97"/>
    <mergeCell ref="J95:AF95"/>
  </mergeCells>
  <dataValidations count="2">
    <dataValidation type="list" allowBlank="1" showInputMessage="1" showErrorMessage="1" error="Povoleny jsou hodnoty základní, snížená, zákl. přenesená, sníž. přenesená, nulová." sqref="AU105:AU110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5:AT110">
      <formula1>"stavební čast, technologická čast, investiční čast"</formula1>
    </dataValidation>
  </dataValidations>
  <hyperlinks>
    <hyperlink ref="A95" location="'36-1-2021 - SO 01 - VTL p...'!C2" display="/"/>
    <hyperlink ref="A96" location="'36-2-2021 - SO 02 - Proti...'!C2" display="/"/>
    <hyperlink ref="A98" location="'36-3.1-2021 - SO 03-01 - ...'!C2" display="/"/>
    <hyperlink ref="A99" location="'36-3.2-2021 - SO 03-02 - ...'!C2" display="/"/>
    <hyperlink ref="A100" location="'36-3.3-2021 - SO 03-03 - ...'!C2" display="/"/>
    <hyperlink ref="A101" location="'36-4-2021 - SO 04 - Umíst...'!C2" display="/"/>
    <hyperlink ref="A102" location="'36-5-2021 - SO 05 - Traso...'!C2" display="/"/>
    <hyperlink ref="A103" location="'36-7-2021 - SO 07 - Defi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7"/>
  <sheetViews>
    <sheetView showGridLines="0" workbookViewId="0" topLeftCell="A5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7.710937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88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89</v>
      </c>
    </row>
    <row r="4" spans="2:46" s="1" customFormat="1" ht="24.95" customHeight="1">
      <c r="B4" s="20"/>
      <c r="D4" s="127" t="s">
        <v>125</v>
      </c>
      <c r="L4" s="20"/>
      <c r="M4" s="12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322" t="str">
        <f>'Rekapitulace stavby'!K6</f>
        <v>VTL plynovodní přípojka pro teplárnu Tábor</v>
      </c>
      <c r="F7" s="323"/>
      <c r="G7" s="323"/>
      <c r="H7" s="323"/>
      <c r="L7" s="20"/>
    </row>
    <row r="8" spans="1:31" s="2" customFormat="1" ht="12" customHeight="1">
      <c r="A8" s="35"/>
      <c r="B8" s="38"/>
      <c r="C8" s="35"/>
      <c r="D8" s="129" t="s">
        <v>126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24" t="s">
        <v>127</v>
      </c>
      <c r="F9" s="325"/>
      <c r="G9" s="325"/>
      <c r="H9" s="32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9" t="s">
        <v>18</v>
      </c>
      <c r="E11" s="35"/>
      <c r="F11" s="111" t="s">
        <v>19</v>
      </c>
      <c r="G11" s="35"/>
      <c r="H11" s="35"/>
      <c r="I11" s="129" t="s">
        <v>20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9" t="s">
        <v>21</v>
      </c>
      <c r="E12" s="35"/>
      <c r="F12" s="111" t="s">
        <v>22</v>
      </c>
      <c r="G12" s="35"/>
      <c r="H12" s="35"/>
      <c r="I12" s="129" t="s">
        <v>23</v>
      </c>
      <c r="J12" s="130" t="str">
        <f>'Rekapitulace stavby'!AN8</f>
        <v>25. 8. 2021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9" t="s">
        <v>25</v>
      </c>
      <c r="E14" s="35"/>
      <c r="F14" s="35"/>
      <c r="G14" s="35"/>
      <c r="H14" s="35"/>
      <c r="I14" s="129" t="s">
        <v>26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11" t="s">
        <v>27</v>
      </c>
      <c r="F15" s="35"/>
      <c r="G15" s="35"/>
      <c r="H15" s="35"/>
      <c r="I15" s="129" t="s">
        <v>28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9" t="s">
        <v>29</v>
      </c>
      <c r="E17" s="35"/>
      <c r="F17" s="35"/>
      <c r="G17" s="35"/>
      <c r="H17" s="35"/>
      <c r="I17" s="129" t="s">
        <v>26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26" t="str">
        <f>'Rekapitulace stavby'!E14</f>
        <v>Vyplň údaj</v>
      </c>
      <c r="F18" s="327"/>
      <c r="G18" s="327"/>
      <c r="H18" s="327"/>
      <c r="I18" s="129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9" t="s">
        <v>31</v>
      </c>
      <c r="E20" s="35"/>
      <c r="F20" s="35"/>
      <c r="G20" s="35"/>
      <c r="H20" s="35"/>
      <c r="I20" s="129" t="s">
        <v>26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11" t="s">
        <v>32</v>
      </c>
      <c r="F21" s="35"/>
      <c r="G21" s="35"/>
      <c r="H21" s="35"/>
      <c r="I21" s="129" t="s">
        <v>28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9" t="s">
        <v>34</v>
      </c>
      <c r="E23" s="35"/>
      <c r="F23" s="35"/>
      <c r="G23" s="35"/>
      <c r="H23" s="35"/>
      <c r="I23" s="129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11" t="s">
        <v>35</v>
      </c>
      <c r="F24" s="35"/>
      <c r="G24" s="35"/>
      <c r="H24" s="35"/>
      <c r="I24" s="129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9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1"/>
      <c r="B27" s="132"/>
      <c r="C27" s="131"/>
      <c r="D27" s="131"/>
      <c r="E27" s="328" t="s">
        <v>1</v>
      </c>
      <c r="F27" s="328"/>
      <c r="G27" s="328"/>
      <c r="H27" s="328"/>
      <c r="I27" s="131"/>
      <c r="J27" s="131"/>
      <c r="K27" s="131"/>
      <c r="L27" s="133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4"/>
      <c r="E29" s="134"/>
      <c r="F29" s="134"/>
      <c r="G29" s="134"/>
      <c r="H29" s="134"/>
      <c r="I29" s="134"/>
      <c r="J29" s="134"/>
      <c r="K29" s="13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38"/>
      <c r="C30" s="35"/>
      <c r="D30" s="135" t="s">
        <v>39</v>
      </c>
      <c r="E30" s="35"/>
      <c r="F30" s="35"/>
      <c r="G30" s="35"/>
      <c r="H30" s="35"/>
      <c r="I30" s="35"/>
      <c r="J30" s="136">
        <f>ROUND(J141,2)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8"/>
      <c r="C31" s="35"/>
      <c r="D31" s="134"/>
      <c r="E31" s="134"/>
      <c r="F31" s="134"/>
      <c r="G31" s="134"/>
      <c r="H31" s="134"/>
      <c r="I31" s="134"/>
      <c r="J31" s="134"/>
      <c r="K31" s="13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38"/>
      <c r="C32" s="35"/>
      <c r="D32" s="35"/>
      <c r="E32" s="35"/>
      <c r="F32" s="137" t="s">
        <v>41</v>
      </c>
      <c r="G32" s="35"/>
      <c r="H32" s="35"/>
      <c r="I32" s="137" t="s">
        <v>40</v>
      </c>
      <c r="J32" s="137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38"/>
      <c r="C33" s="35"/>
      <c r="D33" s="138" t="s">
        <v>43</v>
      </c>
      <c r="E33" s="129" t="s">
        <v>44</v>
      </c>
      <c r="F33" s="139">
        <f>ROUND((SUM(BE141:BE386)),2)</f>
        <v>0</v>
      </c>
      <c r="G33" s="35"/>
      <c r="H33" s="35"/>
      <c r="I33" s="140">
        <v>0.21</v>
      </c>
      <c r="J33" s="139">
        <f>ROUND(((SUM(BE141:BE386))*I33),2)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129" t="s">
        <v>45</v>
      </c>
      <c r="F34" s="139">
        <f>ROUND((SUM(BF141:BF386)),2)</f>
        <v>0</v>
      </c>
      <c r="G34" s="35"/>
      <c r="H34" s="35"/>
      <c r="I34" s="140">
        <v>0.15</v>
      </c>
      <c r="J34" s="139">
        <f>ROUND(((SUM(BF141:BF386))*I34),2)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38"/>
      <c r="C35" s="35"/>
      <c r="D35" s="35"/>
      <c r="E35" s="129" t="s">
        <v>46</v>
      </c>
      <c r="F35" s="139">
        <f>ROUND((SUM(BG141:BG386)),2)</f>
        <v>0</v>
      </c>
      <c r="G35" s="35"/>
      <c r="H35" s="35"/>
      <c r="I35" s="140">
        <v>0.21</v>
      </c>
      <c r="J35" s="139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38"/>
      <c r="C36" s="35"/>
      <c r="D36" s="35"/>
      <c r="E36" s="129" t="s">
        <v>47</v>
      </c>
      <c r="F36" s="139">
        <f>ROUND((SUM(BH141:BH386)),2)</f>
        <v>0</v>
      </c>
      <c r="G36" s="35"/>
      <c r="H36" s="35"/>
      <c r="I36" s="140">
        <v>0.15</v>
      </c>
      <c r="J36" s="139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9" t="s">
        <v>48</v>
      </c>
      <c r="F37" s="139">
        <f>ROUND((SUM(BI141:BI386)),2)</f>
        <v>0</v>
      </c>
      <c r="G37" s="35"/>
      <c r="H37" s="35"/>
      <c r="I37" s="140">
        <v>0</v>
      </c>
      <c r="J37" s="139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8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38"/>
      <c r="C39" s="141"/>
      <c r="D39" s="142" t="s">
        <v>49</v>
      </c>
      <c r="E39" s="143"/>
      <c r="F39" s="143"/>
      <c r="G39" s="144" t="s">
        <v>50</v>
      </c>
      <c r="H39" s="145" t="s">
        <v>51</v>
      </c>
      <c r="I39" s="143"/>
      <c r="J39" s="146">
        <f>SUM(J30:J37)</f>
        <v>0</v>
      </c>
      <c r="K39" s="147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8" t="s">
        <v>52</v>
      </c>
      <c r="E50" s="149"/>
      <c r="F50" s="149"/>
      <c r="G50" s="148" t="s">
        <v>53</v>
      </c>
      <c r="H50" s="149"/>
      <c r="I50" s="149"/>
      <c r="J50" s="149"/>
      <c r="K50" s="149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0" t="s">
        <v>54</v>
      </c>
      <c r="E61" s="151"/>
      <c r="F61" s="152" t="s">
        <v>55</v>
      </c>
      <c r="G61" s="150" t="s">
        <v>54</v>
      </c>
      <c r="H61" s="151"/>
      <c r="I61" s="151"/>
      <c r="J61" s="153" t="s">
        <v>55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8" t="s">
        <v>56</v>
      </c>
      <c r="E65" s="154"/>
      <c r="F65" s="154"/>
      <c r="G65" s="148" t="s">
        <v>57</v>
      </c>
      <c r="H65" s="154"/>
      <c r="I65" s="154"/>
      <c r="J65" s="154"/>
      <c r="K65" s="15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0" t="s">
        <v>54</v>
      </c>
      <c r="E76" s="151"/>
      <c r="F76" s="152" t="s">
        <v>55</v>
      </c>
      <c r="G76" s="150" t="s">
        <v>54</v>
      </c>
      <c r="H76" s="151"/>
      <c r="I76" s="151"/>
      <c r="J76" s="153" t="s">
        <v>55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VTL plynovodní přípojka pro teplárnu Tábor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126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5" t="str">
        <f>E9</f>
        <v>36-1/2021 - SO 01 - VTL plynovodní přípojka</v>
      </c>
      <c r="F87" s="319"/>
      <c r="G87" s="319"/>
      <c r="H87" s="31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21</v>
      </c>
      <c r="D89" s="37"/>
      <c r="E89" s="37"/>
      <c r="F89" s="27" t="str">
        <f>F12</f>
        <v>Měšice u Tábora</v>
      </c>
      <c r="G89" s="37"/>
      <c r="H89" s="37"/>
      <c r="I89" s="29" t="s">
        <v>23</v>
      </c>
      <c r="J89" s="67" t="str">
        <f>IF(J12="","",J12)</f>
        <v>25. 8. 2021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29" t="s">
        <v>25</v>
      </c>
      <c r="D91" s="37"/>
      <c r="E91" s="37"/>
      <c r="F91" s="27" t="str">
        <f>E15</f>
        <v xml:space="preserve">C-Energy Planá s. r. o., Průmyslová 748, Planá </v>
      </c>
      <c r="G91" s="37"/>
      <c r="H91" s="37"/>
      <c r="I91" s="29" t="s">
        <v>31</v>
      </c>
      <c r="J91" s="32" t="str">
        <f>E21</f>
        <v>Jiří Veselý, Krasetín ev. č. 18, 382 03 Holubov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34</v>
      </c>
      <c r="J92" s="32" t="str">
        <f>E24</f>
        <v>Němcová Dagmar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9" t="s">
        <v>129</v>
      </c>
      <c r="D94" s="124"/>
      <c r="E94" s="124"/>
      <c r="F94" s="124"/>
      <c r="G94" s="124"/>
      <c r="H94" s="124"/>
      <c r="I94" s="124"/>
      <c r="J94" s="160" t="s">
        <v>130</v>
      </c>
      <c r="K94" s="124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131</v>
      </c>
      <c r="D96" s="37"/>
      <c r="E96" s="37"/>
      <c r="F96" s="37"/>
      <c r="G96" s="37"/>
      <c r="H96" s="37"/>
      <c r="I96" s="37"/>
      <c r="J96" s="85">
        <f>J141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132</v>
      </c>
    </row>
    <row r="97" spans="2:12" s="9" customFormat="1" ht="24.95" customHeight="1">
      <c r="B97" s="162"/>
      <c r="C97" s="163"/>
      <c r="D97" s="164" t="s">
        <v>133</v>
      </c>
      <c r="E97" s="165"/>
      <c r="F97" s="165"/>
      <c r="G97" s="165"/>
      <c r="H97" s="165"/>
      <c r="I97" s="165"/>
      <c r="J97" s="166">
        <f>J142</f>
        <v>0</v>
      </c>
      <c r="K97" s="163"/>
      <c r="L97" s="167"/>
    </row>
    <row r="98" spans="2:12" s="10" customFormat="1" ht="19.9" customHeight="1">
      <c r="B98" s="168"/>
      <c r="C98" s="105"/>
      <c r="D98" s="169" t="s">
        <v>134</v>
      </c>
      <c r="E98" s="170"/>
      <c r="F98" s="170"/>
      <c r="G98" s="170"/>
      <c r="H98" s="170"/>
      <c r="I98" s="170"/>
      <c r="J98" s="171">
        <f>J143</f>
        <v>0</v>
      </c>
      <c r="K98" s="105"/>
      <c r="L98" s="172"/>
    </row>
    <row r="99" spans="2:12" s="10" customFormat="1" ht="14.85" customHeight="1">
      <c r="B99" s="168"/>
      <c r="C99" s="105"/>
      <c r="D99" s="169" t="s">
        <v>135</v>
      </c>
      <c r="E99" s="170"/>
      <c r="F99" s="170"/>
      <c r="G99" s="170"/>
      <c r="H99" s="170"/>
      <c r="I99" s="170"/>
      <c r="J99" s="171">
        <f>J144</f>
        <v>0</v>
      </c>
      <c r="K99" s="105"/>
      <c r="L99" s="172"/>
    </row>
    <row r="100" spans="2:12" s="10" customFormat="1" ht="14.85" customHeight="1">
      <c r="B100" s="168"/>
      <c r="C100" s="105"/>
      <c r="D100" s="169" t="s">
        <v>136</v>
      </c>
      <c r="E100" s="170"/>
      <c r="F100" s="170"/>
      <c r="G100" s="170"/>
      <c r="H100" s="170"/>
      <c r="I100" s="170"/>
      <c r="J100" s="171">
        <f>J183</f>
        <v>0</v>
      </c>
      <c r="K100" s="105"/>
      <c r="L100" s="172"/>
    </row>
    <row r="101" spans="2:12" s="10" customFormat="1" ht="14.85" customHeight="1">
      <c r="B101" s="168"/>
      <c r="C101" s="105"/>
      <c r="D101" s="169" t="s">
        <v>137</v>
      </c>
      <c r="E101" s="170"/>
      <c r="F101" s="170"/>
      <c r="G101" s="170"/>
      <c r="H101" s="170"/>
      <c r="I101" s="170"/>
      <c r="J101" s="171">
        <f>J189</f>
        <v>0</v>
      </c>
      <c r="K101" s="105"/>
      <c r="L101" s="172"/>
    </row>
    <row r="102" spans="2:12" s="10" customFormat="1" ht="14.85" customHeight="1">
      <c r="B102" s="168"/>
      <c r="C102" s="105"/>
      <c r="D102" s="169" t="s">
        <v>138</v>
      </c>
      <c r="E102" s="170"/>
      <c r="F102" s="170"/>
      <c r="G102" s="170"/>
      <c r="H102" s="170"/>
      <c r="I102" s="170"/>
      <c r="J102" s="171">
        <f>J205</f>
        <v>0</v>
      </c>
      <c r="K102" s="105"/>
      <c r="L102" s="172"/>
    </row>
    <row r="103" spans="2:12" s="10" customFormat="1" ht="14.85" customHeight="1">
      <c r="B103" s="168"/>
      <c r="C103" s="105"/>
      <c r="D103" s="169" t="s">
        <v>139</v>
      </c>
      <c r="E103" s="170"/>
      <c r="F103" s="170"/>
      <c r="G103" s="170"/>
      <c r="H103" s="170"/>
      <c r="I103" s="170"/>
      <c r="J103" s="171">
        <f>J212</f>
        <v>0</v>
      </c>
      <c r="K103" s="105"/>
      <c r="L103" s="172"/>
    </row>
    <row r="104" spans="2:12" s="10" customFormat="1" ht="14.85" customHeight="1">
      <c r="B104" s="168"/>
      <c r="C104" s="105"/>
      <c r="D104" s="169" t="s">
        <v>140</v>
      </c>
      <c r="E104" s="170"/>
      <c r="F104" s="170"/>
      <c r="G104" s="170"/>
      <c r="H104" s="170"/>
      <c r="I104" s="170"/>
      <c r="J104" s="171">
        <f>J230</f>
        <v>0</v>
      </c>
      <c r="K104" s="105"/>
      <c r="L104" s="172"/>
    </row>
    <row r="105" spans="2:12" s="10" customFormat="1" ht="14.85" customHeight="1">
      <c r="B105" s="168"/>
      <c r="C105" s="105"/>
      <c r="D105" s="169" t="s">
        <v>141</v>
      </c>
      <c r="E105" s="170"/>
      <c r="F105" s="170"/>
      <c r="G105" s="170"/>
      <c r="H105" s="170"/>
      <c r="I105" s="170"/>
      <c r="J105" s="171">
        <f>J239</f>
        <v>0</v>
      </c>
      <c r="K105" s="105"/>
      <c r="L105" s="172"/>
    </row>
    <row r="106" spans="2:12" s="10" customFormat="1" ht="19.9" customHeight="1">
      <c r="B106" s="168"/>
      <c r="C106" s="105"/>
      <c r="D106" s="169" t="s">
        <v>142</v>
      </c>
      <c r="E106" s="170"/>
      <c r="F106" s="170"/>
      <c r="G106" s="170"/>
      <c r="H106" s="170"/>
      <c r="I106" s="170"/>
      <c r="J106" s="171">
        <f>J254</f>
        <v>0</v>
      </c>
      <c r="K106" s="105"/>
      <c r="L106" s="172"/>
    </row>
    <row r="107" spans="2:12" s="10" customFormat="1" ht="19.9" customHeight="1">
      <c r="B107" s="168"/>
      <c r="C107" s="105"/>
      <c r="D107" s="169" t="s">
        <v>143</v>
      </c>
      <c r="E107" s="170"/>
      <c r="F107" s="170"/>
      <c r="G107" s="170"/>
      <c r="H107" s="170"/>
      <c r="I107" s="170"/>
      <c r="J107" s="171">
        <f>J259</f>
        <v>0</v>
      </c>
      <c r="K107" s="105"/>
      <c r="L107" s="172"/>
    </row>
    <row r="108" spans="2:12" s="10" customFormat="1" ht="19.9" customHeight="1">
      <c r="B108" s="168"/>
      <c r="C108" s="105"/>
      <c r="D108" s="169" t="s">
        <v>144</v>
      </c>
      <c r="E108" s="170"/>
      <c r="F108" s="170"/>
      <c r="G108" s="170"/>
      <c r="H108" s="170"/>
      <c r="I108" s="170"/>
      <c r="J108" s="171">
        <f>J263</f>
        <v>0</v>
      </c>
      <c r="K108" s="105"/>
      <c r="L108" s="172"/>
    </row>
    <row r="109" spans="2:12" s="10" customFormat="1" ht="19.9" customHeight="1">
      <c r="B109" s="168"/>
      <c r="C109" s="105"/>
      <c r="D109" s="169" t="s">
        <v>145</v>
      </c>
      <c r="E109" s="170"/>
      <c r="F109" s="170"/>
      <c r="G109" s="170"/>
      <c r="H109" s="170"/>
      <c r="I109" s="170"/>
      <c r="J109" s="171">
        <f>J267</f>
        <v>0</v>
      </c>
      <c r="K109" s="105"/>
      <c r="L109" s="172"/>
    </row>
    <row r="110" spans="2:12" s="9" customFormat="1" ht="24.95" customHeight="1">
      <c r="B110" s="162"/>
      <c r="C110" s="163"/>
      <c r="D110" s="164" t="s">
        <v>146</v>
      </c>
      <c r="E110" s="165"/>
      <c r="F110" s="165"/>
      <c r="G110" s="165"/>
      <c r="H110" s="165"/>
      <c r="I110" s="165"/>
      <c r="J110" s="166">
        <f>J275</f>
        <v>0</v>
      </c>
      <c r="K110" s="163"/>
      <c r="L110" s="167"/>
    </row>
    <row r="111" spans="2:12" s="10" customFormat="1" ht="19.9" customHeight="1">
      <c r="B111" s="168"/>
      <c r="C111" s="105"/>
      <c r="D111" s="169" t="s">
        <v>147</v>
      </c>
      <c r="E111" s="170"/>
      <c r="F111" s="170"/>
      <c r="G111" s="170"/>
      <c r="H111" s="170"/>
      <c r="I111" s="170"/>
      <c r="J111" s="171">
        <f>J276</f>
        <v>0</v>
      </c>
      <c r="K111" s="105"/>
      <c r="L111" s="172"/>
    </row>
    <row r="112" spans="2:12" s="10" customFormat="1" ht="14.85" customHeight="1">
      <c r="B112" s="168"/>
      <c r="C112" s="105"/>
      <c r="D112" s="169" t="s">
        <v>148</v>
      </c>
      <c r="E112" s="170"/>
      <c r="F112" s="170"/>
      <c r="G112" s="170"/>
      <c r="H112" s="170"/>
      <c r="I112" s="170"/>
      <c r="J112" s="171">
        <f>J314</f>
        <v>0</v>
      </c>
      <c r="K112" s="105"/>
      <c r="L112" s="172"/>
    </row>
    <row r="113" spans="2:12" s="10" customFormat="1" ht="14.85" customHeight="1">
      <c r="B113" s="168"/>
      <c r="C113" s="105"/>
      <c r="D113" s="169" t="s">
        <v>149</v>
      </c>
      <c r="E113" s="170"/>
      <c r="F113" s="170"/>
      <c r="G113" s="170"/>
      <c r="H113" s="170"/>
      <c r="I113" s="170"/>
      <c r="J113" s="171">
        <f>J323</f>
        <v>0</v>
      </c>
      <c r="K113" s="105"/>
      <c r="L113" s="172"/>
    </row>
    <row r="114" spans="2:12" s="10" customFormat="1" ht="14.85" customHeight="1">
      <c r="B114" s="168"/>
      <c r="C114" s="105"/>
      <c r="D114" s="169" t="s">
        <v>150</v>
      </c>
      <c r="E114" s="170"/>
      <c r="F114" s="170"/>
      <c r="G114" s="170"/>
      <c r="H114" s="170"/>
      <c r="I114" s="170"/>
      <c r="J114" s="171">
        <f>J335</f>
        <v>0</v>
      </c>
      <c r="K114" s="105"/>
      <c r="L114" s="172"/>
    </row>
    <row r="115" spans="2:12" s="10" customFormat="1" ht="14.85" customHeight="1">
      <c r="B115" s="168"/>
      <c r="C115" s="105"/>
      <c r="D115" s="169" t="s">
        <v>151</v>
      </c>
      <c r="E115" s="170"/>
      <c r="F115" s="170"/>
      <c r="G115" s="170"/>
      <c r="H115" s="170"/>
      <c r="I115" s="170"/>
      <c r="J115" s="171">
        <f>J349</f>
        <v>0</v>
      </c>
      <c r="K115" s="105"/>
      <c r="L115" s="172"/>
    </row>
    <row r="116" spans="2:12" s="10" customFormat="1" ht="19.9" customHeight="1">
      <c r="B116" s="168"/>
      <c r="C116" s="105"/>
      <c r="D116" s="169" t="s">
        <v>152</v>
      </c>
      <c r="E116" s="170"/>
      <c r="F116" s="170"/>
      <c r="G116" s="170"/>
      <c r="H116" s="170"/>
      <c r="I116" s="170"/>
      <c r="J116" s="171">
        <f>J354</f>
        <v>0</v>
      </c>
      <c r="K116" s="105"/>
      <c r="L116" s="172"/>
    </row>
    <row r="117" spans="2:12" s="9" customFormat="1" ht="24.95" customHeight="1">
      <c r="B117" s="162"/>
      <c r="C117" s="163"/>
      <c r="D117" s="164" t="s">
        <v>153</v>
      </c>
      <c r="E117" s="165"/>
      <c r="F117" s="165"/>
      <c r="G117" s="165"/>
      <c r="H117" s="165"/>
      <c r="I117" s="165"/>
      <c r="J117" s="166">
        <f>J371</f>
        <v>0</v>
      </c>
      <c r="K117" s="163"/>
      <c r="L117" s="167"/>
    </row>
    <row r="118" spans="2:12" s="9" customFormat="1" ht="24.95" customHeight="1">
      <c r="B118" s="162"/>
      <c r="C118" s="163"/>
      <c r="D118" s="164" t="s">
        <v>154</v>
      </c>
      <c r="E118" s="165"/>
      <c r="F118" s="165"/>
      <c r="G118" s="165"/>
      <c r="H118" s="165"/>
      <c r="I118" s="165"/>
      <c r="J118" s="166">
        <f>J375</f>
        <v>0</v>
      </c>
      <c r="K118" s="163"/>
      <c r="L118" s="167"/>
    </row>
    <row r="119" spans="2:12" s="10" customFormat="1" ht="19.9" customHeight="1">
      <c r="B119" s="168"/>
      <c r="C119" s="105"/>
      <c r="D119" s="169" t="s">
        <v>155</v>
      </c>
      <c r="E119" s="170"/>
      <c r="F119" s="170"/>
      <c r="G119" s="170"/>
      <c r="H119" s="170"/>
      <c r="I119" s="170"/>
      <c r="J119" s="171">
        <f>J376</f>
        <v>0</v>
      </c>
      <c r="K119" s="105"/>
      <c r="L119" s="172"/>
    </row>
    <row r="120" spans="2:12" s="10" customFormat="1" ht="19.9" customHeight="1">
      <c r="B120" s="168"/>
      <c r="C120" s="105"/>
      <c r="D120" s="169" t="s">
        <v>156</v>
      </c>
      <c r="E120" s="170"/>
      <c r="F120" s="170"/>
      <c r="G120" s="170"/>
      <c r="H120" s="170"/>
      <c r="I120" s="170"/>
      <c r="J120" s="171">
        <f>J381</f>
        <v>0</v>
      </c>
      <c r="K120" s="105"/>
      <c r="L120" s="172"/>
    </row>
    <row r="121" spans="2:12" s="10" customFormat="1" ht="19.9" customHeight="1">
      <c r="B121" s="168"/>
      <c r="C121" s="105"/>
      <c r="D121" s="169" t="s">
        <v>157</v>
      </c>
      <c r="E121" s="170"/>
      <c r="F121" s="170"/>
      <c r="G121" s="170"/>
      <c r="H121" s="170"/>
      <c r="I121" s="170"/>
      <c r="J121" s="171">
        <f>J383</f>
        <v>0</v>
      </c>
      <c r="K121" s="105"/>
      <c r="L121" s="172"/>
    </row>
    <row r="122" spans="1:31" s="2" customFormat="1" ht="21.7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55"/>
      <c r="C123" s="56"/>
      <c r="D123" s="56"/>
      <c r="E123" s="56"/>
      <c r="F123" s="56"/>
      <c r="G123" s="56"/>
      <c r="H123" s="56"/>
      <c r="I123" s="56"/>
      <c r="J123" s="56"/>
      <c r="K123" s="56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7" spans="1:31" s="2" customFormat="1" ht="6.95" customHeight="1">
      <c r="A127" s="35"/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24.95" customHeight="1">
      <c r="A128" s="35"/>
      <c r="B128" s="36"/>
      <c r="C128" s="23" t="s">
        <v>158</v>
      </c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2" customHeight="1">
      <c r="A130" s="35"/>
      <c r="B130" s="36"/>
      <c r="C130" s="29" t="s">
        <v>16</v>
      </c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6.5" customHeight="1">
      <c r="A131" s="35"/>
      <c r="B131" s="36"/>
      <c r="C131" s="37"/>
      <c r="D131" s="37"/>
      <c r="E131" s="320" t="str">
        <f>E7</f>
        <v>VTL plynovodní přípojka pro teplárnu Tábor</v>
      </c>
      <c r="F131" s="321"/>
      <c r="G131" s="321"/>
      <c r="H131" s="321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29" t="s">
        <v>126</v>
      </c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6.5" customHeight="1">
      <c r="A133" s="35"/>
      <c r="B133" s="36"/>
      <c r="C133" s="37"/>
      <c r="D133" s="37"/>
      <c r="E133" s="275" t="str">
        <f>E9</f>
        <v>36-1/2021 - SO 01 - VTL plynovodní přípojka</v>
      </c>
      <c r="F133" s="319"/>
      <c r="G133" s="319"/>
      <c r="H133" s="319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6.95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2" customHeight="1">
      <c r="A135" s="35"/>
      <c r="B135" s="36"/>
      <c r="C135" s="29" t="s">
        <v>21</v>
      </c>
      <c r="D135" s="37"/>
      <c r="E135" s="37"/>
      <c r="F135" s="27" t="str">
        <f>F12</f>
        <v>Měšice u Tábora</v>
      </c>
      <c r="G135" s="37"/>
      <c r="H135" s="37"/>
      <c r="I135" s="29" t="s">
        <v>23</v>
      </c>
      <c r="J135" s="67" t="str">
        <f>IF(J12="","",J12)</f>
        <v>25. 8. 2021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6.9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40.15" customHeight="1">
      <c r="A137" s="35"/>
      <c r="B137" s="36"/>
      <c r="C137" s="29" t="s">
        <v>25</v>
      </c>
      <c r="D137" s="37"/>
      <c r="E137" s="37"/>
      <c r="F137" s="27" t="str">
        <f>E15</f>
        <v xml:space="preserve">C-Energy Planá s. r. o., Průmyslová 748, Planá </v>
      </c>
      <c r="G137" s="37"/>
      <c r="H137" s="37"/>
      <c r="I137" s="29" t="s">
        <v>31</v>
      </c>
      <c r="J137" s="32" t="str">
        <f>E21</f>
        <v>Jiří Veselý, Krasetín ev. č. 18, 382 03 Holubov</v>
      </c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5.2" customHeight="1">
      <c r="A138" s="35"/>
      <c r="B138" s="36"/>
      <c r="C138" s="29" t="s">
        <v>29</v>
      </c>
      <c r="D138" s="37"/>
      <c r="E138" s="37"/>
      <c r="F138" s="27" t="str">
        <f>IF(E18="","",E18)</f>
        <v>Vyplň údaj</v>
      </c>
      <c r="G138" s="37"/>
      <c r="H138" s="37"/>
      <c r="I138" s="29" t="s">
        <v>34</v>
      </c>
      <c r="J138" s="32" t="str">
        <f>E24</f>
        <v>Němcová Dagmar</v>
      </c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0.35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11" customFormat="1" ht="29.25" customHeight="1">
      <c r="A140" s="173"/>
      <c r="B140" s="174"/>
      <c r="C140" s="175" t="s">
        <v>159</v>
      </c>
      <c r="D140" s="176" t="s">
        <v>64</v>
      </c>
      <c r="E140" s="176" t="s">
        <v>60</v>
      </c>
      <c r="F140" s="176" t="s">
        <v>61</v>
      </c>
      <c r="G140" s="176" t="s">
        <v>160</v>
      </c>
      <c r="H140" s="176" t="s">
        <v>161</v>
      </c>
      <c r="I140" s="176" t="s">
        <v>162</v>
      </c>
      <c r="J140" s="177" t="s">
        <v>130</v>
      </c>
      <c r="K140" s="178" t="s">
        <v>163</v>
      </c>
      <c r="L140" s="179"/>
      <c r="M140" s="76" t="s">
        <v>1</v>
      </c>
      <c r="N140" s="77" t="s">
        <v>43</v>
      </c>
      <c r="O140" s="77" t="s">
        <v>164</v>
      </c>
      <c r="P140" s="77" t="s">
        <v>165</v>
      </c>
      <c r="Q140" s="77" t="s">
        <v>166</v>
      </c>
      <c r="R140" s="77" t="s">
        <v>167</v>
      </c>
      <c r="S140" s="77" t="s">
        <v>168</v>
      </c>
      <c r="T140" s="78" t="s">
        <v>169</v>
      </c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</row>
    <row r="141" spans="1:63" s="2" customFormat="1" ht="22.9" customHeight="1">
      <c r="A141" s="35"/>
      <c r="B141" s="36"/>
      <c r="C141" s="83" t="s">
        <v>170</v>
      </c>
      <c r="D141" s="37"/>
      <c r="E141" s="37"/>
      <c r="F141" s="37"/>
      <c r="G141" s="37"/>
      <c r="H141" s="37"/>
      <c r="I141" s="37"/>
      <c r="J141" s="180">
        <f>BK141</f>
        <v>0</v>
      </c>
      <c r="K141" s="37"/>
      <c r="L141" s="38"/>
      <c r="M141" s="79"/>
      <c r="N141" s="181"/>
      <c r="O141" s="80"/>
      <c r="P141" s="182">
        <f>P142+P275+P371+P375</f>
        <v>0</v>
      </c>
      <c r="Q141" s="80"/>
      <c r="R141" s="182">
        <f>R142+R275+R371+R375</f>
        <v>746.1593338</v>
      </c>
      <c r="S141" s="80"/>
      <c r="T141" s="183">
        <f>T142+T275+T371+T375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7" t="s">
        <v>78</v>
      </c>
      <c r="AU141" s="17" t="s">
        <v>132</v>
      </c>
      <c r="BK141" s="184">
        <f>BK142+BK275+BK371+BK375</f>
        <v>0</v>
      </c>
    </row>
    <row r="142" spans="2:63" s="12" customFormat="1" ht="25.9" customHeight="1">
      <c r="B142" s="185"/>
      <c r="C142" s="186"/>
      <c r="D142" s="187" t="s">
        <v>78</v>
      </c>
      <c r="E142" s="188" t="s">
        <v>171</v>
      </c>
      <c r="F142" s="188" t="s">
        <v>172</v>
      </c>
      <c r="G142" s="186"/>
      <c r="H142" s="186"/>
      <c r="I142" s="189"/>
      <c r="J142" s="190">
        <f>BK142</f>
        <v>0</v>
      </c>
      <c r="K142" s="186"/>
      <c r="L142" s="191"/>
      <c r="M142" s="192"/>
      <c r="N142" s="193"/>
      <c r="O142" s="193"/>
      <c r="P142" s="194">
        <f>P143+P254+P259+P263+P267</f>
        <v>0</v>
      </c>
      <c r="Q142" s="193"/>
      <c r="R142" s="194">
        <f>R143+R254+R259+R263+R267</f>
        <v>731.165586</v>
      </c>
      <c r="S142" s="193"/>
      <c r="T142" s="195">
        <f>T143+T254+T259+T263+T267</f>
        <v>0</v>
      </c>
      <c r="AR142" s="196" t="s">
        <v>87</v>
      </c>
      <c r="AT142" s="197" t="s">
        <v>78</v>
      </c>
      <c r="AU142" s="197" t="s">
        <v>79</v>
      </c>
      <c r="AY142" s="196" t="s">
        <v>173</v>
      </c>
      <c r="BK142" s="198">
        <f>BK143+BK254+BK259+BK263+BK267</f>
        <v>0</v>
      </c>
    </row>
    <row r="143" spans="2:63" s="12" customFormat="1" ht="22.9" customHeight="1">
      <c r="B143" s="185"/>
      <c r="C143" s="186"/>
      <c r="D143" s="187" t="s">
        <v>78</v>
      </c>
      <c r="E143" s="199" t="s">
        <v>87</v>
      </c>
      <c r="F143" s="199" t="s">
        <v>174</v>
      </c>
      <c r="G143" s="186"/>
      <c r="H143" s="186"/>
      <c r="I143" s="189"/>
      <c r="J143" s="200">
        <f>BK143</f>
        <v>0</v>
      </c>
      <c r="K143" s="186"/>
      <c r="L143" s="191"/>
      <c r="M143" s="192"/>
      <c r="N143" s="193"/>
      <c r="O143" s="193"/>
      <c r="P143" s="194">
        <f>P144+P183+P189+P205+P212+P230+P239</f>
        <v>0</v>
      </c>
      <c r="Q143" s="193"/>
      <c r="R143" s="194">
        <f>R144+R183+R189+R205+R212+R230+R239</f>
        <v>524.899078</v>
      </c>
      <c r="S143" s="193"/>
      <c r="T143" s="195">
        <f>T144+T183+T189+T205+T212+T230+T239</f>
        <v>0</v>
      </c>
      <c r="AR143" s="196" t="s">
        <v>87</v>
      </c>
      <c r="AT143" s="197" t="s">
        <v>78</v>
      </c>
      <c r="AU143" s="197" t="s">
        <v>87</v>
      </c>
      <c r="AY143" s="196" t="s">
        <v>173</v>
      </c>
      <c r="BK143" s="198">
        <f>BK144+BK183+BK189+BK205+BK212+BK230+BK239</f>
        <v>0</v>
      </c>
    </row>
    <row r="144" spans="2:63" s="12" customFormat="1" ht="20.85" customHeight="1">
      <c r="B144" s="185"/>
      <c r="C144" s="186"/>
      <c r="D144" s="187" t="s">
        <v>78</v>
      </c>
      <c r="E144" s="199" t="s">
        <v>175</v>
      </c>
      <c r="F144" s="199" t="s">
        <v>176</v>
      </c>
      <c r="G144" s="186"/>
      <c r="H144" s="186"/>
      <c r="I144" s="189"/>
      <c r="J144" s="200">
        <f>BK144</f>
        <v>0</v>
      </c>
      <c r="K144" s="186"/>
      <c r="L144" s="191"/>
      <c r="M144" s="192"/>
      <c r="N144" s="193"/>
      <c r="O144" s="193"/>
      <c r="P144" s="194">
        <f>SUM(P145:P182)</f>
        <v>0</v>
      </c>
      <c r="Q144" s="193"/>
      <c r="R144" s="194">
        <f>SUM(R145:R182)</f>
        <v>2.0837260000000004</v>
      </c>
      <c r="S144" s="193"/>
      <c r="T144" s="195">
        <f>SUM(T145:T182)</f>
        <v>0</v>
      </c>
      <c r="AR144" s="196" t="s">
        <v>87</v>
      </c>
      <c r="AT144" s="197" t="s">
        <v>78</v>
      </c>
      <c r="AU144" s="197" t="s">
        <v>89</v>
      </c>
      <c r="AY144" s="196" t="s">
        <v>173</v>
      </c>
      <c r="BK144" s="198">
        <f>SUM(BK145:BK182)</f>
        <v>0</v>
      </c>
    </row>
    <row r="145" spans="1:65" s="2" customFormat="1" ht="24.2" customHeight="1">
      <c r="A145" s="35"/>
      <c r="B145" s="36"/>
      <c r="C145" s="201" t="s">
        <v>87</v>
      </c>
      <c r="D145" s="201" t="s">
        <v>177</v>
      </c>
      <c r="E145" s="202" t="s">
        <v>178</v>
      </c>
      <c r="F145" s="203" t="s">
        <v>179</v>
      </c>
      <c r="G145" s="204" t="s">
        <v>180</v>
      </c>
      <c r="H145" s="205">
        <v>40</v>
      </c>
      <c r="I145" s="206"/>
      <c r="J145" s="207">
        <f>ROUND(I145*H145,2)</f>
        <v>0</v>
      </c>
      <c r="K145" s="208"/>
      <c r="L145" s="38"/>
      <c r="M145" s="209" t="s">
        <v>1</v>
      </c>
      <c r="N145" s="210" t="s">
        <v>44</v>
      </c>
      <c r="O145" s="72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3" t="s">
        <v>181</v>
      </c>
      <c r="AT145" s="213" t="s">
        <v>177</v>
      </c>
      <c r="AU145" s="213" t="s">
        <v>182</v>
      </c>
      <c r="AY145" s="17" t="s">
        <v>173</v>
      </c>
      <c r="BE145" s="119">
        <f>IF(N145="základní",J145,0)</f>
        <v>0</v>
      </c>
      <c r="BF145" s="119">
        <f>IF(N145="snížená",J145,0)</f>
        <v>0</v>
      </c>
      <c r="BG145" s="119">
        <f>IF(N145="zákl. přenesená",J145,0)</f>
        <v>0</v>
      </c>
      <c r="BH145" s="119">
        <f>IF(N145="sníž. přenesená",J145,0)</f>
        <v>0</v>
      </c>
      <c r="BI145" s="119">
        <f>IF(N145="nulová",J145,0)</f>
        <v>0</v>
      </c>
      <c r="BJ145" s="17" t="s">
        <v>87</v>
      </c>
      <c r="BK145" s="119">
        <f>ROUND(I145*H145,2)</f>
        <v>0</v>
      </c>
      <c r="BL145" s="17" t="s">
        <v>181</v>
      </c>
      <c r="BM145" s="213" t="s">
        <v>183</v>
      </c>
    </row>
    <row r="146" spans="2:51" s="13" customFormat="1" ht="12">
      <c r="B146" s="214"/>
      <c r="C146" s="215"/>
      <c r="D146" s="216" t="s">
        <v>184</v>
      </c>
      <c r="E146" s="217" t="s">
        <v>1</v>
      </c>
      <c r="F146" s="218" t="s">
        <v>185</v>
      </c>
      <c r="G146" s="215"/>
      <c r="H146" s="217" t="s">
        <v>1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184</v>
      </c>
      <c r="AU146" s="224" t="s">
        <v>182</v>
      </c>
      <c r="AV146" s="13" t="s">
        <v>87</v>
      </c>
      <c r="AW146" s="13" t="s">
        <v>33</v>
      </c>
      <c r="AX146" s="13" t="s">
        <v>79</v>
      </c>
      <c r="AY146" s="224" t="s">
        <v>173</v>
      </c>
    </row>
    <row r="147" spans="2:51" s="14" customFormat="1" ht="12">
      <c r="B147" s="225"/>
      <c r="C147" s="226"/>
      <c r="D147" s="216" t="s">
        <v>184</v>
      </c>
      <c r="E147" s="227" t="s">
        <v>1</v>
      </c>
      <c r="F147" s="228" t="s">
        <v>186</v>
      </c>
      <c r="G147" s="226"/>
      <c r="H147" s="229">
        <v>40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184</v>
      </c>
      <c r="AU147" s="235" t="s">
        <v>182</v>
      </c>
      <c r="AV147" s="14" t="s">
        <v>89</v>
      </c>
      <c r="AW147" s="14" t="s">
        <v>33</v>
      </c>
      <c r="AX147" s="14" t="s">
        <v>87</v>
      </c>
      <c r="AY147" s="235" t="s">
        <v>173</v>
      </c>
    </row>
    <row r="148" spans="1:65" s="2" customFormat="1" ht="24.2" customHeight="1">
      <c r="A148" s="35"/>
      <c r="B148" s="36"/>
      <c r="C148" s="201" t="s">
        <v>89</v>
      </c>
      <c r="D148" s="201" t="s">
        <v>177</v>
      </c>
      <c r="E148" s="202" t="s">
        <v>187</v>
      </c>
      <c r="F148" s="203" t="s">
        <v>188</v>
      </c>
      <c r="G148" s="204" t="s">
        <v>189</v>
      </c>
      <c r="H148" s="205">
        <v>5</v>
      </c>
      <c r="I148" s="206"/>
      <c r="J148" s="207">
        <f>ROUND(I148*H148,2)</f>
        <v>0</v>
      </c>
      <c r="K148" s="208"/>
      <c r="L148" s="38"/>
      <c r="M148" s="209" t="s">
        <v>1</v>
      </c>
      <c r="N148" s="210" t="s">
        <v>44</v>
      </c>
      <c r="O148" s="72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3" t="s">
        <v>181</v>
      </c>
      <c r="AT148" s="213" t="s">
        <v>177</v>
      </c>
      <c r="AU148" s="213" t="s">
        <v>182</v>
      </c>
      <c r="AY148" s="17" t="s">
        <v>173</v>
      </c>
      <c r="BE148" s="119">
        <f>IF(N148="základní",J148,0)</f>
        <v>0</v>
      </c>
      <c r="BF148" s="119">
        <f>IF(N148="snížená",J148,0)</f>
        <v>0</v>
      </c>
      <c r="BG148" s="119">
        <f>IF(N148="zákl. přenesená",J148,0)</f>
        <v>0</v>
      </c>
      <c r="BH148" s="119">
        <f>IF(N148="sníž. přenesená",J148,0)</f>
        <v>0</v>
      </c>
      <c r="BI148" s="119">
        <f>IF(N148="nulová",J148,0)</f>
        <v>0</v>
      </c>
      <c r="BJ148" s="17" t="s">
        <v>87</v>
      </c>
      <c r="BK148" s="119">
        <f>ROUND(I148*H148,2)</f>
        <v>0</v>
      </c>
      <c r="BL148" s="17" t="s">
        <v>181</v>
      </c>
      <c r="BM148" s="213" t="s">
        <v>190</v>
      </c>
    </row>
    <row r="149" spans="1:65" s="2" customFormat="1" ht="24.2" customHeight="1">
      <c r="A149" s="35"/>
      <c r="B149" s="36"/>
      <c r="C149" s="201" t="s">
        <v>182</v>
      </c>
      <c r="D149" s="201" t="s">
        <v>177</v>
      </c>
      <c r="E149" s="202" t="s">
        <v>191</v>
      </c>
      <c r="F149" s="203" t="s">
        <v>192</v>
      </c>
      <c r="G149" s="204" t="s">
        <v>193</v>
      </c>
      <c r="H149" s="205">
        <v>4</v>
      </c>
      <c r="I149" s="206"/>
      <c r="J149" s="207">
        <f>ROUND(I149*H149,2)</f>
        <v>0</v>
      </c>
      <c r="K149" s="208"/>
      <c r="L149" s="38"/>
      <c r="M149" s="209" t="s">
        <v>1</v>
      </c>
      <c r="N149" s="210" t="s">
        <v>44</v>
      </c>
      <c r="O149" s="72"/>
      <c r="P149" s="211">
        <f>O149*H149</f>
        <v>0</v>
      </c>
      <c r="Q149" s="211">
        <v>0.01269</v>
      </c>
      <c r="R149" s="211">
        <f>Q149*H149</f>
        <v>0.05076</v>
      </c>
      <c r="S149" s="211">
        <v>0</v>
      </c>
      <c r="T149" s="21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3" t="s">
        <v>181</v>
      </c>
      <c r="AT149" s="213" t="s">
        <v>177</v>
      </c>
      <c r="AU149" s="213" t="s">
        <v>182</v>
      </c>
      <c r="AY149" s="17" t="s">
        <v>173</v>
      </c>
      <c r="BE149" s="119">
        <f>IF(N149="základní",J149,0)</f>
        <v>0</v>
      </c>
      <c r="BF149" s="119">
        <f>IF(N149="snížená",J149,0)</f>
        <v>0</v>
      </c>
      <c r="BG149" s="119">
        <f>IF(N149="zákl. přenesená",J149,0)</f>
        <v>0</v>
      </c>
      <c r="BH149" s="119">
        <f>IF(N149="sníž. přenesená",J149,0)</f>
        <v>0</v>
      </c>
      <c r="BI149" s="119">
        <f>IF(N149="nulová",J149,0)</f>
        <v>0</v>
      </c>
      <c r="BJ149" s="17" t="s">
        <v>87</v>
      </c>
      <c r="BK149" s="119">
        <f>ROUND(I149*H149,2)</f>
        <v>0</v>
      </c>
      <c r="BL149" s="17" t="s">
        <v>181</v>
      </c>
      <c r="BM149" s="213" t="s">
        <v>194</v>
      </c>
    </row>
    <row r="150" spans="2:51" s="13" customFormat="1" ht="12">
      <c r="B150" s="214"/>
      <c r="C150" s="215"/>
      <c r="D150" s="216" t="s">
        <v>184</v>
      </c>
      <c r="E150" s="217" t="s">
        <v>1</v>
      </c>
      <c r="F150" s="218" t="s">
        <v>195</v>
      </c>
      <c r="G150" s="215"/>
      <c r="H150" s="217" t="s">
        <v>1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184</v>
      </c>
      <c r="AU150" s="224" t="s">
        <v>182</v>
      </c>
      <c r="AV150" s="13" t="s">
        <v>87</v>
      </c>
      <c r="AW150" s="13" t="s">
        <v>33</v>
      </c>
      <c r="AX150" s="13" t="s">
        <v>79</v>
      </c>
      <c r="AY150" s="224" t="s">
        <v>173</v>
      </c>
    </row>
    <row r="151" spans="2:51" s="14" customFormat="1" ht="12">
      <c r="B151" s="225"/>
      <c r="C151" s="226"/>
      <c r="D151" s="216" t="s">
        <v>184</v>
      </c>
      <c r="E151" s="227" t="s">
        <v>1</v>
      </c>
      <c r="F151" s="228" t="s">
        <v>196</v>
      </c>
      <c r="G151" s="226"/>
      <c r="H151" s="229">
        <v>4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184</v>
      </c>
      <c r="AU151" s="235" t="s">
        <v>182</v>
      </c>
      <c r="AV151" s="14" t="s">
        <v>89</v>
      </c>
      <c r="AW151" s="14" t="s">
        <v>33</v>
      </c>
      <c r="AX151" s="14" t="s">
        <v>87</v>
      </c>
      <c r="AY151" s="235" t="s">
        <v>173</v>
      </c>
    </row>
    <row r="152" spans="1:65" s="2" customFormat="1" ht="24.2" customHeight="1">
      <c r="A152" s="35"/>
      <c r="B152" s="36"/>
      <c r="C152" s="201" t="s">
        <v>181</v>
      </c>
      <c r="D152" s="201" t="s">
        <v>177</v>
      </c>
      <c r="E152" s="202" t="s">
        <v>197</v>
      </c>
      <c r="F152" s="203" t="s">
        <v>198</v>
      </c>
      <c r="G152" s="204" t="s">
        <v>193</v>
      </c>
      <c r="H152" s="205">
        <v>2</v>
      </c>
      <c r="I152" s="206"/>
      <c r="J152" s="207">
        <f>ROUND(I152*H152,2)</f>
        <v>0</v>
      </c>
      <c r="K152" s="208"/>
      <c r="L152" s="38"/>
      <c r="M152" s="209" t="s">
        <v>1</v>
      </c>
      <c r="N152" s="210" t="s">
        <v>44</v>
      </c>
      <c r="O152" s="72"/>
      <c r="P152" s="211">
        <f>O152*H152</f>
        <v>0</v>
      </c>
      <c r="Q152" s="211">
        <v>0.01269</v>
      </c>
      <c r="R152" s="211">
        <f>Q152*H152</f>
        <v>0.02538</v>
      </c>
      <c r="S152" s="211">
        <v>0</v>
      </c>
      <c r="T152" s="21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3" t="s">
        <v>181</v>
      </c>
      <c r="AT152" s="213" t="s">
        <v>177</v>
      </c>
      <c r="AU152" s="213" t="s">
        <v>182</v>
      </c>
      <c r="AY152" s="17" t="s">
        <v>173</v>
      </c>
      <c r="BE152" s="119">
        <f>IF(N152="základní",J152,0)</f>
        <v>0</v>
      </c>
      <c r="BF152" s="119">
        <f>IF(N152="snížená",J152,0)</f>
        <v>0</v>
      </c>
      <c r="BG152" s="119">
        <f>IF(N152="zákl. přenesená",J152,0)</f>
        <v>0</v>
      </c>
      <c r="BH152" s="119">
        <f>IF(N152="sníž. přenesená",J152,0)</f>
        <v>0</v>
      </c>
      <c r="BI152" s="119">
        <f>IF(N152="nulová",J152,0)</f>
        <v>0</v>
      </c>
      <c r="BJ152" s="17" t="s">
        <v>87</v>
      </c>
      <c r="BK152" s="119">
        <f>ROUND(I152*H152,2)</f>
        <v>0</v>
      </c>
      <c r="BL152" s="17" t="s">
        <v>181</v>
      </c>
      <c r="BM152" s="213" t="s">
        <v>199</v>
      </c>
    </row>
    <row r="153" spans="2:51" s="13" customFormat="1" ht="12">
      <c r="B153" s="214"/>
      <c r="C153" s="215"/>
      <c r="D153" s="216" t="s">
        <v>184</v>
      </c>
      <c r="E153" s="217" t="s">
        <v>1</v>
      </c>
      <c r="F153" s="218" t="s">
        <v>200</v>
      </c>
      <c r="G153" s="215"/>
      <c r="H153" s="217" t="s">
        <v>1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184</v>
      </c>
      <c r="AU153" s="224" t="s">
        <v>182</v>
      </c>
      <c r="AV153" s="13" t="s">
        <v>87</v>
      </c>
      <c r="AW153" s="13" t="s">
        <v>33</v>
      </c>
      <c r="AX153" s="13" t="s">
        <v>79</v>
      </c>
      <c r="AY153" s="224" t="s">
        <v>173</v>
      </c>
    </row>
    <row r="154" spans="2:51" s="14" customFormat="1" ht="12">
      <c r="B154" s="225"/>
      <c r="C154" s="226"/>
      <c r="D154" s="216" t="s">
        <v>184</v>
      </c>
      <c r="E154" s="227" t="s">
        <v>1</v>
      </c>
      <c r="F154" s="228" t="s">
        <v>201</v>
      </c>
      <c r="G154" s="226"/>
      <c r="H154" s="229">
        <v>2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184</v>
      </c>
      <c r="AU154" s="235" t="s">
        <v>182</v>
      </c>
      <c r="AV154" s="14" t="s">
        <v>89</v>
      </c>
      <c r="AW154" s="14" t="s">
        <v>33</v>
      </c>
      <c r="AX154" s="14" t="s">
        <v>87</v>
      </c>
      <c r="AY154" s="235" t="s">
        <v>173</v>
      </c>
    </row>
    <row r="155" spans="1:65" s="2" customFormat="1" ht="24.2" customHeight="1">
      <c r="A155" s="35"/>
      <c r="B155" s="36"/>
      <c r="C155" s="201" t="s">
        <v>202</v>
      </c>
      <c r="D155" s="201" t="s">
        <v>177</v>
      </c>
      <c r="E155" s="202" t="s">
        <v>203</v>
      </c>
      <c r="F155" s="203" t="s">
        <v>204</v>
      </c>
      <c r="G155" s="204" t="s">
        <v>193</v>
      </c>
      <c r="H155" s="205">
        <v>2</v>
      </c>
      <c r="I155" s="206"/>
      <c r="J155" s="207">
        <f>ROUND(I155*H155,2)</f>
        <v>0</v>
      </c>
      <c r="K155" s="208"/>
      <c r="L155" s="38"/>
      <c r="M155" s="209" t="s">
        <v>1</v>
      </c>
      <c r="N155" s="210" t="s">
        <v>44</v>
      </c>
      <c r="O155" s="72"/>
      <c r="P155" s="211">
        <f>O155*H155</f>
        <v>0</v>
      </c>
      <c r="Q155" s="211">
        <v>0.01269</v>
      </c>
      <c r="R155" s="211">
        <f>Q155*H155</f>
        <v>0.02538</v>
      </c>
      <c r="S155" s="211">
        <v>0</v>
      </c>
      <c r="T155" s="21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3" t="s">
        <v>181</v>
      </c>
      <c r="AT155" s="213" t="s">
        <v>177</v>
      </c>
      <c r="AU155" s="213" t="s">
        <v>182</v>
      </c>
      <c r="AY155" s="17" t="s">
        <v>173</v>
      </c>
      <c r="BE155" s="119">
        <f>IF(N155="základní",J155,0)</f>
        <v>0</v>
      </c>
      <c r="BF155" s="119">
        <f>IF(N155="snížená",J155,0)</f>
        <v>0</v>
      </c>
      <c r="BG155" s="119">
        <f>IF(N155="zákl. přenesená",J155,0)</f>
        <v>0</v>
      </c>
      <c r="BH155" s="119">
        <f>IF(N155="sníž. přenesená",J155,0)</f>
        <v>0</v>
      </c>
      <c r="BI155" s="119">
        <f>IF(N155="nulová",J155,0)</f>
        <v>0</v>
      </c>
      <c r="BJ155" s="17" t="s">
        <v>87</v>
      </c>
      <c r="BK155" s="119">
        <f>ROUND(I155*H155,2)</f>
        <v>0</v>
      </c>
      <c r="BL155" s="17" t="s">
        <v>181</v>
      </c>
      <c r="BM155" s="213" t="s">
        <v>205</v>
      </c>
    </row>
    <row r="156" spans="2:51" s="13" customFormat="1" ht="12">
      <c r="B156" s="214"/>
      <c r="C156" s="215"/>
      <c r="D156" s="216" t="s">
        <v>184</v>
      </c>
      <c r="E156" s="217" t="s">
        <v>1</v>
      </c>
      <c r="F156" s="218" t="s">
        <v>206</v>
      </c>
      <c r="G156" s="215"/>
      <c r="H156" s="217" t="s">
        <v>1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184</v>
      </c>
      <c r="AU156" s="224" t="s">
        <v>182</v>
      </c>
      <c r="AV156" s="13" t="s">
        <v>87</v>
      </c>
      <c r="AW156" s="13" t="s">
        <v>33</v>
      </c>
      <c r="AX156" s="13" t="s">
        <v>79</v>
      </c>
      <c r="AY156" s="224" t="s">
        <v>173</v>
      </c>
    </row>
    <row r="157" spans="2:51" s="14" customFormat="1" ht="12">
      <c r="B157" s="225"/>
      <c r="C157" s="226"/>
      <c r="D157" s="216" t="s">
        <v>184</v>
      </c>
      <c r="E157" s="227" t="s">
        <v>1</v>
      </c>
      <c r="F157" s="228" t="s">
        <v>201</v>
      </c>
      <c r="G157" s="226"/>
      <c r="H157" s="229">
        <v>2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184</v>
      </c>
      <c r="AU157" s="235" t="s">
        <v>182</v>
      </c>
      <c r="AV157" s="14" t="s">
        <v>89</v>
      </c>
      <c r="AW157" s="14" t="s">
        <v>33</v>
      </c>
      <c r="AX157" s="14" t="s">
        <v>87</v>
      </c>
      <c r="AY157" s="235" t="s">
        <v>173</v>
      </c>
    </row>
    <row r="158" spans="1:65" s="2" customFormat="1" ht="24.2" customHeight="1">
      <c r="A158" s="35"/>
      <c r="B158" s="36"/>
      <c r="C158" s="201" t="s">
        <v>207</v>
      </c>
      <c r="D158" s="201" t="s">
        <v>177</v>
      </c>
      <c r="E158" s="202" t="s">
        <v>208</v>
      </c>
      <c r="F158" s="203" t="s">
        <v>209</v>
      </c>
      <c r="G158" s="204" t="s">
        <v>193</v>
      </c>
      <c r="H158" s="205">
        <v>14</v>
      </c>
      <c r="I158" s="206"/>
      <c r="J158" s="207">
        <f>ROUND(I158*H158,2)</f>
        <v>0</v>
      </c>
      <c r="K158" s="208"/>
      <c r="L158" s="38"/>
      <c r="M158" s="209" t="s">
        <v>1</v>
      </c>
      <c r="N158" s="210" t="s">
        <v>44</v>
      </c>
      <c r="O158" s="72"/>
      <c r="P158" s="211">
        <f>O158*H158</f>
        <v>0</v>
      </c>
      <c r="Q158" s="211">
        <v>0.0369</v>
      </c>
      <c r="R158" s="211">
        <f>Q158*H158</f>
        <v>0.5166000000000001</v>
      </c>
      <c r="S158" s="211">
        <v>0</v>
      </c>
      <c r="T158" s="21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3" t="s">
        <v>181</v>
      </c>
      <c r="AT158" s="213" t="s">
        <v>177</v>
      </c>
      <c r="AU158" s="213" t="s">
        <v>182</v>
      </c>
      <c r="AY158" s="17" t="s">
        <v>173</v>
      </c>
      <c r="BE158" s="119">
        <f>IF(N158="základní",J158,0)</f>
        <v>0</v>
      </c>
      <c r="BF158" s="119">
        <f>IF(N158="snížená",J158,0)</f>
        <v>0</v>
      </c>
      <c r="BG158" s="119">
        <f>IF(N158="zákl. přenesená",J158,0)</f>
        <v>0</v>
      </c>
      <c r="BH158" s="119">
        <f>IF(N158="sníž. přenesená",J158,0)</f>
        <v>0</v>
      </c>
      <c r="BI158" s="119">
        <f>IF(N158="nulová",J158,0)</f>
        <v>0</v>
      </c>
      <c r="BJ158" s="17" t="s">
        <v>87</v>
      </c>
      <c r="BK158" s="119">
        <f>ROUND(I158*H158,2)</f>
        <v>0</v>
      </c>
      <c r="BL158" s="17" t="s">
        <v>181</v>
      </c>
      <c r="BM158" s="213" t="s">
        <v>210</v>
      </c>
    </row>
    <row r="159" spans="2:51" s="13" customFormat="1" ht="12">
      <c r="B159" s="214"/>
      <c r="C159" s="215"/>
      <c r="D159" s="216" t="s">
        <v>184</v>
      </c>
      <c r="E159" s="217" t="s">
        <v>1</v>
      </c>
      <c r="F159" s="218" t="s">
        <v>211</v>
      </c>
      <c r="G159" s="215"/>
      <c r="H159" s="217" t="s">
        <v>1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184</v>
      </c>
      <c r="AU159" s="224" t="s">
        <v>182</v>
      </c>
      <c r="AV159" s="13" t="s">
        <v>87</v>
      </c>
      <c r="AW159" s="13" t="s">
        <v>33</v>
      </c>
      <c r="AX159" s="13" t="s">
        <v>79</v>
      </c>
      <c r="AY159" s="224" t="s">
        <v>173</v>
      </c>
    </row>
    <row r="160" spans="2:51" s="13" customFormat="1" ht="12">
      <c r="B160" s="214"/>
      <c r="C160" s="215"/>
      <c r="D160" s="216" t="s">
        <v>184</v>
      </c>
      <c r="E160" s="217" t="s">
        <v>1</v>
      </c>
      <c r="F160" s="218" t="s">
        <v>212</v>
      </c>
      <c r="G160" s="215"/>
      <c r="H160" s="217" t="s">
        <v>1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184</v>
      </c>
      <c r="AU160" s="224" t="s">
        <v>182</v>
      </c>
      <c r="AV160" s="13" t="s">
        <v>87</v>
      </c>
      <c r="AW160" s="13" t="s">
        <v>33</v>
      </c>
      <c r="AX160" s="13" t="s">
        <v>79</v>
      </c>
      <c r="AY160" s="224" t="s">
        <v>173</v>
      </c>
    </row>
    <row r="161" spans="2:51" s="14" customFormat="1" ht="12">
      <c r="B161" s="225"/>
      <c r="C161" s="226"/>
      <c r="D161" s="216" t="s">
        <v>184</v>
      </c>
      <c r="E161" s="227" t="s">
        <v>1</v>
      </c>
      <c r="F161" s="228" t="s">
        <v>213</v>
      </c>
      <c r="G161" s="226"/>
      <c r="H161" s="229">
        <v>14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184</v>
      </c>
      <c r="AU161" s="235" t="s">
        <v>182</v>
      </c>
      <c r="AV161" s="14" t="s">
        <v>89</v>
      </c>
      <c r="AW161" s="14" t="s">
        <v>33</v>
      </c>
      <c r="AX161" s="14" t="s">
        <v>87</v>
      </c>
      <c r="AY161" s="235" t="s">
        <v>173</v>
      </c>
    </row>
    <row r="162" spans="1:65" s="2" customFormat="1" ht="24.2" customHeight="1">
      <c r="A162" s="35"/>
      <c r="B162" s="36"/>
      <c r="C162" s="201" t="s">
        <v>214</v>
      </c>
      <c r="D162" s="201" t="s">
        <v>177</v>
      </c>
      <c r="E162" s="202" t="s">
        <v>215</v>
      </c>
      <c r="F162" s="203" t="s">
        <v>216</v>
      </c>
      <c r="G162" s="204" t="s">
        <v>193</v>
      </c>
      <c r="H162" s="205">
        <v>59.6</v>
      </c>
      <c r="I162" s="206"/>
      <c r="J162" s="207">
        <f>ROUND(I162*H162,2)</f>
        <v>0</v>
      </c>
      <c r="K162" s="208"/>
      <c r="L162" s="38"/>
      <c r="M162" s="209" t="s">
        <v>1</v>
      </c>
      <c r="N162" s="210" t="s">
        <v>44</v>
      </c>
      <c r="O162" s="72"/>
      <c r="P162" s="211">
        <f>O162*H162</f>
        <v>0</v>
      </c>
      <c r="Q162" s="211">
        <v>0.00014</v>
      </c>
      <c r="R162" s="211">
        <f>Q162*H162</f>
        <v>0.008343999999999999</v>
      </c>
      <c r="S162" s="211">
        <v>0</v>
      </c>
      <c r="T162" s="21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3" t="s">
        <v>181</v>
      </c>
      <c r="AT162" s="213" t="s">
        <v>177</v>
      </c>
      <c r="AU162" s="213" t="s">
        <v>182</v>
      </c>
      <c r="AY162" s="17" t="s">
        <v>173</v>
      </c>
      <c r="BE162" s="119">
        <f>IF(N162="základní",J162,0)</f>
        <v>0</v>
      </c>
      <c r="BF162" s="119">
        <f>IF(N162="snížená",J162,0)</f>
        <v>0</v>
      </c>
      <c r="BG162" s="119">
        <f>IF(N162="zákl. přenesená",J162,0)</f>
        <v>0</v>
      </c>
      <c r="BH162" s="119">
        <f>IF(N162="sníž. přenesená",J162,0)</f>
        <v>0</v>
      </c>
      <c r="BI162" s="119">
        <f>IF(N162="nulová",J162,0)</f>
        <v>0</v>
      </c>
      <c r="BJ162" s="17" t="s">
        <v>87</v>
      </c>
      <c r="BK162" s="119">
        <f>ROUND(I162*H162,2)</f>
        <v>0</v>
      </c>
      <c r="BL162" s="17" t="s">
        <v>181</v>
      </c>
      <c r="BM162" s="213" t="s">
        <v>217</v>
      </c>
    </row>
    <row r="163" spans="2:51" s="13" customFormat="1" ht="12">
      <c r="B163" s="214"/>
      <c r="C163" s="215"/>
      <c r="D163" s="216" t="s">
        <v>184</v>
      </c>
      <c r="E163" s="217" t="s">
        <v>1</v>
      </c>
      <c r="F163" s="218" t="s">
        <v>218</v>
      </c>
      <c r="G163" s="215"/>
      <c r="H163" s="217" t="s">
        <v>1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184</v>
      </c>
      <c r="AU163" s="224" t="s">
        <v>182</v>
      </c>
      <c r="AV163" s="13" t="s">
        <v>87</v>
      </c>
      <c r="AW163" s="13" t="s">
        <v>33</v>
      </c>
      <c r="AX163" s="13" t="s">
        <v>79</v>
      </c>
      <c r="AY163" s="224" t="s">
        <v>173</v>
      </c>
    </row>
    <row r="164" spans="2:51" s="13" customFormat="1" ht="12">
      <c r="B164" s="214"/>
      <c r="C164" s="215"/>
      <c r="D164" s="216" t="s">
        <v>184</v>
      </c>
      <c r="E164" s="217" t="s">
        <v>1</v>
      </c>
      <c r="F164" s="218" t="s">
        <v>219</v>
      </c>
      <c r="G164" s="215"/>
      <c r="H164" s="217" t="s">
        <v>1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184</v>
      </c>
      <c r="AU164" s="224" t="s">
        <v>182</v>
      </c>
      <c r="AV164" s="13" t="s">
        <v>87</v>
      </c>
      <c r="AW164" s="13" t="s">
        <v>33</v>
      </c>
      <c r="AX164" s="13" t="s">
        <v>79</v>
      </c>
      <c r="AY164" s="224" t="s">
        <v>173</v>
      </c>
    </row>
    <row r="165" spans="2:51" s="14" customFormat="1" ht="12">
      <c r="B165" s="225"/>
      <c r="C165" s="226"/>
      <c r="D165" s="216" t="s">
        <v>184</v>
      </c>
      <c r="E165" s="227" t="s">
        <v>1</v>
      </c>
      <c r="F165" s="228" t="s">
        <v>220</v>
      </c>
      <c r="G165" s="226"/>
      <c r="H165" s="229">
        <v>14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184</v>
      </c>
      <c r="AU165" s="235" t="s">
        <v>182</v>
      </c>
      <c r="AV165" s="14" t="s">
        <v>89</v>
      </c>
      <c r="AW165" s="14" t="s">
        <v>33</v>
      </c>
      <c r="AX165" s="14" t="s">
        <v>79</v>
      </c>
      <c r="AY165" s="235" t="s">
        <v>173</v>
      </c>
    </row>
    <row r="166" spans="2:51" s="14" customFormat="1" ht="12">
      <c r="B166" s="225"/>
      <c r="C166" s="226"/>
      <c r="D166" s="216" t="s">
        <v>184</v>
      </c>
      <c r="E166" s="227" t="s">
        <v>1</v>
      </c>
      <c r="F166" s="228" t="s">
        <v>221</v>
      </c>
      <c r="G166" s="226"/>
      <c r="H166" s="229">
        <v>10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184</v>
      </c>
      <c r="AU166" s="235" t="s">
        <v>182</v>
      </c>
      <c r="AV166" s="14" t="s">
        <v>89</v>
      </c>
      <c r="AW166" s="14" t="s">
        <v>33</v>
      </c>
      <c r="AX166" s="14" t="s">
        <v>79</v>
      </c>
      <c r="AY166" s="235" t="s">
        <v>173</v>
      </c>
    </row>
    <row r="167" spans="2:51" s="13" customFormat="1" ht="12">
      <c r="B167" s="214"/>
      <c r="C167" s="215"/>
      <c r="D167" s="216" t="s">
        <v>184</v>
      </c>
      <c r="E167" s="217" t="s">
        <v>1</v>
      </c>
      <c r="F167" s="218" t="s">
        <v>222</v>
      </c>
      <c r="G167" s="215"/>
      <c r="H167" s="217" t="s">
        <v>1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184</v>
      </c>
      <c r="AU167" s="224" t="s">
        <v>182</v>
      </c>
      <c r="AV167" s="13" t="s">
        <v>87</v>
      </c>
      <c r="AW167" s="13" t="s">
        <v>33</v>
      </c>
      <c r="AX167" s="13" t="s">
        <v>79</v>
      </c>
      <c r="AY167" s="224" t="s">
        <v>173</v>
      </c>
    </row>
    <row r="168" spans="2:51" s="14" customFormat="1" ht="12">
      <c r="B168" s="225"/>
      <c r="C168" s="226"/>
      <c r="D168" s="216" t="s">
        <v>184</v>
      </c>
      <c r="E168" s="227" t="s">
        <v>1</v>
      </c>
      <c r="F168" s="228" t="s">
        <v>223</v>
      </c>
      <c r="G168" s="226"/>
      <c r="H168" s="229">
        <v>17.6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AT168" s="235" t="s">
        <v>184</v>
      </c>
      <c r="AU168" s="235" t="s">
        <v>182</v>
      </c>
      <c r="AV168" s="14" t="s">
        <v>89</v>
      </c>
      <c r="AW168" s="14" t="s">
        <v>33</v>
      </c>
      <c r="AX168" s="14" t="s">
        <v>79</v>
      </c>
      <c r="AY168" s="235" t="s">
        <v>173</v>
      </c>
    </row>
    <row r="169" spans="2:51" s="13" customFormat="1" ht="12">
      <c r="B169" s="214"/>
      <c r="C169" s="215"/>
      <c r="D169" s="216" t="s">
        <v>184</v>
      </c>
      <c r="E169" s="217" t="s">
        <v>1</v>
      </c>
      <c r="F169" s="218" t="s">
        <v>224</v>
      </c>
      <c r="G169" s="215"/>
      <c r="H169" s="217" t="s">
        <v>1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184</v>
      </c>
      <c r="AU169" s="224" t="s">
        <v>182</v>
      </c>
      <c r="AV169" s="13" t="s">
        <v>87</v>
      </c>
      <c r="AW169" s="13" t="s">
        <v>33</v>
      </c>
      <c r="AX169" s="13" t="s">
        <v>79</v>
      </c>
      <c r="AY169" s="224" t="s">
        <v>173</v>
      </c>
    </row>
    <row r="170" spans="2:51" s="14" customFormat="1" ht="12">
      <c r="B170" s="225"/>
      <c r="C170" s="226"/>
      <c r="D170" s="216" t="s">
        <v>184</v>
      </c>
      <c r="E170" s="227" t="s">
        <v>1</v>
      </c>
      <c r="F170" s="228" t="s">
        <v>225</v>
      </c>
      <c r="G170" s="226"/>
      <c r="H170" s="229">
        <v>18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184</v>
      </c>
      <c r="AU170" s="235" t="s">
        <v>182</v>
      </c>
      <c r="AV170" s="14" t="s">
        <v>89</v>
      </c>
      <c r="AW170" s="14" t="s">
        <v>33</v>
      </c>
      <c r="AX170" s="14" t="s">
        <v>79</v>
      </c>
      <c r="AY170" s="235" t="s">
        <v>173</v>
      </c>
    </row>
    <row r="171" spans="2:51" s="15" customFormat="1" ht="12">
      <c r="B171" s="236"/>
      <c r="C171" s="237"/>
      <c r="D171" s="216" t="s">
        <v>184</v>
      </c>
      <c r="E171" s="238" t="s">
        <v>1</v>
      </c>
      <c r="F171" s="239" t="s">
        <v>226</v>
      </c>
      <c r="G171" s="237"/>
      <c r="H171" s="240">
        <v>59.6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AT171" s="246" t="s">
        <v>184</v>
      </c>
      <c r="AU171" s="246" t="s">
        <v>182</v>
      </c>
      <c r="AV171" s="15" t="s">
        <v>181</v>
      </c>
      <c r="AW171" s="15" t="s">
        <v>33</v>
      </c>
      <c r="AX171" s="15" t="s">
        <v>87</v>
      </c>
      <c r="AY171" s="246" t="s">
        <v>173</v>
      </c>
    </row>
    <row r="172" spans="1:65" s="2" customFormat="1" ht="33" customHeight="1">
      <c r="A172" s="35"/>
      <c r="B172" s="36"/>
      <c r="C172" s="201" t="s">
        <v>227</v>
      </c>
      <c r="D172" s="201" t="s">
        <v>177</v>
      </c>
      <c r="E172" s="202" t="s">
        <v>228</v>
      </c>
      <c r="F172" s="203" t="s">
        <v>229</v>
      </c>
      <c r="G172" s="204" t="s">
        <v>193</v>
      </c>
      <c r="H172" s="205">
        <v>59.6</v>
      </c>
      <c r="I172" s="206"/>
      <c r="J172" s="207">
        <f>ROUND(I172*H172,2)</f>
        <v>0</v>
      </c>
      <c r="K172" s="208"/>
      <c r="L172" s="38"/>
      <c r="M172" s="209" t="s">
        <v>1</v>
      </c>
      <c r="N172" s="210" t="s">
        <v>44</v>
      </c>
      <c r="O172" s="72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3" t="s">
        <v>181</v>
      </c>
      <c r="AT172" s="213" t="s">
        <v>177</v>
      </c>
      <c r="AU172" s="213" t="s">
        <v>182</v>
      </c>
      <c r="AY172" s="17" t="s">
        <v>173</v>
      </c>
      <c r="BE172" s="119">
        <f>IF(N172="základní",J172,0)</f>
        <v>0</v>
      </c>
      <c r="BF172" s="119">
        <f>IF(N172="snížená",J172,0)</f>
        <v>0</v>
      </c>
      <c r="BG172" s="119">
        <f>IF(N172="zákl. přenesená",J172,0)</f>
        <v>0</v>
      </c>
      <c r="BH172" s="119">
        <f>IF(N172="sníž. přenesená",J172,0)</f>
        <v>0</v>
      </c>
      <c r="BI172" s="119">
        <f>IF(N172="nulová",J172,0)</f>
        <v>0</v>
      </c>
      <c r="BJ172" s="17" t="s">
        <v>87</v>
      </c>
      <c r="BK172" s="119">
        <f>ROUND(I172*H172,2)</f>
        <v>0</v>
      </c>
      <c r="BL172" s="17" t="s">
        <v>181</v>
      </c>
      <c r="BM172" s="213" t="s">
        <v>230</v>
      </c>
    </row>
    <row r="173" spans="1:65" s="2" customFormat="1" ht="16.5" customHeight="1">
      <c r="A173" s="35"/>
      <c r="B173" s="36"/>
      <c r="C173" s="201" t="s">
        <v>231</v>
      </c>
      <c r="D173" s="201" t="s">
        <v>177</v>
      </c>
      <c r="E173" s="202" t="s">
        <v>232</v>
      </c>
      <c r="F173" s="203" t="s">
        <v>233</v>
      </c>
      <c r="G173" s="204" t="s">
        <v>193</v>
      </c>
      <c r="H173" s="205">
        <v>2454</v>
      </c>
      <c r="I173" s="206"/>
      <c r="J173" s="207">
        <f>ROUND(I173*H173,2)</f>
        <v>0</v>
      </c>
      <c r="K173" s="208"/>
      <c r="L173" s="38"/>
      <c r="M173" s="209" t="s">
        <v>1</v>
      </c>
      <c r="N173" s="210" t="s">
        <v>44</v>
      </c>
      <c r="O173" s="72"/>
      <c r="P173" s="211">
        <f>O173*H173</f>
        <v>0</v>
      </c>
      <c r="Q173" s="211">
        <v>0.00055</v>
      </c>
      <c r="R173" s="211">
        <f>Q173*H173</f>
        <v>1.3497000000000001</v>
      </c>
      <c r="S173" s="211">
        <v>0</v>
      </c>
      <c r="T173" s="21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3" t="s">
        <v>181</v>
      </c>
      <c r="AT173" s="213" t="s">
        <v>177</v>
      </c>
      <c r="AU173" s="213" t="s">
        <v>182</v>
      </c>
      <c r="AY173" s="17" t="s">
        <v>173</v>
      </c>
      <c r="BE173" s="119">
        <f>IF(N173="základní",J173,0)</f>
        <v>0</v>
      </c>
      <c r="BF173" s="119">
        <f>IF(N173="snížená",J173,0)</f>
        <v>0</v>
      </c>
      <c r="BG173" s="119">
        <f>IF(N173="zákl. přenesená",J173,0)</f>
        <v>0</v>
      </c>
      <c r="BH173" s="119">
        <f>IF(N173="sníž. přenesená",J173,0)</f>
        <v>0</v>
      </c>
      <c r="BI173" s="119">
        <f>IF(N173="nulová",J173,0)</f>
        <v>0</v>
      </c>
      <c r="BJ173" s="17" t="s">
        <v>87</v>
      </c>
      <c r="BK173" s="119">
        <f>ROUND(I173*H173,2)</f>
        <v>0</v>
      </c>
      <c r="BL173" s="17" t="s">
        <v>181</v>
      </c>
      <c r="BM173" s="213" t="s">
        <v>234</v>
      </c>
    </row>
    <row r="174" spans="2:51" s="13" customFormat="1" ht="12">
      <c r="B174" s="214"/>
      <c r="C174" s="215"/>
      <c r="D174" s="216" t="s">
        <v>184</v>
      </c>
      <c r="E174" s="217" t="s">
        <v>1</v>
      </c>
      <c r="F174" s="218" t="s">
        <v>235</v>
      </c>
      <c r="G174" s="215"/>
      <c r="H174" s="217" t="s">
        <v>1</v>
      </c>
      <c r="I174" s="219"/>
      <c r="J174" s="215"/>
      <c r="K174" s="215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184</v>
      </c>
      <c r="AU174" s="224" t="s">
        <v>182</v>
      </c>
      <c r="AV174" s="13" t="s">
        <v>87</v>
      </c>
      <c r="AW174" s="13" t="s">
        <v>33</v>
      </c>
      <c r="AX174" s="13" t="s">
        <v>79</v>
      </c>
      <c r="AY174" s="224" t="s">
        <v>173</v>
      </c>
    </row>
    <row r="175" spans="2:51" s="14" customFormat="1" ht="12">
      <c r="B175" s="225"/>
      <c r="C175" s="226"/>
      <c r="D175" s="216" t="s">
        <v>184</v>
      </c>
      <c r="E175" s="227" t="s">
        <v>1</v>
      </c>
      <c r="F175" s="228" t="s">
        <v>236</v>
      </c>
      <c r="G175" s="226"/>
      <c r="H175" s="229">
        <v>2204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184</v>
      </c>
      <c r="AU175" s="235" t="s">
        <v>182</v>
      </c>
      <c r="AV175" s="14" t="s">
        <v>89</v>
      </c>
      <c r="AW175" s="14" t="s">
        <v>33</v>
      </c>
      <c r="AX175" s="14" t="s">
        <v>79</v>
      </c>
      <c r="AY175" s="235" t="s">
        <v>173</v>
      </c>
    </row>
    <row r="176" spans="2:51" s="14" customFormat="1" ht="12">
      <c r="B176" s="225"/>
      <c r="C176" s="226"/>
      <c r="D176" s="216" t="s">
        <v>184</v>
      </c>
      <c r="E176" s="227" t="s">
        <v>1</v>
      </c>
      <c r="F176" s="228" t="s">
        <v>237</v>
      </c>
      <c r="G176" s="226"/>
      <c r="H176" s="229">
        <v>250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184</v>
      </c>
      <c r="AU176" s="235" t="s">
        <v>182</v>
      </c>
      <c r="AV176" s="14" t="s">
        <v>89</v>
      </c>
      <c r="AW176" s="14" t="s">
        <v>33</v>
      </c>
      <c r="AX176" s="14" t="s">
        <v>79</v>
      </c>
      <c r="AY176" s="235" t="s">
        <v>173</v>
      </c>
    </row>
    <row r="177" spans="2:51" s="15" customFormat="1" ht="12">
      <c r="B177" s="236"/>
      <c r="C177" s="237"/>
      <c r="D177" s="216" t="s">
        <v>184</v>
      </c>
      <c r="E177" s="238" t="s">
        <v>1</v>
      </c>
      <c r="F177" s="239" t="s">
        <v>226</v>
      </c>
      <c r="G177" s="237"/>
      <c r="H177" s="240">
        <v>2454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AT177" s="246" t="s">
        <v>184</v>
      </c>
      <c r="AU177" s="246" t="s">
        <v>182</v>
      </c>
      <c r="AV177" s="15" t="s">
        <v>181</v>
      </c>
      <c r="AW177" s="15" t="s">
        <v>33</v>
      </c>
      <c r="AX177" s="15" t="s">
        <v>87</v>
      </c>
      <c r="AY177" s="246" t="s">
        <v>173</v>
      </c>
    </row>
    <row r="178" spans="1:65" s="2" customFormat="1" ht="21.75" customHeight="1">
      <c r="A178" s="35"/>
      <c r="B178" s="36"/>
      <c r="C178" s="201" t="s">
        <v>238</v>
      </c>
      <c r="D178" s="201" t="s">
        <v>177</v>
      </c>
      <c r="E178" s="202" t="s">
        <v>239</v>
      </c>
      <c r="F178" s="203" t="s">
        <v>240</v>
      </c>
      <c r="G178" s="204" t="s">
        <v>193</v>
      </c>
      <c r="H178" s="205">
        <v>2454</v>
      </c>
      <c r="I178" s="206"/>
      <c r="J178" s="207">
        <f>ROUND(I178*H178,2)</f>
        <v>0</v>
      </c>
      <c r="K178" s="208"/>
      <c r="L178" s="38"/>
      <c r="M178" s="209" t="s">
        <v>1</v>
      </c>
      <c r="N178" s="210" t="s">
        <v>44</v>
      </c>
      <c r="O178" s="72"/>
      <c r="P178" s="211">
        <f>O178*H178</f>
        <v>0</v>
      </c>
      <c r="Q178" s="211">
        <v>0</v>
      </c>
      <c r="R178" s="211">
        <f>Q178*H178</f>
        <v>0</v>
      </c>
      <c r="S178" s="211">
        <v>0</v>
      </c>
      <c r="T178" s="21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3" t="s">
        <v>181</v>
      </c>
      <c r="AT178" s="213" t="s">
        <v>177</v>
      </c>
      <c r="AU178" s="213" t="s">
        <v>182</v>
      </c>
      <c r="AY178" s="17" t="s">
        <v>173</v>
      </c>
      <c r="BE178" s="119">
        <f>IF(N178="základní",J178,0)</f>
        <v>0</v>
      </c>
      <c r="BF178" s="119">
        <f>IF(N178="snížená",J178,0)</f>
        <v>0</v>
      </c>
      <c r="BG178" s="119">
        <f>IF(N178="zákl. přenesená",J178,0)</f>
        <v>0</v>
      </c>
      <c r="BH178" s="119">
        <f>IF(N178="sníž. přenesená",J178,0)</f>
        <v>0</v>
      </c>
      <c r="BI178" s="119">
        <f>IF(N178="nulová",J178,0)</f>
        <v>0</v>
      </c>
      <c r="BJ178" s="17" t="s">
        <v>87</v>
      </c>
      <c r="BK178" s="119">
        <f>ROUND(I178*H178,2)</f>
        <v>0</v>
      </c>
      <c r="BL178" s="17" t="s">
        <v>181</v>
      </c>
      <c r="BM178" s="213" t="s">
        <v>241</v>
      </c>
    </row>
    <row r="179" spans="1:65" s="2" customFormat="1" ht="24.2" customHeight="1">
      <c r="A179" s="35"/>
      <c r="B179" s="36"/>
      <c r="C179" s="201" t="s">
        <v>175</v>
      </c>
      <c r="D179" s="201" t="s">
        <v>177</v>
      </c>
      <c r="E179" s="202" t="s">
        <v>242</v>
      </c>
      <c r="F179" s="203" t="s">
        <v>243</v>
      </c>
      <c r="G179" s="204" t="s">
        <v>193</v>
      </c>
      <c r="H179" s="205">
        <v>9.1</v>
      </c>
      <c r="I179" s="206"/>
      <c r="J179" s="207">
        <f>ROUND(I179*H179,2)</f>
        <v>0</v>
      </c>
      <c r="K179" s="208"/>
      <c r="L179" s="38"/>
      <c r="M179" s="209" t="s">
        <v>1</v>
      </c>
      <c r="N179" s="210" t="s">
        <v>44</v>
      </c>
      <c r="O179" s="72"/>
      <c r="P179" s="211">
        <f>O179*H179</f>
        <v>0</v>
      </c>
      <c r="Q179" s="211">
        <v>0.01182</v>
      </c>
      <c r="R179" s="211">
        <f>Q179*H179</f>
        <v>0.107562</v>
      </c>
      <c r="S179" s="211">
        <v>0</v>
      </c>
      <c r="T179" s="21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3" t="s">
        <v>181</v>
      </c>
      <c r="AT179" s="213" t="s">
        <v>177</v>
      </c>
      <c r="AU179" s="213" t="s">
        <v>182</v>
      </c>
      <c r="AY179" s="17" t="s">
        <v>173</v>
      </c>
      <c r="BE179" s="119">
        <f>IF(N179="základní",J179,0)</f>
        <v>0</v>
      </c>
      <c r="BF179" s="119">
        <f>IF(N179="snížená",J179,0)</f>
        <v>0</v>
      </c>
      <c r="BG179" s="119">
        <f>IF(N179="zákl. přenesená",J179,0)</f>
        <v>0</v>
      </c>
      <c r="BH179" s="119">
        <f>IF(N179="sníž. přenesená",J179,0)</f>
        <v>0</v>
      </c>
      <c r="BI179" s="119">
        <f>IF(N179="nulová",J179,0)</f>
        <v>0</v>
      </c>
      <c r="BJ179" s="17" t="s">
        <v>87</v>
      </c>
      <c r="BK179" s="119">
        <f>ROUND(I179*H179,2)</f>
        <v>0</v>
      </c>
      <c r="BL179" s="17" t="s">
        <v>181</v>
      </c>
      <c r="BM179" s="213" t="s">
        <v>244</v>
      </c>
    </row>
    <row r="180" spans="2:51" s="13" customFormat="1" ht="12">
      <c r="B180" s="214"/>
      <c r="C180" s="215"/>
      <c r="D180" s="216" t="s">
        <v>184</v>
      </c>
      <c r="E180" s="217" t="s">
        <v>1</v>
      </c>
      <c r="F180" s="218" t="s">
        <v>245</v>
      </c>
      <c r="G180" s="215"/>
      <c r="H180" s="217" t="s">
        <v>1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184</v>
      </c>
      <c r="AU180" s="224" t="s">
        <v>182</v>
      </c>
      <c r="AV180" s="13" t="s">
        <v>87</v>
      </c>
      <c r="AW180" s="13" t="s">
        <v>33</v>
      </c>
      <c r="AX180" s="13" t="s">
        <v>79</v>
      </c>
      <c r="AY180" s="224" t="s">
        <v>173</v>
      </c>
    </row>
    <row r="181" spans="2:51" s="14" customFormat="1" ht="12">
      <c r="B181" s="225"/>
      <c r="C181" s="226"/>
      <c r="D181" s="216" t="s">
        <v>184</v>
      </c>
      <c r="E181" s="227" t="s">
        <v>1</v>
      </c>
      <c r="F181" s="228" t="s">
        <v>246</v>
      </c>
      <c r="G181" s="226"/>
      <c r="H181" s="229">
        <v>9.1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184</v>
      </c>
      <c r="AU181" s="235" t="s">
        <v>182</v>
      </c>
      <c r="AV181" s="14" t="s">
        <v>89</v>
      </c>
      <c r="AW181" s="14" t="s">
        <v>33</v>
      </c>
      <c r="AX181" s="14" t="s">
        <v>87</v>
      </c>
      <c r="AY181" s="235" t="s">
        <v>173</v>
      </c>
    </row>
    <row r="182" spans="1:65" s="2" customFormat="1" ht="24.2" customHeight="1">
      <c r="A182" s="35"/>
      <c r="B182" s="36"/>
      <c r="C182" s="201" t="s">
        <v>247</v>
      </c>
      <c r="D182" s="201" t="s">
        <v>177</v>
      </c>
      <c r="E182" s="202" t="s">
        <v>248</v>
      </c>
      <c r="F182" s="203" t="s">
        <v>249</v>
      </c>
      <c r="G182" s="204" t="s">
        <v>193</v>
      </c>
      <c r="H182" s="205">
        <v>9.1</v>
      </c>
      <c r="I182" s="206"/>
      <c r="J182" s="207">
        <f>ROUND(I182*H182,2)</f>
        <v>0</v>
      </c>
      <c r="K182" s="208"/>
      <c r="L182" s="38"/>
      <c r="M182" s="209" t="s">
        <v>1</v>
      </c>
      <c r="N182" s="210" t="s">
        <v>44</v>
      </c>
      <c r="O182" s="72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3" t="s">
        <v>181</v>
      </c>
      <c r="AT182" s="213" t="s">
        <v>177</v>
      </c>
      <c r="AU182" s="213" t="s">
        <v>182</v>
      </c>
      <c r="AY182" s="17" t="s">
        <v>173</v>
      </c>
      <c r="BE182" s="119">
        <f>IF(N182="základní",J182,0)</f>
        <v>0</v>
      </c>
      <c r="BF182" s="119">
        <f>IF(N182="snížená",J182,0)</f>
        <v>0</v>
      </c>
      <c r="BG182" s="119">
        <f>IF(N182="zákl. přenesená",J182,0)</f>
        <v>0</v>
      </c>
      <c r="BH182" s="119">
        <f>IF(N182="sníž. přenesená",J182,0)</f>
        <v>0</v>
      </c>
      <c r="BI182" s="119">
        <f>IF(N182="nulová",J182,0)</f>
        <v>0</v>
      </c>
      <c r="BJ182" s="17" t="s">
        <v>87</v>
      </c>
      <c r="BK182" s="119">
        <f>ROUND(I182*H182,2)</f>
        <v>0</v>
      </c>
      <c r="BL182" s="17" t="s">
        <v>181</v>
      </c>
      <c r="BM182" s="213" t="s">
        <v>250</v>
      </c>
    </row>
    <row r="183" spans="2:63" s="12" customFormat="1" ht="20.85" customHeight="1">
      <c r="B183" s="185"/>
      <c r="C183" s="186"/>
      <c r="D183" s="187" t="s">
        <v>78</v>
      </c>
      <c r="E183" s="199" t="s">
        <v>247</v>
      </c>
      <c r="F183" s="199" t="s">
        <v>251</v>
      </c>
      <c r="G183" s="186"/>
      <c r="H183" s="186"/>
      <c r="I183" s="189"/>
      <c r="J183" s="200">
        <f>BK183</f>
        <v>0</v>
      </c>
      <c r="K183" s="186"/>
      <c r="L183" s="191"/>
      <c r="M183" s="192"/>
      <c r="N183" s="193"/>
      <c r="O183" s="193"/>
      <c r="P183" s="194">
        <f>SUM(P184:P188)</f>
        <v>0</v>
      </c>
      <c r="Q183" s="193"/>
      <c r="R183" s="194">
        <f>SUM(R184:R188)</f>
        <v>0</v>
      </c>
      <c r="S183" s="193"/>
      <c r="T183" s="195">
        <f>SUM(T184:T188)</f>
        <v>0</v>
      </c>
      <c r="AR183" s="196" t="s">
        <v>87</v>
      </c>
      <c r="AT183" s="197" t="s">
        <v>78</v>
      </c>
      <c r="AU183" s="197" t="s">
        <v>89</v>
      </c>
      <c r="AY183" s="196" t="s">
        <v>173</v>
      </c>
      <c r="BK183" s="198">
        <f>SUM(BK184:BK188)</f>
        <v>0</v>
      </c>
    </row>
    <row r="184" spans="1:65" s="2" customFormat="1" ht="33" customHeight="1">
      <c r="A184" s="35"/>
      <c r="B184" s="36"/>
      <c r="C184" s="201" t="s">
        <v>252</v>
      </c>
      <c r="D184" s="201" t="s">
        <v>177</v>
      </c>
      <c r="E184" s="202" t="s">
        <v>253</v>
      </c>
      <c r="F184" s="203" t="s">
        <v>254</v>
      </c>
      <c r="G184" s="204" t="s">
        <v>255</v>
      </c>
      <c r="H184" s="205">
        <v>21.12</v>
      </c>
      <c r="I184" s="206"/>
      <c r="J184" s="207">
        <f>ROUND(I184*H184,2)</f>
        <v>0</v>
      </c>
      <c r="K184" s="208"/>
      <c r="L184" s="38"/>
      <c r="M184" s="209" t="s">
        <v>1</v>
      </c>
      <c r="N184" s="210" t="s">
        <v>44</v>
      </c>
      <c r="O184" s="72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3" t="s">
        <v>181</v>
      </c>
      <c r="AT184" s="213" t="s">
        <v>177</v>
      </c>
      <c r="AU184" s="213" t="s">
        <v>182</v>
      </c>
      <c r="AY184" s="17" t="s">
        <v>173</v>
      </c>
      <c r="BE184" s="119">
        <f>IF(N184="základní",J184,0)</f>
        <v>0</v>
      </c>
      <c r="BF184" s="119">
        <f>IF(N184="snížená",J184,0)</f>
        <v>0</v>
      </c>
      <c r="BG184" s="119">
        <f>IF(N184="zákl. přenesená",J184,0)</f>
        <v>0</v>
      </c>
      <c r="BH184" s="119">
        <f>IF(N184="sníž. přenesená",J184,0)</f>
        <v>0</v>
      </c>
      <c r="BI184" s="119">
        <f>IF(N184="nulová",J184,0)</f>
        <v>0</v>
      </c>
      <c r="BJ184" s="17" t="s">
        <v>87</v>
      </c>
      <c r="BK184" s="119">
        <f>ROUND(I184*H184,2)</f>
        <v>0</v>
      </c>
      <c r="BL184" s="17" t="s">
        <v>181</v>
      </c>
      <c r="BM184" s="213" t="s">
        <v>256</v>
      </c>
    </row>
    <row r="185" spans="2:51" s="14" customFormat="1" ht="12">
      <c r="B185" s="225"/>
      <c r="C185" s="226"/>
      <c r="D185" s="216" t="s">
        <v>184</v>
      </c>
      <c r="E185" s="227" t="s">
        <v>1</v>
      </c>
      <c r="F185" s="228" t="s">
        <v>257</v>
      </c>
      <c r="G185" s="226"/>
      <c r="H185" s="229">
        <v>21.12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184</v>
      </c>
      <c r="AU185" s="235" t="s">
        <v>182</v>
      </c>
      <c r="AV185" s="14" t="s">
        <v>89</v>
      </c>
      <c r="AW185" s="14" t="s">
        <v>33</v>
      </c>
      <c r="AX185" s="14" t="s">
        <v>87</v>
      </c>
      <c r="AY185" s="235" t="s">
        <v>173</v>
      </c>
    </row>
    <row r="186" spans="1:65" s="2" customFormat="1" ht="24.2" customHeight="1">
      <c r="A186" s="35"/>
      <c r="B186" s="36"/>
      <c r="C186" s="201" t="s">
        <v>258</v>
      </c>
      <c r="D186" s="201" t="s">
        <v>177</v>
      </c>
      <c r="E186" s="202" t="s">
        <v>259</v>
      </c>
      <c r="F186" s="203" t="s">
        <v>260</v>
      </c>
      <c r="G186" s="204" t="s">
        <v>261</v>
      </c>
      <c r="H186" s="205">
        <v>11020</v>
      </c>
      <c r="I186" s="206"/>
      <c r="J186" s="207">
        <f>ROUND(I186*H186,2)</f>
        <v>0</v>
      </c>
      <c r="K186" s="208"/>
      <c r="L186" s="38"/>
      <c r="M186" s="209" t="s">
        <v>1</v>
      </c>
      <c r="N186" s="210" t="s">
        <v>44</v>
      </c>
      <c r="O186" s="72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3" t="s">
        <v>181</v>
      </c>
      <c r="AT186" s="213" t="s">
        <v>177</v>
      </c>
      <c r="AU186" s="213" t="s">
        <v>182</v>
      </c>
      <c r="AY186" s="17" t="s">
        <v>173</v>
      </c>
      <c r="BE186" s="119">
        <f>IF(N186="základní",J186,0)</f>
        <v>0</v>
      </c>
      <c r="BF186" s="119">
        <f>IF(N186="snížená",J186,0)</f>
        <v>0</v>
      </c>
      <c r="BG186" s="119">
        <f>IF(N186="zákl. přenesená",J186,0)</f>
        <v>0</v>
      </c>
      <c r="BH186" s="119">
        <f>IF(N186="sníž. přenesená",J186,0)</f>
        <v>0</v>
      </c>
      <c r="BI186" s="119">
        <f>IF(N186="nulová",J186,0)</f>
        <v>0</v>
      </c>
      <c r="BJ186" s="17" t="s">
        <v>87</v>
      </c>
      <c r="BK186" s="119">
        <f>ROUND(I186*H186,2)</f>
        <v>0</v>
      </c>
      <c r="BL186" s="17" t="s">
        <v>181</v>
      </c>
      <c r="BM186" s="213" t="s">
        <v>262</v>
      </c>
    </row>
    <row r="187" spans="2:51" s="13" customFormat="1" ht="12">
      <c r="B187" s="214"/>
      <c r="C187" s="215"/>
      <c r="D187" s="216" t="s">
        <v>184</v>
      </c>
      <c r="E187" s="217" t="s">
        <v>1</v>
      </c>
      <c r="F187" s="218" t="s">
        <v>263</v>
      </c>
      <c r="G187" s="215"/>
      <c r="H187" s="217" t="s">
        <v>1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184</v>
      </c>
      <c r="AU187" s="224" t="s">
        <v>182</v>
      </c>
      <c r="AV187" s="13" t="s">
        <v>87</v>
      </c>
      <c r="AW187" s="13" t="s">
        <v>33</v>
      </c>
      <c r="AX187" s="13" t="s">
        <v>79</v>
      </c>
      <c r="AY187" s="224" t="s">
        <v>173</v>
      </c>
    </row>
    <row r="188" spans="2:51" s="14" customFormat="1" ht="12">
      <c r="B188" s="225"/>
      <c r="C188" s="226"/>
      <c r="D188" s="216" t="s">
        <v>184</v>
      </c>
      <c r="E188" s="227" t="s">
        <v>1</v>
      </c>
      <c r="F188" s="228" t="s">
        <v>264</v>
      </c>
      <c r="G188" s="226"/>
      <c r="H188" s="229">
        <v>11020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AT188" s="235" t="s">
        <v>184</v>
      </c>
      <c r="AU188" s="235" t="s">
        <v>182</v>
      </c>
      <c r="AV188" s="14" t="s">
        <v>89</v>
      </c>
      <c r="AW188" s="14" t="s">
        <v>33</v>
      </c>
      <c r="AX188" s="14" t="s">
        <v>87</v>
      </c>
      <c r="AY188" s="235" t="s">
        <v>173</v>
      </c>
    </row>
    <row r="189" spans="2:63" s="12" customFormat="1" ht="20.85" customHeight="1">
      <c r="B189" s="185"/>
      <c r="C189" s="186"/>
      <c r="D189" s="187" t="s">
        <v>78</v>
      </c>
      <c r="E189" s="199" t="s">
        <v>252</v>
      </c>
      <c r="F189" s="199" t="s">
        <v>265</v>
      </c>
      <c r="G189" s="186"/>
      <c r="H189" s="186"/>
      <c r="I189" s="189"/>
      <c r="J189" s="200">
        <f>BK189</f>
        <v>0</v>
      </c>
      <c r="K189" s="186"/>
      <c r="L189" s="191"/>
      <c r="M189" s="192"/>
      <c r="N189" s="193"/>
      <c r="O189" s="193"/>
      <c r="P189" s="194">
        <f>SUM(P190:P204)</f>
        <v>0</v>
      </c>
      <c r="Q189" s="193"/>
      <c r="R189" s="194">
        <f>SUM(R190:R204)</f>
        <v>0</v>
      </c>
      <c r="S189" s="193"/>
      <c r="T189" s="195">
        <f>SUM(T190:T204)</f>
        <v>0</v>
      </c>
      <c r="AR189" s="196" t="s">
        <v>87</v>
      </c>
      <c r="AT189" s="197" t="s">
        <v>78</v>
      </c>
      <c r="AU189" s="197" t="s">
        <v>89</v>
      </c>
      <c r="AY189" s="196" t="s">
        <v>173</v>
      </c>
      <c r="BK189" s="198">
        <f>SUM(BK190:BK204)</f>
        <v>0</v>
      </c>
    </row>
    <row r="190" spans="1:65" s="2" customFormat="1" ht="33" customHeight="1">
      <c r="A190" s="35"/>
      <c r="B190" s="36"/>
      <c r="C190" s="201" t="s">
        <v>8</v>
      </c>
      <c r="D190" s="201" t="s">
        <v>177</v>
      </c>
      <c r="E190" s="202" t="s">
        <v>266</v>
      </c>
      <c r="F190" s="203" t="s">
        <v>267</v>
      </c>
      <c r="G190" s="204" t="s">
        <v>255</v>
      </c>
      <c r="H190" s="205">
        <v>1212.72</v>
      </c>
      <c r="I190" s="206"/>
      <c r="J190" s="207">
        <f>ROUND(I190*H190,2)</f>
        <v>0</v>
      </c>
      <c r="K190" s="208"/>
      <c r="L190" s="38"/>
      <c r="M190" s="209" t="s">
        <v>1</v>
      </c>
      <c r="N190" s="210" t="s">
        <v>44</v>
      </c>
      <c r="O190" s="72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3" t="s">
        <v>181</v>
      </c>
      <c r="AT190" s="213" t="s">
        <v>177</v>
      </c>
      <c r="AU190" s="213" t="s">
        <v>182</v>
      </c>
      <c r="AY190" s="17" t="s">
        <v>173</v>
      </c>
      <c r="BE190" s="119">
        <f>IF(N190="základní",J190,0)</f>
        <v>0</v>
      </c>
      <c r="BF190" s="119">
        <f>IF(N190="snížená",J190,0)</f>
        <v>0</v>
      </c>
      <c r="BG190" s="119">
        <f>IF(N190="zákl. přenesená",J190,0)</f>
        <v>0</v>
      </c>
      <c r="BH190" s="119">
        <f>IF(N190="sníž. přenesená",J190,0)</f>
        <v>0</v>
      </c>
      <c r="BI190" s="119">
        <f>IF(N190="nulová",J190,0)</f>
        <v>0</v>
      </c>
      <c r="BJ190" s="17" t="s">
        <v>87</v>
      </c>
      <c r="BK190" s="119">
        <f>ROUND(I190*H190,2)</f>
        <v>0</v>
      </c>
      <c r="BL190" s="17" t="s">
        <v>181</v>
      </c>
      <c r="BM190" s="213" t="s">
        <v>268</v>
      </c>
    </row>
    <row r="191" spans="2:51" s="13" customFormat="1" ht="12">
      <c r="B191" s="214"/>
      <c r="C191" s="215"/>
      <c r="D191" s="216" t="s">
        <v>184</v>
      </c>
      <c r="E191" s="217" t="s">
        <v>1</v>
      </c>
      <c r="F191" s="218" t="s">
        <v>235</v>
      </c>
      <c r="G191" s="215"/>
      <c r="H191" s="217" t="s">
        <v>1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184</v>
      </c>
      <c r="AU191" s="224" t="s">
        <v>182</v>
      </c>
      <c r="AV191" s="13" t="s">
        <v>87</v>
      </c>
      <c r="AW191" s="13" t="s">
        <v>33</v>
      </c>
      <c r="AX191" s="13" t="s">
        <v>79</v>
      </c>
      <c r="AY191" s="224" t="s">
        <v>173</v>
      </c>
    </row>
    <row r="192" spans="2:51" s="14" customFormat="1" ht="12">
      <c r="B192" s="225"/>
      <c r="C192" s="226"/>
      <c r="D192" s="216" t="s">
        <v>184</v>
      </c>
      <c r="E192" s="227" t="s">
        <v>1</v>
      </c>
      <c r="F192" s="228" t="s">
        <v>269</v>
      </c>
      <c r="G192" s="226"/>
      <c r="H192" s="229">
        <v>1057.92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AT192" s="235" t="s">
        <v>184</v>
      </c>
      <c r="AU192" s="235" t="s">
        <v>182</v>
      </c>
      <c r="AV192" s="14" t="s">
        <v>89</v>
      </c>
      <c r="AW192" s="14" t="s">
        <v>33</v>
      </c>
      <c r="AX192" s="14" t="s">
        <v>79</v>
      </c>
      <c r="AY192" s="235" t="s">
        <v>173</v>
      </c>
    </row>
    <row r="193" spans="2:51" s="14" customFormat="1" ht="12">
      <c r="B193" s="225"/>
      <c r="C193" s="226"/>
      <c r="D193" s="216" t="s">
        <v>184</v>
      </c>
      <c r="E193" s="227" t="s">
        <v>1</v>
      </c>
      <c r="F193" s="228" t="s">
        <v>270</v>
      </c>
      <c r="G193" s="226"/>
      <c r="H193" s="229">
        <v>150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184</v>
      </c>
      <c r="AU193" s="235" t="s">
        <v>182</v>
      </c>
      <c r="AV193" s="14" t="s">
        <v>89</v>
      </c>
      <c r="AW193" s="14" t="s">
        <v>33</v>
      </c>
      <c r="AX193" s="14" t="s">
        <v>79</v>
      </c>
      <c r="AY193" s="235" t="s">
        <v>173</v>
      </c>
    </row>
    <row r="194" spans="2:51" s="14" customFormat="1" ht="12">
      <c r="B194" s="225"/>
      <c r="C194" s="226"/>
      <c r="D194" s="216" t="s">
        <v>184</v>
      </c>
      <c r="E194" s="227" t="s">
        <v>1</v>
      </c>
      <c r="F194" s="228" t="s">
        <v>271</v>
      </c>
      <c r="G194" s="226"/>
      <c r="H194" s="229">
        <v>4.8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184</v>
      </c>
      <c r="AU194" s="235" t="s">
        <v>182</v>
      </c>
      <c r="AV194" s="14" t="s">
        <v>89</v>
      </c>
      <c r="AW194" s="14" t="s">
        <v>33</v>
      </c>
      <c r="AX194" s="14" t="s">
        <v>79</v>
      </c>
      <c r="AY194" s="235" t="s">
        <v>173</v>
      </c>
    </row>
    <row r="195" spans="2:51" s="15" customFormat="1" ht="12">
      <c r="B195" s="236"/>
      <c r="C195" s="237"/>
      <c r="D195" s="216" t="s">
        <v>184</v>
      </c>
      <c r="E195" s="238" t="s">
        <v>1</v>
      </c>
      <c r="F195" s="239" t="s">
        <v>226</v>
      </c>
      <c r="G195" s="237"/>
      <c r="H195" s="240">
        <v>1212.72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AT195" s="246" t="s">
        <v>184</v>
      </c>
      <c r="AU195" s="246" t="s">
        <v>182</v>
      </c>
      <c r="AV195" s="15" t="s">
        <v>181</v>
      </c>
      <c r="AW195" s="15" t="s">
        <v>33</v>
      </c>
      <c r="AX195" s="15" t="s">
        <v>87</v>
      </c>
      <c r="AY195" s="246" t="s">
        <v>173</v>
      </c>
    </row>
    <row r="196" spans="1:65" s="2" customFormat="1" ht="33" customHeight="1">
      <c r="A196" s="35"/>
      <c r="B196" s="36"/>
      <c r="C196" s="201" t="s">
        <v>272</v>
      </c>
      <c r="D196" s="201" t="s">
        <v>177</v>
      </c>
      <c r="E196" s="202" t="s">
        <v>273</v>
      </c>
      <c r="F196" s="203" t="s">
        <v>274</v>
      </c>
      <c r="G196" s="204" t="s">
        <v>255</v>
      </c>
      <c r="H196" s="205">
        <v>74.16</v>
      </c>
      <c r="I196" s="206"/>
      <c r="J196" s="207">
        <f>ROUND(I196*H196,2)</f>
        <v>0</v>
      </c>
      <c r="K196" s="208"/>
      <c r="L196" s="38"/>
      <c r="M196" s="209" t="s">
        <v>1</v>
      </c>
      <c r="N196" s="210" t="s">
        <v>44</v>
      </c>
      <c r="O196" s="72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3" t="s">
        <v>181</v>
      </c>
      <c r="AT196" s="213" t="s">
        <v>177</v>
      </c>
      <c r="AU196" s="213" t="s">
        <v>182</v>
      </c>
      <c r="AY196" s="17" t="s">
        <v>173</v>
      </c>
      <c r="BE196" s="119">
        <f>IF(N196="základní",J196,0)</f>
        <v>0</v>
      </c>
      <c r="BF196" s="119">
        <f>IF(N196="snížená",J196,0)</f>
        <v>0</v>
      </c>
      <c r="BG196" s="119">
        <f>IF(N196="zákl. přenesená",J196,0)</f>
        <v>0</v>
      </c>
      <c r="BH196" s="119">
        <f>IF(N196="sníž. přenesená",J196,0)</f>
        <v>0</v>
      </c>
      <c r="BI196" s="119">
        <f>IF(N196="nulová",J196,0)</f>
        <v>0</v>
      </c>
      <c r="BJ196" s="17" t="s">
        <v>87</v>
      </c>
      <c r="BK196" s="119">
        <f>ROUND(I196*H196,2)</f>
        <v>0</v>
      </c>
      <c r="BL196" s="17" t="s">
        <v>181</v>
      </c>
      <c r="BM196" s="213" t="s">
        <v>275</v>
      </c>
    </row>
    <row r="197" spans="2:51" s="13" customFormat="1" ht="12">
      <c r="B197" s="214"/>
      <c r="C197" s="215"/>
      <c r="D197" s="216" t="s">
        <v>184</v>
      </c>
      <c r="E197" s="217" t="s">
        <v>1</v>
      </c>
      <c r="F197" s="218" t="s">
        <v>276</v>
      </c>
      <c r="G197" s="215"/>
      <c r="H197" s="217" t="s">
        <v>1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184</v>
      </c>
      <c r="AU197" s="224" t="s">
        <v>182</v>
      </c>
      <c r="AV197" s="13" t="s">
        <v>87</v>
      </c>
      <c r="AW197" s="13" t="s">
        <v>33</v>
      </c>
      <c r="AX197" s="13" t="s">
        <v>79</v>
      </c>
      <c r="AY197" s="224" t="s">
        <v>173</v>
      </c>
    </row>
    <row r="198" spans="2:51" s="14" customFormat="1" ht="12">
      <c r="B198" s="225"/>
      <c r="C198" s="226"/>
      <c r="D198" s="216" t="s">
        <v>184</v>
      </c>
      <c r="E198" s="227" t="s">
        <v>1</v>
      </c>
      <c r="F198" s="228" t="s">
        <v>277</v>
      </c>
      <c r="G198" s="226"/>
      <c r="H198" s="229">
        <v>21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184</v>
      </c>
      <c r="AU198" s="235" t="s">
        <v>182</v>
      </c>
      <c r="AV198" s="14" t="s">
        <v>89</v>
      </c>
      <c r="AW198" s="14" t="s">
        <v>33</v>
      </c>
      <c r="AX198" s="14" t="s">
        <v>79</v>
      </c>
      <c r="AY198" s="235" t="s">
        <v>173</v>
      </c>
    </row>
    <row r="199" spans="2:51" s="14" customFormat="1" ht="12">
      <c r="B199" s="225"/>
      <c r="C199" s="226"/>
      <c r="D199" s="216" t="s">
        <v>184</v>
      </c>
      <c r="E199" s="227" t="s">
        <v>1</v>
      </c>
      <c r="F199" s="228" t="s">
        <v>278</v>
      </c>
      <c r="G199" s="226"/>
      <c r="H199" s="229">
        <v>12.6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AT199" s="235" t="s">
        <v>184</v>
      </c>
      <c r="AU199" s="235" t="s">
        <v>182</v>
      </c>
      <c r="AV199" s="14" t="s">
        <v>89</v>
      </c>
      <c r="AW199" s="14" t="s">
        <v>33</v>
      </c>
      <c r="AX199" s="14" t="s">
        <v>79</v>
      </c>
      <c r="AY199" s="235" t="s">
        <v>173</v>
      </c>
    </row>
    <row r="200" spans="2:51" s="13" customFormat="1" ht="12">
      <c r="B200" s="214"/>
      <c r="C200" s="215"/>
      <c r="D200" s="216" t="s">
        <v>184</v>
      </c>
      <c r="E200" s="217" t="s">
        <v>1</v>
      </c>
      <c r="F200" s="218" t="s">
        <v>279</v>
      </c>
      <c r="G200" s="215"/>
      <c r="H200" s="217" t="s">
        <v>1</v>
      </c>
      <c r="I200" s="219"/>
      <c r="J200" s="215"/>
      <c r="K200" s="215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184</v>
      </c>
      <c r="AU200" s="224" t="s">
        <v>182</v>
      </c>
      <c r="AV200" s="13" t="s">
        <v>87</v>
      </c>
      <c r="AW200" s="13" t="s">
        <v>33</v>
      </c>
      <c r="AX200" s="13" t="s">
        <v>79</v>
      </c>
      <c r="AY200" s="224" t="s">
        <v>173</v>
      </c>
    </row>
    <row r="201" spans="2:51" s="14" customFormat="1" ht="12">
      <c r="B201" s="225"/>
      <c r="C201" s="226"/>
      <c r="D201" s="216" t="s">
        <v>184</v>
      </c>
      <c r="E201" s="227" t="s">
        <v>1</v>
      </c>
      <c r="F201" s="228" t="s">
        <v>280</v>
      </c>
      <c r="G201" s="226"/>
      <c r="H201" s="229">
        <v>15.36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AT201" s="235" t="s">
        <v>184</v>
      </c>
      <c r="AU201" s="235" t="s">
        <v>182</v>
      </c>
      <c r="AV201" s="14" t="s">
        <v>89</v>
      </c>
      <c r="AW201" s="14" t="s">
        <v>33</v>
      </c>
      <c r="AX201" s="14" t="s">
        <v>79</v>
      </c>
      <c r="AY201" s="235" t="s">
        <v>173</v>
      </c>
    </row>
    <row r="202" spans="2:51" s="13" customFormat="1" ht="12">
      <c r="B202" s="214"/>
      <c r="C202" s="215"/>
      <c r="D202" s="216" t="s">
        <v>184</v>
      </c>
      <c r="E202" s="217" t="s">
        <v>1</v>
      </c>
      <c r="F202" s="218" t="s">
        <v>281</v>
      </c>
      <c r="G202" s="215"/>
      <c r="H202" s="217" t="s">
        <v>1</v>
      </c>
      <c r="I202" s="219"/>
      <c r="J202" s="215"/>
      <c r="K202" s="215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184</v>
      </c>
      <c r="AU202" s="224" t="s">
        <v>182</v>
      </c>
      <c r="AV202" s="13" t="s">
        <v>87</v>
      </c>
      <c r="AW202" s="13" t="s">
        <v>33</v>
      </c>
      <c r="AX202" s="13" t="s">
        <v>79</v>
      </c>
      <c r="AY202" s="224" t="s">
        <v>173</v>
      </c>
    </row>
    <row r="203" spans="2:51" s="14" customFormat="1" ht="12">
      <c r="B203" s="225"/>
      <c r="C203" s="226"/>
      <c r="D203" s="216" t="s">
        <v>184</v>
      </c>
      <c r="E203" s="227" t="s">
        <v>1</v>
      </c>
      <c r="F203" s="228" t="s">
        <v>282</v>
      </c>
      <c r="G203" s="226"/>
      <c r="H203" s="229">
        <v>25.2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184</v>
      </c>
      <c r="AU203" s="235" t="s">
        <v>182</v>
      </c>
      <c r="AV203" s="14" t="s">
        <v>89</v>
      </c>
      <c r="AW203" s="14" t="s">
        <v>33</v>
      </c>
      <c r="AX203" s="14" t="s">
        <v>79</v>
      </c>
      <c r="AY203" s="235" t="s">
        <v>173</v>
      </c>
    </row>
    <row r="204" spans="2:51" s="15" customFormat="1" ht="12">
      <c r="B204" s="236"/>
      <c r="C204" s="237"/>
      <c r="D204" s="216" t="s">
        <v>184</v>
      </c>
      <c r="E204" s="238" t="s">
        <v>1</v>
      </c>
      <c r="F204" s="239" t="s">
        <v>226</v>
      </c>
      <c r="G204" s="237"/>
      <c r="H204" s="240">
        <v>74.16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AT204" s="246" t="s">
        <v>184</v>
      </c>
      <c r="AU204" s="246" t="s">
        <v>182</v>
      </c>
      <c r="AV204" s="15" t="s">
        <v>181</v>
      </c>
      <c r="AW204" s="15" t="s">
        <v>33</v>
      </c>
      <c r="AX204" s="15" t="s">
        <v>87</v>
      </c>
      <c r="AY204" s="246" t="s">
        <v>173</v>
      </c>
    </row>
    <row r="205" spans="2:63" s="12" customFormat="1" ht="20.85" customHeight="1">
      <c r="B205" s="185"/>
      <c r="C205" s="186"/>
      <c r="D205" s="187" t="s">
        <v>78</v>
      </c>
      <c r="E205" s="199" t="s">
        <v>258</v>
      </c>
      <c r="F205" s="199" t="s">
        <v>283</v>
      </c>
      <c r="G205" s="186"/>
      <c r="H205" s="186"/>
      <c r="I205" s="189"/>
      <c r="J205" s="200">
        <f>BK205</f>
        <v>0</v>
      </c>
      <c r="K205" s="186"/>
      <c r="L205" s="191"/>
      <c r="M205" s="192"/>
      <c r="N205" s="193"/>
      <c r="O205" s="193"/>
      <c r="P205" s="194">
        <f>SUM(P206:P211)</f>
        <v>0</v>
      </c>
      <c r="Q205" s="193"/>
      <c r="R205" s="194">
        <f>SUM(R206:R211)</f>
        <v>0.43368</v>
      </c>
      <c r="S205" s="193"/>
      <c r="T205" s="195">
        <f>SUM(T206:T211)</f>
        <v>0</v>
      </c>
      <c r="AR205" s="196" t="s">
        <v>87</v>
      </c>
      <c r="AT205" s="197" t="s">
        <v>78</v>
      </c>
      <c r="AU205" s="197" t="s">
        <v>89</v>
      </c>
      <c r="AY205" s="196" t="s">
        <v>173</v>
      </c>
      <c r="BK205" s="198">
        <f>SUM(BK206:BK211)</f>
        <v>0</v>
      </c>
    </row>
    <row r="206" spans="1:65" s="2" customFormat="1" ht="44.25" customHeight="1">
      <c r="A206" s="35"/>
      <c r="B206" s="36"/>
      <c r="C206" s="201" t="s">
        <v>284</v>
      </c>
      <c r="D206" s="201" t="s">
        <v>177</v>
      </c>
      <c r="E206" s="202" t="s">
        <v>285</v>
      </c>
      <c r="F206" s="203" t="s">
        <v>286</v>
      </c>
      <c r="G206" s="204" t="s">
        <v>193</v>
      </c>
      <c r="H206" s="205">
        <v>12</v>
      </c>
      <c r="I206" s="206"/>
      <c r="J206" s="207">
        <f>ROUND(I206*H206,2)</f>
        <v>0</v>
      </c>
      <c r="K206" s="208"/>
      <c r="L206" s="38"/>
      <c r="M206" s="209" t="s">
        <v>1</v>
      </c>
      <c r="N206" s="210" t="s">
        <v>44</v>
      </c>
      <c r="O206" s="72"/>
      <c r="P206" s="211">
        <f>O206*H206</f>
        <v>0</v>
      </c>
      <c r="Q206" s="211">
        <v>0.0032</v>
      </c>
      <c r="R206" s="211">
        <f>Q206*H206</f>
        <v>0.038400000000000004</v>
      </c>
      <c r="S206" s="211">
        <v>0</v>
      </c>
      <c r="T206" s="21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3" t="s">
        <v>181</v>
      </c>
      <c r="AT206" s="213" t="s">
        <v>177</v>
      </c>
      <c r="AU206" s="213" t="s">
        <v>182</v>
      </c>
      <c r="AY206" s="17" t="s">
        <v>173</v>
      </c>
      <c r="BE206" s="119">
        <f>IF(N206="základní",J206,0)</f>
        <v>0</v>
      </c>
      <c r="BF206" s="119">
        <f>IF(N206="snížená",J206,0)</f>
        <v>0</v>
      </c>
      <c r="BG206" s="119">
        <f>IF(N206="zákl. přenesená",J206,0)</f>
        <v>0</v>
      </c>
      <c r="BH206" s="119">
        <f>IF(N206="sníž. přenesená",J206,0)</f>
        <v>0</v>
      </c>
      <c r="BI206" s="119">
        <f>IF(N206="nulová",J206,0)</f>
        <v>0</v>
      </c>
      <c r="BJ206" s="17" t="s">
        <v>87</v>
      </c>
      <c r="BK206" s="119">
        <f>ROUND(I206*H206,2)</f>
        <v>0</v>
      </c>
      <c r="BL206" s="17" t="s">
        <v>181</v>
      </c>
      <c r="BM206" s="213" t="s">
        <v>287</v>
      </c>
    </row>
    <row r="207" spans="2:51" s="13" customFormat="1" ht="12">
      <c r="B207" s="214"/>
      <c r="C207" s="215"/>
      <c r="D207" s="216" t="s">
        <v>184</v>
      </c>
      <c r="E207" s="217" t="s">
        <v>1</v>
      </c>
      <c r="F207" s="218" t="s">
        <v>288</v>
      </c>
      <c r="G207" s="215"/>
      <c r="H207" s="217" t="s">
        <v>1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184</v>
      </c>
      <c r="AU207" s="224" t="s">
        <v>182</v>
      </c>
      <c r="AV207" s="13" t="s">
        <v>87</v>
      </c>
      <c r="AW207" s="13" t="s">
        <v>33</v>
      </c>
      <c r="AX207" s="13" t="s">
        <v>79</v>
      </c>
      <c r="AY207" s="224" t="s">
        <v>173</v>
      </c>
    </row>
    <row r="208" spans="2:51" s="14" customFormat="1" ht="12">
      <c r="B208" s="225"/>
      <c r="C208" s="226"/>
      <c r="D208" s="216" t="s">
        <v>184</v>
      </c>
      <c r="E208" s="227" t="s">
        <v>1</v>
      </c>
      <c r="F208" s="228" t="s">
        <v>289</v>
      </c>
      <c r="G208" s="226"/>
      <c r="H208" s="229">
        <v>12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AT208" s="235" t="s">
        <v>184</v>
      </c>
      <c r="AU208" s="235" t="s">
        <v>182</v>
      </c>
      <c r="AV208" s="14" t="s">
        <v>89</v>
      </c>
      <c r="AW208" s="14" t="s">
        <v>33</v>
      </c>
      <c r="AX208" s="14" t="s">
        <v>87</v>
      </c>
      <c r="AY208" s="235" t="s">
        <v>173</v>
      </c>
    </row>
    <row r="209" spans="1:65" s="2" customFormat="1" ht="44.25" customHeight="1">
      <c r="A209" s="35"/>
      <c r="B209" s="36"/>
      <c r="C209" s="247" t="s">
        <v>290</v>
      </c>
      <c r="D209" s="247" t="s">
        <v>291</v>
      </c>
      <c r="E209" s="248" t="s">
        <v>292</v>
      </c>
      <c r="F209" s="249" t="s">
        <v>293</v>
      </c>
      <c r="G209" s="250" t="s">
        <v>193</v>
      </c>
      <c r="H209" s="251">
        <v>12.96</v>
      </c>
      <c r="I209" s="252"/>
      <c r="J209" s="253">
        <f>ROUND(I209*H209,2)</f>
        <v>0</v>
      </c>
      <c r="K209" s="254"/>
      <c r="L209" s="255"/>
      <c r="M209" s="256" t="s">
        <v>1</v>
      </c>
      <c r="N209" s="257" t="s">
        <v>44</v>
      </c>
      <c r="O209" s="72"/>
      <c r="P209" s="211">
        <f>O209*H209</f>
        <v>0</v>
      </c>
      <c r="Q209" s="211">
        <v>0.0305</v>
      </c>
      <c r="R209" s="211">
        <f>Q209*H209</f>
        <v>0.39528</v>
      </c>
      <c r="S209" s="211">
        <v>0</v>
      </c>
      <c r="T209" s="21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3" t="s">
        <v>294</v>
      </c>
      <c r="AT209" s="213" t="s">
        <v>291</v>
      </c>
      <c r="AU209" s="213" t="s">
        <v>182</v>
      </c>
      <c r="AY209" s="17" t="s">
        <v>173</v>
      </c>
      <c r="BE209" s="119">
        <f>IF(N209="základní",J209,0)</f>
        <v>0</v>
      </c>
      <c r="BF209" s="119">
        <f>IF(N209="snížená",J209,0)</f>
        <v>0</v>
      </c>
      <c r="BG209" s="119">
        <f>IF(N209="zákl. přenesená",J209,0)</f>
        <v>0</v>
      </c>
      <c r="BH209" s="119">
        <f>IF(N209="sníž. přenesená",J209,0)</f>
        <v>0</v>
      </c>
      <c r="BI209" s="119">
        <f>IF(N209="nulová",J209,0)</f>
        <v>0</v>
      </c>
      <c r="BJ209" s="17" t="s">
        <v>87</v>
      </c>
      <c r="BK209" s="119">
        <f>ROUND(I209*H209,2)</f>
        <v>0</v>
      </c>
      <c r="BL209" s="17" t="s">
        <v>294</v>
      </c>
      <c r="BM209" s="213" t="s">
        <v>295</v>
      </c>
    </row>
    <row r="210" spans="2:51" s="13" customFormat="1" ht="12">
      <c r="B210" s="214"/>
      <c r="C210" s="215"/>
      <c r="D210" s="216" t="s">
        <v>184</v>
      </c>
      <c r="E210" s="217" t="s">
        <v>1</v>
      </c>
      <c r="F210" s="218" t="s">
        <v>296</v>
      </c>
      <c r="G210" s="215"/>
      <c r="H210" s="217" t="s">
        <v>1</v>
      </c>
      <c r="I210" s="219"/>
      <c r="J210" s="215"/>
      <c r="K210" s="215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184</v>
      </c>
      <c r="AU210" s="224" t="s">
        <v>182</v>
      </c>
      <c r="AV210" s="13" t="s">
        <v>87</v>
      </c>
      <c r="AW210" s="13" t="s">
        <v>33</v>
      </c>
      <c r="AX210" s="13" t="s">
        <v>79</v>
      </c>
      <c r="AY210" s="224" t="s">
        <v>173</v>
      </c>
    </row>
    <row r="211" spans="2:51" s="14" customFormat="1" ht="12">
      <c r="B211" s="225"/>
      <c r="C211" s="226"/>
      <c r="D211" s="216" t="s">
        <v>184</v>
      </c>
      <c r="E211" s="227" t="s">
        <v>1</v>
      </c>
      <c r="F211" s="228" t="s">
        <v>297</v>
      </c>
      <c r="G211" s="226"/>
      <c r="H211" s="229">
        <v>12.96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184</v>
      </c>
      <c r="AU211" s="235" t="s">
        <v>182</v>
      </c>
      <c r="AV211" s="14" t="s">
        <v>89</v>
      </c>
      <c r="AW211" s="14" t="s">
        <v>33</v>
      </c>
      <c r="AX211" s="14" t="s">
        <v>87</v>
      </c>
      <c r="AY211" s="235" t="s">
        <v>173</v>
      </c>
    </row>
    <row r="212" spans="2:63" s="12" customFormat="1" ht="20.85" customHeight="1">
      <c r="B212" s="185"/>
      <c r="C212" s="186"/>
      <c r="D212" s="187" t="s">
        <v>78</v>
      </c>
      <c r="E212" s="199" t="s">
        <v>8</v>
      </c>
      <c r="F212" s="199" t="s">
        <v>298</v>
      </c>
      <c r="G212" s="186"/>
      <c r="H212" s="186"/>
      <c r="I212" s="189"/>
      <c r="J212" s="200">
        <f>BK212</f>
        <v>0</v>
      </c>
      <c r="K212" s="186"/>
      <c r="L212" s="191"/>
      <c r="M212" s="192"/>
      <c r="N212" s="193"/>
      <c r="O212" s="193"/>
      <c r="P212" s="194">
        <f>SUM(P213:P229)</f>
        <v>0</v>
      </c>
      <c r="Q212" s="193"/>
      <c r="R212" s="194">
        <f>SUM(R213:R229)</f>
        <v>2.652672</v>
      </c>
      <c r="S212" s="193"/>
      <c r="T212" s="195">
        <f>SUM(T213:T229)</f>
        <v>0</v>
      </c>
      <c r="AR212" s="196" t="s">
        <v>87</v>
      </c>
      <c r="AT212" s="197" t="s">
        <v>78</v>
      </c>
      <c r="AU212" s="197" t="s">
        <v>89</v>
      </c>
      <c r="AY212" s="196" t="s">
        <v>173</v>
      </c>
      <c r="BK212" s="198">
        <f>SUM(BK213:BK229)</f>
        <v>0</v>
      </c>
    </row>
    <row r="213" spans="1:65" s="2" customFormat="1" ht="21.75" customHeight="1">
      <c r="A213" s="35"/>
      <c r="B213" s="36"/>
      <c r="C213" s="201" t="s">
        <v>299</v>
      </c>
      <c r="D213" s="201" t="s">
        <v>177</v>
      </c>
      <c r="E213" s="202" t="s">
        <v>300</v>
      </c>
      <c r="F213" s="203" t="s">
        <v>301</v>
      </c>
      <c r="G213" s="204" t="s">
        <v>261</v>
      </c>
      <c r="H213" s="205">
        <v>3064.2</v>
      </c>
      <c r="I213" s="206"/>
      <c r="J213" s="207">
        <f>ROUND(I213*H213,2)</f>
        <v>0</v>
      </c>
      <c r="K213" s="208"/>
      <c r="L213" s="38"/>
      <c r="M213" s="209" t="s">
        <v>1</v>
      </c>
      <c r="N213" s="210" t="s">
        <v>44</v>
      </c>
      <c r="O213" s="72"/>
      <c r="P213" s="211">
        <f>O213*H213</f>
        <v>0</v>
      </c>
      <c r="Q213" s="211">
        <v>0.00084</v>
      </c>
      <c r="R213" s="211">
        <f>Q213*H213</f>
        <v>2.573928</v>
      </c>
      <c r="S213" s="211">
        <v>0</v>
      </c>
      <c r="T213" s="21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3" t="s">
        <v>181</v>
      </c>
      <c r="AT213" s="213" t="s">
        <v>177</v>
      </c>
      <c r="AU213" s="213" t="s">
        <v>182</v>
      </c>
      <c r="AY213" s="17" t="s">
        <v>173</v>
      </c>
      <c r="BE213" s="119">
        <f>IF(N213="základní",J213,0)</f>
        <v>0</v>
      </c>
      <c r="BF213" s="119">
        <f>IF(N213="snížená",J213,0)</f>
        <v>0</v>
      </c>
      <c r="BG213" s="119">
        <f>IF(N213="zákl. přenesená",J213,0)</f>
        <v>0</v>
      </c>
      <c r="BH213" s="119">
        <f>IF(N213="sníž. přenesená",J213,0)</f>
        <v>0</v>
      </c>
      <c r="BI213" s="119">
        <f>IF(N213="nulová",J213,0)</f>
        <v>0</v>
      </c>
      <c r="BJ213" s="17" t="s">
        <v>87</v>
      </c>
      <c r="BK213" s="119">
        <f>ROUND(I213*H213,2)</f>
        <v>0</v>
      </c>
      <c r="BL213" s="17" t="s">
        <v>181</v>
      </c>
      <c r="BM213" s="213" t="s">
        <v>302</v>
      </c>
    </row>
    <row r="214" spans="2:51" s="13" customFormat="1" ht="12">
      <c r="B214" s="214"/>
      <c r="C214" s="215"/>
      <c r="D214" s="216" t="s">
        <v>184</v>
      </c>
      <c r="E214" s="217" t="s">
        <v>1</v>
      </c>
      <c r="F214" s="218" t="s">
        <v>235</v>
      </c>
      <c r="G214" s="215"/>
      <c r="H214" s="217" t="s">
        <v>1</v>
      </c>
      <c r="I214" s="219"/>
      <c r="J214" s="215"/>
      <c r="K214" s="215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184</v>
      </c>
      <c r="AU214" s="224" t="s">
        <v>182</v>
      </c>
      <c r="AV214" s="13" t="s">
        <v>87</v>
      </c>
      <c r="AW214" s="13" t="s">
        <v>33</v>
      </c>
      <c r="AX214" s="13" t="s">
        <v>79</v>
      </c>
      <c r="AY214" s="224" t="s">
        <v>173</v>
      </c>
    </row>
    <row r="215" spans="2:51" s="14" customFormat="1" ht="12">
      <c r="B215" s="225"/>
      <c r="C215" s="226"/>
      <c r="D215" s="216" t="s">
        <v>184</v>
      </c>
      <c r="E215" s="227" t="s">
        <v>1</v>
      </c>
      <c r="F215" s="228" t="s">
        <v>303</v>
      </c>
      <c r="G215" s="226"/>
      <c r="H215" s="229">
        <v>2644.8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AT215" s="235" t="s">
        <v>184</v>
      </c>
      <c r="AU215" s="235" t="s">
        <v>182</v>
      </c>
      <c r="AV215" s="14" t="s">
        <v>89</v>
      </c>
      <c r="AW215" s="14" t="s">
        <v>33</v>
      </c>
      <c r="AX215" s="14" t="s">
        <v>79</v>
      </c>
      <c r="AY215" s="235" t="s">
        <v>173</v>
      </c>
    </row>
    <row r="216" spans="2:51" s="14" customFormat="1" ht="12">
      <c r="B216" s="225"/>
      <c r="C216" s="226"/>
      <c r="D216" s="216" t="s">
        <v>184</v>
      </c>
      <c r="E216" s="227" t="s">
        <v>1</v>
      </c>
      <c r="F216" s="228" t="s">
        <v>304</v>
      </c>
      <c r="G216" s="226"/>
      <c r="H216" s="229">
        <v>375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AT216" s="235" t="s">
        <v>184</v>
      </c>
      <c r="AU216" s="235" t="s">
        <v>182</v>
      </c>
      <c r="AV216" s="14" t="s">
        <v>89</v>
      </c>
      <c r="AW216" s="14" t="s">
        <v>33</v>
      </c>
      <c r="AX216" s="14" t="s">
        <v>79</v>
      </c>
      <c r="AY216" s="235" t="s">
        <v>173</v>
      </c>
    </row>
    <row r="217" spans="2:51" s="14" customFormat="1" ht="12">
      <c r="B217" s="225"/>
      <c r="C217" s="226"/>
      <c r="D217" s="216" t="s">
        <v>184</v>
      </c>
      <c r="E217" s="227" t="s">
        <v>1</v>
      </c>
      <c r="F217" s="228" t="s">
        <v>305</v>
      </c>
      <c r="G217" s="226"/>
      <c r="H217" s="229">
        <v>12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184</v>
      </c>
      <c r="AU217" s="235" t="s">
        <v>182</v>
      </c>
      <c r="AV217" s="14" t="s">
        <v>89</v>
      </c>
      <c r="AW217" s="14" t="s">
        <v>33</v>
      </c>
      <c r="AX217" s="14" t="s">
        <v>79</v>
      </c>
      <c r="AY217" s="235" t="s">
        <v>173</v>
      </c>
    </row>
    <row r="218" spans="2:51" s="13" customFormat="1" ht="12">
      <c r="B218" s="214"/>
      <c r="C218" s="215"/>
      <c r="D218" s="216" t="s">
        <v>184</v>
      </c>
      <c r="E218" s="217" t="s">
        <v>1</v>
      </c>
      <c r="F218" s="218" t="s">
        <v>281</v>
      </c>
      <c r="G218" s="215"/>
      <c r="H218" s="217" t="s">
        <v>1</v>
      </c>
      <c r="I218" s="219"/>
      <c r="J218" s="215"/>
      <c r="K218" s="215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184</v>
      </c>
      <c r="AU218" s="224" t="s">
        <v>182</v>
      </c>
      <c r="AV218" s="13" t="s">
        <v>87</v>
      </c>
      <c r="AW218" s="13" t="s">
        <v>33</v>
      </c>
      <c r="AX218" s="13" t="s">
        <v>79</v>
      </c>
      <c r="AY218" s="224" t="s">
        <v>173</v>
      </c>
    </row>
    <row r="219" spans="2:51" s="14" customFormat="1" ht="12">
      <c r="B219" s="225"/>
      <c r="C219" s="226"/>
      <c r="D219" s="216" t="s">
        <v>184</v>
      </c>
      <c r="E219" s="227" t="s">
        <v>1</v>
      </c>
      <c r="F219" s="228" t="s">
        <v>306</v>
      </c>
      <c r="G219" s="226"/>
      <c r="H219" s="229">
        <v>32.4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AT219" s="235" t="s">
        <v>184</v>
      </c>
      <c r="AU219" s="235" t="s">
        <v>182</v>
      </c>
      <c r="AV219" s="14" t="s">
        <v>89</v>
      </c>
      <c r="AW219" s="14" t="s">
        <v>33</v>
      </c>
      <c r="AX219" s="14" t="s">
        <v>79</v>
      </c>
      <c r="AY219" s="235" t="s">
        <v>173</v>
      </c>
    </row>
    <row r="220" spans="2:51" s="15" customFormat="1" ht="12">
      <c r="B220" s="236"/>
      <c r="C220" s="237"/>
      <c r="D220" s="216" t="s">
        <v>184</v>
      </c>
      <c r="E220" s="238" t="s">
        <v>1</v>
      </c>
      <c r="F220" s="239" t="s">
        <v>226</v>
      </c>
      <c r="G220" s="237"/>
      <c r="H220" s="240">
        <v>3064.2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AT220" s="246" t="s">
        <v>184</v>
      </c>
      <c r="AU220" s="246" t="s">
        <v>182</v>
      </c>
      <c r="AV220" s="15" t="s">
        <v>181</v>
      </c>
      <c r="AW220" s="15" t="s">
        <v>33</v>
      </c>
      <c r="AX220" s="15" t="s">
        <v>87</v>
      </c>
      <c r="AY220" s="246" t="s">
        <v>173</v>
      </c>
    </row>
    <row r="221" spans="1:65" s="2" customFormat="1" ht="24.2" customHeight="1">
      <c r="A221" s="35"/>
      <c r="B221" s="36"/>
      <c r="C221" s="201" t="s">
        <v>307</v>
      </c>
      <c r="D221" s="201" t="s">
        <v>177</v>
      </c>
      <c r="E221" s="202" t="s">
        <v>308</v>
      </c>
      <c r="F221" s="203" t="s">
        <v>309</v>
      </c>
      <c r="G221" s="204" t="s">
        <v>261</v>
      </c>
      <c r="H221" s="205">
        <v>3064.2</v>
      </c>
      <c r="I221" s="206"/>
      <c r="J221" s="207">
        <f>ROUND(I221*H221,2)</f>
        <v>0</v>
      </c>
      <c r="K221" s="208"/>
      <c r="L221" s="38"/>
      <c r="M221" s="209" t="s">
        <v>1</v>
      </c>
      <c r="N221" s="210" t="s">
        <v>44</v>
      </c>
      <c r="O221" s="72"/>
      <c r="P221" s="211">
        <f>O221*H221</f>
        <v>0</v>
      </c>
      <c r="Q221" s="211">
        <v>0</v>
      </c>
      <c r="R221" s="211">
        <f>Q221*H221</f>
        <v>0</v>
      </c>
      <c r="S221" s="211">
        <v>0</v>
      </c>
      <c r="T221" s="21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3" t="s">
        <v>181</v>
      </c>
      <c r="AT221" s="213" t="s">
        <v>177</v>
      </c>
      <c r="AU221" s="213" t="s">
        <v>182</v>
      </c>
      <c r="AY221" s="17" t="s">
        <v>173</v>
      </c>
      <c r="BE221" s="119">
        <f>IF(N221="základní",J221,0)</f>
        <v>0</v>
      </c>
      <c r="BF221" s="119">
        <f>IF(N221="snížená",J221,0)</f>
        <v>0</v>
      </c>
      <c r="BG221" s="119">
        <f>IF(N221="zákl. přenesená",J221,0)</f>
        <v>0</v>
      </c>
      <c r="BH221" s="119">
        <f>IF(N221="sníž. přenesená",J221,0)</f>
        <v>0</v>
      </c>
      <c r="BI221" s="119">
        <f>IF(N221="nulová",J221,0)</f>
        <v>0</v>
      </c>
      <c r="BJ221" s="17" t="s">
        <v>87</v>
      </c>
      <c r="BK221" s="119">
        <f>ROUND(I221*H221,2)</f>
        <v>0</v>
      </c>
      <c r="BL221" s="17" t="s">
        <v>181</v>
      </c>
      <c r="BM221" s="213" t="s">
        <v>310</v>
      </c>
    </row>
    <row r="222" spans="1:65" s="2" customFormat="1" ht="21.75" customHeight="1">
      <c r="A222" s="35"/>
      <c r="B222" s="36"/>
      <c r="C222" s="201" t="s">
        <v>7</v>
      </c>
      <c r="D222" s="201" t="s">
        <v>177</v>
      </c>
      <c r="E222" s="202" t="s">
        <v>311</v>
      </c>
      <c r="F222" s="203" t="s">
        <v>312</v>
      </c>
      <c r="G222" s="204" t="s">
        <v>261</v>
      </c>
      <c r="H222" s="205">
        <v>92.64</v>
      </c>
      <c r="I222" s="206"/>
      <c r="J222" s="207">
        <f>ROUND(I222*H222,2)</f>
        <v>0</v>
      </c>
      <c r="K222" s="208"/>
      <c r="L222" s="38"/>
      <c r="M222" s="209" t="s">
        <v>1</v>
      </c>
      <c r="N222" s="210" t="s">
        <v>44</v>
      </c>
      <c r="O222" s="72"/>
      <c r="P222" s="211">
        <f>O222*H222</f>
        <v>0</v>
      </c>
      <c r="Q222" s="211">
        <v>0.00085</v>
      </c>
      <c r="R222" s="211">
        <f>Q222*H222</f>
        <v>0.078744</v>
      </c>
      <c r="S222" s="211">
        <v>0</v>
      </c>
      <c r="T222" s="21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3" t="s">
        <v>181</v>
      </c>
      <c r="AT222" s="213" t="s">
        <v>177</v>
      </c>
      <c r="AU222" s="213" t="s">
        <v>182</v>
      </c>
      <c r="AY222" s="17" t="s">
        <v>173</v>
      </c>
      <c r="BE222" s="119">
        <f>IF(N222="základní",J222,0)</f>
        <v>0</v>
      </c>
      <c r="BF222" s="119">
        <f>IF(N222="snížená",J222,0)</f>
        <v>0</v>
      </c>
      <c r="BG222" s="119">
        <f>IF(N222="zákl. přenesená",J222,0)</f>
        <v>0</v>
      </c>
      <c r="BH222" s="119">
        <f>IF(N222="sníž. přenesená",J222,0)</f>
        <v>0</v>
      </c>
      <c r="BI222" s="119">
        <f>IF(N222="nulová",J222,0)</f>
        <v>0</v>
      </c>
      <c r="BJ222" s="17" t="s">
        <v>87</v>
      </c>
      <c r="BK222" s="119">
        <f>ROUND(I222*H222,2)</f>
        <v>0</v>
      </c>
      <c r="BL222" s="17" t="s">
        <v>181</v>
      </c>
      <c r="BM222" s="213" t="s">
        <v>313</v>
      </c>
    </row>
    <row r="223" spans="2:51" s="13" customFormat="1" ht="12">
      <c r="B223" s="214"/>
      <c r="C223" s="215"/>
      <c r="D223" s="216" t="s">
        <v>184</v>
      </c>
      <c r="E223" s="217" t="s">
        <v>1</v>
      </c>
      <c r="F223" s="218" t="s">
        <v>276</v>
      </c>
      <c r="G223" s="215"/>
      <c r="H223" s="217" t="s">
        <v>1</v>
      </c>
      <c r="I223" s="219"/>
      <c r="J223" s="215"/>
      <c r="K223" s="215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184</v>
      </c>
      <c r="AU223" s="224" t="s">
        <v>182</v>
      </c>
      <c r="AV223" s="13" t="s">
        <v>87</v>
      </c>
      <c r="AW223" s="13" t="s">
        <v>33</v>
      </c>
      <c r="AX223" s="13" t="s">
        <v>79</v>
      </c>
      <c r="AY223" s="224" t="s">
        <v>173</v>
      </c>
    </row>
    <row r="224" spans="2:51" s="14" customFormat="1" ht="12">
      <c r="B224" s="225"/>
      <c r="C224" s="226"/>
      <c r="D224" s="216" t="s">
        <v>184</v>
      </c>
      <c r="E224" s="227" t="s">
        <v>1</v>
      </c>
      <c r="F224" s="228" t="s">
        <v>314</v>
      </c>
      <c r="G224" s="226"/>
      <c r="H224" s="229">
        <v>29.4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AT224" s="235" t="s">
        <v>184</v>
      </c>
      <c r="AU224" s="235" t="s">
        <v>182</v>
      </c>
      <c r="AV224" s="14" t="s">
        <v>89</v>
      </c>
      <c r="AW224" s="14" t="s">
        <v>33</v>
      </c>
      <c r="AX224" s="14" t="s">
        <v>79</v>
      </c>
      <c r="AY224" s="235" t="s">
        <v>173</v>
      </c>
    </row>
    <row r="225" spans="2:51" s="14" customFormat="1" ht="12">
      <c r="B225" s="225"/>
      <c r="C225" s="226"/>
      <c r="D225" s="216" t="s">
        <v>184</v>
      </c>
      <c r="E225" s="227" t="s">
        <v>1</v>
      </c>
      <c r="F225" s="228" t="s">
        <v>315</v>
      </c>
      <c r="G225" s="226"/>
      <c r="H225" s="229">
        <v>21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184</v>
      </c>
      <c r="AU225" s="235" t="s">
        <v>182</v>
      </c>
      <c r="AV225" s="14" t="s">
        <v>89</v>
      </c>
      <c r="AW225" s="14" t="s">
        <v>33</v>
      </c>
      <c r="AX225" s="14" t="s">
        <v>79</v>
      </c>
      <c r="AY225" s="235" t="s">
        <v>173</v>
      </c>
    </row>
    <row r="226" spans="2:51" s="13" customFormat="1" ht="12">
      <c r="B226" s="214"/>
      <c r="C226" s="215"/>
      <c r="D226" s="216" t="s">
        <v>184</v>
      </c>
      <c r="E226" s="217" t="s">
        <v>1</v>
      </c>
      <c r="F226" s="218" t="s">
        <v>279</v>
      </c>
      <c r="G226" s="215"/>
      <c r="H226" s="217" t="s">
        <v>1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184</v>
      </c>
      <c r="AU226" s="224" t="s">
        <v>182</v>
      </c>
      <c r="AV226" s="13" t="s">
        <v>87</v>
      </c>
      <c r="AW226" s="13" t="s">
        <v>33</v>
      </c>
      <c r="AX226" s="13" t="s">
        <v>79</v>
      </c>
      <c r="AY226" s="224" t="s">
        <v>173</v>
      </c>
    </row>
    <row r="227" spans="2:51" s="14" customFormat="1" ht="12">
      <c r="B227" s="225"/>
      <c r="C227" s="226"/>
      <c r="D227" s="216" t="s">
        <v>184</v>
      </c>
      <c r="E227" s="227" t="s">
        <v>1</v>
      </c>
      <c r="F227" s="228" t="s">
        <v>316</v>
      </c>
      <c r="G227" s="226"/>
      <c r="H227" s="229">
        <v>42.24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AT227" s="235" t="s">
        <v>184</v>
      </c>
      <c r="AU227" s="235" t="s">
        <v>182</v>
      </c>
      <c r="AV227" s="14" t="s">
        <v>89</v>
      </c>
      <c r="AW227" s="14" t="s">
        <v>33</v>
      </c>
      <c r="AX227" s="14" t="s">
        <v>79</v>
      </c>
      <c r="AY227" s="235" t="s">
        <v>173</v>
      </c>
    </row>
    <row r="228" spans="2:51" s="15" customFormat="1" ht="12">
      <c r="B228" s="236"/>
      <c r="C228" s="237"/>
      <c r="D228" s="216" t="s">
        <v>184</v>
      </c>
      <c r="E228" s="238" t="s">
        <v>1</v>
      </c>
      <c r="F228" s="239" t="s">
        <v>226</v>
      </c>
      <c r="G228" s="237"/>
      <c r="H228" s="240">
        <v>92.64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AT228" s="246" t="s">
        <v>184</v>
      </c>
      <c r="AU228" s="246" t="s">
        <v>182</v>
      </c>
      <c r="AV228" s="15" t="s">
        <v>181</v>
      </c>
      <c r="AW228" s="15" t="s">
        <v>33</v>
      </c>
      <c r="AX228" s="15" t="s">
        <v>87</v>
      </c>
      <c r="AY228" s="246" t="s">
        <v>173</v>
      </c>
    </row>
    <row r="229" spans="1:65" s="2" customFormat="1" ht="24.2" customHeight="1">
      <c r="A229" s="35"/>
      <c r="B229" s="36"/>
      <c r="C229" s="201" t="s">
        <v>317</v>
      </c>
      <c r="D229" s="201" t="s">
        <v>177</v>
      </c>
      <c r="E229" s="202" t="s">
        <v>318</v>
      </c>
      <c r="F229" s="203" t="s">
        <v>319</v>
      </c>
      <c r="G229" s="204" t="s">
        <v>261</v>
      </c>
      <c r="H229" s="205">
        <v>92.64</v>
      </c>
      <c r="I229" s="206"/>
      <c r="J229" s="207">
        <f>ROUND(I229*H229,2)</f>
        <v>0</v>
      </c>
      <c r="K229" s="208"/>
      <c r="L229" s="38"/>
      <c r="M229" s="209" t="s">
        <v>1</v>
      </c>
      <c r="N229" s="210" t="s">
        <v>44</v>
      </c>
      <c r="O229" s="72"/>
      <c r="P229" s="211">
        <f>O229*H229</f>
        <v>0</v>
      </c>
      <c r="Q229" s="211">
        <v>0</v>
      </c>
      <c r="R229" s="211">
        <f>Q229*H229</f>
        <v>0</v>
      </c>
      <c r="S229" s="211">
        <v>0</v>
      </c>
      <c r="T229" s="21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3" t="s">
        <v>181</v>
      </c>
      <c r="AT229" s="213" t="s">
        <v>177</v>
      </c>
      <c r="AU229" s="213" t="s">
        <v>182</v>
      </c>
      <c r="AY229" s="17" t="s">
        <v>173</v>
      </c>
      <c r="BE229" s="119">
        <f>IF(N229="základní",J229,0)</f>
        <v>0</v>
      </c>
      <c r="BF229" s="119">
        <f>IF(N229="snížená",J229,0)</f>
        <v>0</v>
      </c>
      <c r="BG229" s="119">
        <f>IF(N229="zákl. přenesená",J229,0)</f>
        <v>0</v>
      </c>
      <c r="BH229" s="119">
        <f>IF(N229="sníž. přenesená",J229,0)</f>
        <v>0</v>
      </c>
      <c r="BI229" s="119">
        <f>IF(N229="nulová",J229,0)</f>
        <v>0</v>
      </c>
      <c r="BJ229" s="17" t="s">
        <v>87</v>
      </c>
      <c r="BK229" s="119">
        <f>ROUND(I229*H229,2)</f>
        <v>0</v>
      </c>
      <c r="BL229" s="17" t="s">
        <v>181</v>
      </c>
      <c r="BM229" s="213" t="s">
        <v>320</v>
      </c>
    </row>
    <row r="230" spans="2:63" s="12" customFormat="1" ht="20.85" customHeight="1">
      <c r="B230" s="185"/>
      <c r="C230" s="186"/>
      <c r="D230" s="187" t="s">
        <v>78</v>
      </c>
      <c r="E230" s="199" t="s">
        <v>272</v>
      </c>
      <c r="F230" s="199" t="s">
        <v>321</v>
      </c>
      <c r="G230" s="186"/>
      <c r="H230" s="186"/>
      <c r="I230" s="189"/>
      <c r="J230" s="200">
        <f>BK230</f>
        <v>0</v>
      </c>
      <c r="K230" s="186"/>
      <c r="L230" s="191"/>
      <c r="M230" s="192"/>
      <c r="N230" s="193"/>
      <c r="O230" s="193"/>
      <c r="P230" s="194">
        <f>SUM(P231:P238)</f>
        <v>0</v>
      </c>
      <c r="Q230" s="193"/>
      <c r="R230" s="194">
        <f>SUM(R231:R238)</f>
        <v>0</v>
      </c>
      <c r="S230" s="193"/>
      <c r="T230" s="195">
        <f>SUM(T231:T238)</f>
        <v>0</v>
      </c>
      <c r="AR230" s="196" t="s">
        <v>87</v>
      </c>
      <c r="AT230" s="197" t="s">
        <v>78</v>
      </c>
      <c r="AU230" s="197" t="s">
        <v>89</v>
      </c>
      <c r="AY230" s="196" t="s">
        <v>173</v>
      </c>
      <c r="BK230" s="198">
        <f>SUM(BK231:BK238)</f>
        <v>0</v>
      </c>
    </row>
    <row r="231" spans="1:65" s="2" customFormat="1" ht="33" customHeight="1">
      <c r="A231" s="35"/>
      <c r="B231" s="36"/>
      <c r="C231" s="201" t="s">
        <v>322</v>
      </c>
      <c r="D231" s="201" t="s">
        <v>177</v>
      </c>
      <c r="E231" s="202" t="s">
        <v>323</v>
      </c>
      <c r="F231" s="203" t="s">
        <v>324</v>
      </c>
      <c r="G231" s="204" t="s">
        <v>255</v>
      </c>
      <c r="H231" s="205">
        <v>399.096</v>
      </c>
      <c r="I231" s="206"/>
      <c r="J231" s="207">
        <f>ROUND(I231*H231,2)</f>
        <v>0</v>
      </c>
      <c r="K231" s="208"/>
      <c r="L231" s="38"/>
      <c r="M231" s="209" t="s">
        <v>1</v>
      </c>
      <c r="N231" s="210" t="s">
        <v>44</v>
      </c>
      <c r="O231" s="72"/>
      <c r="P231" s="211">
        <f>O231*H231</f>
        <v>0</v>
      </c>
      <c r="Q231" s="211">
        <v>0</v>
      </c>
      <c r="R231" s="211">
        <f>Q231*H231</f>
        <v>0</v>
      </c>
      <c r="S231" s="211">
        <v>0</v>
      </c>
      <c r="T231" s="21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3" t="s">
        <v>181</v>
      </c>
      <c r="AT231" s="213" t="s">
        <v>177</v>
      </c>
      <c r="AU231" s="213" t="s">
        <v>182</v>
      </c>
      <c r="AY231" s="17" t="s">
        <v>173</v>
      </c>
      <c r="BE231" s="119">
        <f>IF(N231="základní",J231,0)</f>
        <v>0</v>
      </c>
      <c r="BF231" s="119">
        <f>IF(N231="snížená",J231,0)</f>
        <v>0</v>
      </c>
      <c r="BG231" s="119">
        <f>IF(N231="zákl. přenesená",J231,0)</f>
        <v>0</v>
      </c>
      <c r="BH231" s="119">
        <f>IF(N231="sníž. přenesená",J231,0)</f>
        <v>0</v>
      </c>
      <c r="BI231" s="119">
        <f>IF(N231="nulová",J231,0)</f>
        <v>0</v>
      </c>
      <c r="BJ231" s="17" t="s">
        <v>87</v>
      </c>
      <c r="BK231" s="119">
        <f>ROUND(I231*H231,2)</f>
        <v>0</v>
      </c>
      <c r="BL231" s="17" t="s">
        <v>181</v>
      </c>
      <c r="BM231" s="213" t="s">
        <v>325</v>
      </c>
    </row>
    <row r="232" spans="2:51" s="13" customFormat="1" ht="12">
      <c r="B232" s="214"/>
      <c r="C232" s="215"/>
      <c r="D232" s="216" t="s">
        <v>184</v>
      </c>
      <c r="E232" s="217" t="s">
        <v>1</v>
      </c>
      <c r="F232" s="218" t="s">
        <v>326</v>
      </c>
      <c r="G232" s="215"/>
      <c r="H232" s="217" t="s">
        <v>1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184</v>
      </c>
      <c r="AU232" s="224" t="s">
        <v>182</v>
      </c>
      <c r="AV232" s="13" t="s">
        <v>87</v>
      </c>
      <c r="AW232" s="13" t="s">
        <v>33</v>
      </c>
      <c r="AX232" s="13" t="s">
        <v>79</v>
      </c>
      <c r="AY232" s="224" t="s">
        <v>173</v>
      </c>
    </row>
    <row r="233" spans="2:51" s="14" customFormat="1" ht="12">
      <c r="B233" s="225"/>
      <c r="C233" s="226"/>
      <c r="D233" s="216" t="s">
        <v>184</v>
      </c>
      <c r="E233" s="227" t="s">
        <v>1</v>
      </c>
      <c r="F233" s="228" t="s">
        <v>327</v>
      </c>
      <c r="G233" s="226"/>
      <c r="H233" s="229">
        <v>1286.88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AT233" s="235" t="s">
        <v>184</v>
      </c>
      <c r="AU233" s="235" t="s">
        <v>182</v>
      </c>
      <c r="AV233" s="14" t="s">
        <v>89</v>
      </c>
      <c r="AW233" s="14" t="s">
        <v>33</v>
      </c>
      <c r="AX233" s="14" t="s">
        <v>79</v>
      </c>
      <c r="AY233" s="235" t="s">
        <v>173</v>
      </c>
    </row>
    <row r="234" spans="2:51" s="14" customFormat="1" ht="12">
      <c r="B234" s="225"/>
      <c r="C234" s="226"/>
      <c r="D234" s="216" t="s">
        <v>184</v>
      </c>
      <c r="E234" s="227" t="s">
        <v>1</v>
      </c>
      <c r="F234" s="228" t="s">
        <v>328</v>
      </c>
      <c r="G234" s="226"/>
      <c r="H234" s="229">
        <v>-887.784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AT234" s="235" t="s">
        <v>184</v>
      </c>
      <c r="AU234" s="235" t="s">
        <v>182</v>
      </c>
      <c r="AV234" s="14" t="s">
        <v>89</v>
      </c>
      <c r="AW234" s="14" t="s">
        <v>33</v>
      </c>
      <c r="AX234" s="14" t="s">
        <v>79</v>
      </c>
      <c r="AY234" s="235" t="s">
        <v>173</v>
      </c>
    </row>
    <row r="235" spans="2:51" s="15" customFormat="1" ht="12">
      <c r="B235" s="236"/>
      <c r="C235" s="237"/>
      <c r="D235" s="216" t="s">
        <v>184</v>
      </c>
      <c r="E235" s="238" t="s">
        <v>1</v>
      </c>
      <c r="F235" s="239" t="s">
        <v>226</v>
      </c>
      <c r="G235" s="237"/>
      <c r="H235" s="240">
        <v>399.096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AT235" s="246" t="s">
        <v>184</v>
      </c>
      <c r="AU235" s="246" t="s">
        <v>182</v>
      </c>
      <c r="AV235" s="15" t="s">
        <v>181</v>
      </c>
      <c r="AW235" s="15" t="s">
        <v>33</v>
      </c>
      <c r="AX235" s="15" t="s">
        <v>87</v>
      </c>
      <c r="AY235" s="246" t="s">
        <v>173</v>
      </c>
    </row>
    <row r="236" spans="1:65" s="2" customFormat="1" ht="37.9" customHeight="1">
      <c r="A236" s="35"/>
      <c r="B236" s="36"/>
      <c r="C236" s="201" t="s">
        <v>329</v>
      </c>
      <c r="D236" s="201" t="s">
        <v>177</v>
      </c>
      <c r="E236" s="202" t="s">
        <v>330</v>
      </c>
      <c r="F236" s="203" t="s">
        <v>331</v>
      </c>
      <c r="G236" s="204" t="s">
        <v>255</v>
      </c>
      <c r="H236" s="205">
        <v>5986.44</v>
      </c>
      <c r="I236" s="206"/>
      <c r="J236" s="207">
        <f>ROUND(I236*H236,2)</f>
        <v>0</v>
      </c>
      <c r="K236" s="208"/>
      <c r="L236" s="38"/>
      <c r="M236" s="209" t="s">
        <v>1</v>
      </c>
      <c r="N236" s="210" t="s">
        <v>44</v>
      </c>
      <c r="O236" s="72"/>
      <c r="P236" s="211">
        <f>O236*H236</f>
        <v>0</v>
      </c>
      <c r="Q236" s="211">
        <v>0</v>
      </c>
      <c r="R236" s="211">
        <f>Q236*H236</f>
        <v>0</v>
      </c>
      <c r="S236" s="211">
        <v>0</v>
      </c>
      <c r="T236" s="21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3" t="s">
        <v>181</v>
      </c>
      <c r="AT236" s="213" t="s">
        <v>177</v>
      </c>
      <c r="AU236" s="213" t="s">
        <v>182</v>
      </c>
      <c r="AY236" s="17" t="s">
        <v>173</v>
      </c>
      <c r="BE236" s="119">
        <f>IF(N236="základní",J236,0)</f>
        <v>0</v>
      </c>
      <c r="BF236" s="119">
        <f>IF(N236="snížená",J236,0)</f>
        <v>0</v>
      </c>
      <c r="BG236" s="119">
        <f>IF(N236="zákl. přenesená",J236,0)</f>
        <v>0</v>
      </c>
      <c r="BH236" s="119">
        <f>IF(N236="sníž. přenesená",J236,0)</f>
        <v>0</v>
      </c>
      <c r="BI236" s="119">
        <f>IF(N236="nulová",J236,0)</f>
        <v>0</v>
      </c>
      <c r="BJ236" s="17" t="s">
        <v>87</v>
      </c>
      <c r="BK236" s="119">
        <f>ROUND(I236*H236,2)</f>
        <v>0</v>
      </c>
      <c r="BL236" s="17" t="s">
        <v>181</v>
      </c>
      <c r="BM236" s="213" t="s">
        <v>332</v>
      </c>
    </row>
    <row r="237" spans="2:51" s="13" customFormat="1" ht="12">
      <c r="B237" s="214"/>
      <c r="C237" s="215"/>
      <c r="D237" s="216" t="s">
        <v>184</v>
      </c>
      <c r="E237" s="217" t="s">
        <v>1</v>
      </c>
      <c r="F237" s="218" t="s">
        <v>326</v>
      </c>
      <c r="G237" s="215"/>
      <c r="H237" s="217" t="s">
        <v>1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184</v>
      </c>
      <c r="AU237" s="224" t="s">
        <v>182</v>
      </c>
      <c r="AV237" s="13" t="s">
        <v>87</v>
      </c>
      <c r="AW237" s="13" t="s">
        <v>33</v>
      </c>
      <c r="AX237" s="13" t="s">
        <v>79</v>
      </c>
      <c r="AY237" s="224" t="s">
        <v>173</v>
      </c>
    </row>
    <row r="238" spans="2:51" s="14" customFormat="1" ht="12">
      <c r="B238" s="225"/>
      <c r="C238" s="226"/>
      <c r="D238" s="216" t="s">
        <v>184</v>
      </c>
      <c r="E238" s="227" t="s">
        <v>1</v>
      </c>
      <c r="F238" s="228" t="s">
        <v>333</v>
      </c>
      <c r="G238" s="226"/>
      <c r="H238" s="229">
        <v>5986.44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AT238" s="235" t="s">
        <v>184</v>
      </c>
      <c r="AU238" s="235" t="s">
        <v>182</v>
      </c>
      <c r="AV238" s="14" t="s">
        <v>89</v>
      </c>
      <c r="AW238" s="14" t="s">
        <v>33</v>
      </c>
      <c r="AX238" s="14" t="s">
        <v>87</v>
      </c>
      <c r="AY238" s="235" t="s">
        <v>173</v>
      </c>
    </row>
    <row r="239" spans="2:63" s="12" customFormat="1" ht="20.85" customHeight="1">
      <c r="B239" s="185"/>
      <c r="C239" s="186"/>
      <c r="D239" s="187" t="s">
        <v>78</v>
      </c>
      <c r="E239" s="199" t="s">
        <v>284</v>
      </c>
      <c r="F239" s="199" t="s">
        <v>334</v>
      </c>
      <c r="G239" s="186"/>
      <c r="H239" s="186"/>
      <c r="I239" s="189"/>
      <c r="J239" s="200">
        <f>BK239</f>
        <v>0</v>
      </c>
      <c r="K239" s="186"/>
      <c r="L239" s="191"/>
      <c r="M239" s="192"/>
      <c r="N239" s="193"/>
      <c r="O239" s="193"/>
      <c r="P239" s="194">
        <f>SUM(P240:P253)</f>
        <v>0</v>
      </c>
      <c r="Q239" s="193"/>
      <c r="R239" s="194">
        <f>SUM(R240:R253)</f>
        <v>519.729</v>
      </c>
      <c r="S239" s="193"/>
      <c r="T239" s="195">
        <f>SUM(T240:T253)</f>
        <v>0</v>
      </c>
      <c r="AR239" s="196" t="s">
        <v>87</v>
      </c>
      <c r="AT239" s="197" t="s">
        <v>78</v>
      </c>
      <c r="AU239" s="197" t="s">
        <v>89</v>
      </c>
      <c r="AY239" s="196" t="s">
        <v>173</v>
      </c>
      <c r="BK239" s="198">
        <f>SUM(BK240:BK253)</f>
        <v>0</v>
      </c>
    </row>
    <row r="240" spans="1:65" s="2" customFormat="1" ht="16.5" customHeight="1">
      <c r="A240" s="35"/>
      <c r="B240" s="36"/>
      <c r="C240" s="201" t="s">
        <v>335</v>
      </c>
      <c r="D240" s="201" t="s">
        <v>177</v>
      </c>
      <c r="E240" s="202" t="s">
        <v>336</v>
      </c>
      <c r="F240" s="203" t="s">
        <v>337</v>
      </c>
      <c r="G240" s="204" t="s">
        <v>255</v>
      </c>
      <c r="H240" s="205">
        <v>399.096</v>
      </c>
      <c r="I240" s="206"/>
      <c r="J240" s="207">
        <f>ROUND(I240*H240,2)</f>
        <v>0</v>
      </c>
      <c r="K240" s="208"/>
      <c r="L240" s="38"/>
      <c r="M240" s="209" t="s">
        <v>1</v>
      </c>
      <c r="N240" s="210" t="s">
        <v>44</v>
      </c>
      <c r="O240" s="72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3" t="s">
        <v>181</v>
      </c>
      <c r="AT240" s="213" t="s">
        <v>177</v>
      </c>
      <c r="AU240" s="213" t="s">
        <v>182</v>
      </c>
      <c r="AY240" s="17" t="s">
        <v>173</v>
      </c>
      <c r="BE240" s="119">
        <f>IF(N240="základní",J240,0)</f>
        <v>0</v>
      </c>
      <c r="BF240" s="119">
        <f>IF(N240="snížená",J240,0)</f>
        <v>0</v>
      </c>
      <c r="BG240" s="119">
        <f>IF(N240="zákl. přenesená",J240,0)</f>
        <v>0</v>
      </c>
      <c r="BH240" s="119">
        <f>IF(N240="sníž. přenesená",J240,0)</f>
        <v>0</v>
      </c>
      <c r="BI240" s="119">
        <f>IF(N240="nulová",J240,0)</f>
        <v>0</v>
      </c>
      <c r="BJ240" s="17" t="s">
        <v>87</v>
      </c>
      <c r="BK240" s="119">
        <f>ROUND(I240*H240,2)</f>
        <v>0</v>
      </c>
      <c r="BL240" s="17" t="s">
        <v>181</v>
      </c>
      <c r="BM240" s="213" t="s">
        <v>338</v>
      </c>
    </row>
    <row r="241" spans="1:65" s="2" customFormat="1" ht="24.2" customHeight="1">
      <c r="A241" s="35"/>
      <c r="B241" s="36"/>
      <c r="C241" s="201" t="s">
        <v>339</v>
      </c>
      <c r="D241" s="201" t="s">
        <v>177</v>
      </c>
      <c r="E241" s="202" t="s">
        <v>340</v>
      </c>
      <c r="F241" s="203" t="s">
        <v>341</v>
      </c>
      <c r="G241" s="204" t="s">
        <v>342</v>
      </c>
      <c r="H241" s="205">
        <v>738.328</v>
      </c>
      <c r="I241" s="206"/>
      <c r="J241" s="207">
        <f>ROUND(I241*H241,2)</f>
        <v>0</v>
      </c>
      <c r="K241" s="208"/>
      <c r="L241" s="38"/>
      <c r="M241" s="209" t="s">
        <v>1</v>
      </c>
      <c r="N241" s="210" t="s">
        <v>44</v>
      </c>
      <c r="O241" s="72"/>
      <c r="P241" s="211">
        <f>O241*H241</f>
        <v>0</v>
      </c>
      <c r="Q241" s="211">
        <v>0</v>
      </c>
      <c r="R241" s="211">
        <f>Q241*H241</f>
        <v>0</v>
      </c>
      <c r="S241" s="211">
        <v>0</v>
      </c>
      <c r="T241" s="21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3" t="s">
        <v>181</v>
      </c>
      <c r="AT241" s="213" t="s">
        <v>177</v>
      </c>
      <c r="AU241" s="213" t="s">
        <v>182</v>
      </c>
      <c r="AY241" s="17" t="s">
        <v>173</v>
      </c>
      <c r="BE241" s="119">
        <f>IF(N241="základní",J241,0)</f>
        <v>0</v>
      </c>
      <c r="BF241" s="119">
        <f>IF(N241="snížená",J241,0)</f>
        <v>0</v>
      </c>
      <c r="BG241" s="119">
        <f>IF(N241="zákl. přenesená",J241,0)</f>
        <v>0</v>
      </c>
      <c r="BH241" s="119">
        <f>IF(N241="sníž. přenesená",J241,0)</f>
        <v>0</v>
      </c>
      <c r="BI241" s="119">
        <f>IF(N241="nulová",J241,0)</f>
        <v>0</v>
      </c>
      <c r="BJ241" s="17" t="s">
        <v>87</v>
      </c>
      <c r="BK241" s="119">
        <f>ROUND(I241*H241,2)</f>
        <v>0</v>
      </c>
      <c r="BL241" s="17" t="s">
        <v>181</v>
      </c>
      <c r="BM241" s="213" t="s">
        <v>343</v>
      </c>
    </row>
    <row r="242" spans="2:51" s="14" customFormat="1" ht="12">
      <c r="B242" s="225"/>
      <c r="C242" s="226"/>
      <c r="D242" s="216" t="s">
        <v>184</v>
      </c>
      <c r="E242" s="227" t="s">
        <v>1</v>
      </c>
      <c r="F242" s="228" t="s">
        <v>344</v>
      </c>
      <c r="G242" s="226"/>
      <c r="H242" s="229">
        <v>738.328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184</v>
      </c>
      <c r="AU242" s="235" t="s">
        <v>182</v>
      </c>
      <c r="AV242" s="14" t="s">
        <v>89</v>
      </c>
      <c r="AW242" s="14" t="s">
        <v>33</v>
      </c>
      <c r="AX242" s="14" t="s">
        <v>87</v>
      </c>
      <c r="AY242" s="235" t="s">
        <v>173</v>
      </c>
    </row>
    <row r="243" spans="1:65" s="2" customFormat="1" ht="24.2" customHeight="1">
      <c r="A243" s="35"/>
      <c r="B243" s="36"/>
      <c r="C243" s="201" t="s">
        <v>345</v>
      </c>
      <c r="D243" s="201" t="s">
        <v>177</v>
      </c>
      <c r="E243" s="202" t="s">
        <v>346</v>
      </c>
      <c r="F243" s="203" t="s">
        <v>347</v>
      </c>
      <c r="G243" s="204" t="s">
        <v>255</v>
      </c>
      <c r="H243" s="205">
        <v>887.784</v>
      </c>
      <c r="I243" s="206"/>
      <c r="J243" s="207">
        <f>ROUND(I243*H243,2)</f>
        <v>0</v>
      </c>
      <c r="K243" s="208"/>
      <c r="L243" s="38"/>
      <c r="M243" s="209" t="s">
        <v>1</v>
      </c>
      <c r="N243" s="210" t="s">
        <v>44</v>
      </c>
      <c r="O243" s="72"/>
      <c r="P243" s="211">
        <f>O243*H243</f>
        <v>0</v>
      </c>
      <c r="Q243" s="211">
        <v>0</v>
      </c>
      <c r="R243" s="211">
        <f>Q243*H243</f>
        <v>0</v>
      </c>
      <c r="S243" s="211">
        <v>0</v>
      </c>
      <c r="T243" s="21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3" t="s">
        <v>181</v>
      </c>
      <c r="AT243" s="213" t="s">
        <v>177</v>
      </c>
      <c r="AU243" s="213" t="s">
        <v>182</v>
      </c>
      <c r="AY243" s="17" t="s">
        <v>173</v>
      </c>
      <c r="BE243" s="119">
        <f>IF(N243="základní",J243,0)</f>
        <v>0</v>
      </c>
      <c r="BF243" s="119">
        <f>IF(N243="snížená",J243,0)</f>
        <v>0</v>
      </c>
      <c r="BG243" s="119">
        <f>IF(N243="zákl. přenesená",J243,0)</f>
        <v>0</v>
      </c>
      <c r="BH243" s="119">
        <f>IF(N243="sníž. přenesená",J243,0)</f>
        <v>0</v>
      </c>
      <c r="BI243" s="119">
        <f>IF(N243="nulová",J243,0)</f>
        <v>0</v>
      </c>
      <c r="BJ243" s="17" t="s">
        <v>87</v>
      </c>
      <c r="BK243" s="119">
        <f>ROUND(I243*H243,2)</f>
        <v>0</v>
      </c>
      <c r="BL243" s="17" t="s">
        <v>181</v>
      </c>
      <c r="BM243" s="213" t="s">
        <v>348</v>
      </c>
    </row>
    <row r="244" spans="2:51" s="14" customFormat="1" ht="12">
      <c r="B244" s="225"/>
      <c r="C244" s="226"/>
      <c r="D244" s="216" t="s">
        <v>184</v>
      </c>
      <c r="E244" s="227" t="s">
        <v>1</v>
      </c>
      <c r="F244" s="228" t="s">
        <v>327</v>
      </c>
      <c r="G244" s="226"/>
      <c r="H244" s="229">
        <v>1286.88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AT244" s="235" t="s">
        <v>184</v>
      </c>
      <c r="AU244" s="235" t="s">
        <v>182</v>
      </c>
      <c r="AV244" s="14" t="s">
        <v>89</v>
      </c>
      <c r="AW244" s="14" t="s">
        <v>33</v>
      </c>
      <c r="AX244" s="14" t="s">
        <v>79</v>
      </c>
      <c r="AY244" s="235" t="s">
        <v>173</v>
      </c>
    </row>
    <row r="245" spans="2:51" s="14" customFormat="1" ht="12">
      <c r="B245" s="225"/>
      <c r="C245" s="226"/>
      <c r="D245" s="216" t="s">
        <v>184</v>
      </c>
      <c r="E245" s="227" t="s">
        <v>1</v>
      </c>
      <c r="F245" s="228" t="s">
        <v>349</v>
      </c>
      <c r="G245" s="226"/>
      <c r="H245" s="229">
        <v>-302.696</v>
      </c>
      <c r="I245" s="230"/>
      <c r="J245" s="226"/>
      <c r="K245" s="226"/>
      <c r="L245" s="231"/>
      <c r="M245" s="232"/>
      <c r="N245" s="233"/>
      <c r="O245" s="233"/>
      <c r="P245" s="233"/>
      <c r="Q245" s="233"/>
      <c r="R245" s="233"/>
      <c r="S245" s="233"/>
      <c r="T245" s="234"/>
      <c r="AT245" s="235" t="s">
        <v>184</v>
      </c>
      <c r="AU245" s="235" t="s">
        <v>182</v>
      </c>
      <c r="AV245" s="14" t="s">
        <v>89</v>
      </c>
      <c r="AW245" s="14" t="s">
        <v>33</v>
      </c>
      <c r="AX245" s="14" t="s">
        <v>79</v>
      </c>
      <c r="AY245" s="235" t="s">
        <v>173</v>
      </c>
    </row>
    <row r="246" spans="2:51" s="14" customFormat="1" ht="12">
      <c r="B246" s="225"/>
      <c r="C246" s="226"/>
      <c r="D246" s="216" t="s">
        <v>184</v>
      </c>
      <c r="E246" s="227" t="s">
        <v>1</v>
      </c>
      <c r="F246" s="228" t="s">
        <v>350</v>
      </c>
      <c r="G246" s="226"/>
      <c r="H246" s="229">
        <v>-96.4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AT246" s="235" t="s">
        <v>184</v>
      </c>
      <c r="AU246" s="235" t="s">
        <v>182</v>
      </c>
      <c r="AV246" s="14" t="s">
        <v>89</v>
      </c>
      <c r="AW246" s="14" t="s">
        <v>33</v>
      </c>
      <c r="AX246" s="14" t="s">
        <v>79</v>
      </c>
      <c r="AY246" s="235" t="s">
        <v>173</v>
      </c>
    </row>
    <row r="247" spans="2:51" s="15" customFormat="1" ht="12">
      <c r="B247" s="236"/>
      <c r="C247" s="237"/>
      <c r="D247" s="216" t="s">
        <v>184</v>
      </c>
      <c r="E247" s="238" t="s">
        <v>1</v>
      </c>
      <c r="F247" s="239" t="s">
        <v>226</v>
      </c>
      <c r="G247" s="237"/>
      <c r="H247" s="240">
        <v>887.784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AT247" s="246" t="s">
        <v>184</v>
      </c>
      <c r="AU247" s="246" t="s">
        <v>182</v>
      </c>
      <c r="AV247" s="15" t="s">
        <v>181</v>
      </c>
      <c r="AW247" s="15" t="s">
        <v>33</v>
      </c>
      <c r="AX247" s="15" t="s">
        <v>87</v>
      </c>
      <c r="AY247" s="246" t="s">
        <v>173</v>
      </c>
    </row>
    <row r="248" spans="1:65" s="2" customFormat="1" ht="24.2" customHeight="1">
      <c r="A248" s="35"/>
      <c r="B248" s="36"/>
      <c r="C248" s="201" t="s">
        <v>351</v>
      </c>
      <c r="D248" s="201" t="s">
        <v>177</v>
      </c>
      <c r="E248" s="202" t="s">
        <v>352</v>
      </c>
      <c r="F248" s="203" t="s">
        <v>353</v>
      </c>
      <c r="G248" s="204" t="s">
        <v>255</v>
      </c>
      <c r="H248" s="205">
        <v>302.696</v>
      </c>
      <c r="I248" s="206"/>
      <c r="J248" s="207">
        <f>ROUND(I248*H248,2)</f>
        <v>0</v>
      </c>
      <c r="K248" s="208"/>
      <c r="L248" s="38"/>
      <c r="M248" s="209" t="s">
        <v>1</v>
      </c>
      <c r="N248" s="210" t="s">
        <v>44</v>
      </c>
      <c r="O248" s="72"/>
      <c r="P248" s="211">
        <f>O248*H248</f>
        <v>0</v>
      </c>
      <c r="Q248" s="211">
        <v>0</v>
      </c>
      <c r="R248" s="211">
        <f>Q248*H248</f>
        <v>0</v>
      </c>
      <c r="S248" s="211">
        <v>0</v>
      </c>
      <c r="T248" s="21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3" t="s">
        <v>181</v>
      </c>
      <c r="AT248" s="213" t="s">
        <v>177</v>
      </c>
      <c r="AU248" s="213" t="s">
        <v>182</v>
      </c>
      <c r="AY248" s="17" t="s">
        <v>173</v>
      </c>
      <c r="BE248" s="119">
        <f>IF(N248="základní",J248,0)</f>
        <v>0</v>
      </c>
      <c r="BF248" s="119">
        <f>IF(N248="snížená",J248,0)</f>
        <v>0</v>
      </c>
      <c r="BG248" s="119">
        <f>IF(N248="zákl. přenesená",J248,0)</f>
        <v>0</v>
      </c>
      <c r="BH248" s="119">
        <f>IF(N248="sníž. přenesená",J248,0)</f>
        <v>0</v>
      </c>
      <c r="BI248" s="119">
        <f>IF(N248="nulová",J248,0)</f>
        <v>0</v>
      </c>
      <c r="BJ248" s="17" t="s">
        <v>87</v>
      </c>
      <c r="BK248" s="119">
        <f>ROUND(I248*H248,2)</f>
        <v>0</v>
      </c>
      <c r="BL248" s="17" t="s">
        <v>181</v>
      </c>
      <c r="BM248" s="213" t="s">
        <v>354</v>
      </c>
    </row>
    <row r="249" spans="2:51" s="13" customFormat="1" ht="12">
      <c r="B249" s="214"/>
      <c r="C249" s="215"/>
      <c r="D249" s="216" t="s">
        <v>184</v>
      </c>
      <c r="E249" s="217" t="s">
        <v>1</v>
      </c>
      <c r="F249" s="218" t="s">
        <v>355</v>
      </c>
      <c r="G249" s="215"/>
      <c r="H249" s="217" t="s">
        <v>1</v>
      </c>
      <c r="I249" s="219"/>
      <c r="J249" s="215"/>
      <c r="K249" s="215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184</v>
      </c>
      <c r="AU249" s="224" t="s">
        <v>182</v>
      </c>
      <c r="AV249" s="13" t="s">
        <v>87</v>
      </c>
      <c r="AW249" s="13" t="s">
        <v>33</v>
      </c>
      <c r="AX249" s="13" t="s">
        <v>79</v>
      </c>
      <c r="AY249" s="224" t="s">
        <v>173</v>
      </c>
    </row>
    <row r="250" spans="2:51" s="14" customFormat="1" ht="12">
      <c r="B250" s="225"/>
      <c r="C250" s="226"/>
      <c r="D250" s="216" t="s">
        <v>184</v>
      </c>
      <c r="E250" s="227" t="s">
        <v>1</v>
      </c>
      <c r="F250" s="228" t="s">
        <v>356</v>
      </c>
      <c r="G250" s="226"/>
      <c r="H250" s="229">
        <v>302.696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AT250" s="235" t="s">
        <v>184</v>
      </c>
      <c r="AU250" s="235" t="s">
        <v>182</v>
      </c>
      <c r="AV250" s="14" t="s">
        <v>89</v>
      </c>
      <c r="AW250" s="14" t="s">
        <v>33</v>
      </c>
      <c r="AX250" s="14" t="s">
        <v>87</v>
      </c>
      <c r="AY250" s="235" t="s">
        <v>173</v>
      </c>
    </row>
    <row r="251" spans="1:65" s="2" customFormat="1" ht="16.5" customHeight="1">
      <c r="A251" s="35"/>
      <c r="B251" s="36"/>
      <c r="C251" s="247" t="s">
        <v>357</v>
      </c>
      <c r="D251" s="247" t="s">
        <v>291</v>
      </c>
      <c r="E251" s="248" t="s">
        <v>358</v>
      </c>
      <c r="F251" s="249" t="s">
        <v>359</v>
      </c>
      <c r="G251" s="250" t="s">
        <v>342</v>
      </c>
      <c r="H251" s="251">
        <v>519.729</v>
      </c>
      <c r="I251" s="252"/>
      <c r="J251" s="253">
        <f>ROUND(I251*H251,2)</f>
        <v>0</v>
      </c>
      <c r="K251" s="254"/>
      <c r="L251" s="255"/>
      <c r="M251" s="256" t="s">
        <v>1</v>
      </c>
      <c r="N251" s="257" t="s">
        <v>44</v>
      </c>
      <c r="O251" s="72"/>
      <c r="P251" s="211">
        <f>O251*H251</f>
        <v>0</v>
      </c>
      <c r="Q251" s="211">
        <v>1</v>
      </c>
      <c r="R251" s="211">
        <f>Q251*H251</f>
        <v>519.729</v>
      </c>
      <c r="S251" s="211">
        <v>0</v>
      </c>
      <c r="T251" s="21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3" t="s">
        <v>227</v>
      </c>
      <c r="AT251" s="213" t="s">
        <v>291</v>
      </c>
      <c r="AU251" s="213" t="s">
        <v>182</v>
      </c>
      <c r="AY251" s="17" t="s">
        <v>173</v>
      </c>
      <c r="BE251" s="119">
        <f>IF(N251="základní",J251,0)</f>
        <v>0</v>
      </c>
      <c r="BF251" s="119">
        <f>IF(N251="snížená",J251,0)</f>
        <v>0</v>
      </c>
      <c r="BG251" s="119">
        <f>IF(N251="zákl. přenesená",J251,0)</f>
        <v>0</v>
      </c>
      <c r="BH251" s="119">
        <f>IF(N251="sníž. přenesená",J251,0)</f>
        <v>0</v>
      </c>
      <c r="BI251" s="119">
        <f>IF(N251="nulová",J251,0)</f>
        <v>0</v>
      </c>
      <c r="BJ251" s="17" t="s">
        <v>87</v>
      </c>
      <c r="BK251" s="119">
        <f>ROUND(I251*H251,2)</f>
        <v>0</v>
      </c>
      <c r="BL251" s="17" t="s">
        <v>181</v>
      </c>
      <c r="BM251" s="213" t="s">
        <v>360</v>
      </c>
    </row>
    <row r="252" spans="2:51" s="13" customFormat="1" ht="12">
      <c r="B252" s="214"/>
      <c r="C252" s="215"/>
      <c r="D252" s="216" t="s">
        <v>184</v>
      </c>
      <c r="E252" s="217" t="s">
        <v>1</v>
      </c>
      <c r="F252" s="218" t="s">
        <v>361</v>
      </c>
      <c r="G252" s="215"/>
      <c r="H252" s="217" t="s">
        <v>1</v>
      </c>
      <c r="I252" s="219"/>
      <c r="J252" s="215"/>
      <c r="K252" s="215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184</v>
      </c>
      <c r="AU252" s="224" t="s">
        <v>182</v>
      </c>
      <c r="AV252" s="13" t="s">
        <v>87</v>
      </c>
      <c r="AW252" s="13" t="s">
        <v>33</v>
      </c>
      <c r="AX252" s="13" t="s">
        <v>79</v>
      </c>
      <c r="AY252" s="224" t="s">
        <v>173</v>
      </c>
    </row>
    <row r="253" spans="2:51" s="14" customFormat="1" ht="12">
      <c r="B253" s="225"/>
      <c r="C253" s="226"/>
      <c r="D253" s="216" t="s">
        <v>184</v>
      </c>
      <c r="E253" s="227" t="s">
        <v>1</v>
      </c>
      <c r="F253" s="228" t="s">
        <v>362</v>
      </c>
      <c r="G253" s="226"/>
      <c r="H253" s="229">
        <v>519.729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AT253" s="235" t="s">
        <v>184</v>
      </c>
      <c r="AU253" s="235" t="s">
        <v>182</v>
      </c>
      <c r="AV253" s="14" t="s">
        <v>89</v>
      </c>
      <c r="AW253" s="14" t="s">
        <v>33</v>
      </c>
      <c r="AX253" s="14" t="s">
        <v>87</v>
      </c>
      <c r="AY253" s="235" t="s">
        <v>173</v>
      </c>
    </row>
    <row r="254" spans="2:63" s="12" customFormat="1" ht="22.9" customHeight="1">
      <c r="B254" s="185"/>
      <c r="C254" s="186"/>
      <c r="D254" s="187" t="s">
        <v>78</v>
      </c>
      <c r="E254" s="199" t="s">
        <v>89</v>
      </c>
      <c r="F254" s="199" t="s">
        <v>363</v>
      </c>
      <c r="G254" s="186"/>
      <c r="H254" s="186"/>
      <c r="I254" s="189"/>
      <c r="J254" s="200">
        <f>BK254</f>
        <v>0</v>
      </c>
      <c r="K254" s="186"/>
      <c r="L254" s="191"/>
      <c r="M254" s="192"/>
      <c r="N254" s="193"/>
      <c r="O254" s="193"/>
      <c r="P254" s="194">
        <f>SUM(P255:P258)</f>
        <v>0</v>
      </c>
      <c r="Q254" s="193"/>
      <c r="R254" s="194">
        <f>SUM(R255:R258)</f>
        <v>11.225999999999999</v>
      </c>
      <c r="S254" s="193"/>
      <c r="T254" s="195">
        <f>SUM(T255:T258)</f>
        <v>0</v>
      </c>
      <c r="AR254" s="196" t="s">
        <v>87</v>
      </c>
      <c r="AT254" s="197" t="s">
        <v>78</v>
      </c>
      <c r="AU254" s="197" t="s">
        <v>87</v>
      </c>
      <c r="AY254" s="196" t="s">
        <v>173</v>
      </c>
      <c r="BK254" s="198">
        <f>SUM(BK255:BK258)</f>
        <v>0</v>
      </c>
    </row>
    <row r="255" spans="1:65" s="2" customFormat="1" ht="24.2" customHeight="1">
      <c r="A255" s="35"/>
      <c r="B255" s="36"/>
      <c r="C255" s="201" t="s">
        <v>364</v>
      </c>
      <c r="D255" s="201" t="s">
        <v>177</v>
      </c>
      <c r="E255" s="202" t="s">
        <v>365</v>
      </c>
      <c r="F255" s="203" t="s">
        <v>366</v>
      </c>
      <c r="G255" s="204" t="s">
        <v>261</v>
      </c>
      <c r="H255" s="205">
        <v>18</v>
      </c>
      <c r="I255" s="206"/>
      <c r="J255" s="207">
        <f>ROUND(I255*H255,2)</f>
        <v>0</v>
      </c>
      <c r="K255" s="208"/>
      <c r="L255" s="38"/>
      <c r="M255" s="209" t="s">
        <v>1</v>
      </c>
      <c r="N255" s="210" t="s">
        <v>44</v>
      </c>
      <c r="O255" s="72"/>
      <c r="P255" s="211">
        <f>O255*H255</f>
        <v>0</v>
      </c>
      <c r="Q255" s="211">
        <v>0.108</v>
      </c>
      <c r="R255" s="211">
        <f>Q255*H255</f>
        <v>1.944</v>
      </c>
      <c r="S255" s="211">
        <v>0</v>
      </c>
      <c r="T255" s="21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3" t="s">
        <v>181</v>
      </c>
      <c r="AT255" s="213" t="s">
        <v>177</v>
      </c>
      <c r="AU255" s="213" t="s">
        <v>89</v>
      </c>
      <c r="AY255" s="17" t="s">
        <v>173</v>
      </c>
      <c r="BE255" s="119">
        <f>IF(N255="základní",J255,0)</f>
        <v>0</v>
      </c>
      <c r="BF255" s="119">
        <f>IF(N255="snížená",J255,0)</f>
        <v>0</v>
      </c>
      <c r="BG255" s="119">
        <f>IF(N255="zákl. přenesená",J255,0)</f>
        <v>0</v>
      </c>
      <c r="BH255" s="119">
        <f>IF(N255="sníž. přenesená",J255,0)</f>
        <v>0</v>
      </c>
      <c r="BI255" s="119">
        <f>IF(N255="nulová",J255,0)</f>
        <v>0</v>
      </c>
      <c r="BJ255" s="17" t="s">
        <v>87</v>
      </c>
      <c r="BK255" s="119">
        <f>ROUND(I255*H255,2)</f>
        <v>0</v>
      </c>
      <c r="BL255" s="17" t="s">
        <v>181</v>
      </c>
      <c r="BM255" s="213" t="s">
        <v>367</v>
      </c>
    </row>
    <row r="256" spans="2:51" s="13" customFormat="1" ht="22.5">
      <c r="B256" s="214"/>
      <c r="C256" s="215"/>
      <c r="D256" s="216" t="s">
        <v>184</v>
      </c>
      <c r="E256" s="217" t="s">
        <v>1</v>
      </c>
      <c r="F256" s="218" t="s">
        <v>368</v>
      </c>
      <c r="G256" s="215"/>
      <c r="H256" s="217" t="s">
        <v>1</v>
      </c>
      <c r="I256" s="219"/>
      <c r="J256" s="215"/>
      <c r="K256" s="215"/>
      <c r="L256" s="220"/>
      <c r="M256" s="221"/>
      <c r="N256" s="222"/>
      <c r="O256" s="222"/>
      <c r="P256" s="222"/>
      <c r="Q256" s="222"/>
      <c r="R256" s="222"/>
      <c r="S256" s="222"/>
      <c r="T256" s="223"/>
      <c r="AT256" s="224" t="s">
        <v>184</v>
      </c>
      <c r="AU256" s="224" t="s">
        <v>89</v>
      </c>
      <c r="AV256" s="13" t="s">
        <v>87</v>
      </c>
      <c r="AW256" s="13" t="s">
        <v>33</v>
      </c>
      <c r="AX256" s="13" t="s">
        <v>79</v>
      </c>
      <c r="AY256" s="224" t="s">
        <v>173</v>
      </c>
    </row>
    <row r="257" spans="2:51" s="14" customFormat="1" ht="12">
      <c r="B257" s="225"/>
      <c r="C257" s="226"/>
      <c r="D257" s="216" t="s">
        <v>184</v>
      </c>
      <c r="E257" s="227" t="s">
        <v>1</v>
      </c>
      <c r="F257" s="228" t="s">
        <v>369</v>
      </c>
      <c r="G257" s="226"/>
      <c r="H257" s="229">
        <v>18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AT257" s="235" t="s">
        <v>184</v>
      </c>
      <c r="AU257" s="235" t="s">
        <v>89</v>
      </c>
      <c r="AV257" s="14" t="s">
        <v>89</v>
      </c>
      <c r="AW257" s="14" t="s">
        <v>33</v>
      </c>
      <c r="AX257" s="14" t="s">
        <v>87</v>
      </c>
      <c r="AY257" s="235" t="s">
        <v>173</v>
      </c>
    </row>
    <row r="258" spans="1:65" s="2" customFormat="1" ht="16.5" customHeight="1">
      <c r="A258" s="35"/>
      <c r="B258" s="36"/>
      <c r="C258" s="247" t="s">
        <v>370</v>
      </c>
      <c r="D258" s="247" t="s">
        <v>291</v>
      </c>
      <c r="E258" s="248" t="s">
        <v>371</v>
      </c>
      <c r="F258" s="249" t="s">
        <v>372</v>
      </c>
      <c r="G258" s="250" t="s">
        <v>373</v>
      </c>
      <c r="H258" s="251">
        <v>3</v>
      </c>
      <c r="I258" s="252"/>
      <c r="J258" s="253">
        <f>ROUND(I258*H258,2)</f>
        <v>0</v>
      </c>
      <c r="K258" s="254"/>
      <c r="L258" s="255"/>
      <c r="M258" s="256" t="s">
        <v>1</v>
      </c>
      <c r="N258" s="257" t="s">
        <v>44</v>
      </c>
      <c r="O258" s="72"/>
      <c r="P258" s="211">
        <f>O258*H258</f>
        <v>0</v>
      </c>
      <c r="Q258" s="211">
        <v>3.094</v>
      </c>
      <c r="R258" s="211">
        <f>Q258*H258</f>
        <v>9.282</v>
      </c>
      <c r="S258" s="211">
        <v>0</v>
      </c>
      <c r="T258" s="212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3" t="s">
        <v>227</v>
      </c>
      <c r="AT258" s="213" t="s">
        <v>291</v>
      </c>
      <c r="AU258" s="213" t="s">
        <v>89</v>
      </c>
      <c r="AY258" s="17" t="s">
        <v>173</v>
      </c>
      <c r="BE258" s="119">
        <f>IF(N258="základní",J258,0)</f>
        <v>0</v>
      </c>
      <c r="BF258" s="119">
        <f>IF(N258="snížená",J258,0)</f>
        <v>0</v>
      </c>
      <c r="BG258" s="119">
        <f>IF(N258="zákl. přenesená",J258,0)</f>
        <v>0</v>
      </c>
      <c r="BH258" s="119">
        <f>IF(N258="sníž. přenesená",J258,0)</f>
        <v>0</v>
      </c>
      <c r="BI258" s="119">
        <f>IF(N258="nulová",J258,0)</f>
        <v>0</v>
      </c>
      <c r="BJ258" s="17" t="s">
        <v>87</v>
      </c>
      <c r="BK258" s="119">
        <f>ROUND(I258*H258,2)</f>
        <v>0</v>
      </c>
      <c r="BL258" s="17" t="s">
        <v>181</v>
      </c>
      <c r="BM258" s="213" t="s">
        <v>374</v>
      </c>
    </row>
    <row r="259" spans="2:63" s="12" customFormat="1" ht="22.9" customHeight="1">
      <c r="B259" s="185"/>
      <c r="C259" s="186"/>
      <c r="D259" s="187" t="s">
        <v>78</v>
      </c>
      <c r="E259" s="199" t="s">
        <v>181</v>
      </c>
      <c r="F259" s="199" t="s">
        <v>375</v>
      </c>
      <c r="G259" s="186"/>
      <c r="H259" s="186"/>
      <c r="I259" s="189"/>
      <c r="J259" s="200">
        <f>BK259</f>
        <v>0</v>
      </c>
      <c r="K259" s="186"/>
      <c r="L259" s="191"/>
      <c r="M259" s="192"/>
      <c r="N259" s="193"/>
      <c r="O259" s="193"/>
      <c r="P259" s="194">
        <f>SUM(P260:P262)</f>
        <v>0</v>
      </c>
      <c r="Q259" s="193"/>
      <c r="R259" s="194">
        <f>SUM(R260:R262)</f>
        <v>182.270228</v>
      </c>
      <c r="S259" s="193"/>
      <c r="T259" s="195">
        <f>SUM(T260:T262)</f>
        <v>0</v>
      </c>
      <c r="AR259" s="196" t="s">
        <v>87</v>
      </c>
      <c r="AT259" s="197" t="s">
        <v>78</v>
      </c>
      <c r="AU259" s="197" t="s">
        <v>87</v>
      </c>
      <c r="AY259" s="196" t="s">
        <v>173</v>
      </c>
      <c r="BK259" s="198">
        <f>SUM(BK260:BK262)</f>
        <v>0</v>
      </c>
    </row>
    <row r="260" spans="1:65" s="2" customFormat="1" ht="16.5" customHeight="1">
      <c r="A260" s="35"/>
      <c r="B260" s="36"/>
      <c r="C260" s="201" t="s">
        <v>376</v>
      </c>
      <c r="D260" s="201" t="s">
        <v>177</v>
      </c>
      <c r="E260" s="202" t="s">
        <v>377</v>
      </c>
      <c r="F260" s="203" t="s">
        <v>378</v>
      </c>
      <c r="G260" s="204" t="s">
        <v>255</v>
      </c>
      <c r="H260" s="205">
        <v>96.4</v>
      </c>
      <c r="I260" s="206"/>
      <c r="J260" s="207">
        <f>ROUND(I260*H260,2)</f>
        <v>0</v>
      </c>
      <c r="K260" s="208"/>
      <c r="L260" s="38"/>
      <c r="M260" s="209" t="s">
        <v>1</v>
      </c>
      <c r="N260" s="210" t="s">
        <v>44</v>
      </c>
      <c r="O260" s="72"/>
      <c r="P260" s="211">
        <f>O260*H260</f>
        <v>0</v>
      </c>
      <c r="Q260" s="211">
        <v>1.89077</v>
      </c>
      <c r="R260" s="211">
        <f>Q260*H260</f>
        <v>182.270228</v>
      </c>
      <c r="S260" s="211">
        <v>0</v>
      </c>
      <c r="T260" s="212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3" t="s">
        <v>181</v>
      </c>
      <c r="AT260" s="213" t="s">
        <v>177</v>
      </c>
      <c r="AU260" s="213" t="s">
        <v>89</v>
      </c>
      <c r="AY260" s="17" t="s">
        <v>173</v>
      </c>
      <c r="BE260" s="119">
        <f>IF(N260="základní",J260,0)</f>
        <v>0</v>
      </c>
      <c r="BF260" s="119">
        <f>IF(N260="snížená",J260,0)</f>
        <v>0</v>
      </c>
      <c r="BG260" s="119">
        <f>IF(N260="zákl. přenesená",J260,0)</f>
        <v>0</v>
      </c>
      <c r="BH260" s="119">
        <f>IF(N260="sníž. přenesená",J260,0)</f>
        <v>0</v>
      </c>
      <c r="BI260" s="119">
        <f>IF(N260="nulová",J260,0)</f>
        <v>0</v>
      </c>
      <c r="BJ260" s="17" t="s">
        <v>87</v>
      </c>
      <c r="BK260" s="119">
        <f>ROUND(I260*H260,2)</f>
        <v>0</v>
      </c>
      <c r="BL260" s="17" t="s">
        <v>181</v>
      </c>
      <c r="BM260" s="213" t="s">
        <v>379</v>
      </c>
    </row>
    <row r="261" spans="2:51" s="13" customFormat="1" ht="12">
      <c r="B261" s="214"/>
      <c r="C261" s="215"/>
      <c r="D261" s="216" t="s">
        <v>184</v>
      </c>
      <c r="E261" s="217" t="s">
        <v>1</v>
      </c>
      <c r="F261" s="218" t="s">
        <v>380</v>
      </c>
      <c r="G261" s="215"/>
      <c r="H261" s="217" t="s">
        <v>1</v>
      </c>
      <c r="I261" s="219"/>
      <c r="J261" s="215"/>
      <c r="K261" s="215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184</v>
      </c>
      <c r="AU261" s="224" t="s">
        <v>89</v>
      </c>
      <c r="AV261" s="13" t="s">
        <v>87</v>
      </c>
      <c r="AW261" s="13" t="s">
        <v>33</v>
      </c>
      <c r="AX261" s="13" t="s">
        <v>79</v>
      </c>
      <c r="AY261" s="224" t="s">
        <v>173</v>
      </c>
    </row>
    <row r="262" spans="2:51" s="14" customFormat="1" ht="12">
      <c r="B262" s="225"/>
      <c r="C262" s="226"/>
      <c r="D262" s="216" t="s">
        <v>184</v>
      </c>
      <c r="E262" s="227" t="s">
        <v>1</v>
      </c>
      <c r="F262" s="228" t="s">
        <v>381</v>
      </c>
      <c r="G262" s="226"/>
      <c r="H262" s="229">
        <v>96.4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AT262" s="235" t="s">
        <v>184</v>
      </c>
      <c r="AU262" s="235" t="s">
        <v>89</v>
      </c>
      <c r="AV262" s="14" t="s">
        <v>89</v>
      </c>
      <c r="AW262" s="14" t="s">
        <v>33</v>
      </c>
      <c r="AX262" s="14" t="s">
        <v>87</v>
      </c>
      <c r="AY262" s="235" t="s">
        <v>173</v>
      </c>
    </row>
    <row r="263" spans="2:63" s="12" customFormat="1" ht="22.9" customHeight="1">
      <c r="B263" s="185"/>
      <c r="C263" s="186"/>
      <c r="D263" s="187" t="s">
        <v>78</v>
      </c>
      <c r="E263" s="199" t="s">
        <v>227</v>
      </c>
      <c r="F263" s="199" t="s">
        <v>382</v>
      </c>
      <c r="G263" s="186"/>
      <c r="H263" s="186"/>
      <c r="I263" s="189"/>
      <c r="J263" s="200">
        <f>BK263</f>
        <v>0</v>
      </c>
      <c r="K263" s="186"/>
      <c r="L263" s="191"/>
      <c r="M263" s="192"/>
      <c r="N263" s="193"/>
      <c r="O263" s="193"/>
      <c r="P263" s="194">
        <f>SUM(P264:P266)</f>
        <v>0</v>
      </c>
      <c r="Q263" s="193"/>
      <c r="R263" s="194">
        <f>SUM(R264:R266)</f>
        <v>12.77028</v>
      </c>
      <c r="S263" s="193"/>
      <c r="T263" s="195">
        <f>SUM(T264:T266)</f>
        <v>0</v>
      </c>
      <c r="AR263" s="196" t="s">
        <v>87</v>
      </c>
      <c r="AT263" s="197" t="s">
        <v>78</v>
      </c>
      <c r="AU263" s="197" t="s">
        <v>87</v>
      </c>
      <c r="AY263" s="196" t="s">
        <v>173</v>
      </c>
      <c r="BK263" s="198">
        <f>SUM(BK264:BK266)</f>
        <v>0</v>
      </c>
    </row>
    <row r="264" spans="1:65" s="2" customFormat="1" ht="24.2" customHeight="1">
      <c r="A264" s="35"/>
      <c r="B264" s="36"/>
      <c r="C264" s="201" t="s">
        <v>383</v>
      </c>
      <c r="D264" s="201" t="s">
        <v>177</v>
      </c>
      <c r="E264" s="202" t="s">
        <v>384</v>
      </c>
      <c r="F264" s="203" t="s">
        <v>385</v>
      </c>
      <c r="G264" s="204" t="s">
        <v>373</v>
      </c>
      <c r="H264" s="205">
        <v>12</v>
      </c>
      <c r="I264" s="206"/>
      <c r="J264" s="207">
        <f>ROUND(I264*H264,2)</f>
        <v>0</v>
      </c>
      <c r="K264" s="208"/>
      <c r="L264" s="38"/>
      <c r="M264" s="209" t="s">
        <v>1</v>
      </c>
      <c r="N264" s="210" t="s">
        <v>44</v>
      </c>
      <c r="O264" s="72"/>
      <c r="P264" s="211">
        <f>O264*H264</f>
        <v>0</v>
      </c>
      <c r="Q264" s="211">
        <v>0.01019</v>
      </c>
      <c r="R264" s="211">
        <f>Q264*H264</f>
        <v>0.12228</v>
      </c>
      <c r="S264" s="211">
        <v>0</v>
      </c>
      <c r="T264" s="212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3" t="s">
        <v>181</v>
      </c>
      <c r="AT264" s="213" t="s">
        <v>177</v>
      </c>
      <c r="AU264" s="213" t="s">
        <v>89</v>
      </c>
      <c r="AY264" s="17" t="s">
        <v>173</v>
      </c>
      <c r="BE264" s="119">
        <f>IF(N264="základní",J264,0)</f>
        <v>0</v>
      </c>
      <c r="BF264" s="119">
        <f>IF(N264="snížená",J264,0)</f>
        <v>0</v>
      </c>
      <c r="BG264" s="119">
        <f>IF(N264="zákl. přenesená",J264,0)</f>
        <v>0</v>
      </c>
      <c r="BH264" s="119">
        <f>IF(N264="sníž. přenesená",J264,0)</f>
        <v>0</v>
      </c>
      <c r="BI264" s="119">
        <f>IF(N264="nulová",J264,0)</f>
        <v>0</v>
      </c>
      <c r="BJ264" s="17" t="s">
        <v>87</v>
      </c>
      <c r="BK264" s="119">
        <f>ROUND(I264*H264,2)</f>
        <v>0</v>
      </c>
      <c r="BL264" s="17" t="s">
        <v>181</v>
      </c>
      <c r="BM264" s="213" t="s">
        <v>386</v>
      </c>
    </row>
    <row r="265" spans="2:51" s="14" customFormat="1" ht="12">
      <c r="B265" s="225"/>
      <c r="C265" s="226"/>
      <c r="D265" s="216" t="s">
        <v>184</v>
      </c>
      <c r="E265" s="227" t="s">
        <v>1</v>
      </c>
      <c r="F265" s="228" t="s">
        <v>387</v>
      </c>
      <c r="G265" s="226"/>
      <c r="H265" s="229">
        <v>12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AT265" s="235" t="s">
        <v>184</v>
      </c>
      <c r="AU265" s="235" t="s">
        <v>89</v>
      </c>
      <c r="AV265" s="14" t="s">
        <v>89</v>
      </c>
      <c r="AW265" s="14" t="s">
        <v>33</v>
      </c>
      <c r="AX265" s="14" t="s">
        <v>87</v>
      </c>
      <c r="AY265" s="235" t="s">
        <v>173</v>
      </c>
    </row>
    <row r="266" spans="1:65" s="2" customFormat="1" ht="16.5" customHeight="1">
      <c r="A266" s="35"/>
      <c r="B266" s="36"/>
      <c r="C266" s="247" t="s">
        <v>388</v>
      </c>
      <c r="D266" s="247" t="s">
        <v>291</v>
      </c>
      <c r="E266" s="248" t="s">
        <v>389</v>
      </c>
      <c r="F266" s="249" t="s">
        <v>390</v>
      </c>
      <c r="G266" s="250" t="s">
        <v>373</v>
      </c>
      <c r="H266" s="251">
        <v>12</v>
      </c>
      <c r="I266" s="252"/>
      <c r="J266" s="253">
        <f>ROUND(I266*H266,2)</f>
        <v>0</v>
      </c>
      <c r="K266" s="254"/>
      <c r="L266" s="255"/>
      <c r="M266" s="256" t="s">
        <v>1</v>
      </c>
      <c r="N266" s="257" t="s">
        <v>44</v>
      </c>
      <c r="O266" s="72"/>
      <c r="P266" s="211">
        <f>O266*H266</f>
        <v>0</v>
      </c>
      <c r="Q266" s="211">
        <v>1.054</v>
      </c>
      <c r="R266" s="211">
        <f>Q266*H266</f>
        <v>12.648</v>
      </c>
      <c r="S266" s="211">
        <v>0</v>
      </c>
      <c r="T266" s="21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3" t="s">
        <v>227</v>
      </c>
      <c r="AT266" s="213" t="s">
        <v>291</v>
      </c>
      <c r="AU266" s="213" t="s">
        <v>89</v>
      </c>
      <c r="AY266" s="17" t="s">
        <v>173</v>
      </c>
      <c r="BE266" s="119">
        <f>IF(N266="základní",J266,0)</f>
        <v>0</v>
      </c>
      <c r="BF266" s="119">
        <f>IF(N266="snížená",J266,0)</f>
        <v>0</v>
      </c>
      <c r="BG266" s="119">
        <f>IF(N266="zákl. přenesená",J266,0)</f>
        <v>0</v>
      </c>
      <c r="BH266" s="119">
        <f>IF(N266="sníž. přenesená",J266,0)</f>
        <v>0</v>
      </c>
      <c r="BI266" s="119">
        <f>IF(N266="nulová",J266,0)</f>
        <v>0</v>
      </c>
      <c r="BJ266" s="17" t="s">
        <v>87</v>
      </c>
      <c r="BK266" s="119">
        <f>ROUND(I266*H266,2)</f>
        <v>0</v>
      </c>
      <c r="BL266" s="17" t="s">
        <v>181</v>
      </c>
      <c r="BM266" s="213" t="s">
        <v>391</v>
      </c>
    </row>
    <row r="267" spans="2:63" s="12" customFormat="1" ht="22.9" customHeight="1">
      <c r="B267" s="185"/>
      <c r="C267" s="186"/>
      <c r="D267" s="187" t="s">
        <v>78</v>
      </c>
      <c r="E267" s="199" t="s">
        <v>392</v>
      </c>
      <c r="F267" s="199" t="s">
        <v>393</v>
      </c>
      <c r="G267" s="186"/>
      <c r="H267" s="186"/>
      <c r="I267" s="189"/>
      <c r="J267" s="200">
        <f>BK267</f>
        <v>0</v>
      </c>
      <c r="K267" s="186"/>
      <c r="L267" s="191"/>
      <c r="M267" s="192"/>
      <c r="N267" s="193"/>
      <c r="O267" s="193"/>
      <c r="P267" s="194">
        <f>SUM(P268:P274)</f>
        <v>0</v>
      </c>
      <c r="Q267" s="193"/>
      <c r="R267" s="194">
        <f>SUM(R268:R274)</f>
        <v>0</v>
      </c>
      <c r="S267" s="193"/>
      <c r="T267" s="195">
        <f>SUM(T268:T274)</f>
        <v>0</v>
      </c>
      <c r="AR267" s="196" t="s">
        <v>181</v>
      </c>
      <c r="AT267" s="197" t="s">
        <v>78</v>
      </c>
      <c r="AU267" s="197" t="s">
        <v>87</v>
      </c>
      <c r="AY267" s="196" t="s">
        <v>173</v>
      </c>
      <c r="BK267" s="198">
        <f>SUM(BK268:BK274)</f>
        <v>0</v>
      </c>
    </row>
    <row r="268" spans="1:65" s="2" customFormat="1" ht="33" customHeight="1">
      <c r="A268" s="35"/>
      <c r="B268" s="36"/>
      <c r="C268" s="201" t="s">
        <v>394</v>
      </c>
      <c r="D268" s="201" t="s">
        <v>177</v>
      </c>
      <c r="E268" s="202" t="s">
        <v>395</v>
      </c>
      <c r="F268" s="203" t="s">
        <v>396</v>
      </c>
      <c r="G268" s="204" t="s">
        <v>373</v>
      </c>
      <c r="H268" s="205">
        <v>1</v>
      </c>
      <c r="I268" s="206"/>
      <c r="J268" s="207">
        <f>ROUND(I268*H268,2)</f>
        <v>0</v>
      </c>
      <c r="K268" s="208"/>
      <c r="L268" s="38"/>
      <c r="M268" s="209" t="s">
        <v>1</v>
      </c>
      <c r="N268" s="210" t="s">
        <v>44</v>
      </c>
      <c r="O268" s="72"/>
      <c r="P268" s="211">
        <f>O268*H268</f>
        <v>0</v>
      </c>
      <c r="Q268" s="211">
        <v>0</v>
      </c>
      <c r="R268" s="211">
        <f>Q268*H268</f>
        <v>0</v>
      </c>
      <c r="S268" s="211">
        <v>0</v>
      </c>
      <c r="T268" s="21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3" t="s">
        <v>397</v>
      </c>
      <c r="AT268" s="213" t="s">
        <v>177</v>
      </c>
      <c r="AU268" s="213" t="s">
        <v>89</v>
      </c>
      <c r="AY268" s="17" t="s">
        <v>173</v>
      </c>
      <c r="BE268" s="119">
        <f>IF(N268="základní",J268,0)</f>
        <v>0</v>
      </c>
      <c r="BF268" s="119">
        <f>IF(N268="snížená",J268,0)</f>
        <v>0</v>
      </c>
      <c r="BG268" s="119">
        <f>IF(N268="zákl. přenesená",J268,0)</f>
        <v>0</v>
      </c>
      <c r="BH268" s="119">
        <f>IF(N268="sníž. přenesená",J268,0)</f>
        <v>0</v>
      </c>
      <c r="BI268" s="119">
        <f>IF(N268="nulová",J268,0)</f>
        <v>0</v>
      </c>
      <c r="BJ268" s="17" t="s">
        <v>87</v>
      </c>
      <c r="BK268" s="119">
        <f>ROUND(I268*H268,2)</f>
        <v>0</v>
      </c>
      <c r="BL268" s="17" t="s">
        <v>397</v>
      </c>
      <c r="BM268" s="213" t="s">
        <v>398</v>
      </c>
    </row>
    <row r="269" spans="1:65" s="2" customFormat="1" ht="37.9" customHeight="1">
      <c r="A269" s="35"/>
      <c r="B269" s="36"/>
      <c r="C269" s="201" t="s">
        <v>399</v>
      </c>
      <c r="D269" s="201" t="s">
        <v>177</v>
      </c>
      <c r="E269" s="202" t="s">
        <v>400</v>
      </c>
      <c r="F269" s="203" t="s">
        <v>401</v>
      </c>
      <c r="G269" s="204" t="s">
        <v>402</v>
      </c>
      <c r="H269" s="205">
        <v>1</v>
      </c>
      <c r="I269" s="206"/>
      <c r="J269" s="207">
        <f>ROUND(I269*H269,2)</f>
        <v>0</v>
      </c>
      <c r="K269" s="208"/>
      <c r="L269" s="38"/>
      <c r="M269" s="209" t="s">
        <v>1</v>
      </c>
      <c r="N269" s="210" t="s">
        <v>44</v>
      </c>
      <c r="O269" s="72"/>
      <c r="P269" s="211">
        <f>O269*H269</f>
        <v>0</v>
      </c>
      <c r="Q269" s="211">
        <v>0</v>
      </c>
      <c r="R269" s="211">
        <f>Q269*H269</f>
        <v>0</v>
      </c>
      <c r="S269" s="211">
        <v>0</v>
      </c>
      <c r="T269" s="212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3" t="s">
        <v>397</v>
      </c>
      <c r="AT269" s="213" t="s">
        <v>177</v>
      </c>
      <c r="AU269" s="213" t="s">
        <v>89</v>
      </c>
      <c r="AY269" s="17" t="s">
        <v>173</v>
      </c>
      <c r="BE269" s="119">
        <f>IF(N269="základní",J269,0)</f>
        <v>0</v>
      </c>
      <c r="BF269" s="119">
        <f>IF(N269="snížená",J269,0)</f>
        <v>0</v>
      </c>
      <c r="BG269" s="119">
        <f>IF(N269="zákl. přenesená",J269,0)</f>
        <v>0</v>
      </c>
      <c r="BH269" s="119">
        <f>IF(N269="sníž. přenesená",J269,0)</f>
        <v>0</v>
      </c>
      <c r="BI269" s="119">
        <f>IF(N269="nulová",J269,0)</f>
        <v>0</v>
      </c>
      <c r="BJ269" s="17" t="s">
        <v>87</v>
      </c>
      <c r="BK269" s="119">
        <f>ROUND(I269*H269,2)</f>
        <v>0</v>
      </c>
      <c r="BL269" s="17" t="s">
        <v>397</v>
      </c>
      <c r="BM269" s="213" t="s">
        <v>403</v>
      </c>
    </row>
    <row r="270" spans="1:65" s="2" customFormat="1" ht="24.2" customHeight="1">
      <c r="A270" s="35"/>
      <c r="B270" s="36"/>
      <c r="C270" s="201" t="s">
        <v>404</v>
      </c>
      <c r="D270" s="201" t="s">
        <v>177</v>
      </c>
      <c r="E270" s="202" t="s">
        <v>405</v>
      </c>
      <c r="F270" s="203" t="s">
        <v>406</v>
      </c>
      <c r="G270" s="204" t="s">
        <v>373</v>
      </c>
      <c r="H270" s="205">
        <v>1</v>
      </c>
      <c r="I270" s="206"/>
      <c r="J270" s="207">
        <f>ROUND(I270*H270,2)</f>
        <v>0</v>
      </c>
      <c r="K270" s="208"/>
      <c r="L270" s="38"/>
      <c r="M270" s="209" t="s">
        <v>1</v>
      </c>
      <c r="N270" s="210" t="s">
        <v>44</v>
      </c>
      <c r="O270" s="72"/>
      <c r="P270" s="211">
        <f>O270*H270</f>
        <v>0</v>
      </c>
      <c r="Q270" s="211">
        <v>0</v>
      </c>
      <c r="R270" s="211">
        <f>Q270*H270</f>
        <v>0</v>
      </c>
      <c r="S270" s="211">
        <v>0</v>
      </c>
      <c r="T270" s="21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3" t="s">
        <v>397</v>
      </c>
      <c r="AT270" s="213" t="s">
        <v>177</v>
      </c>
      <c r="AU270" s="213" t="s">
        <v>89</v>
      </c>
      <c r="AY270" s="17" t="s">
        <v>173</v>
      </c>
      <c r="BE270" s="119">
        <f>IF(N270="základní",J270,0)</f>
        <v>0</v>
      </c>
      <c r="BF270" s="119">
        <f>IF(N270="snížená",J270,0)</f>
        <v>0</v>
      </c>
      <c r="BG270" s="119">
        <f>IF(N270="zákl. přenesená",J270,0)</f>
        <v>0</v>
      </c>
      <c r="BH270" s="119">
        <f>IF(N270="sníž. přenesená",J270,0)</f>
        <v>0</v>
      </c>
      <c r="BI270" s="119">
        <f>IF(N270="nulová",J270,0)</f>
        <v>0</v>
      </c>
      <c r="BJ270" s="17" t="s">
        <v>87</v>
      </c>
      <c r="BK270" s="119">
        <f>ROUND(I270*H270,2)</f>
        <v>0</v>
      </c>
      <c r="BL270" s="17" t="s">
        <v>397</v>
      </c>
      <c r="BM270" s="213" t="s">
        <v>407</v>
      </c>
    </row>
    <row r="271" spans="1:65" s="2" customFormat="1" ht="16.5" customHeight="1">
      <c r="A271" s="35"/>
      <c r="B271" s="36"/>
      <c r="C271" s="201" t="s">
        <v>408</v>
      </c>
      <c r="D271" s="201" t="s">
        <v>177</v>
      </c>
      <c r="E271" s="202" t="s">
        <v>409</v>
      </c>
      <c r="F271" s="203" t="s">
        <v>410</v>
      </c>
      <c r="G271" s="204" t="s">
        <v>411</v>
      </c>
      <c r="H271" s="205">
        <v>136</v>
      </c>
      <c r="I271" s="206"/>
      <c r="J271" s="207">
        <f>ROUND(I271*H271,2)</f>
        <v>0</v>
      </c>
      <c r="K271" s="208"/>
      <c r="L271" s="38"/>
      <c r="M271" s="209" t="s">
        <v>1</v>
      </c>
      <c r="N271" s="210" t="s">
        <v>44</v>
      </c>
      <c r="O271" s="72"/>
      <c r="P271" s="211">
        <f>O271*H271</f>
        <v>0</v>
      </c>
      <c r="Q271" s="211">
        <v>0</v>
      </c>
      <c r="R271" s="211">
        <f>Q271*H271</f>
        <v>0</v>
      </c>
      <c r="S271" s="211">
        <v>0</v>
      </c>
      <c r="T271" s="212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3" t="s">
        <v>397</v>
      </c>
      <c r="AT271" s="213" t="s">
        <v>177</v>
      </c>
      <c r="AU271" s="213" t="s">
        <v>89</v>
      </c>
      <c r="AY271" s="17" t="s">
        <v>173</v>
      </c>
      <c r="BE271" s="119">
        <f>IF(N271="základní",J271,0)</f>
        <v>0</v>
      </c>
      <c r="BF271" s="119">
        <f>IF(N271="snížená",J271,0)</f>
        <v>0</v>
      </c>
      <c r="BG271" s="119">
        <f>IF(N271="zákl. přenesená",J271,0)</f>
        <v>0</v>
      </c>
      <c r="BH271" s="119">
        <f>IF(N271="sníž. přenesená",J271,0)</f>
        <v>0</v>
      </c>
      <c r="BI271" s="119">
        <f>IF(N271="nulová",J271,0)</f>
        <v>0</v>
      </c>
      <c r="BJ271" s="17" t="s">
        <v>87</v>
      </c>
      <c r="BK271" s="119">
        <f>ROUND(I271*H271,2)</f>
        <v>0</v>
      </c>
      <c r="BL271" s="17" t="s">
        <v>397</v>
      </c>
      <c r="BM271" s="213" t="s">
        <v>412</v>
      </c>
    </row>
    <row r="272" spans="2:51" s="13" customFormat="1" ht="12">
      <c r="B272" s="214"/>
      <c r="C272" s="215"/>
      <c r="D272" s="216" t="s">
        <v>184</v>
      </c>
      <c r="E272" s="217" t="s">
        <v>1</v>
      </c>
      <c r="F272" s="218" t="s">
        <v>413</v>
      </c>
      <c r="G272" s="215"/>
      <c r="H272" s="217" t="s">
        <v>1</v>
      </c>
      <c r="I272" s="219"/>
      <c r="J272" s="215"/>
      <c r="K272" s="215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184</v>
      </c>
      <c r="AU272" s="224" t="s">
        <v>89</v>
      </c>
      <c r="AV272" s="13" t="s">
        <v>87</v>
      </c>
      <c r="AW272" s="13" t="s">
        <v>33</v>
      </c>
      <c r="AX272" s="13" t="s">
        <v>79</v>
      </c>
      <c r="AY272" s="224" t="s">
        <v>173</v>
      </c>
    </row>
    <row r="273" spans="2:51" s="14" customFormat="1" ht="12">
      <c r="B273" s="225"/>
      <c r="C273" s="226"/>
      <c r="D273" s="216" t="s">
        <v>184</v>
      </c>
      <c r="E273" s="227" t="s">
        <v>1</v>
      </c>
      <c r="F273" s="228" t="s">
        <v>414</v>
      </c>
      <c r="G273" s="226"/>
      <c r="H273" s="229">
        <v>136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AT273" s="235" t="s">
        <v>184</v>
      </c>
      <c r="AU273" s="235" t="s">
        <v>89</v>
      </c>
      <c r="AV273" s="14" t="s">
        <v>89</v>
      </c>
      <c r="AW273" s="14" t="s">
        <v>33</v>
      </c>
      <c r="AX273" s="14" t="s">
        <v>87</v>
      </c>
      <c r="AY273" s="235" t="s">
        <v>173</v>
      </c>
    </row>
    <row r="274" spans="1:65" s="2" customFormat="1" ht="24.2" customHeight="1">
      <c r="A274" s="35"/>
      <c r="B274" s="36"/>
      <c r="C274" s="201" t="s">
        <v>415</v>
      </c>
      <c r="D274" s="201" t="s">
        <v>177</v>
      </c>
      <c r="E274" s="202" t="s">
        <v>416</v>
      </c>
      <c r="F274" s="203" t="s">
        <v>417</v>
      </c>
      <c r="G274" s="204" t="s">
        <v>402</v>
      </c>
      <c r="H274" s="205">
        <v>1</v>
      </c>
      <c r="I274" s="206"/>
      <c r="J274" s="207">
        <f>ROUND(I274*H274,2)</f>
        <v>0</v>
      </c>
      <c r="K274" s="208"/>
      <c r="L274" s="38"/>
      <c r="M274" s="209" t="s">
        <v>1</v>
      </c>
      <c r="N274" s="210" t="s">
        <v>44</v>
      </c>
      <c r="O274" s="72"/>
      <c r="P274" s="211">
        <f>O274*H274</f>
        <v>0</v>
      </c>
      <c r="Q274" s="211">
        <v>0</v>
      </c>
      <c r="R274" s="211">
        <f>Q274*H274</f>
        <v>0</v>
      </c>
      <c r="S274" s="211">
        <v>0</v>
      </c>
      <c r="T274" s="212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3" t="s">
        <v>397</v>
      </c>
      <c r="AT274" s="213" t="s">
        <v>177</v>
      </c>
      <c r="AU274" s="213" t="s">
        <v>89</v>
      </c>
      <c r="AY274" s="17" t="s">
        <v>173</v>
      </c>
      <c r="BE274" s="119">
        <f>IF(N274="základní",J274,0)</f>
        <v>0</v>
      </c>
      <c r="BF274" s="119">
        <f>IF(N274="snížená",J274,0)</f>
        <v>0</v>
      </c>
      <c r="BG274" s="119">
        <f>IF(N274="zákl. přenesená",J274,0)</f>
        <v>0</v>
      </c>
      <c r="BH274" s="119">
        <f>IF(N274="sníž. přenesená",J274,0)</f>
        <v>0</v>
      </c>
      <c r="BI274" s="119">
        <f>IF(N274="nulová",J274,0)</f>
        <v>0</v>
      </c>
      <c r="BJ274" s="17" t="s">
        <v>87</v>
      </c>
      <c r="BK274" s="119">
        <f>ROUND(I274*H274,2)</f>
        <v>0</v>
      </c>
      <c r="BL274" s="17" t="s">
        <v>397</v>
      </c>
      <c r="BM274" s="213" t="s">
        <v>418</v>
      </c>
    </row>
    <row r="275" spans="2:63" s="12" customFormat="1" ht="25.9" customHeight="1">
      <c r="B275" s="185"/>
      <c r="C275" s="186"/>
      <c r="D275" s="187" t="s">
        <v>78</v>
      </c>
      <c r="E275" s="188" t="s">
        <v>291</v>
      </c>
      <c r="F275" s="188" t="s">
        <v>419</v>
      </c>
      <c r="G275" s="186"/>
      <c r="H275" s="186"/>
      <c r="I275" s="189"/>
      <c r="J275" s="190">
        <f>BK275</f>
        <v>0</v>
      </c>
      <c r="K275" s="186"/>
      <c r="L275" s="191"/>
      <c r="M275" s="192"/>
      <c r="N275" s="193"/>
      <c r="O275" s="193"/>
      <c r="P275" s="194">
        <f>P276+P354</f>
        <v>0</v>
      </c>
      <c r="Q275" s="193"/>
      <c r="R275" s="194">
        <f>R276+R354</f>
        <v>14.993747800000003</v>
      </c>
      <c r="S275" s="193"/>
      <c r="T275" s="195">
        <f>T276+T354</f>
        <v>0</v>
      </c>
      <c r="AR275" s="196" t="s">
        <v>182</v>
      </c>
      <c r="AT275" s="197" t="s">
        <v>78</v>
      </c>
      <c r="AU275" s="197" t="s">
        <v>79</v>
      </c>
      <c r="AY275" s="196" t="s">
        <v>173</v>
      </c>
      <c r="BK275" s="198">
        <f>BK276+BK354</f>
        <v>0</v>
      </c>
    </row>
    <row r="276" spans="2:63" s="12" customFormat="1" ht="22.9" customHeight="1">
      <c r="B276" s="185"/>
      <c r="C276" s="186"/>
      <c r="D276" s="187" t="s">
        <v>78</v>
      </c>
      <c r="E276" s="199" t="s">
        <v>420</v>
      </c>
      <c r="F276" s="199" t="s">
        <v>421</v>
      </c>
      <c r="G276" s="186"/>
      <c r="H276" s="186"/>
      <c r="I276" s="189"/>
      <c r="J276" s="200">
        <f>BK276</f>
        <v>0</v>
      </c>
      <c r="K276" s="186"/>
      <c r="L276" s="191"/>
      <c r="M276" s="192"/>
      <c r="N276" s="193"/>
      <c r="O276" s="193"/>
      <c r="P276" s="194">
        <f>P277+SUM(P278:P314)+P323+P335+P349</f>
        <v>0</v>
      </c>
      <c r="Q276" s="193"/>
      <c r="R276" s="194">
        <f>R277+SUM(R278:R314)+R323+R335+R349</f>
        <v>14.506867800000004</v>
      </c>
      <c r="S276" s="193"/>
      <c r="T276" s="195">
        <f>T277+SUM(T278:T314)+T323+T335+T349</f>
        <v>0</v>
      </c>
      <c r="AR276" s="196" t="s">
        <v>182</v>
      </c>
      <c r="AT276" s="197" t="s">
        <v>78</v>
      </c>
      <c r="AU276" s="197" t="s">
        <v>87</v>
      </c>
      <c r="AY276" s="196" t="s">
        <v>173</v>
      </c>
      <c r="BK276" s="198">
        <f>BK277+SUM(BK278:BK314)+BK323+BK335+BK349</f>
        <v>0</v>
      </c>
    </row>
    <row r="277" spans="1:65" s="2" customFormat="1" ht="16.5" customHeight="1">
      <c r="A277" s="35"/>
      <c r="B277" s="36"/>
      <c r="C277" s="201" t="s">
        <v>422</v>
      </c>
      <c r="D277" s="201" t="s">
        <v>177</v>
      </c>
      <c r="E277" s="202" t="s">
        <v>423</v>
      </c>
      <c r="F277" s="203" t="s">
        <v>424</v>
      </c>
      <c r="G277" s="204" t="s">
        <v>425</v>
      </c>
      <c r="H277" s="205">
        <v>1</v>
      </c>
      <c r="I277" s="206"/>
      <c r="J277" s="207">
        <f>ROUND(I277*H277,2)</f>
        <v>0</v>
      </c>
      <c r="K277" s="208"/>
      <c r="L277" s="38"/>
      <c r="M277" s="209" t="s">
        <v>1</v>
      </c>
      <c r="N277" s="210" t="s">
        <v>44</v>
      </c>
      <c r="O277" s="72"/>
      <c r="P277" s="211">
        <f>O277*H277</f>
        <v>0</v>
      </c>
      <c r="Q277" s="211">
        <v>0</v>
      </c>
      <c r="R277" s="211">
        <f>Q277*H277</f>
        <v>0</v>
      </c>
      <c r="S277" s="211">
        <v>0</v>
      </c>
      <c r="T277" s="212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3" t="s">
        <v>426</v>
      </c>
      <c r="AT277" s="213" t="s">
        <v>177</v>
      </c>
      <c r="AU277" s="213" t="s">
        <v>89</v>
      </c>
      <c r="AY277" s="17" t="s">
        <v>173</v>
      </c>
      <c r="BE277" s="119">
        <f>IF(N277="základní",J277,0)</f>
        <v>0</v>
      </c>
      <c r="BF277" s="119">
        <f>IF(N277="snížená",J277,0)</f>
        <v>0</v>
      </c>
      <c r="BG277" s="119">
        <f>IF(N277="zákl. přenesená",J277,0)</f>
        <v>0</v>
      </c>
      <c r="BH277" s="119">
        <f>IF(N277="sníž. přenesená",J277,0)</f>
        <v>0</v>
      </c>
      <c r="BI277" s="119">
        <f>IF(N277="nulová",J277,0)</f>
        <v>0</v>
      </c>
      <c r="BJ277" s="17" t="s">
        <v>87</v>
      </c>
      <c r="BK277" s="119">
        <f>ROUND(I277*H277,2)</f>
        <v>0</v>
      </c>
      <c r="BL277" s="17" t="s">
        <v>426</v>
      </c>
      <c r="BM277" s="213" t="s">
        <v>427</v>
      </c>
    </row>
    <row r="278" spans="1:65" s="2" customFormat="1" ht="24.2" customHeight="1">
      <c r="A278" s="35"/>
      <c r="B278" s="36"/>
      <c r="C278" s="201" t="s">
        <v>428</v>
      </c>
      <c r="D278" s="201" t="s">
        <v>177</v>
      </c>
      <c r="E278" s="202" t="s">
        <v>429</v>
      </c>
      <c r="F278" s="203" t="s">
        <v>430</v>
      </c>
      <c r="G278" s="204" t="s">
        <v>373</v>
      </c>
      <c r="H278" s="205">
        <v>2</v>
      </c>
      <c r="I278" s="206"/>
      <c r="J278" s="207">
        <f>ROUND(I278*H278,2)</f>
        <v>0</v>
      </c>
      <c r="K278" s="208"/>
      <c r="L278" s="38"/>
      <c r="M278" s="209" t="s">
        <v>1</v>
      </c>
      <c r="N278" s="210" t="s">
        <v>44</v>
      </c>
      <c r="O278" s="72"/>
      <c r="P278" s="211">
        <f>O278*H278</f>
        <v>0</v>
      </c>
      <c r="Q278" s="211">
        <v>0.00018</v>
      </c>
      <c r="R278" s="211">
        <f>Q278*H278</f>
        <v>0.00036</v>
      </c>
      <c r="S278" s="211">
        <v>0</v>
      </c>
      <c r="T278" s="21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3" t="s">
        <v>181</v>
      </c>
      <c r="AT278" s="213" t="s">
        <v>177</v>
      </c>
      <c r="AU278" s="213" t="s">
        <v>89</v>
      </c>
      <c r="AY278" s="17" t="s">
        <v>173</v>
      </c>
      <c r="BE278" s="119">
        <f>IF(N278="základní",J278,0)</f>
        <v>0</v>
      </c>
      <c r="BF278" s="119">
        <f>IF(N278="snížená",J278,0)</f>
        <v>0</v>
      </c>
      <c r="BG278" s="119">
        <f>IF(N278="zákl. přenesená",J278,0)</f>
        <v>0</v>
      </c>
      <c r="BH278" s="119">
        <f>IF(N278="sníž. přenesená",J278,0)</f>
        <v>0</v>
      </c>
      <c r="BI278" s="119">
        <f>IF(N278="nulová",J278,0)</f>
        <v>0</v>
      </c>
      <c r="BJ278" s="17" t="s">
        <v>87</v>
      </c>
      <c r="BK278" s="119">
        <f>ROUND(I278*H278,2)</f>
        <v>0</v>
      </c>
      <c r="BL278" s="17" t="s">
        <v>181</v>
      </c>
      <c r="BM278" s="213" t="s">
        <v>431</v>
      </c>
    </row>
    <row r="279" spans="2:51" s="14" customFormat="1" ht="12">
      <c r="B279" s="225"/>
      <c r="C279" s="226"/>
      <c r="D279" s="216" t="s">
        <v>184</v>
      </c>
      <c r="E279" s="227" t="s">
        <v>1</v>
      </c>
      <c r="F279" s="228" t="s">
        <v>432</v>
      </c>
      <c r="G279" s="226"/>
      <c r="H279" s="229">
        <v>2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AT279" s="235" t="s">
        <v>184</v>
      </c>
      <c r="AU279" s="235" t="s">
        <v>89</v>
      </c>
      <c r="AV279" s="14" t="s">
        <v>89</v>
      </c>
      <c r="AW279" s="14" t="s">
        <v>33</v>
      </c>
      <c r="AX279" s="14" t="s">
        <v>87</v>
      </c>
      <c r="AY279" s="235" t="s">
        <v>173</v>
      </c>
    </row>
    <row r="280" spans="1:65" s="2" customFormat="1" ht="16.5" customHeight="1">
      <c r="A280" s="35"/>
      <c r="B280" s="36"/>
      <c r="C280" s="247" t="s">
        <v>433</v>
      </c>
      <c r="D280" s="247" t="s">
        <v>291</v>
      </c>
      <c r="E280" s="248" t="s">
        <v>434</v>
      </c>
      <c r="F280" s="249" t="s">
        <v>435</v>
      </c>
      <c r="G280" s="250" t="s">
        <v>373</v>
      </c>
      <c r="H280" s="251">
        <v>2</v>
      </c>
      <c r="I280" s="252"/>
      <c r="J280" s="253">
        <f>ROUND(I280*H280,2)</f>
        <v>0</v>
      </c>
      <c r="K280" s="254"/>
      <c r="L280" s="255"/>
      <c r="M280" s="256" t="s">
        <v>1</v>
      </c>
      <c r="N280" s="257" t="s">
        <v>44</v>
      </c>
      <c r="O280" s="72"/>
      <c r="P280" s="211">
        <f>O280*H280</f>
        <v>0</v>
      </c>
      <c r="Q280" s="211">
        <v>0</v>
      </c>
      <c r="R280" s="211">
        <f>Q280*H280</f>
        <v>0</v>
      </c>
      <c r="S280" s="211">
        <v>0</v>
      </c>
      <c r="T280" s="212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3" t="s">
        <v>436</v>
      </c>
      <c r="AT280" s="213" t="s">
        <v>291</v>
      </c>
      <c r="AU280" s="213" t="s">
        <v>89</v>
      </c>
      <c r="AY280" s="17" t="s">
        <v>173</v>
      </c>
      <c r="BE280" s="119">
        <f>IF(N280="základní",J280,0)</f>
        <v>0</v>
      </c>
      <c r="BF280" s="119">
        <f>IF(N280="snížená",J280,0)</f>
        <v>0</v>
      </c>
      <c r="BG280" s="119">
        <f>IF(N280="zákl. přenesená",J280,0)</f>
        <v>0</v>
      </c>
      <c r="BH280" s="119">
        <f>IF(N280="sníž. přenesená",J280,0)</f>
        <v>0</v>
      </c>
      <c r="BI280" s="119">
        <f>IF(N280="nulová",J280,0)</f>
        <v>0</v>
      </c>
      <c r="BJ280" s="17" t="s">
        <v>87</v>
      </c>
      <c r="BK280" s="119">
        <f>ROUND(I280*H280,2)</f>
        <v>0</v>
      </c>
      <c r="BL280" s="17" t="s">
        <v>426</v>
      </c>
      <c r="BM280" s="213" t="s">
        <v>437</v>
      </c>
    </row>
    <row r="281" spans="1:65" s="2" customFormat="1" ht="21.75" customHeight="1">
      <c r="A281" s="35"/>
      <c r="B281" s="36"/>
      <c r="C281" s="201" t="s">
        <v>438</v>
      </c>
      <c r="D281" s="201" t="s">
        <v>177</v>
      </c>
      <c r="E281" s="202" t="s">
        <v>439</v>
      </c>
      <c r="F281" s="203" t="s">
        <v>440</v>
      </c>
      <c r="G281" s="204" t="s">
        <v>193</v>
      </c>
      <c r="H281" s="205">
        <v>1253</v>
      </c>
      <c r="I281" s="206"/>
      <c r="J281" s="207">
        <f>ROUND(I281*H281,2)</f>
        <v>0</v>
      </c>
      <c r="K281" s="208"/>
      <c r="L281" s="38"/>
      <c r="M281" s="209" t="s">
        <v>1</v>
      </c>
      <c r="N281" s="210" t="s">
        <v>44</v>
      </c>
      <c r="O281" s="72"/>
      <c r="P281" s="211">
        <f>O281*H281</f>
        <v>0</v>
      </c>
      <c r="Q281" s="211">
        <v>0.00023</v>
      </c>
      <c r="R281" s="211">
        <f>Q281*H281</f>
        <v>0.28819</v>
      </c>
      <c r="S281" s="211">
        <v>0</v>
      </c>
      <c r="T281" s="212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3" t="s">
        <v>426</v>
      </c>
      <c r="AT281" s="213" t="s">
        <v>177</v>
      </c>
      <c r="AU281" s="213" t="s">
        <v>89</v>
      </c>
      <c r="AY281" s="17" t="s">
        <v>173</v>
      </c>
      <c r="BE281" s="119">
        <f>IF(N281="základní",J281,0)</f>
        <v>0</v>
      </c>
      <c r="BF281" s="119">
        <f>IF(N281="snížená",J281,0)</f>
        <v>0</v>
      </c>
      <c r="BG281" s="119">
        <f>IF(N281="zákl. přenesená",J281,0)</f>
        <v>0</v>
      </c>
      <c r="BH281" s="119">
        <f>IF(N281="sníž. přenesená",J281,0)</f>
        <v>0</v>
      </c>
      <c r="BI281" s="119">
        <f>IF(N281="nulová",J281,0)</f>
        <v>0</v>
      </c>
      <c r="BJ281" s="17" t="s">
        <v>87</v>
      </c>
      <c r="BK281" s="119">
        <f>ROUND(I281*H281,2)</f>
        <v>0</v>
      </c>
      <c r="BL281" s="17" t="s">
        <v>426</v>
      </c>
      <c r="BM281" s="213" t="s">
        <v>441</v>
      </c>
    </row>
    <row r="282" spans="2:51" s="14" customFormat="1" ht="12">
      <c r="B282" s="225"/>
      <c r="C282" s="226"/>
      <c r="D282" s="216" t="s">
        <v>184</v>
      </c>
      <c r="E282" s="227" t="s">
        <v>1</v>
      </c>
      <c r="F282" s="228" t="s">
        <v>442</v>
      </c>
      <c r="G282" s="226"/>
      <c r="H282" s="229">
        <v>1205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AT282" s="235" t="s">
        <v>184</v>
      </c>
      <c r="AU282" s="235" t="s">
        <v>89</v>
      </c>
      <c r="AV282" s="14" t="s">
        <v>89</v>
      </c>
      <c r="AW282" s="14" t="s">
        <v>33</v>
      </c>
      <c r="AX282" s="14" t="s">
        <v>79</v>
      </c>
      <c r="AY282" s="235" t="s">
        <v>173</v>
      </c>
    </row>
    <row r="283" spans="2:51" s="14" customFormat="1" ht="22.5">
      <c r="B283" s="225"/>
      <c r="C283" s="226"/>
      <c r="D283" s="216" t="s">
        <v>184</v>
      </c>
      <c r="E283" s="227" t="s">
        <v>1</v>
      </c>
      <c r="F283" s="228" t="s">
        <v>443</v>
      </c>
      <c r="G283" s="226"/>
      <c r="H283" s="229">
        <v>48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AT283" s="235" t="s">
        <v>184</v>
      </c>
      <c r="AU283" s="235" t="s">
        <v>89</v>
      </c>
      <c r="AV283" s="14" t="s">
        <v>89</v>
      </c>
      <c r="AW283" s="14" t="s">
        <v>33</v>
      </c>
      <c r="AX283" s="14" t="s">
        <v>79</v>
      </c>
      <c r="AY283" s="235" t="s">
        <v>173</v>
      </c>
    </row>
    <row r="284" spans="2:51" s="15" customFormat="1" ht="12">
      <c r="B284" s="236"/>
      <c r="C284" s="237"/>
      <c r="D284" s="216" t="s">
        <v>184</v>
      </c>
      <c r="E284" s="238" t="s">
        <v>1</v>
      </c>
      <c r="F284" s="239" t="s">
        <v>226</v>
      </c>
      <c r="G284" s="237"/>
      <c r="H284" s="240">
        <v>1253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AT284" s="246" t="s">
        <v>184</v>
      </c>
      <c r="AU284" s="246" t="s">
        <v>89</v>
      </c>
      <c r="AV284" s="15" t="s">
        <v>181</v>
      </c>
      <c r="AW284" s="15" t="s">
        <v>33</v>
      </c>
      <c r="AX284" s="15" t="s">
        <v>87</v>
      </c>
      <c r="AY284" s="246" t="s">
        <v>173</v>
      </c>
    </row>
    <row r="285" spans="1:65" s="2" customFormat="1" ht="37.9" customHeight="1">
      <c r="A285" s="35"/>
      <c r="B285" s="36"/>
      <c r="C285" s="247" t="s">
        <v>444</v>
      </c>
      <c r="D285" s="247" t="s">
        <v>291</v>
      </c>
      <c r="E285" s="248" t="s">
        <v>445</v>
      </c>
      <c r="F285" s="249" t="s">
        <v>446</v>
      </c>
      <c r="G285" s="250" t="s">
        <v>193</v>
      </c>
      <c r="H285" s="251">
        <v>1301.4</v>
      </c>
      <c r="I285" s="252"/>
      <c r="J285" s="253">
        <f>ROUND(I285*H285,2)</f>
        <v>0</v>
      </c>
      <c r="K285" s="254"/>
      <c r="L285" s="255"/>
      <c r="M285" s="256" t="s">
        <v>1</v>
      </c>
      <c r="N285" s="257" t="s">
        <v>44</v>
      </c>
      <c r="O285" s="72"/>
      <c r="P285" s="211">
        <f>O285*H285</f>
        <v>0</v>
      </c>
      <c r="Q285" s="211">
        <v>0.0105</v>
      </c>
      <c r="R285" s="211">
        <f>Q285*H285</f>
        <v>13.664700000000002</v>
      </c>
      <c r="S285" s="211">
        <v>0</v>
      </c>
      <c r="T285" s="212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3" t="s">
        <v>436</v>
      </c>
      <c r="AT285" s="213" t="s">
        <v>291</v>
      </c>
      <c r="AU285" s="213" t="s">
        <v>89</v>
      </c>
      <c r="AY285" s="17" t="s">
        <v>173</v>
      </c>
      <c r="BE285" s="119">
        <f>IF(N285="základní",J285,0)</f>
        <v>0</v>
      </c>
      <c r="BF285" s="119">
        <f>IF(N285="snížená",J285,0)</f>
        <v>0</v>
      </c>
      <c r="BG285" s="119">
        <f>IF(N285="zákl. přenesená",J285,0)</f>
        <v>0</v>
      </c>
      <c r="BH285" s="119">
        <f>IF(N285="sníž. přenesená",J285,0)</f>
        <v>0</v>
      </c>
      <c r="BI285" s="119">
        <f>IF(N285="nulová",J285,0)</f>
        <v>0</v>
      </c>
      <c r="BJ285" s="17" t="s">
        <v>87</v>
      </c>
      <c r="BK285" s="119">
        <f>ROUND(I285*H285,2)</f>
        <v>0</v>
      </c>
      <c r="BL285" s="17" t="s">
        <v>426</v>
      </c>
      <c r="BM285" s="213" t="s">
        <v>447</v>
      </c>
    </row>
    <row r="286" spans="2:51" s="13" customFormat="1" ht="12">
      <c r="B286" s="214"/>
      <c r="C286" s="215"/>
      <c r="D286" s="216" t="s">
        <v>184</v>
      </c>
      <c r="E286" s="217" t="s">
        <v>1</v>
      </c>
      <c r="F286" s="218" t="s">
        <v>296</v>
      </c>
      <c r="G286" s="215"/>
      <c r="H286" s="217" t="s">
        <v>1</v>
      </c>
      <c r="I286" s="219"/>
      <c r="J286" s="215"/>
      <c r="K286" s="215"/>
      <c r="L286" s="220"/>
      <c r="M286" s="221"/>
      <c r="N286" s="222"/>
      <c r="O286" s="222"/>
      <c r="P286" s="222"/>
      <c r="Q286" s="222"/>
      <c r="R286" s="222"/>
      <c r="S286" s="222"/>
      <c r="T286" s="223"/>
      <c r="AT286" s="224" t="s">
        <v>184</v>
      </c>
      <c r="AU286" s="224" t="s">
        <v>89</v>
      </c>
      <c r="AV286" s="13" t="s">
        <v>87</v>
      </c>
      <c r="AW286" s="13" t="s">
        <v>33</v>
      </c>
      <c r="AX286" s="13" t="s">
        <v>79</v>
      </c>
      <c r="AY286" s="224" t="s">
        <v>173</v>
      </c>
    </row>
    <row r="287" spans="2:51" s="14" customFormat="1" ht="12">
      <c r="B287" s="225"/>
      <c r="C287" s="226"/>
      <c r="D287" s="216" t="s">
        <v>184</v>
      </c>
      <c r="E287" s="227" t="s">
        <v>1</v>
      </c>
      <c r="F287" s="228" t="s">
        <v>448</v>
      </c>
      <c r="G287" s="226"/>
      <c r="H287" s="229">
        <v>1301.4</v>
      </c>
      <c r="I287" s="230"/>
      <c r="J287" s="226"/>
      <c r="K287" s="226"/>
      <c r="L287" s="231"/>
      <c r="M287" s="232"/>
      <c r="N287" s="233"/>
      <c r="O287" s="233"/>
      <c r="P287" s="233"/>
      <c r="Q287" s="233"/>
      <c r="R287" s="233"/>
      <c r="S287" s="233"/>
      <c r="T287" s="234"/>
      <c r="AT287" s="235" t="s">
        <v>184</v>
      </c>
      <c r="AU287" s="235" t="s">
        <v>89</v>
      </c>
      <c r="AV287" s="14" t="s">
        <v>89</v>
      </c>
      <c r="AW287" s="14" t="s">
        <v>33</v>
      </c>
      <c r="AX287" s="14" t="s">
        <v>87</v>
      </c>
      <c r="AY287" s="235" t="s">
        <v>173</v>
      </c>
    </row>
    <row r="288" spans="1:65" s="2" customFormat="1" ht="55.5" customHeight="1">
      <c r="A288" s="35"/>
      <c r="B288" s="36"/>
      <c r="C288" s="247" t="s">
        <v>449</v>
      </c>
      <c r="D288" s="247" t="s">
        <v>291</v>
      </c>
      <c r="E288" s="248" t="s">
        <v>450</v>
      </c>
      <c r="F288" s="249" t="s">
        <v>451</v>
      </c>
      <c r="G288" s="250" t="s">
        <v>193</v>
      </c>
      <c r="H288" s="251">
        <v>51.84</v>
      </c>
      <c r="I288" s="252"/>
      <c r="J288" s="253">
        <f>ROUND(I288*H288,2)</f>
        <v>0</v>
      </c>
      <c r="K288" s="254"/>
      <c r="L288" s="255"/>
      <c r="M288" s="256" t="s">
        <v>1</v>
      </c>
      <c r="N288" s="257" t="s">
        <v>44</v>
      </c>
      <c r="O288" s="72"/>
      <c r="P288" s="211">
        <f>O288*H288</f>
        <v>0</v>
      </c>
      <c r="Q288" s="211">
        <v>0.0105</v>
      </c>
      <c r="R288" s="211">
        <f>Q288*H288</f>
        <v>0.54432</v>
      </c>
      <c r="S288" s="211">
        <v>0</v>
      </c>
      <c r="T288" s="212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3" t="s">
        <v>436</v>
      </c>
      <c r="AT288" s="213" t="s">
        <v>291</v>
      </c>
      <c r="AU288" s="213" t="s">
        <v>89</v>
      </c>
      <c r="AY288" s="17" t="s">
        <v>173</v>
      </c>
      <c r="BE288" s="119">
        <f>IF(N288="základní",J288,0)</f>
        <v>0</v>
      </c>
      <c r="BF288" s="119">
        <f>IF(N288="snížená",J288,0)</f>
        <v>0</v>
      </c>
      <c r="BG288" s="119">
        <f>IF(N288="zákl. přenesená",J288,0)</f>
        <v>0</v>
      </c>
      <c r="BH288" s="119">
        <f>IF(N288="sníž. přenesená",J288,0)</f>
        <v>0</v>
      </c>
      <c r="BI288" s="119">
        <f>IF(N288="nulová",J288,0)</f>
        <v>0</v>
      </c>
      <c r="BJ288" s="17" t="s">
        <v>87</v>
      </c>
      <c r="BK288" s="119">
        <f>ROUND(I288*H288,2)</f>
        <v>0</v>
      </c>
      <c r="BL288" s="17" t="s">
        <v>426</v>
      </c>
      <c r="BM288" s="213" t="s">
        <v>452</v>
      </c>
    </row>
    <row r="289" spans="2:51" s="13" customFormat="1" ht="12">
      <c r="B289" s="214"/>
      <c r="C289" s="215"/>
      <c r="D289" s="216" t="s">
        <v>184</v>
      </c>
      <c r="E289" s="217" t="s">
        <v>1</v>
      </c>
      <c r="F289" s="218" t="s">
        <v>296</v>
      </c>
      <c r="G289" s="215"/>
      <c r="H289" s="217" t="s">
        <v>1</v>
      </c>
      <c r="I289" s="219"/>
      <c r="J289" s="215"/>
      <c r="K289" s="215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184</v>
      </c>
      <c r="AU289" s="224" t="s">
        <v>89</v>
      </c>
      <c r="AV289" s="13" t="s">
        <v>87</v>
      </c>
      <c r="AW289" s="13" t="s">
        <v>33</v>
      </c>
      <c r="AX289" s="13" t="s">
        <v>79</v>
      </c>
      <c r="AY289" s="224" t="s">
        <v>173</v>
      </c>
    </row>
    <row r="290" spans="2:51" s="14" customFormat="1" ht="12">
      <c r="B290" s="225"/>
      <c r="C290" s="226"/>
      <c r="D290" s="216" t="s">
        <v>184</v>
      </c>
      <c r="E290" s="227" t="s">
        <v>1</v>
      </c>
      <c r="F290" s="228" t="s">
        <v>453</v>
      </c>
      <c r="G290" s="226"/>
      <c r="H290" s="229">
        <v>51.84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184</v>
      </c>
      <c r="AU290" s="235" t="s">
        <v>89</v>
      </c>
      <c r="AV290" s="14" t="s">
        <v>89</v>
      </c>
      <c r="AW290" s="14" t="s">
        <v>33</v>
      </c>
      <c r="AX290" s="14" t="s">
        <v>87</v>
      </c>
      <c r="AY290" s="235" t="s">
        <v>173</v>
      </c>
    </row>
    <row r="291" spans="1:65" s="2" customFormat="1" ht="24.2" customHeight="1">
      <c r="A291" s="35"/>
      <c r="B291" s="36"/>
      <c r="C291" s="201" t="s">
        <v>454</v>
      </c>
      <c r="D291" s="201" t="s">
        <v>177</v>
      </c>
      <c r="E291" s="202" t="s">
        <v>455</v>
      </c>
      <c r="F291" s="203" t="s">
        <v>456</v>
      </c>
      <c r="G291" s="204" t="s">
        <v>373</v>
      </c>
      <c r="H291" s="205">
        <v>17</v>
      </c>
      <c r="I291" s="206"/>
      <c r="J291" s="207">
        <f>ROUND(I291*H291,2)</f>
        <v>0</v>
      </c>
      <c r="K291" s="208"/>
      <c r="L291" s="38"/>
      <c r="M291" s="209" t="s">
        <v>1</v>
      </c>
      <c r="N291" s="210" t="s">
        <v>44</v>
      </c>
      <c r="O291" s="72"/>
      <c r="P291" s="211">
        <f>O291*H291</f>
        <v>0</v>
      </c>
      <c r="Q291" s="211">
        <v>0.00018</v>
      </c>
      <c r="R291" s="211">
        <f>Q291*H291</f>
        <v>0.0030600000000000002</v>
      </c>
      <c r="S291" s="211">
        <v>0</v>
      </c>
      <c r="T291" s="212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3" t="s">
        <v>426</v>
      </c>
      <c r="AT291" s="213" t="s">
        <v>177</v>
      </c>
      <c r="AU291" s="213" t="s">
        <v>89</v>
      </c>
      <c r="AY291" s="17" t="s">
        <v>173</v>
      </c>
      <c r="BE291" s="119">
        <f>IF(N291="základní",J291,0)</f>
        <v>0</v>
      </c>
      <c r="BF291" s="119">
        <f>IF(N291="snížená",J291,0)</f>
        <v>0</v>
      </c>
      <c r="BG291" s="119">
        <f>IF(N291="zákl. přenesená",J291,0)</f>
        <v>0</v>
      </c>
      <c r="BH291" s="119">
        <f>IF(N291="sníž. přenesená",J291,0)</f>
        <v>0</v>
      </c>
      <c r="BI291" s="119">
        <f>IF(N291="nulová",J291,0)</f>
        <v>0</v>
      </c>
      <c r="BJ291" s="17" t="s">
        <v>87</v>
      </c>
      <c r="BK291" s="119">
        <f>ROUND(I291*H291,2)</f>
        <v>0</v>
      </c>
      <c r="BL291" s="17" t="s">
        <v>426</v>
      </c>
      <c r="BM291" s="213" t="s">
        <v>457</v>
      </c>
    </row>
    <row r="292" spans="2:51" s="14" customFormat="1" ht="12">
      <c r="B292" s="225"/>
      <c r="C292" s="226"/>
      <c r="D292" s="216" t="s">
        <v>184</v>
      </c>
      <c r="E292" s="227" t="s">
        <v>1</v>
      </c>
      <c r="F292" s="228" t="s">
        <v>458</v>
      </c>
      <c r="G292" s="226"/>
      <c r="H292" s="229">
        <v>1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AT292" s="235" t="s">
        <v>184</v>
      </c>
      <c r="AU292" s="235" t="s">
        <v>89</v>
      </c>
      <c r="AV292" s="14" t="s">
        <v>89</v>
      </c>
      <c r="AW292" s="14" t="s">
        <v>33</v>
      </c>
      <c r="AX292" s="14" t="s">
        <v>79</v>
      </c>
      <c r="AY292" s="235" t="s">
        <v>173</v>
      </c>
    </row>
    <row r="293" spans="2:51" s="14" customFormat="1" ht="12">
      <c r="B293" s="225"/>
      <c r="C293" s="226"/>
      <c r="D293" s="216" t="s">
        <v>184</v>
      </c>
      <c r="E293" s="227" t="s">
        <v>1</v>
      </c>
      <c r="F293" s="228" t="s">
        <v>459</v>
      </c>
      <c r="G293" s="226"/>
      <c r="H293" s="229">
        <v>16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AT293" s="235" t="s">
        <v>184</v>
      </c>
      <c r="AU293" s="235" t="s">
        <v>89</v>
      </c>
      <c r="AV293" s="14" t="s">
        <v>89</v>
      </c>
      <c r="AW293" s="14" t="s">
        <v>33</v>
      </c>
      <c r="AX293" s="14" t="s">
        <v>79</v>
      </c>
      <c r="AY293" s="235" t="s">
        <v>173</v>
      </c>
    </row>
    <row r="294" spans="2:51" s="15" customFormat="1" ht="12">
      <c r="B294" s="236"/>
      <c r="C294" s="237"/>
      <c r="D294" s="216" t="s">
        <v>184</v>
      </c>
      <c r="E294" s="238" t="s">
        <v>1</v>
      </c>
      <c r="F294" s="239" t="s">
        <v>226</v>
      </c>
      <c r="G294" s="237"/>
      <c r="H294" s="240">
        <v>17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AT294" s="246" t="s">
        <v>184</v>
      </c>
      <c r="AU294" s="246" t="s">
        <v>89</v>
      </c>
      <c r="AV294" s="15" t="s">
        <v>181</v>
      </c>
      <c r="AW294" s="15" t="s">
        <v>33</v>
      </c>
      <c r="AX294" s="15" t="s">
        <v>87</v>
      </c>
      <c r="AY294" s="246" t="s">
        <v>173</v>
      </c>
    </row>
    <row r="295" spans="1:65" s="2" customFormat="1" ht="16.5" customHeight="1">
      <c r="A295" s="35"/>
      <c r="B295" s="36"/>
      <c r="C295" s="247" t="s">
        <v>460</v>
      </c>
      <c r="D295" s="247" t="s">
        <v>291</v>
      </c>
      <c r="E295" s="248" t="s">
        <v>461</v>
      </c>
      <c r="F295" s="249" t="s">
        <v>462</v>
      </c>
      <c r="G295" s="250" t="s">
        <v>373</v>
      </c>
      <c r="H295" s="251">
        <v>1</v>
      </c>
      <c r="I295" s="252"/>
      <c r="J295" s="253">
        <f aca="true" t="shared" si="0" ref="J295:J309">ROUND(I295*H295,2)</f>
        <v>0</v>
      </c>
      <c r="K295" s="254"/>
      <c r="L295" s="255"/>
      <c r="M295" s="256" t="s">
        <v>1</v>
      </c>
      <c r="N295" s="257" t="s">
        <v>44</v>
      </c>
      <c r="O295" s="72"/>
      <c r="P295" s="211">
        <f aca="true" t="shared" si="1" ref="P295:P309">O295*H295</f>
        <v>0</v>
      </c>
      <c r="Q295" s="211">
        <v>0</v>
      </c>
      <c r="R295" s="211">
        <f aca="true" t="shared" si="2" ref="R295:R309">Q295*H295</f>
        <v>0</v>
      </c>
      <c r="S295" s="211">
        <v>0</v>
      </c>
      <c r="T295" s="212">
        <f aca="true" t="shared" si="3" ref="T295:T309"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3" t="s">
        <v>227</v>
      </c>
      <c r="AT295" s="213" t="s">
        <v>291</v>
      </c>
      <c r="AU295" s="213" t="s">
        <v>89</v>
      </c>
      <c r="AY295" s="17" t="s">
        <v>173</v>
      </c>
      <c r="BE295" s="119">
        <f aca="true" t="shared" si="4" ref="BE295:BE309">IF(N295="základní",J295,0)</f>
        <v>0</v>
      </c>
      <c r="BF295" s="119">
        <f aca="true" t="shared" si="5" ref="BF295:BF309">IF(N295="snížená",J295,0)</f>
        <v>0</v>
      </c>
      <c r="BG295" s="119">
        <f aca="true" t="shared" si="6" ref="BG295:BG309">IF(N295="zákl. přenesená",J295,0)</f>
        <v>0</v>
      </c>
      <c r="BH295" s="119">
        <f aca="true" t="shared" si="7" ref="BH295:BH309">IF(N295="sníž. přenesená",J295,0)</f>
        <v>0</v>
      </c>
      <c r="BI295" s="119">
        <f aca="true" t="shared" si="8" ref="BI295:BI309">IF(N295="nulová",J295,0)</f>
        <v>0</v>
      </c>
      <c r="BJ295" s="17" t="s">
        <v>87</v>
      </c>
      <c r="BK295" s="119">
        <f aca="true" t="shared" si="9" ref="BK295:BK309">ROUND(I295*H295,2)</f>
        <v>0</v>
      </c>
      <c r="BL295" s="17" t="s">
        <v>181</v>
      </c>
      <c r="BM295" s="213" t="s">
        <v>463</v>
      </c>
    </row>
    <row r="296" spans="1:65" s="2" customFormat="1" ht="33" customHeight="1">
      <c r="A296" s="35"/>
      <c r="B296" s="36"/>
      <c r="C296" s="247" t="s">
        <v>464</v>
      </c>
      <c r="D296" s="247" t="s">
        <v>291</v>
      </c>
      <c r="E296" s="248" t="s">
        <v>465</v>
      </c>
      <c r="F296" s="249" t="s">
        <v>466</v>
      </c>
      <c r="G296" s="250" t="s">
        <v>373</v>
      </c>
      <c r="H296" s="251">
        <v>1</v>
      </c>
      <c r="I296" s="252"/>
      <c r="J296" s="253">
        <f t="shared" si="0"/>
        <v>0</v>
      </c>
      <c r="K296" s="254"/>
      <c r="L296" s="255"/>
      <c r="M296" s="256" t="s">
        <v>1</v>
      </c>
      <c r="N296" s="257" t="s">
        <v>44</v>
      </c>
      <c r="O296" s="72"/>
      <c r="P296" s="211">
        <f t="shared" si="1"/>
        <v>0</v>
      </c>
      <c r="Q296" s="211">
        <v>0</v>
      </c>
      <c r="R296" s="211">
        <f t="shared" si="2"/>
        <v>0</v>
      </c>
      <c r="S296" s="211">
        <v>0</v>
      </c>
      <c r="T296" s="212">
        <f t="shared" si="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3" t="s">
        <v>436</v>
      </c>
      <c r="AT296" s="213" t="s">
        <v>291</v>
      </c>
      <c r="AU296" s="213" t="s">
        <v>89</v>
      </c>
      <c r="AY296" s="17" t="s">
        <v>173</v>
      </c>
      <c r="BE296" s="119">
        <f t="shared" si="4"/>
        <v>0</v>
      </c>
      <c r="BF296" s="119">
        <f t="shared" si="5"/>
        <v>0</v>
      </c>
      <c r="BG296" s="119">
        <f t="shared" si="6"/>
        <v>0</v>
      </c>
      <c r="BH296" s="119">
        <f t="shared" si="7"/>
        <v>0</v>
      </c>
      <c r="BI296" s="119">
        <f t="shared" si="8"/>
        <v>0</v>
      </c>
      <c r="BJ296" s="17" t="s">
        <v>87</v>
      </c>
      <c r="BK296" s="119">
        <f t="shared" si="9"/>
        <v>0</v>
      </c>
      <c r="BL296" s="17" t="s">
        <v>426</v>
      </c>
      <c r="BM296" s="213" t="s">
        <v>467</v>
      </c>
    </row>
    <row r="297" spans="1:65" s="2" customFormat="1" ht="33" customHeight="1">
      <c r="A297" s="35"/>
      <c r="B297" s="36"/>
      <c r="C297" s="247" t="s">
        <v>468</v>
      </c>
      <c r="D297" s="247" t="s">
        <v>291</v>
      </c>
      <c r="E297" s="248" t="s">
        <v>469</v>
      </c>
      <c r="F297" s="249" t="s">
        <v>470</v>
      </c>
      <c r="G297" s="250" t="s">
        <v>373</v>
      </c>
      <c r="H297" s="251">
        <v>1</v>
      </c>
      <c r="I297" s="252"/>
      <c r="J297" s="253">
        <f t="shared" si="0"/>
        <v>0</v>
      </c>
      <c r="K297" s="254"/>
      <c r="L297" s="255"/>
      <c r="M297" s="256" t="s">
        <v>1</v>
      </c>
      <c r="N297" s="257" t="s">
        <v>44</v>
      </c>
      <c r="O297" s="72"/>
      <c r="P297" s="211">
        <f t="shared" si="1"/>
        <v>0</v>
      </c>
      <c r="Q297" s="211">
        <v>0</v>
      </c>
      <c r="R297" s="211">
        <f t="shared" si="2"/>
        <v>0</v>
      </c>
      <c r="S297" s="211">
        <v>0</v>
      </c>
      <c r="T297" s="212">
        <f t="shared" si="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3" t="s">
        <v>436</v>
      </c>
      <c r="AT297" s="213" t="s">
        <v>291</v>
      </c>
      <c r="AU297" s="213" t="s">
        <v>89</v>
      </c>
      <c r="AY297" s="17" t="s">
        <v>173</v>
      </c>
      <c r="BE297" s="119">
        <f t="shared" si="4"/>
        <v>0</v>
      </c>
      <c r="BF297" s="119">
        <f t="shared" si="5"/>
        <v>0</v>
      </c>
      <c r="BG297" s="119">
        <f t="shared" si="6"/>
        <v>0</v>
      </c>
      <c r="BH297" s="119">
        <f t="shared" si="7"/>
        <v>0</v>
      </c>
      <c r="BI297" s="119">
        <f t="shared" si="8"/>
        <v>0</v>
      </c>
      <c r="BJ297" s="17" t="s">
        <v>87</v>
      </c>
      <c r="BK297" s="119">
        <f t="shared" si="9"/>
        <v>0</v>
      </c>
      <c r="BL297" s="17" t="s">
        <v>426</v>
      </c>
      <c r="BM297" s="213" t="s">
        <v>471</v>
      </c>
    </row>
    <row r="298" spans="1:65" s="2" customFormat="1" ht="33" customHeight="1">
      <c r="A298" s="35"/>
      <c r="B298" s="36"/>
      <c r="C298" s="247" t="s">
        <v>472</v>
      </c>
      <c r="D298" s="247" t="s">
        <v>291</v>
      </c>
      <c r="E298" s="248" t="s">
        <v>473</v>
      </c>
      <c r="F298" s="249" t="s">
        <v>474</v>
      </c>
      <c r="G298" s="250" t="s">
        <v>373</v>
      </c>
      <c r="H298" s="251">
        <v>1</v>
      </c>
      <c r="I298" s="252"/>
      <c r="J298" s="253">
        <f t="shared" si="0"/>
        <v>0</v>
      </c>
      <c r="K298" s="254"/>
      <c r="L298" s="255"/>
      <c r="M298" s="256" t="s">
        <v>1</v>
      </c>
      <c r="N298" s="257" t="s">
        <v>44</v>
      </c>
      <c r="O298" s="72"/>
      <c r="P298" s="211">
        <f t="shared" si="1"/>
        <v>0</v>
      </c>
      <c r="Q298" s="211">
        <v>0</v>
      </c>
      <c r="R298" s="211">
        <f t="shared" si="2"/>
        <v>0</v>
      </c>
      <c r="S298" s="211">
        <v>0</v>
      </c>
      <c r="T298" s="212">
        <f t="shared" si="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3" t="s">
        <v>436</v>
      </c>
      <c r="AT298" s="213" t="s">
        <v>291</v>
      </c>
      <c r="AU298" s="213" t="s">
        <v>89</v>
      </c>
      <c r="AY298" s="17" t="s">
        <v>173</v>
      </c>
      <c r="BE298" s="119">
        <f t="shared" si="4"/>
        <v>0</v>
      </c>
      <c r="BF298" s="119">
        <f t="shared" si="5"/>
        <v>0</v>
      </c>
      <c r="BG298" s="119">
        <f t="shared" si="6"/>
        <v>0</v>
      </c>
      <c r="BH298" s="119">
        <f t="shared" si="7"/>
        <v>0</v>
      </c>
      <c r="BI298" s="119">
        <f t="shared" si="8"/>
        <v>0</v>
      </c>
      <c r="BJ298" s="17" t="s">
        <v>87</v>
      </c>
      <c r="BK298" s="119">
        <f t="shared" si="9"/>
        <v>0</v>
      </c>
      <c r="BL298" s="17" t="s">
        <v>426</v>
      </c>
      <c r="BM298" s="213" t="s">
        <v>475</v>
      </c>
    </row>
    <row r="299" spans="1:65" s="2" customFormat="1" ht="33" customHeight="1">
      <c r="A299" s="35"/>
      <c r="B299" s="36"/>
      <c r="C299" s="247" t="s">
        <v>476</v>
      </c>
      <c r="D299" s="247" t="s">
        <v>291</v>
      </c>
      <c r="E299" s="248" t="s">
        <v>477</v>
      </c>
      <c r="F299" s="249" t="s">
        <v>478</v>
      </c>
      <c r="G299" s="250" t="s">
        <v>373</v>
      </c>
      <c r="H299" s="251">
        <v>1</v>
      </c>
      <c r="I299" s="252"/>
      <c r="J299" s="253">
        <f t="shared" si="0"/>
        <v>0</v>
      </c>
      <c r="K299" s="254"/>
      <c r="L299" s="255"/>
      <c r="M299" s="256" t="s">
        <v>1</v>
      </c>
      <c r="N299" s="257" t="s">
        <v>44</v>
      </c>
      <c r="O299" s="72"/>
      <c r="P299" s="211">
        <f t="shared" si="1"/>
        <v>0</v>
      </c>
      <c r="Q299" s="211">
        <v>0</v>
      </c>
      <c r="R299" s="211">
        <f t="shared" si="2"/>
        <v>0</v>
      </c>
      <c r="S299" s="211">
        <v>0</v>
      </c>
      <c r="T299" s="212">
        <f t="shared" si="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3" t="s">
        <v>436</v>
      </c>
      <c r="AT299" s="213" t="s">
        <v>291</v>
      </c>
      <c r="AU299" s="213" t="s">
        <v>89</v>
      </c>
      <c r="AY299" s="17" t="s">
        <v>173</v>
      </c>
      <c r="BE299" s="119">
        <f t="shared" si="4"/>
        <v>0</v>
      </c>
      <c r="BF299" s="119">
        <f t="shared" si="5"/>
        <v>0</v>
      </c>
      <c r="BG299" s="119">
        <f t="shared" si="6"/>
        <v>0</v>
      </c>
      <c r="BH299" s="119">
        <f t="shared" si="7"/>
        <v>0</v>
      </c>
      <c r="BI299" s="119">
        <f t="shared" si="8"/>
        <v>0</v>
      </c>
      <c r="BJ299" s="17" t="s">
        <v>87</v>
      </c>
      <c r="BK299" s="119">
        <f t="shared" si="9"/>
        <v>0</v>
      </c>
      <c r="BL299" s="17" t="s">
        <v>426</v>
      </c>
      <c r="BM299" s="213" t="s">
        <v>479</v>
      </c>
    </row>
    <row r="300" spans="1:65" s="2" customFormat="1" ht="33" customHeight="1">
      <c r="A300" s="35"/>
      <c r="B300" s="36"/>
      <c r="C300" s="247" t="s">
        <v>480</v>
      </c>
      <c r="D300" s="247" t="s">
        <v>291</v>
      </c>
      <c r="E300" s="248" t="s">
        <v>481</v>
      </c>
      <c r="F300" s="249" t="s">
        <v>482</v>
      </c>
      <c r="G300" s="250" t="s">
        <v>373</v>
      </c>
      <c r="H300" s="251">
        <v>1</v>
      </c>
      <c r="I300" s="252"/>
      <c r="J300" s="253">
        <f t="shared" si="0"/>
        <v>0</v>
      </c>
      <c r="K300" s="254"/>
      <c r="L300" s="255"/>
      <c r="M300" s="256" t="s">
        <v>1</v>
      </c>
      <c r="N300" s="257" t="s">
        <v>44</v>
      </c>
      <c r="O300" s="72"/>
      <c r="P300" s="211">
        <f t="shared" si="1"/>
        <v>0</v>
      </c>
      <c r="Q300" s="211">
        <v>0</v>
      </c>
      <c r="R300" s="211">
        <f t="shared" si="2"/>
        <v>0</v>
      </c>
      <c r="S300" s="211">
        <v>0</v>
      </c>
      <c r="T300" s="212">
        <f t="shared" si="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3" t="s">
        <v>436</v>
      </c>
      <c r="AT300" s="213" t="s">
        <v>291</v>
      </c>
      <c r="AU300" s="213" t="s">
        <v>89</v>
      </c>
      <c r="AY300" s="17" t="s">
        <v>173</v>
      </c>
      <c r="BE300" s="119">
        <f t="shared" si="4"/>
        <v>0</v>
      </c>
      <c r="BF300" s="119">
        <f t="shared" si="5"/>
        <v>0</v>
      </c>
      <c r="BG300" s="119">
        <f t="shared" si="6"/>
        <v>0</v>
      </c>
      <c r="BH300" s="119">
        <f t="shared" si="7"/>
        <v>0</v>
      </c>
      <c r="BI300" s="119">
        <f t="shared" si="8"/>
        <v>0</v>
      </c>
      <c r="BJ300" s="17" t="s">
        <v>87</v>
      </c>
      <c r="BK300" s="119">
        <f t="shared" si="9"/>
        <v>0</v>
      </c>
      <c r="BL300" s="17" t="s">
        <v>426</v>
      </c>
      <c r="BM300" s="213" t="s">
        <v>483</v>
      </c>
    </row>
    <row r="301" spans="1:65" s="2" customFormat="1" ht="33" customHeight="1">
      <c r="A301" s="35"/>
      <c r="B301" s="36"/>
      <c r="C301" s="247" t="s">
        <v>484</v>
      </c>
      <c r="D301" s="247" t="s">
        <v>291</v>
      </c>
      <c r="E301" s="248" t="s">
        <v>485</v>
      </c>
      <c r="F301" s="249" t="s">
        <v>486</v>
      </c>
      <c r="G301" s="250" t="s">
        <v>373</v>
      </c>
      <c r="H301" s="251">
        <v>1</v>
      </c>
      <c r="I301" s="252"/>
      <c r="J301" s="253">
        <f t="shared" si="0"/>
        <v>0</v>
      </c>
      <c r="K301" s="254"/>
      <c r="L301" s="255"/>
      <c r="M301" s="256" t="s">
        <v>1</v>
      </c>
      <c r="N301" s="257" t="s">
        <v>44</v>
      </c>
      <c r="O301" s="72"/>
      <c r="P301" s="211">
        <f t="shared" si="1"/>
        <v>0</v>
      </c>
      <c r="Q301" s="211">
        <v>0</v>
      </c>
      <c r="R301" s="211">
        <f t="shared" si="2"/>
        <v>0</v>
      </c>
      <c r="S301" s="211">
        <v>0</v>
      </c>
      <c r="T301" s="212">
        <f t="shared" si="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3" t="s">
        <v>436</v>
      </c>
      <c r="AT301" s="213" t="s">
        <v>291</v>
      </c>
      <c r="AU301" s="213" t="s">
        <v>89</v>
      </c>
      <c r="AY301" s="17" t="s">
        <v>173</v>
      </c>
      <c r="BE301" s="119">
        <f t="shared" si="4"/>
        <v>0</v>
      </c>
      <c r="BF301" s="119">
        <f t="shared" si="5"/>
        <v>0</v>
      </c>
      <c r="BG301" s="119">
        <f t="shared" si="6"/>
        <v>0</v>
      </c>
      <c r="BH301" s="119">
        <f t="shared" si="7"/>
        <v>0</v>
      </c>
      <c r="BI301" s="119">
        <f t="shared" si="8"/>
        <v>0</v>
      </c>
      <c r="BJ301" s="17" t="s">
        <v>87</v>
      </c>
      <c r="BK301" s="119">
        <f t="shared" si="9"/>
        <v>0</v>
      </c>
      <c r="BL301" s="17" t="s">
        <v>426</v>
      </c>
      <c r="BM301" s="213" t="s">
        <v>487</v>
      </c>
    </row>
    <row r="302" spans="1:65" s="2" customFormat="1" ht="33" customHeight="1">
      <c r="A302" s="35"/>
      <c r="B302" s="36"/>
      <c r="C302" s="247" t="s">
        <v>488</v>
      </c>
      <c r="D302" s="247" t="s">
        <v>291</v>
      </c>
      <c r="E302" s="248" t="s">
        <v>489</v>
      </c>
      <c r="F302" s="249" t="s">
        <v>490</v>
      </c>
      <c r="G302" s="250" t="s">
        <v>373</v>
      </c>
      <c r="H302" s="251">
        <v>4</v>
      </c>
      <c r="I302" s="252"/>
      <c r="J302" s="253">
        <f t="shared" si="0"/>
        <v>0</v>
      </c>
      <c r="K302" s="254"/>
      <c r="L302" s="255"/>
      <c r="M302" s="256" t="s">
        <v>1</v>
      </c>
      <c r="N302" s="257" t="s">
        <v>44</v>
      </c>
      <c r="O302" s="72"/>
      <c r="P302" s="211">
        <f t="shared" si="1"/>
        <v>0</v>
      </c>
      <c r="Q302" s="211">
        <v>0</v>
      </c>
      <c r="R302" s="211">
        <f t="shared" si="2"/>
        <v>0</v>
      </c>
      <c r="S302" s="211">
        <v>0</v>
      </c>
      <c r="T302" s="212">
        <f t="shared" si="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3" t="s">
        <v>436</v>
      </c>
      <c r="AT302" s="213" t="s">
        <v>291</v>
      </c>
      <c r="AU302" s="213" t="s">
        <v>89</v>
      </c>
      <c r="AY302" s="17" t="s">
        <v>173</v>
      </c>
      <c r="BE302" s="119">
        <f t="shared" si="4"/>
        <v>0</v>
      </c>
      <c r="BF302" s="119">
        <f t="shared" si="5"/>
        <v>0</v>
      </c>
      <c r="BG302" s="119">
        <f t="shared" si="6"/>
        <v>0</v>
      </c>
      <c r="BH302" s="119">
        <f t="shared" si="7"/>
        <v>0</v>
      </c>
      <c r="BI302" s="119">
        <f t="shared" si="8"/>
        <v>0</v>
      </c>
      <c r="BJ302" s="17" t="s">
        <v>87</v>
      </c>
      <c r="BK302" s="119">
        <f t="shared" si="9"/>
        <v>0</v>
      </c>
      <c r="BL302" s="17" t="s">
        <v>426</v>
      </c>
      <c r="BM302" s="213" t="s">
        <v>491</v>
      </c>
    </row>
    <row r="303" spans="1:65" s="2" customFormat="1" ht="33" customHeight="1">
      <c r="A303" s="35"/>
      <c r="B303" s="36"/>
      <c r="C303" s="247" t="s">
        <v>492</v>
      </c>
      <c r="D303" s="247" t="s">
        <v>291</v>
      </c>
      <c r="E303" s="248" t="s">
        <v>493</v>
      </c>
      <c r="F303" s="249" t="s">
        <v>494</v>
      </c>
      <c r="G303" s="250" t="s">
        <v>373</v>
      </c>
      <c r="H303" s="251">
        <v>1</v>
      </c>
      <c r="I303" s="252"/>
      <c r="J303" s="253">
        <f t="shared" si="0"/>
        <v>0</v>
      </c>
      <c r="K303" s="254"/>
      <c r="L303" s="255"/>
      <c r="M303" s="256" t="s">
        <v>1</v>
      </c>
      <c r="N303" s="257" t="s">
        <v>44</v>
      </c>
      <c r="O303" s="72"/>
      <c r="P303" s="211">
        <f t="shared" si="1"/>
        <v>0</v>
      </c>
      <c r="Q303" s="211">
        <v>0</v>
      </c>
      <c r="R303" s="211">
        <f t="shared" si="2"/>
        <v>0</v>
      </c>
      <c r="S303" s="211">
        <v>0</v>
      </c>
      <c r="T303" s="212">
        <f t="shared" si="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13" t="s">
        <v>436</v>
      </c>
      <c r="AT303" s="213" t="s">
        <v>291</v>
      </c>
      <c r="AU303" s="213" t="s">
        <v>89</v>
      </c>
      <c r="AY303" s="17" t="s">
        <v>173</v>
      </c>
      <c r="BE303" s="119">
        <f t="shared" si="4"/>
        <v>0</v>
      </c>
      <c r="BF303" s="119">
        <f t="shared" si="5"/>
        <v>0</v>
      </c>
      <c r="BG303" s="119">
        <f t="shared" si="6"/>
        <v>0</v>
      </c>
      <c r="BH303" s="119">
        <f t="shared" si="7"/>
        <v>0</v>
      </c>
      <c r="BI303" s="119">
        <f t="shared" si="8"/>
        <v>0</v>
      </c>
      <c r="BJ303" s="17" t="s">
        <v>87</v>
      </c>
      <c r="BK303" s="119">
        <f t="shared" si="9"/>
        <v>0</v>
      </c>
      <c r="BL303" s="17" t="s">
        <v>426</v>
      </c>
      <c r="BM303" s="213" t="s">
        <v>495</v>
      </c>
    </row>
    <row r="304" spans="1:65" s="2" customFormat="1" ht="33" customHeight="1">
      <c r="A304" s="35"/>
      <c r="B304" s="36"/>
      <c r="C304" s="247" t="s">
        <v>496</v>
      </c>
      <c r="D304" s="247" t="s">
        <v>291</v>
      </c>
      <c r="E304" s="248" t="s">
        <v>497</v>
      </c>
      <c r="F304" s="249" t="s">
        <v>498</v>
      </c>
      <c r="G304" s="250" t="s">
        <v>373</v>
      </c>
      <c r="H304" s="251">
        <v>1</v>
      </c>
      <c r="I304" s="252"/>
      <c r="J304" s="253">
        <f t="shared" si="0"/>
        <v>0</v>
      </c>
      <c r="K304" s="254"/>
      <c r="L304" s="255"/>
      <c r="M304" s="256" t="s">
        <v>1</v>
      </c>
      <c r="N304" s="257" t="s">
        <v>44</v>
      </c>
      <c r="O304" s="72"/>
      <c r="P304" s="211">
        <f t="shared" si="1"/>
        <v>0</v>
      </c>
      <c r="Q304" s="211">
        <v>0</v>
      </c>
      <c r="R304" s="211">
        <f t="shared" si="2"/>
        <v>0</v>
      </c>
      <c r="S304" s="211">
        <v>0</v>
      </c>
      <c r="T304" s="212">
        <f t="shared" si="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3" t="s">
        <v>436</v>
      </c>
      <c r="AT304" s="213" t="s">
        <v>291</v>
      </c>
      <c r="AU304" s="213" t="s">
        <v>89</v>
      </c>
      <c r="AY304" s="17" t="s">
        <v>173</v>
      </c>
      <c r="BE304" s="119">
        <f t="shared" si="4"/>
        <v>0</v>
      </c>
      <c r="BF304" s="119">
        <f t="shared" si="5"/>
        <v>0</v>
      </c>
      <c r="BG304" s="119">
        <f t="shared" si="6"/>
        <v>0</v>
      </c>
      <c r="BH304" s="119">
        <f t="shared" si="7"/>
        <v>0</v>
      </c>
      <c r="BI304" s="119">
        <f t="shared" si="8"/>
        <v>0</v>
      </c>
      <c r="BJ304" s="17" t="s">
        <v>87</v>
      </c>
      <c r="BK304" s="119">
        <f t="shared" si="9"/>
        <v>0</v>
      </c>
      <c r="BL304" s="17" t="s">
        <v>426</v>
      </c>
      <c r="BM304" s="213" t="s">
        <v>499</v>
      </c>
    </row>
    <row r="305" spans="1:65" s="2" customFormat="1" ht="33" customHeight="1">
      <c r="A305" s="35"/>
      <c r="B305" s="36"/>
      <c r="C305" s="247" t="s">
        <v>500</v>
      </c>
      <c r="D305" s="247" t="s">
        <v>291</v>
      </c>
      <c r="E305" s="248" t="s">
        <v>501</v>
      </c>
      <c r="F305" s="249" t="s">
        <v>502</v>
      </c>
      <c r="G305" s="250" t="s">
        <v>373</v>
      </c>
      <c r="H305" s="251">
        <v>1</v>
      </c>
      <c r="I305" s="252"/>
      <c r="J305" s="253">
        <f t="shared" si="0"/>
        <v>0</v>
      </c>
      <c r="K305" s="254"/>
      <c r="L305" s="255"/>
      <c r="M305" s="256" t="s">
        <v>1</v>
      </c>
      <c r="N305" s="257" t="s">
        <v>44</v>
      </c>
      <c r="O305" s="72"/>
      <c r="P305" s="211">
        <f t="shared" si="1"/>
        <v>0</v>
      </c>
      <c r="Q305" s="211">
        <v>0</v>
      </c>
      <c r="R305" s="211">
        <f t="shared" si="2"/>
        <v>0</v>
      </c>
      <c r="S305" s="211">
        <v>0</v>
      </c>
      <c r="T305" s="212">
        <f t="shared" si="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3" t="s">
        <v>436</v>
      </c>
      <c r="AT305" s="213" t="s">
        <v>291</v>
      </c>
      <c r="AU305" s="213" t="s">
        <v>89</v>
      </c>
      <c r="AY305" s="17" t="s">
        <v>173</v>
      </c>
      <c r="BE305" s="119">
        <f t="shared" si="4"/>
        <v>0</v>
      </c>
      <c r="BF305" s="119">
        <f t="shared" si="5"/>
        <v>0</v>
      </c>
      <c r="BG305" s="119">
        <f t="shared" si="6"/>
        <v>0</v>
      </c>
      <c r="BH305" s="119">
        <f t="shared" si="7"/>
        <v>0</v>
      </c>
      <c r="BI305" s="119">
        <f t="shared" si="8"/>
        <v>0</v>
      </c>
      <c r="BJ305" s="17" t="s">
        <v>87</v>
      </c>
      <c r="BK305" s="119">
        <f t="shared" si="9"/>
        <v>0</v>
      </c>
      <c r="BL305" s="17" t="s">
        <v>426</v>
      </c>
      <c r="BM305" s="213" t="s">
        <v>503</v>
      </c>
    </row>
    <row r="306" spans="1:65" s="2" customFormat="1" ht="33" customHeight="1">
      <c r="A306" s="35"/>
      <c r="B306" s="36"/>
      <c r="C306" s="247" t="s">
        <v>504</v>
      </c>
      <c r="D306" s="247" t="s">
        <v>291</v>
      </c>
      <c r="E306" s="248" t="s">
        <v>505</v>
      </c>
      <c r="F306" s="249" t="s">
        <v>506</v>
      </c>
      <c r="G306" s="250" t="s">
        <v>373</v>
      </c>
      <c r="H306" s="251">
        <v>1</v>
      </c>
      <c r="I306" s="252"/>
      <c r="J306" s="253">
        <f t="shared" si="0"/>
        <v>0</v>
      </c>
      <c r="K306" s="254"/>
      <c r="L306" s="255"/>
      <c r="M306" s="256" t="s">
        <v>1</v>
      </c>
      <c r="N306" s="257" t="s">
        <v>44</v>
      </c>
      <c r="O306" s="72"/>
      <c r="P306" s="211">
        <f t="shared" si="1"/>
        <v>0</v>
      </c>
      <c r="Q306" s="211">
        <v>0</v>
      </c>
      <c r="R306" s="211">
        <f t="shared" si="2"/>
        <v>0</v>
      </c>
      <c r="S306" s="211">
        <v>0</v>
      </c>
      <c r="T306" s="212">
        <f t="shared" si="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3" t="s">
        <v>436</v>
      </c>
      <c r="AT306" s="213" t="s">
        <v>291</v>
      </c>
      <c r="AU306" s="213" t="s">
        <v>89</v>
      </c>
      <c r="AY306" s="17" t="s">
        <v>173</v>
      </c>
      <c r="BE306" s="119">
        <f t="shared" si="4"/>
        <v>0</v>
      </c>
      <c r="BF306" s="119">
        <f t="shared" si="5"/>
        <v>0</v>
      </c>
      <c r="BG306" s="119">
        <f t="shared" si="6"/>
        <v>0</v>
      </c>
      <c r="BH306" s="119">
        <f t="shared" si="7"/>
        <v>0</v>
      </c>
      <c r="BI306" s="119">
        <f t="shared" si="8"/>
        <v>0</v>
      </c>
      <c r="BJ306" s="17" t="s">
        <v>87</v>
      </c>
      <c r="BK306" s="119">
        <f t="shared" si="9"/>
        <v>0</v>
      </c>
      <c r="BL306" s="17" t="s">
        <v>426</v>
      </c>
      <c r="BM306" s="213" t="s">
        <v>507</v>
      </c>
    </row>
    <row r="307" spans="1:65" s="2" customFormat="1" ht="33" customHeight="1">
      <c r="A307" s="35"/>
      <c r="B307" s="36"/>
      <c r="C307" s="247" t="s">
        <v>508</v>
      </c>
      <c r="D307" s="247" t="s">
        <v>291</v>
      </c>
      <c r="E307" s="248" t="s">
        <v>509</v>
      </c>
      <c r="F307" s="249" t="s">
        <v>510</v>
      </c>
      <c r="G307" s="250" t="s">
        <v>373</v>
      </c>
      <c r="H307" s="251">
        <v>1</v>
      </c>
      <c r="I307" s="252"/>
      <c r="J307" s="253">
        <f t="shared" si="0"/>
        <v>0</v>
      </c>
      <c r="K307" s="254"/>
      <c r="L307" s="255"/>
      <c r="M307" s="256" t="s">
        <v>1</v>
      </c>
      <c r="N307" s="257" t="s">
        <v>44</v>
      </c>
      <c r="O307" s="72"/>
      <c r="P307" s="211">
        <f t="shared" si="1"/>
        <v>0</v>
      </c>
      <c r="Q307" s="211">
        <v>0</v>
      </c>
      <c r="R307" s="211">
        <f t="shared" si="2"/>
        <v>0</v>
      </c>
      <c r="S307" s="211">
        <v>0</v>
      </c>
      <c r="T307" s="212">
        <f t="shared" si="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3" t="s">
        <v>436</v>
      </c>
      <c r="AT307" s="213" t="s">
        <v>291</v>
      </c>
      <c r="AU307" s="213" t="s">
        <v>89</v>
      </c>
      <c r="AY307" s="17" t="s">
        <v>173</v>
      </c>
      <c r="BE307" s="119">
        <f t="shared" si="4"/>
        <v>0</v>
      </c>
      <c r="BF307" s="119">
        <f t="shared" si="5"/>
        <v>0</v>
      </c>
      <c r="BG307" s="119">
        <f t="shared" si="6"/>
        <v>0</v>
      </c>
      <c r="BH307" s="119">
        <f t="shared" si="7"/>
        <v>0</v>
      </c>
      <c r="BI307" s="119">
        <f t="shared" si="8"/>
        <v>0</v>
      </c>
      <c r="BJ307" s="17" t="s">
        <v>87</v>
      </c>
      <c r="BK307" s="119">
        <f t="shared" si="9"/>
        <v>0</v>
      </c>
      <c r="BL307" s="17" t="s">
        <v>426</v>
      </c>
      <c r="BM307" s="213" t="s">
        <v>511</v>
      </c>
    </row>
    <row r="308" spans="1:65" s="2" customFormat="1" ht="33" customHeight="1">
      <c r="A308" s="35"/>
      <c r="B308" s="36"/>
      <c r="C308" s="247" t="s">
        <v>512</v>
      </c>
      <c r="D308" s="247" t="s">
        <v>291</v>
      </c>
      <c r="E308" s="248" t="s">
        <v>513</v>
      </c>
      <c r="F308" s="249" t="s">
        <v>514</v>
      </c>
      <c r="G308" s="250" t="s">
        <v>373</v>
      </c>
      <c r="H308" s="251">
        <v>1</v>
      </c>
      <c r="I308" s="252"/>
      <c r="J308" s="253">
        <f t="shared" si="0"/>
        <v>0</v>
      </c>
      <c r="K308" s="254"/>
      <c r="L308" s="255"/>
      <c r="M308" s="256" t="s">
        <v>1</v>
      </c>
      <c r="N308" s="257" t="s">
        <v>44</v>
      </c>
      <c r="O308" s="72"/>
      <c r="P308" s="211">
        <f t="shared" si="1"/>
        <v>0</v>
      </c>
      <c r="Q308" s="211">
        <v>0</v>
      </c>
      <c r="R308" s="211">
        <f t="shared" si="2"/>
        <v>0</v>
      </c>
      <c r="S308" s="211">
        <v>0</v>
      </c>
      <c r="T308" s="212">
        <f t="shared" si="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3" t="s">
        <v>436</v>
      </c>
      <c r="AT308" s="213" t="s">
        <v>291</v>
      </c>
      <c r="AU308" s="213" t="s">
        <v>89</v>
      </c>
      <c r="AY308" s="17" t="s">
        <v>173</v>
      </c>
      <c r="BE308" s="119">
        <f t="shared" si="4"/>
        <v>0</v>
      </c>
      <c r="BF308" s="119">
        <f t="shared" si="5"/>
        <v>0</v>
      </c>
      <c r="BG308" s="119">
        <f t="shared" si="6"/>
        <v>0</v>
      </c>
      <c r="BH308" s="119">
        <f t="shared" si="7"/>
        <v>0</v>
      </c>
      <c r="BI308" s="119">
        <f t="shared" si="8"/>
        <v>0</v>
      </c>
      <c r="BJ308" s="17" t="s">
        <v>87</v>
      </c>
      <c r="BK308" s="119">
        <f t="shared" si="9"/>
        <v>0</v>
      </c>
      <c r="BL308" s="17" t="s">
        <v>426</v>
      </c>
      <c r="BM308" s="213" t="s">
        <v>515</v>
      </c>
    </row>
    <row r="309" spans="1:65" s="2" customFormat="1" ht="16.5" customHeight="1">
      <c r="A309" s="35"/>
      <c r="B309" s="36"/>
      <c r="C309" s="201" t="s">
        <v>516</v>
      </c>
      <c r="D309" s="201" t="s">
        <v>177</v>
      </c>
      <c r="E309" s="202" t="s">
        <v>517</v>
      </c>
      <c r="F309" s="203" t="s">
        <v>518</v>
      </c>
      <c r="G309" s="204" t="s">
        <v>373</v>
      </c>
      <c r="H309" s="205">
        <v>15</v>
      </c>
      <c r="I309" s="206"/>
      <c r="J309" s="207">
        <f t="shared" si="0"/>
        <v>0</v>
      </c>
      <c r="K309" s="208"/>
      <c r="L309" s="38"/>
      <c r="M309" s="209" t="s">
        <v>1</v>
      </c>
      <c r="N309" s="210" t="s">
        <v>44</v>
      </c>
      <c r="O309" s="72"/>
      <c r="P309" s="211">
        <f t="shared" si="1"/>
        <v>0</v>
      </c>
      <c r="Q309" s="211">
        <v>0</v>
      </c>
      <c r="R309" s="211">
        <f t="shared" si="2"/>
        <v>0</v>
      </c>
      <c r="S309" s="211">
        <v>0</v>
      </c>
      <c r="T309" s="212">
        <f t="shared" si="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3" t="s">
        <v>426</v>
      </c>
      <c r="AT309" s="213" t="s">
        <v>177</v>
      </c>
      <c r="AU309" s="213" t="s">
        <v>89</v>
      </c>
      <c r="AY309" s="17" t="s">
        <v>173</v>
      </c>
      <c r="BE309" s="119">
        <f t="shared" si="4"/>
        <v>0</v>
      </c>
      <c r="BF309" s="119">
        <f t="shared" si="5"/>
        <v>0</v>
      </c>
      <c r="BG309" s="119">
        <f t="shared" si="6"/>
        <v>0</v>
      </c>
      <c r="BH309" s="119">
        <f t="shared" si="7"/>
        <v>0</v>
      </c>
      <c r="BI309" s="119">
        <f t="shared" si="8"/>
        <v>0</v>
      </c>
      <c r="BJ309" s="17" t="s">
        <v>87</v>
      </c>
      <c r="BK309" s="119">
        <f t="shared" si="9"/>
        <v>0</v>
      </c>
      <c r="BL309" s="17" t="s">
        <v>426</v>
      </c>
      <c r="BM309" s="213" t="s">
        <v>519</v>
      </c>
    </row>
    <row r="310" spans="2:51" s="14" customFormat="1" ht="12">
      <c r="B310" s="225"/>
      <c r="C310" s="226"/>
      <c r="D310" s="216" t="s">
        <v>184</v>
      </c>
      <c r="E310" s="227" t="s">
        <v>1</v>
      </c>
      <c r="F310" s="228" t="s">
        <v>520</v>
      </c>
      <c r="G310" s="226"/>
      <c r="H310" s="229">
        <v>15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AT310" s="235" t="s">
        <v>184</v>
      </c>
      <c r="AU310" s="235" t="s">
        <v>89</v>
      </c>
      <c r="AV310" s="14" t="s">
        <v>89</v>
      </c>
      <c r="AW310" s="14" t="s">
        <v>33</v>
      </c>
      <c r="AX310" s="14" t="s">
        <v>87</v>
      </c>
      <c r="AY310" s="235" t="s">
        <v>173</v>
      </c>
    </row>
    <row r="311" spans="1:65" s="2" customFormat="1" ht="16.5" customHeight="1">
      <c r="A311" s="35"/>
      <c r="B311" s="36"/>
      <c r="C311" s="247" t="s">
        <v>521</v>
      </c>
      <c r="D311" s="247" t="s">
        <v>291</v>
      </c>
      <c r="E311" s="248" t="s">
        <v>522</v>
      </c>
      <c r="F311" s="249" t="s">
        <v>523</v>
      </c>
      <c r="G311" s="250" t="s">
        <v>373</v>
      </c>
      <c r="H311" s="251">
        <v>15</v>
      </c>
      <c r="I311" s="252"/>
      <c r="J311" s="253">
        <f>ROUND(I311*H311,2)</f>
        <v>0</v>
      </c>
      <c r="K311" s="254"/>
      <c r="L311" s="255"/>
      <c r="M311" s="256" t="s">
        <v>1</v>
      </c>
      <c r="N311" s="257" t="s">
        <v>44</v>
      </c>
      <c r="O311" s="72"/>
      <c r="P311" s="211">
        <f>O311*H311</f>
        <v>0</v>
      </c>
      <c r="Q311" s="211">
        <v>0</v>
      </c>
      <c r="R311" s="211">
        <f>Q311*H311</f>
        <v>0</v>
      </c>
      <c r="S311" s="211">
        <v>0</v>
      </c>
      <c r="T311" s="212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3" t="s">
        <v>227</v>
      </c>
      <c r="AT311" s="213" t="s">
        <v>291</v>
      </c>
      <c r="AU311" s="213" t="s">
        <v>89</v>
      </c>
      <c r="AY311" s="17" t="s">
        <v>173</v>
      </c>
      <c r="BE311" s="119">
        <f>IF(N311="základní",J311,0)</f>
        <v>0</v>
      </c>
      <c r="BF311" s="119">
        <f>IF(N311="snížená",J311,0)</f>
        <v>0</v>
      </c>
      <c r="BG311" s="119">
        <f>IF(N311="zákl. přenesená",J311,0)</f>
        <v>0</v>
      </c>
      <c r="BH311" s="119">
        <f>IF(N311="sníž. přenesená",J311,0)</f>
        <v>0</v>
      </c>
      <c r="BI311" s="119">
        <f>IF(N311="nulová",J311,0)</f>
        <v>0</v>
      </c>
      <c r="BJ311" s="17" t="s">
        <v>87</v>
      </c>
      <c r="BK311" s="119">
        <f>ROUND(I311*H311,2)</f>
        <v>0</v>
      </c>
      <c r="BL311" s="17" t="s">
        <v>181</v>
      </c>
      <c r="BM311" s="213" t="s">
        <v>524</v>
      </c>
    </row>
    <row r="312" spans="1:65" s="2" customFormat="1" ht="16.5" customHeight="1">
      <c r="A312" s="35"/>
      <c r="B312" s="36"/>
      <c r="C312" s="201" t="s">
        <v>525</v>
      </c>
      <c r="D312" s="201" t="s">
        <v>177</v>
      </c>
      <c r="E312" s="202" t="s">
        <v>526</v>
      </c>
      <c r="F312" s="203" t="s">
        <v>527</v>
      </c>
      <c r="G312" s="204" t="s">
        <v>528</v>
      </c>
      <c r="H312" s="258"/>
      <c r="I312" s="206"/>
      <c r="J312" s="207">
        <f>ROUND(I312*H312,2)</f>
        <v>0</v>
      </c>
      <c r="K312" s="208"/>
      <c r="L312" s="38"/>
      <c r="M312" s="209" t="s">
        <v>1</v>
      </c>
      <c r="N312" s="210" t="s">
        <v>44</v>
      </c>
      <c r="O312" s="72"/>
      <c r="P312" s="211">
        <f>O312*H312</f>
        <v>0</v>
      </c>
      <c r="Q312" s="211">
        <v>0</v>
      </c>
      <c r="R312" s="211">
        <f>Q312*H312</f>
        <v>0</v>
      </c>
      <c r="S312" s="211">
        <v>0</v>
      </c>
      <c r="T312" s="21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3" t="s">
        <v>426</v>
      </c>
      <c r="AT312" s="213" t="s">
        <v>177</v>
      </c>
      <c r="AU312" s="213" t="s">
        <v>89</v>
      </c>
      <c r="AY312" s="17" t="s">
        <v>173</v>
      </c>
      <c r="BE312" s="119">
        <f>IF(N312="základní",J312,0)</f>
        <v>0</v>
      </c>
      <c r="BF312" s="119">
        <f>IF(N312="snížená",J312,0)</f>
        <v>0</v>
      </c>
      <c r="BG312" s="119">
        <f>IF(N312="zákl. přenesená",J312,0)</f>
        <v>0</v>
      </c>
      <c r="BH312" s="119">
        <f>IF(N312="sníž. přenesená",J312,0)</f>
        <v>0</v>
      </c>
      <c r="BI312" s="119">
        <f>IF(N312="nulová",J312,0)</f>
        <v>0</v>
      </c>
      <c r="BJ312" s="17" t="s">
        <v>87</v>
      </c>
      <c r="BK312" s="119">
        <f>ROUND(I312*H312,2)</f>
        <v>0</v>
      </c>
      <c r="BL312" s="17" t="s">
        <v>426</v>
      </c>
      <c r="BM312" s="213" t="s">
        <v>529</v>
      </c>
    </row>
    <row r="313" spans="1:65" s="2" customFormat="1" ht="16.5" customHeight="1">
      <c r="A313" s="35"/>
      <c r="B313" s="36"/>
      <c r="C313" s="201" t="s">
        <v>426</v>
      </c>
      <c r="D313" s="201" t="s">
        <v>177</v>
      </c>
      <c r="E313" s="202" t="s">
        <v>530</v>
      </c>
      <c r="F313" s="203" t="s">
        <v>531</v>
      </c>
      <c r="G313" s="204" t="s">
        <v>528</v>
      </c>
      <c r="H313" s="258"/>
      <c r="I313" s="206"/>
      <c r="J313" s="207">
        <f>ROUND(I313*H313,2)</f>
        <v>0</v>
      </c>
      <c r="K313" s="208"/>
      <c r="L313" s="38"/>
      <c r="M313" s="209" t="s">
        <v>1</v>
      </c>
      <c r="N313" s="210" t="s">
        <v>44</v>
      </c>
      <c r="O313" s="72"/>
      <c r="P313" s="211">
        <f>O313*H313</f>
        <v>0</v>
      </c>
      <c r="Q313" s="211">
        <v>0</v>
      </c>
      <c r="R313" s="211">
        <f>Q313*H313</f>
        <v>0</v>
      </c>
      <c r="S313" s="211">
        <v>0</v>
      </c>
      <c r="T313" s="212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3" t="s">
        <v>426</v>
      </c>
      <c r="AT313" s="213" t="s">
        <v>177</v>
      </c>
      <c r="AU313" s="213" t="s">
        <v>89</v>
      </c>
      <c r="AY313" s="17" t="s">
        <v>173</v>
      </c>
      <c r="BE313" s="119">
        <f>IF(N313="základní",J313,0)</f>
        <v>0</v>
      </c>
      <c r="BF313" s="119">
        <f>IF(N313="snížená",J313,0)</f>
        <v>0</v>
      </c>
      <c r="BG313" s="119">
        <f>IF(N313="zákl. přenesená",J313,0)</f>
        <v>0</v>
      </c>
      <c r="BH313" s="119">
        <f>IF(N313="sníž. přenesená",J313,0)</f>
        <v>0</v>
      </c>
      <c r="BI313" s="119">
        <f>IF(N313="nulová",J313,0)</f>
        <v>0</v>
      </c>
      <c r="BJ313" s="17" t="s">
        <v>87</v>
      </c>
      <c r="BK313" s="119">
        <f>ROUND(I313*H313,2)</f>
        <v>0</v>
      </c>
      <c r="BL313" s="17" t="s">
        <v>426</v>
      </c>
      <c r="BM313" s="213" t="s">
        <v>532</v>
      </c>
    </row>
    <row r="314" spans="2:63" s="12" customFormat="1" ht="20.85" customHeight="1">
      <c r="B314" s="185"/>
      <c r="C314" s="186"/>
      <c r="D314" s="187" t="s">
        <v>78</v>
      </c>
      <c r="E314" s="199" t="s">
        <v>533</v>
      </c>
      <c r="F314" s="199" t="s">
        <v>534</v>
      </c>
      <c r="G314" s="186"/>
      <c r="H314" s="186"/>
      <c r="I314" s="189"/>
      <c r="J314" s="200">
        <f>BK314</f>
        <v>0</v>
      </c>
      <c r="K314" s="186"/>
      <c r="L314" s="191"/>
      <c r="M314" s="192"/>
      <c r="N314" s="193"/>
      <c r="O314" s="193"/>
      <c r="P314" s="194">
        <f>SUM(P315:P322)</f>
        <v>0</v>
      </c>
      <c r="Q314" s="193"/>
      <c r="R314" s="194">
        <f>SUM(R315:R322)</f>
        <v>0</v>
      </c>
      <c r="S314" s="193"/>
      <c r="T314" s="195">
        <f>SUM(T315:T322)</f>
        <v>0</v>
      </c>
      <c r="AR314" s="196" t="s">
        <v>182</v>
      </c>
      <c r="AT314" s="197" t="s">
        <v>78</v>
      </c>
      <c r="AU314" s="197" t="s">
        <v>89</v>
      </c>
      <c r="AY314" s="196" t="s">
        <v>173</v>
      </c>
      <c r="BK314" s="198">
        <f>SUM(BK315:BK322)</f>
        <v>0</v>
      </c>
    </row>
    <row r="315" spans="1:65" s="2" customFormat="1" ht="16.5" customHeight="1">
      <c r="A315" s="35"/>
      <c r="B315" s="36"/>
      <c r="C315" s="201" t="s">
        <v>535</v>
      </c>
      <c r="D315" s="201" t="s">
        <v>177</v>
      </c>
      <c r="E315" s="202" t="s">
        <v>536</v>
      </c>
      <c r="F315" s="203" t="s">
        <v>537</v>
      </c>
      <c r="G315" s="204" t="s">
        <v>373</v>
      </c>
      <c r="H315" s="205">
        <v>400</v>
      </c>
      <c r="I315" s="206"/>
      <c r="J315" s="207">
        <f>ROUND(I315*H315,2)</f>
        <v>0</v>
      </c>
      <c r="K315" s="208"/>
      <c r="L315" s="38"/>
      <c r="M315" s="209" t="s">
        <v>1</v>
      </c>
      <c r="N315" s="210" t="s">
        <v>44</v>
      </c>
      <c r="O315" s="72"/>
      <c r="P315" s="211">
        <f>O315*H315</f>
        <v>0</v>
      </c>
      <c r="Q315" s="211">
        <v>0</v>
      </c>
      <c r="R315" s="211">
        <f>Q315*H315</f>
        <v>0</v>
      </c>
      <c r="S315" s="211">
        <v>0</v>
      </c>
      <c r="T315" s="212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3" t="s">
        <v>426</v>
      </c>
      <c r="AT315" s="213" t="s">
        <v>177</v>
      </c>
      <c r="AU315" s="213" t="s">
        <v>182</v>
      </c>
      <c r="AY315" s="17" t="s">
        <v>173</v>
      </c>
      <c r="BE315" s="119">
        <f>IF(N315="základní",J315,0)</f>
        <v>0</v>
      </c>
      <c r="BF315" s="119">
        <f>IF(N315="snížená",J315,0)</f>
        <v>0</v>
      </c>
      <c r="BG315" s="119">
        <f>IF(N315="zákl. přenesená",J315,0)</f>
        <v>0</v>
      </c>
      <c r="BH315" s="119">
        <f>IF(N315="sníž. přenesená",J315,0)</f>
        <v>0</v>
      </c>
      <c r="BI315" s="119">
        <f>IF(N315="nulová",J315,0)</f>
        <v>0</v>
      </c>
      <c r="BJ315" s="17" t="s">
        <v>87</v>
      </c>
      <c r="BK315" s="119">
        <f>ROUND(I315*H315,2)</f>
        <v>0</v>
      </c>
      <c r="BL315" s="17" t="s">
        <v>426</v>
      </c>
      <c r="BM315" s="213" t="s">
        <v>538</v>
      </c>
    </row>
    <row r="316" spans="2:51" s="13" customFormat="1" ht="12">
      <c r="B316" s="214"/>
      <c r="C316" s="215"/>
      <c r="D316" s="216" t="s">
        <v>184</v>
      </c>
      <c r="E316" s="217" t="s">
        <v>1</v>
      </c>
      <c r="F316" s="218" t="s">
        <v>539</v>
      </c>
      <c r="G316" s="215"/>
      <c r="H316" s="217" t="s">
        <v>1</v>
      </c>
      <c r="I316" s="219"/>
      <c r="J316" s="215"/>
      <c r="K316" s="215"/>
      <c r="L316" s="220"/>
      <c r="M316" s="221"/>
      <c r="N316" s="222"/>
      <c r="O316" s="222"/>
      <c r="P316" s="222"/>
      <c r="Q316" s="222"/>
      <c r="R316" s="222"/>
      <c r="S316" s="222"/>
      <c r="T316" s="223"/>
      <c r="AT316" s="224" t="s">
        <v>184</v>
      </c>
      <c r="AU316" s="224" t="s">
        <v>182</v>
      </c>
      <c r="AV316" s="13" t="s">
        <v>87</v>
      </c>
      <c r="AW316" s="13" t="s">
        <v>33</v>
      </c>
      <c r="AX316" s="13" t="s">
        <v>79</v>
      </c>
      <c r="AY316" s="224" t="s">
        <v>173</v>
      </c>
    </row>
    <row r="317" spans="2:51" s="14" customFormat="1" ht="12">
      <c r="B317" s="225"/>
      <c r="C317" s="226"/>
      <c r="D317" s="216" t="s">
        <v>184</v>
      </c>
      <c r="E317" s="227" t="s">
        <v>1</v>
      </c>
      <c r="F317" s="228" t="s">
        <v>540</v>
      </c>
      <c r="G317" s="226"/>
      <c r="H317" s="229">
        <v>400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AT317" s="235" t="s">
        <v>184</v>
      </c>
      <c r="AU317" s="235" t="s">
        <v>182</v>
      </c>
      <c r="AV317" s="14" t="s">
        <v>89</v>
      </c>
      <c r="AW317" s="14" t="s">
        <v>33</v>
      </c>
      <c r="AX317" s="14" t="s">
        <v>87</v>
      </c>
      <c r="AY317" s="235" t="s">
        <v>173</v>
      </c>
    </row>
    <row r="318" spans="1:65" s="2" customFormat="1" ht="16.5" customHeight="1">
      <c r="A318" s="35"/>
      <c r="B318" s="36"/>
      <c r="C318" s="201" t="s">
        <v>541</v>
      </c>
      <c r="D318" s="201" t="s">
        <v>177</v>
      </c>
      <c r="E318" s="202" t="s">
        <v>542</v>
      </c>
      <c r="F318" s="203" t="s">
        <v>543</v>
      </c>
      <c r="G318" s="204" t="s">
        <v>411</v>
      </c>
      <c r="H318" s="205">
        <v>400</v>
      </c>
      <c r="I318" s="206"/>
      <c r="J318" s="207">
        <f>ROUND(I318*H318,2)</f>
        <v>0</v>
      </c>
      <c r="K318" s="208"/>
      <c r="L318" s="38"/>
      <c r="M318" s="209" t="s">
        <v>1</v>
      </c>
      <c r="N318" s="210" t="s">
        <v>44</v>
      </c>
      <c r="O318" s="72"/>
      <c r="P318" s="211">
        <f>O318*H318</f>
        <v>0</v>
      </c>
      <c r="Q318" s="211">
        <v>0</v>
      </c>
      <c r="R318" s="211">
        <f>Q318*H318</f>
        <v>0</v>
      </c>
      <c r="S318" s="211">
        <v>0</v>
      </c>
      <c r="T318" s="212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13" t="s">
        <v>426</v>
      </c>
      <c r="AT318" s="213" t="s">
        <v>177</v>
      </c>
      <c r="AU318" s="213" t="s">
        <v>182</v>
      </c>
      <c r="AY318" s="17" t="s">
        <v>173</v>
      </c>
      <c r="BE318" s="119">
        <f>IF(N318="základní",J318,0)</f>
        <v>0</v>
      </c>
      <c r="BF318" s="119">
        <f>IF(N318="snížená",J318,0)</f>
        <v>0</v>
      </c>
      <c r="BG318" s="119">
        <f>IF(N318="zákl. přenesená",J318,0)</f>
        <v>0</v>
      </c>
      <c r="BH318" s="119">
        <f>IF(N318="sníž. přenesená",J318,0)</f>
        <v>0</v>
      </c>
      <c r="BI318" s="119">
        <f>IF(N318="nulová",J318,0)</f>
        <v>0</v>
      </c>
      <c r="BJ318" s="17" t="s">
        <v>87</v>
      </c>
      <c r="BK318" s="119">
        <f>ROUND(I318*H318,2)</f>
        <v>0</v>
      </c>
      <c r="BL318" s="17" t="s">
        <v>426</v>
      </c>
      <c r="BM318" s="213" t="s">
        <v>544</v>
      </c>
    </row>
    <row r="319" spans="2:51" s="13" customFormat="1" ht="12">
      <c r="B319" s="214"/>
      <c r="C319" s="215"/>
      <c r="D319" s="216" t="s">
        <v>184</v>
      </c>
      <c r="E319" s="217" t="s">
        <v>1</v>
      </c>
      <c r="F319" s="218" t="s">
        <v>539</v>
      </c>
      <c r="G319" s="215"/>
      <c r="H319" s="217" t="s">
        <v>1</v>
      </c>
      <c r="I319" s="219"/>
      <c r="J319" s="215"/>
      <c r="K319" s="215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184</v>
      </c>
      <c r="AU319" s="224" t="s">
        <v>182</v>
      </c>
      <c r="AV319" s="13" t="s">
        <v>87</v>
      </c>
      <c r="AW319" s="13" t="s">
        <v>33</v>
      </c>
      <c r="AX319" s="13" t="s">
        <v>79</v>
      </c>
      <c r="AY319" s="224" t="s">
        <v>173</v>
      </c>
    </row>
    <row r="320" spans="2:51" s="14" customFormat="1" ht="12">
      <c r="B320" s="225"/>
      <c r="C320" s="226"/>
      <c r="D320" s="216" t="s">
        <v>184</v>
      </c>
      <c r="E320" s="227" t="s">
        <v>1</v>
      </c>
      <c r="F320" s="228" t="s">
        <v>540</v>
      </c>
      <c r="G320" s="226"/>
      <c r="H320" s="229">
        <v>400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AT320" s="235" t="s">
        <v>184</v>
      </c>
      <c r="AU320" s="235" t="s">
        <v>182</v>
      </c>
      <c r="AV320" s="14" t="s">
        <v>89</v>
      </c>
      <c r="AW320" s="14" t="s">
        <v>33</v>
      </c>
      <c r="AX320" s="14" t="s">
        <v>87</v>
      </c>
      <c r="AY320" s="235" t="s">
        <v>173</v>
      </c>
    </row>
    <row r="321" spans="1:65" s="2" customFormat="1" ht="16.5" customHeight="1">
      <c r="A321" s="35"/>
      <c r="B321" s="36"/>
      <c r="C321" s="201" t="s">
        <v>545</v>
      </c>
      <c r="D321" s="201" t="s">
        <v>177</v>
      </c>
      <c r="E321" s="202" t="s">
        <v>546</v>
      </c>
      <c r="F321" s="203" t="s">
        <v>547</v>
      </c>
      <c r="G321" s="204" t="s">
        <v>373</v>
      </c>
      <c r="H321" s="205">
        <v>105</v>
      </c>
      <c r="I321" s="206"/>
      <c r="J321" s="207">
        <f>ROUND(I321*H321,2)</f>
        <v>0</v>
      </c>
      <c r="K321" s="208"/>
      <c r="L321" s="38"/>
      <c r="M321" s="209" t="s">
        <v>1</v>
      </c>
      <c r="N321" s="210" t="s">
        <v>44</v>
      </c>
      <c r="O321" s="72"/>
      <c r="P321" s="211">
        <f>O321*H321</f>
        <v>0</v>
      </c>
      <c r="Q321" s="211">
        <v>0</v>
      </c>
      <c r="R321" s="211">
        <f>Q321*H321</f>
        <v>0</v>
      </c>
      <c r="S321" s="211">
        <v>0</v>
      </c>
      <c r="T321" s="212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3" t="s">
        <v>426</v>
      </c>
      <c r="AT321" s="213" t="s">
        <v>177</v>
      </c>
      <c r="AU321" s="213" t="s">
        <v>182</v>
      </c>
      <c r="AY321" s="17" t="s">
        <v>173</v>
      </c>
      <c r="BE321" s="119">
        <f>IF(N321="základní",J321,0)</f>
        <v>0</v>
      </c>
      <c r="BF321" s="119">
        <f>IF(N321="snížená",J321,0)</f>
        <v>0</v>
      </c>
      <c r="BG321" s="119">
        <f>IF(N321="zákl. přenesená",J321,0)</f>
        <v>0</v>
      </c>
      <c r="BH321" s="119">
        <f>IF(N321="sníž. přenesená",J321,0)</f>
        <v>0</v>
      </c>
      <c r="BI321" s="119">
        <f>IF(N321="nulová",J321,0)</f>
        <v>0</v>
      </c>
      <c r="BJ321" s="17" t="s">
        <v>87</v>
      </c>
      <c r="BK321" s="119">
        <f>ROUND(I321*H321,2)</f>
        <v>0</v>
      </c>
      <c r="BL321" s="17" t="s">
        <v>426</v>
      </c>
      <c r="BM321" s="213" t="s">
        <v>548</v>
      </c>
    </row>
    <row r="322" spans="1:65" s="2" customFormat="1" ht="16.5" customHeight="1">
      <c r="A322" s="35"/>
      <c r="B322" s="36"/>
      <c r="C322" s="201" t="s">
        <v>549</v>
      </c>
      <c r="D322" s="201" t="s">
        <v>177</v>
      </c>
      <c r="E322" s="202" t="s">
        <v>550</v>
      </c>
      <c r="F322" s="203" t="s">
        <v>551</v>
      </c>
      <c r="G322" s="204" t="s">
        <v>373</v>
      </c>
      <c r="H322" s="205">
        <v>38</v>
      </c>
      <c r="I322" s="206"/>
      <c r="J322" s="207">
        <f>ROUND(I322*H322,2)</f>
        <v>0</v>
      </c>
      <c r="K322" s="208"/>
      <c r="L322" s="38"/>
      <c r="M322" s="209" t="s">
        <v>1</v>
      </c>
      <c r="N322" s="210" t="s">
        <v>44</v>
      </c>
      <c r="O322" s="72"/>
      <c r="P322" s="211">
        <f>O322*H322</f>
        <v>0</v>
      </c>
      <c r="Q322" s="211">
        <v>0</v>
      </c>
      <c r="R322" s="211">
        <f>Q322*H322</f>
        <v>0</v>
      </c>
      <c r="S322" s="211">
        <v>0</v>
      </c>
      <c r="T322" s="212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3" t="s">
        <v>426</v>
      </c>
      <c r="AT322" s="213" t="s">
        <v>177</v>
      </c>
      <c r="AU322" s="213" t="s">
        <v>182</v>
      </c>
      <c r="AY322" s="17" t="s">
        <v>173</v>
      </c>
      <c r="BE322" s="119">
        <f>IF(N322="základní",J322,0)</f>
        <v>0</v>
      </c>
      <c r="BF322" s="119">
        <f>IF(N322="snížená",J322,0)</f>
        <v>0</v>
      </c>
      <c r="BG322" s="119">
        <f>IF(N322="zákl. přenesená",J322,0)</f>
        <v>0</v>
      </c>
      <c r="BH322" s="119">
        <f>IF(N322="sníž. přenesená",J322,0)</f>
        <v>0</v>
      </c>
      <c r="BI322" s="119">
        <f>IF(N322="nulová",J322,0)</f>
        <v>0</v>
      </c>
      <c r="BJ322" s="17" t="s">
        <v>87</v>
      </c>
      <c r="BK322" s="119">
        <f>ROUND(I322*H322,2)</f>
        <v>0</v>
      </c>
      <c r="BL322" s="17" t="s">
        <v>426</v>
      </c>
      <c r="BM322" s="213" t="s">
        <v>552</v>
      </c>
    </row>
    <row r="323" spans="2:63" s="12" customFormat="1" ht="20.85" customHeight="1">
      <c r="B323" s="185"/>
      <c r="C323" s="186"/>
      <c r="D323" s="187" t="s">
        <v>78</v>
      </c>
      <c r="E323" s="199" t="s">
        <v>553</v>
      </c>
      <c r="F323" s="199" t="s">
        <v>554</v>
      </c>
      <c r="G323" s="186"/>
      <c r="H323" s="186"/>
      <c r="I323" s="189"/>
      <c r="J323" s="200">
        <f>BK323</f>
        <v>0</v>
      </c>
      <c r="K323" s="186"/>
      <c r="L323" s="191"/>
      <c r="M323" s="192"/>
      <c r="N323" s="193"/>
      <c r="O323" s="193"/>
      <c r="P323" s="194">
        <f>SUM(P324:P334)</f>
        <v>0</v>
      </c>
      <c r="Q323" s="193"/>
      <c r="R323" s="194">
        <f>SUM(R324:R334)</f>
        <v>0.0013832999999999999</v>
      </c>
      <c r="S323" s="193"/>
      <c r="T323" s="195">
        <f>SUM(T324:T334)</f>
        <v>0</v>
      </c>
      <c r="AR323" s="196" t="s">
        <v>182</v>
      </c>
      <c r="AT323" s="197" t="s">
        <v>78</v>
      </c>
      <c r="AU323" s="197" t="s">
        <v>89</v>
      </c>
      <c r="AY323" s="196" t="s">
        <v>173</v>
      </c>
      <c r="BK323" s="198">
        <f>SUM(BK324:BK334)</f>
        <v>0</v>
      </c>
    </row>
    <row r="324" spans="1:65" s="2" customFormat="1" ht="16.5" customHeight="1">
      <c r="A324" s="35"/>
      <c r="B324" s="36"/>
      <c r="C324" s="201" t="s">
        <v>555</v>
      </c>
      <c r="D324" s="201" t="s">
        <v>177</v>
      </c>
      <c r="E324" s="202" t="s">
        <v>556</v>
      </c>
      <c r="F324" s="203" t="s">
        <v>557</v>
      </c>
      <c r="G324" s="204" t="s">
        <v>261</v>
      </c>
      <c r="H324" s="205">
        <v>2.385</v>
      </c>
      <c r="I324" s="206"/>
      <c r="J324" s="207">
        <f>ROUND(I324*H324,2)</f>
        <v>0</v>
      </c>
      <c r="K324" s="208"/>
      <c r="L324" s="38"/>
      <c r="M324" s="209" t="s">
        <v>1</v>
      </c>
      <c r="N324" s="210" t="s">
        <v>44</v>
      </c>
      <c r="O324" s="72"/>
      <c r="P324" s="211">
        <f>O324*H324</f>
        <v>0</v>
      </c>
      <c r="Q324" s="211">
        <v>0.00058</v>
      </c>
      <c r="R324" s="211">
        <f>Q324*H324</f>
        <v>0.0013832999999999999</v>
      </c>
      <c r="S324" s="211">
        <v>0</v>
      </c>
      <c r="T324" s="212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3" t="s">
        <v>426</v>
      </c>
      <c r="AT324" s="213" t="s">
        <v>177</v>
      </c>
      <c r="AU324" s="213" t="s">
        <v>182</v>
      </c>
      <c r="AY324" s="17" t="s">
        <v>173</v>
      </c>
      <c r="BE324" s="119">
        <f>IF(N324="základní",J324,0)</f>
        <v>0</v>
      </c>
      <c r="BF324" s="119">
        <f>IF(N324="snížená",J324,0)</f>
        <v>0</v>
      </c>
      <c r="BG324" s="119">
        <f>IF(N324="zákl. přenesená",J324,0)</f>
        <v>0</v>
      </c>
      <c r="BH324" s="119">
        <f>IF(N324="sníž. přenesená",J324,0)</f>
        <v>0</v>
      </c>
      <c r="BI324" s="119">
        <f>IF(N324="nulová",J324,0)</f>
        <v>0</v>
      </c>
      <c r="BJ324" s="17" t="s">
        <v>87</v>
      </c>
      <c r="BK324" s="119">
        <f>ROUND(I324*H324,2)</f>
        <v>0</v>
      </c>
      <c r="BL324" s="17" t="s">
        <v>426</v>
      </c>
      <c r="BM324" s="213" t="s">
        <v>558</v>
      </c>
    </row>
    <row r="325" spans="2:51" s="13" customFormat="1" ht="12">
      <c r="B325" s="214"/>
      <c r="C325" s="215"/>
      <c r="D325" s="216" t="s">
        <v>184</v>
      </c>
      <c r="E325" s="217" t="s">
        <v>1</v>
      </c>
      <c r="F325" s="218" t="s">
        <v>559</v>
      </c>
      <c r="G325" s="215"/>
      <c r="H325" s="217" t="s">
        <v>1</v>
      </c>
      <c r="I325" s="219"/>
      <c r="J325" s="215"/>
      <c r="K325" s="215"/>
      <c r="L325" s="220"/>
      <c r="M325" s="221"/>
      <c r="N325" s="222"/>
      <c r="O325" s="222"/>
      <c r="P325" s="222"/>
      <c r="Q325" s="222"/>
      <c r="R325" s="222"/>
      <c r="S325" s="222"/>
      <c r="T325" s="223"/>
      <c r="AT325" s="224" t="s">
        <v>184</v>
      </c>
      <c r="AU325" s="224" t="s">
        <v>182</v>
      </c>
      <c r="AV325" s="13" t="s">
        <v>87</v>
      </c>
      <c r="AW325" s="13" t="s">
        <v>33</v>
      </c>
      <c r="AX325" s="13" t="s">
        <v>79</v>
      </c>
      <c r="AY325" s="224" t="s">
        <v>173</v>
      </c>
    </row>
    <row r="326" spans="2:51" s="14" customFormat="1" ht="12">
      <c r="B326" s="225"/>
      <c r="C326" s="226"/>
      <c r="D326" s="216" t="s">
        <v>184</v>
      </c>
      <c r="E326" s="227" t="s">
        <v>1</v>
      </c>
      <c r="F326" s="228" t="s">
        <v>560</v>
      </c>
      <c r="G326" s="226"/>
      <c r="H326" s="229">
        <v>2.385</v>
      </c>
      <c r="I326" s="230"/>
      <c r="J326" s="226"/>
      <c r="K326" s="226"/>
      <c r="L326" s="231"/>
      <c r="M326" s="232"/>
      <c r="N326" s="233"/>
      <c r="O326" s="233"/>
      <c r="P326" s="233"/>
      <c r="Q326" s="233"/>
      <c r="R326" s="233"/>
      <c r="S326" s="233"/>
      <c r="T326" s="234"/>
      <c r="AT326" s="235" t="s">
        <v>184</v>
      </c>
      <c r="AU326" s="235" t="s">
        <v>182</v>
      </c>
      <c r="AV326" s="14" t="s">
        <v>89</v>
      </c>
      <c r="AW326" s="14" t="s">
        <v>33</v>
      </c>
      <c r="AX326" s="14" t="s">
        <v>87</v>
      </c>
      <c r="AY326" s="235" t="s">
        <v>173</v>
      </c>
    </row>
    <row r="327" spans="1:65" s="2" customFormat="1" ht="16.5" customHeight="1">
      <c r="A327" s="35"/>
      <c r="B327" s="36"/>
      <c r="C327" s="247" t="s">
        <v>561</v>
      </c>
      <c r="D327" s="247" t="s">
        <v>291</v>
      </c>
      <c r="E327" s="248" t="s">
        <v>562</v>
      </c>
      <c r="F327" s="249" t="s">
        <v>563</v>
      </c>
      <c r="G327" s="250" t="s">
        <v>564</v>
      </c>
      <c r="H327" s="251">
        <v>1</v>
      </c>
      <c r="I327" s="252"/>
      <c r="J327" s="253">
        <f>ROUND(I327*H327,2)</f>
        <v>0</v>
      </c>
      <c r="K327" s="254"/>
      <c r="L327" s="255"/>
      <c r="M327" s="256" t="s">
        <v>1</v>
      </c>
      <c r="N327" s="257" t="s">
        <v>44</v>
      </c>
      <c r="O327" s="72"/>
      <c r="P327" s="211">
        <f>O327*H327</f>
        <v>0</v>
      </c>
      <c r="Q327" s="211">
        <v>0</v>
      </c>
      <c r="R327" s="211">
        <f>Q327*H327</f>
        <v>0</v>
      </c>
      <c r="S327" s="211">
        <v>0</v>
      </c>
      <c r="T327" s="212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3" t="s">
        <v>294</v>
      </c>
      <c r="AT327" s="213" t="s">
        <v>291</v>
      </c>
      <c r="AU327" s="213" t="s">
        <v>182</v>
      </c>
      <c r="AY327" s="17" t="s">
        <v>173</v>
      </c>
      <c r="BE327" s="119">
        <f>IF(N327="základní",J327,0)</f>
        <v>0</v>
      </c>
      <c r="BF327" s="119">
        <f>IF(N327="snížená",J327,0)</f>
        <v>0</v>
      </c>
      <c r="BG327" s="119">
        <f>IF(N327="zákl. přenesená",J327,0)</f>
        <v>0</v>
      </c>
      <c r="BH327" s="119">
        <f>IF(N327="sníž. přenesená",J327,0)</f>
        <v>0</v>
      </c>
      <c r="BI327" s="119">
        <f>IF(N327="nulová",J327,0)</f>
        <v>0</v>
      </c>
      <c r="BJ327" s="17" t="s">
        <v>87</v>
      </c>
      <c r="BK327" s="119">
        <f>ROUND(I327*H327,2)</f>
        <v>0</v>
      </c>
      <c r="BL327" s="17" t="s">
        <v>294</v>
      </c>
      <c r="BM327" s="213" t="s">
        <v>565</v>
      </c>
    </row>
    <row r="328" spans="1:65" s="2" customFormat="1" ht="24.2" customHeight="1">
      <c r="A328" s="35"/>
      <c r="B328" s="36"/>
      <c r="C328" s="201" t="s">
        <v>566</v>
      </c>
      <c r="D328" s="201" t="s">
        <v>177</v>
      </c>
      <c r="E328" s="202" t="s">
        <v>567</v>
      </c>
      <c r="F328" s="203" t="s">
        <v>568</v>
      </c>
      <c r="G328" s="204" t="s">
        <v>261</v>
      </c>
      <c r="H328" s="205">
        <v>18.55</v>
      </c>
      <c r="I328" s="206"/>
      <c r="J328" s="207">
        <f>ROUND(I328*H328,2)</f>
        <v>0</v>
      </c>
      <c r="K328" s="208"/>
      <c r="L328" s="38"/>
      <c r="M328" s="209" t="s">
        <v>1</v>
      </c>
      <c r="N328" s="210" t="s">
        <v>44</v>
      </c>
      <c r="O328" s="72"/>
      <c r="P328" s="211">
        <f>O328*H328</f>
        <v>0</v>
      </c>
      <c r="Q328" s="211">
        <v>0</v>
      </c>
      <c r="R328" s="211">
        <f>Q328*H328</f>
        <v>0</v>
      </c>
      <c r="S328" s="211">
        <v>0</v>
      </c>
      <c r="T328" s="212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3" t="s">
        <v>426</v>
      </c>
      <c r="AT328" s="213" t="s">
        <v>177</v>
      </c>
      <c r="AU328" s="213" t="s">
        <v>182</v>
      </c>
      <c r="AY328" s="17" t="s">
        <v>173</v>
      </c>
      <c r="BE328" s="119">
        <f>IF(N328="základní",J328,0)</f>
        <v>0</v>
      </c>
      <c r="BF328" s="119">
        <f>IF(N328="snížená",J328,0)</f>
        <v>0</v>
      </c>
      <c r="BG328" s="119">
        <f>IF(N328="zákl. přenesená",J328,0)</f>
        <v>0</v>
      </c>
      <c r="BH328" s="119">
        <f>IF(N328="sníž. přenesená",J328,0)</f>
        <v>0</v>
      </c>
      <c r="BI328" s="119">
        <f>IF(N328="nulová",J328,0)</f>
        <v>0</v>
      </c>
      <c r="BJ328" s="17" t="s">
        <v>87</v>
      </c>
      <c r="BK328" s="119">
        <f>ROUND(I328*H328,2)</f>
        <v>0</v>
      </c>
      <c r="BL328" s="17" t="s">
        <v>426</v>
      </c>
      <c r="BM328" s="213" t="s">
        <v>569</v>
      </c>
    </row>
    <row r="329" spans="2:51" s="13" customFormat="1" ht="12">
      <c r="B329" s="214"/>
      <c r="C329" s="215"/>
      <c r="D329" s="216" t="s">
        <v>184</v>
      </c>
      <c r="E329" s="217" t="s">
        <v>1</v>
      </c>
      <c r="F329" s="218" t="s">
        <v>570</v>
      </c>
      <c r="G329" s="215"/>
      <c r="H329" s="217" t="s">
        <v>1</v>
      </c>
      <c r="I329" s="219"/>
      <c r="J329" s="215"/>
      <c r="K329" s="215"/>
      <c r="L329" s="220"/>
      <c r="M329" s="221"/>
      <c r="N329" s="222"/>
      <c r="O329" s="222"/>
      <c r="P329" s="222"/>
      <c r="Q329" s="222"/>
      <c r="R329" s="222"/>
      <c r="S329" s="222"/>
      <c r="T329" s="223"/>
      <c r="AT329" s="224" t="s">
        <v>184</v>
      </c>
      <c r="AU329" s="224" t="s">
        <v>182</v>
      </c>
      <c r="AV329" s="13" t="s">
        <v>87</v>
      </c>
      <c r="AW329" s="13" t="s">
        <v>33</v>
      </c>
      <c r="AX329" s="13" t="s">
        <v>79</v>
      </c>
      <c r="AY329" s="224" t="s">
        <v>173</v>
      </c>
    </row>
    <row r="330" spans="2:51" s="14" customFormat="1" ht="12">
      <c r="B330" s="225"/>
      <c r="C330" s="226"/>
      <c r="D330" s="216" t="s">
        <v>184</v>
      </c>
      <c r="E330" s="227" t="s">
        <v>1</v>
      </c>
      <c r="F330" s="228" t="s">
        <v>571</v>
      </c>
      <c r="G330" s="226"/>
      <c r="H330" s="229">
        <v>18.55</v>
      </c>
      <c r="I330" s="230"/>
      <c r="J330" s="226"/>
      <c r="K330" s="226"/>
      <c r="L330" s="231"/>
      <c r="M330" s="232"/>
      <c r="N330" s="233"/>
      <c r="O330" s="233"/>
      <c r="P330" s="233"/>
      <c r="Q330" s="233"/>
      <c r="R330" s="233"/>
      <c r="S330" s="233"/>
      <c r="T330" s="234"/>
      <c r="AT330" s="235" t="s">
        <v>184</v>
      </c>
      <c r="AU330" s="235" t="s">
        <v>182</v>
      </c>
      <c r="AV330" s="14" t="s">
        <v>89</v>
      </c>
      <c r="AW330" s="14" t="s">
        <v>33</v>
      </c>
      <c r="AX330" s="14" t="s">
        <v>87</v>
      </c>
      <c r="AY330" s="235" t="s">
        <v>173</v>
      </c>
    </row>
    <row r="331" spans="1:65" s="2" customFormat="1" ht="24.2" customHeight="1">
      <c r="A331" s="35"/>
      <c r="B331" s="36"/>
      <c r="C331" s="247" t="s">
        <v>572</v>
      </c>
      <c r="D331" s="247" t="s">
        <v>291</v>
      </c>
      <c r="E331" s="248" t="s">
        <v>573</v>
      </c>
      <c r="F331" s="249" t="s">
        <v>574</v>
      </c>
      <c r="G331" s="250" t="s">
        <v>373</v>
      </c>
      <c r="H331" s="251">
        <v>53</v>
      </c>
      <c r="I331" s="252"/>
      <c r="J331" s="253">
        <f>ROUND(I331*H331,2)</f>
        <v>0</v>
      </c>
      <c r="K331" s="254"/>
      <c r="L331" s="255"/>
      <c r="M331" s="256" t="s">
        <v>1</v>
      </c>
      <c r="N331" s="257" t="s">
        <v>44</v>
      </c>
      <c r="O331" s="72"/>
      <c r="P331" s="211">
        <f>O331*H331</f>
        <v>0</v>
      </c>
      <c r="Q331" s="211">
        <v>0</v>
      </c>
      <c r="R331" s="211">
        <f>Q331*H331</f>
        <v>0</v>
      </c>
      <c r="S331" s="211">
        <v>0</v>
      </c>
      <c r="T331" s="212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3" t="s">
        <v>294</v>
      </c>
      <c r="AT331" s="213" t="s">
        <v>291</v>
      </c>
      <c r="AU331" s="213" t="s">
        <v>182</v>
      </c>
      <c r="AY331" s="17" t="s">
        <v>173</v>
      </c>
      <c r="BE331" s="119">
        <f>IF(N331="základní",J331,0)</f>
        <v>0</v>
      </c>
      <c r="BF331" s="119">
        <f>IF(N331="snížená",J331,0)</f>
        <v>0</v>
      </c>
      <c r="BG331" s="119">
        <f>IF(N331="zákl. přenesená",J331,0)</f>
        <v>0</v>
      </c>
      <c r="BH331" s="119">
        <f>IF(N331="sníž. přenesená",J331,0)</f>
        <v>0</v>
      </c>
      <c r="BI331" s="119">
        <f>IF(N331="nulová",J331,0)</f>
        <v>0</v>
      </c>
      <c r="BJ331" s="17" t="s">
        <v>87</v>
      </c>
      <c r="BK331" s="119">
        <f>ROUND(I331*H331,2)</f>
        <v>0</v>
      </c>
      <c r="BL331" s="17" t="s">
        <v>294</v>
      </c>
      <c r="BM331" s="213" t="s">
        <v>575</v>
      </c>
    </row>
    <row r="332" spans="2:51" s="13" customFormat="1" ht="12">
      <c r="B332" s="214"/>
      <c r="C332" s="215"/>
      <c r="D332" s="216" t="s">
        <v>184</v>
      </c>
      <c r="E332" s="217" t="s">
        <v>1</v>
      </c>
      <c r="F332" s="218" t="s">
        <v>576</v>
      </c>
      <c r="G332" s="215"/>
      <c r="H332" s="217" t="s">
        <v>1</v>
      </c>
      <c r="I332" s="219"/>
      <c r="J332" s="215"/>
      <c r="K332" s="215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184</v>
      </c>
      <c r="AU332" s="224" t="s">
        <v>182</v>
      </c>
      <c r="AV332" s="13" t="s">
        <v>87</v>
      </c>
      <c r="AW332" s="13" t="s">
        <v>33</v>
      </c>
      <c r="AX332" s="13" t="s">
        <v>79</v>
      </c>
      <c r="AY332" s="224" t="s">
        <v>173</v>
      </c>
    </row>
    <row r="333" spans="2:51" s="14" customFormat="1" ht="12">
      <c r="B333" s="225"/>
      <c r="C333" s="226"/>
      <c r="D333" s="216" t="s">
        <v>184</v>
      </c>
      <c r="E333" s="227" t="s">
        <v>1</v>
      </c>
      <c r="F333" s="228" t="s">
        <v>577</v>
      </c>
      <c r="G333" s="226"/>
      <c r="H333" s="229">
        <v>52.5</v>
      </c>
      <c r="I333" s="230"/>
      <c r="J333" s="226"/>
      <c r="K333" s="226"/>
      <c r="L333" s="231"/>
      <c r="M333" s="232"/>
      <c r="N333" s="233"/>
      <c r="O333" s="233"/>
      <c r="P333" s="233"/>
      <c r="Q333" s="233"/>
      <c r="R333" s="233"/>
      <c r="S333" s="233"/>
      <c r="T333" s="234"/>
      <c r="AT333" s="235" t="s">
        <v>184</v>
      </c>
      <c r="AU333" s="235" t="s">
        <v>182</v>
      </c>
      <c r="AV333" s="14" t="s">
        <v>89</v>
      </c>
      <c r="AW333" s="14" t="s">
        <v>33</v>
      </c>
      <c r="AX333" s="14" t="s">
        <v>79</v>
      </c>
      <c r="AY333" s="235" t="s">
        <v>173</v>
      </c>
    </row>
    <row r="334" spans="2:51" s="14" customFormat="1" ht="12">
      <c r="B334" s="225"/>
      <c r="C334" s="226"/>
      <c r="D334" s="216" t="s">
        <v>184</v>
      </c>
      <c r="E334" s="227" t="s">
        <v>1</v>
      </c>
      <c r="F334" s="228" t="s">
        <v>578</v>
      </c>
      <c r="G334" s="226"/>
      <c r="H334" s="229">
        <v>53</v>
      </c>
      <c r="I334" s="230"/>
      <c r="J334" s="226"/>
      <c r="K334" s="226"/>
      <c r="L334" s="231"/>
      <c r="M334" s="232"/>
      <c r="N334" s="233"/>
      <c r="O334" s="233"/>
      <c r="P334" s="233"/>
      <c r="Q334" s="233"/>
      <c r="R334" s="233"/>
      <c r="S334" s="233"/>
      <c r="T334" s="234"/>
      <c r="AT334" s="235" t="s">
        <v>184</v>
      </c>
      <c r="AU334" s="235" t="s">
        <v>182</v>
      </c>
      <c r="AV334" s="14" t="s">
        <v>89</v>
      </c>
      <c r="AW334" s="14" t="s">
        <v>33</v>
      </c>
      <c r="AX334" s="14" t="s">
        <v>87</v>
      </c>
      <c r="AY334" s="235" t="s">
        <v>173</v>
      </c>
    </row>
    <row r="335" spans="2:63" s="12" customFormat="1" ht="20.85" customHeight="1">
      <c r="B335" s="185"/>
      <c r="C335" s="186"/>
      <c r="D335" s="187" t="s">
        <v>78</v>
      </c>
      <c r="E335" s="199" t="s">
        <v>579</v>
      </c>
      <c r="F335" s="199" t="s">
        <v>580</v>
      </c>
      <c r="G335" s="186"/>
      <c r="H335" s="186"/>
      <c r="I335" s="189"/>
      <c r="J335" s="200">
        <f>BK335</f>
        <v>0</v>
      </c>
      <c r="K335" s="186"/>
      <c r="L335" s="191"/>
      <c r="M335" s="192"/>
      <c r="N335" s="193"/>
      <c r="O335" s="193"/>
      <c r="P335" s="194">
        <f>SUM(P336:P348)</f>
        <v>0</v>
      </c>
      <c r="Q335" s="193"/>
      <c r="R335" s="194">
        <f>SUM(R336:R348)</f>
        <v>0.0048545</v>
      </c>
      <c r="S335" s="193"/>
      <c r="T335" s="195">
        <f>SUM(T336:T348)</f>
        <v>0</v>
      </c>
      <c r="AR335" s="196" t="s">
        <v>182</v>
      </c>
      <c r="AT335" s="197" t="s">
        <v>78</v>
      </c>
      <c r="AU335" s="197" t="s">
        <v>89</v>
      </c>
      <c r="AY335" s="196" t="s">
        <v>173</v>
      </c>
      <c r="BK335" s="198">
        <f>SUM(BK336:BK348)</f>
        <v>0</v>
      </c>
    </row>
    <row r="336" spans="1:65" s="2" customFormat="1" ht="24.2" customHeight="1">
      <c r="A336" s="35"/>
      <c r="B336" s="36"/>
      <c r="C336" s="201" t="s">
        <v>581</v>
      </c>
      <c r="D336" s="201" t="s">
        <v>177</v>
      </c>
      <c r="E336" s="202" t="s">
        <v>582</v>
      </c>
      <c r="F336" s="203" t="s">
        <v>583</v>
      </c>
      <c r="G336" s="204" t="s">
        <v>261</v>
      </c>
      <c r="H336" s="205">
        <v>36.75</v>
      </c>
      <c r="I336" s="206"/>
      <c r="J336" s="207">
        <f>ROUND(I336*H336,2)</f>
        <v>0</v>
      </c>
      <c r="K336" s="208"/>
      <c r="L336" s="38"/>
      <c r="M336" s="209" t="s">
        <v>1</v>
      </c>
      <c r="N336" s="210" t="s">
        <v>44</v>
      </c>
      <c r="O336" s="72"/>
      <c r="P336" s="211">
        <f>O336*H336</f>
        <v>0</v>
      </c>
      <c r="Q336" s="211">
        <v>0.00011</v>
      </c>
      <c r="R336" s="211">
        <f>Q336*H336</f>
        <v>0.0040425</v>
      </c>
      <c r="S336" s="211">
        <v>0</v>
      </c>
      <c r="T336" s="212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3" t="s">
        <v>426</v>
      </c>
      <c r="AT336" s="213" t="s">
        <v>177</v>
      </c>
      <c r="AU336" s="213" t="s">
        <v>182</v>
      </c>
      <c r="AY336" s="17" t="s">
        <v>173</v>
      </c>
      <c r="BE336" s="119">
        <f>IF(N336="základní",J336,0)</f>
        <v>0</v>
      </c>
      <c r="BF336" s="119">
        <f>IF(N336="snížená",J336,0)</f>
        <v>0</v>
      </c>
      <c r="BG336" s="119">
        <f>IF(N336="zákl. přenesená",J336,0)</f>
        <v>0</v>
      </c>
      <c r="BH336" s="119">
        <f>IF(N336="sníž. přenesená",J336,0)</f>
        <v>0</v>
      </c>
      <c r="BI336" s="119">
        <f>IF(N336="nulová",J336,0)</f>
        <v>0</v>
      </c>
      <c r="BJ336" s="17" t="s">
        <v>87</v>
      </c>
      <c r="BK336" s="119">
        <f>ROUND(I336*H336,2)</f>
        <v>0</v>
      </c>
      <c r="BL336" s="17" t="s">
        <v>426</v>
      </c>
      <c r="BM336" s="213" t="s">
        <v>584</v>
      </c>
    </row>
    <row r="337" spans="2:51" s="13" customFormat="1" ht="12">
      <c r="B337" s="214"/>
      <c r="C337" s="215"/>
      <c r="D337" s="216" t="s">
        <v>184</v>
      </c>
      <c r="E337" s="217" t="s">
        <v>1</v>
      </c>
      <c r="F337" s="218" t="s">
        <v>585</v>
      </c>
      <c r="G337" s="215"/>
      <c r="H337" s="217" t="s">
        <v>1</v>
      </c>
      <c r="I337" s="219"/>
      <c r="J337" s="215"/>
      <c r="K337" s="215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184</v>
      </c>
      <c r="AU337" s="224" t="s">
        <v>182</v>
      </c>
      <c r="AV337" s="13" t="s">
        <v>87</v>
      </c>
      <c r="AW337" s="13" t="s">
        <v>33</v>
      </c>
      <c r="AX337" s="13" t="s">
        <v>79</v>
      </c>
      <c r="AY337" s="224" t="s">
        <v>173</v>
      </c>
    </row>
    <row r="338" spans="2:51" s="14" customFormat="1" ht="12">
      <c r="B338" s="225"/>
      <c r="C338" s="226"/>
      <c r="D338" s="216" t="s">
        <v>184</v>
      </c>
      <c r="E338" s="227" t="s">
        <v>1</v>
      </c>
      <c r="F338" s="228" t="s">
        <v>586</v>
      </c>
      <c r="G338" s="226"/>
      <c r="H338" s="229">
        <v>36.75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AT338" s="235" t="s">
        <v>184</v>
      </c>
      <c r="AU338" s="235" t="s">
        <v>182</v>
      </c>
      <c r="AV338" s="14" t="s">
        <v>89</v>
      </c>
      <c r="AW338" s="14" t="s">
        <v>33</v>
      </c>
      <c r="AX338" s="14" t="s">
        <v>87</v>
      </c>
      <c r="AY338" s="235" t="s">
        <v>173</v>
      </c>
    </row>
    <row r="339" spans="1:65" s="2" customFormat="1" ht="16.5" customHeight="1">
      <c r="A339" s="35"/>
      <c r="B339" s="36"/>
      <c r="C339" s="247" t="s">
        <v>587</v>
      </c>
      <c r="D339" s="247" t="s">
        <v>291</v>
      </c>
      <c r="E339" s="248" t="s">
        <v>588</v>
      </c>
      <c r="F339" s="249" t="s">
        <v>589</v>
      </c>
      <c r="G339" s="250" t="s">
        <v>373</v>
      </c>
      <c r="H339" s="251">
        <v>2</v>
      </c>
      <c r="I339" s="252"/>
      <c r="J339" s="253">
        <f>ROUND(I339*H339,2)</f>
        <v>0</v>
      </c>
      <c r="K339" s="254"/>
      <c r="L339" s="255"/>
      <c r="M339" s="256" t="s">
        <v>1</v>
      </c>
      <c r="N339" s="257" t="s">
        <v>44</v>
      </c>
      <c r="O339" s="72"/>
      <c r="P339" s="211">
        <f>O339*H339</f>
        <v>0</v>
      </c>
      <c r="Q339" s="211">
        <v>0</v>
      </c>
      <c r="R339" s="211">
        <f>Q339*H339</f>
        <v>0</v>
      </c>
      <c r="S339" s="211">
        <v>0</v>
      </c>
      <c r="T339" s="212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3" t="s">
        <v>436</v>
      </c>
      <c r="AT339" s="213" t="s">
        <v>291</v>
      </c>
      <c r="AU339" s="213" t="s">
        <v>182</v>
      </c>
      <c r="AY339" s="17" t="s">
        <v>173</v>
      </c>
      <c r="BE339" s="119">
        <f>IF(N339="základní",J339,0)</f>
        <v>0</v>
      </c>
      <c r="BF339" s="119">
        <f>IF(N339="snížená",J339,0)</f>
        <v>0</v>
      </c>
      <c r="BG339" s="119">
        <f>IF(N339="zákl. přenesená",J339,0)</f>
        <v>0</v>
      </c>
      <c r="BH339" s="119">
        <f>IF(N339="sníž. přenesená",J339,0)</f>
        <v>0</v>
      </c>
      <c r="BI339" s="119">
        <f>IF(N339="nulová",J339,0)</f>
        <v>0</v>
      </c>
      <c r="BJ339" s="17" t="s">
        <v>87</v>
      </c>
      <c r="BK339" s="119">
        <f>ROUND(I339*H339,2)</f>
        <v>0</v>
      </c>
      <c r="BL339" s="17" t="s">
        <v>426</v>
      </c>
      <c r="BM339" s="213" t="s">
        <v>590</v>
      </c>
    </row>
    <row r="340" spans="2:51" s="13" customFormat="1" ht="12">
      <c r="B340" s="214"/>
      <c r="C340" s="215"/>
      <c r="D340" s="216" t="s">
        <v>184</v>
      </c>
      <c r="E340" s="217" t="s">
        <v>1</v>
      </c>
      <c r="F340" s="218" t="s">
        <v>591</v>
      </c>
      <c r="G340" s="215"/>
      <c r="H340" s="217" t="s">
        <v>1</v>
      </c>
      <c r="I340" s="219"/>
      <c r="J340" s="215"/>
      <c r="K340" s="215"/>
      <c r="L340" s="220"/>
      <c r="M340" s="221"/>
      <c r="N340" s="222"/>
      <c r="O340" s="222"/>
      <c r="P340" s="222"/>
      <c r="Q340" s="222"/>
      <c r="R340" s="222"/>
      <c r="S340" s="222"/>
      <c r="T340" s="223"/>
      <c r="AT340" s="224" t="s">
        <v>184</v>
      </c>
      <c r="AU340" s="224" t="s">
        <v>182</v>
      </c>
      <c r="AV340" s="13" t="s">
        <v>87</v>
      </c>
      <c r="AW340" s="13" t="s">
        <v>33</v>
      </c>
      <c r="AX340" s="13" t="s">
        <v>79</v>
      </c>
      <c r="AY340" s="224" t="s">
        <v>173</v>
      </c>
    </row>
    <row r="341" spans="2:51" s="14" customFormat="1" ht="12">
      <c r="B341" s="225"/>
      <c r="C341" s="226"/>
      <c r="D341" s="216" t="s">
        <v>184</v>
      </c>
      <c r="E341" s="227" t="s">
        <v>1</v>
      </c>
      <c r="F341" s="228" t="s">
        <v>89</v>
      </c>
      <c r="G341" s="226"/>
      <c r="H341" s="229">
        <v>2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AT341" s="235" t="s">
        <v>184</v>
      </c>
      <c r="AU341" s="235" t="s">
        <v>182</v>
      </c>
      <c r="AV341" s="14" t="s">
        <v>89</v>
      </c>
      <c r="AW341" s="14" t="s">
        <v>33</v>
      </c>
      <c r="AX341" s="14" t="s">
        <v>87</v>
      </c>
      <c r="AY341" s="235" t="s">
        <v>173</v>
      </c>
    </row>
    <row r="342" spans="1:65" s="2" customFormat="1" ht="16.5" customHeight="1">
      <c r="A342" s="35"/>
      <c r="B342" s="36"/>
      <c r="C342" s="201" t="s">
        <v>592</v>
      </c>
      <c r="D342" s="201" t="s">
        <v>177</v>
      </c>
      <c r="E342" s="202" t="s">
        <v>556</v>
      </c>
      <c r="F342" s="203" t="s">
        <v>557</v>
      </c>
      <c r="G342" s="204" t="s">
        <v>261</v>
      </c>
      <c r="H342" s="205">
        <v>1.4</v>
      </c>
      <c r="I342" s="206"/>
      <c r="J342" s="207">
        <f>ROUND(I342*H342,2)</f>
        <v>0</v>
      </c>
      <c r="K342" s="208"/>
      <c r="L342" s="38"/>
      <c r="M342" s="209" t="s">
        <v>1</v>
      </c>
      <c r="N342" s="210" t="s">
        <v>44</v>
      </c>
      <c r="O342" s="72"/>
      <c r="P342" s="211">
        <f>O342*H342</f>
        <v>0</v>
      </c>
      <c r="Q342" s="211">
        <v>0.00058</v>
      </c>
      <c r="R342" s="211">
        <f>Q342*H342</f>
        <v>0.000812</v>
      </c>
      <c r="S342" s="211">
        <v>0</v>
      </c>
      <c r="T342" s="212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3" t="s">
        <v>426</v>
      </c>
      <c r="AT342" s="213" t="s">
        <v>177</v>
      </c>
      <c r="AU342" s="213" t="s">
        <v>182</v>
      </c>
      <c r="AY342" s="17" t="s">
        <v>173</v>
      </c>
      <c r="BE342" s="119">
        <f>IF(N342="základní",J342,0)</f>
        <v>0</v>
      </c>
      <c r="BF342" s="119">
        <f>IF(N342="snížená",J342,0)</f>
        <v>0</v>
      </c>
      <c r="BG342" s="119">
        <f>IF(N342="zákl. přenesená",J342,0)</f>
        <v>0</v>
      </c>
      <c r="BH342" s="119">
        <f>IF(N342="sníž. přenesená",J342,0)</f>
        <v>0</v>
      </c>
      <c r="BI342" s="119">
        <f>IF(N342="nulová",J342,0)</f>
        <v>0</v>
      </c>
      <c r="BJ342" s="17" t="s">
        <v>87</v>
      </c>
      <c r="BK342" s="119">
        <f>ROUND(I342*H342,2)</f>
        <v>0</v>
      </c>
      <c r="BL342" s="17" t="s">
        <v>426</v>
      </c>
      <c r="BM342" s="213" t="s">
        <v>593</v>
      </c>
    </row>
    <row r="343" spans="2:51" s="13" customFormat="1" ht="12">
      <c r="B343" s="214"/>
      <c r="C343" s="215"/>
      <c r="D343" s="216" t="s">
        <v>184</v>
      </c>
      <c r="E343" s="217" t="s">
        <v>1</v>
      </c>
      <c r="F343" s="218" t="s">
        <v>594</v>
      </c>
      <c r="G343" s="215"/>
      <c r="H343" s="217" t="s">
        <v>1</v>
      </c>
      <c r="I343" s="219"/>
      <c r="J343" s="215"/>
      <c r="K343" s="215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184</v>
      </c>
      <c r="AU343" s="224" t="s">
        <v>182</v>
      </c>
      <c r="AV343" s="13" t="s">
        <v>87</v>
      </c>
      <c r="AW343" s="13" t="s">
        <v>33</v>
      </c>
      <c r="AX343" s="13" t="s">
        <v>79</v>
      </c>
      <c r="AY343" s="224" t="s">
        <v>173</v>
      </c>
    </row>
    <row r="344" spans="2:51" s="13" customFormat="1" ht="12">
      <c r="B344" s="214"/>
      <c r="C344" s="215"/>
      <c r="D344" s="216" t="s">
        <v>184</v>
      </c>
      <c r="E344" s="217" t="s">
        <v>1</v>
      </c>
      <c r="F344" s="218" t="s">
        <v>595</v>
      </c>
      <c r="G344" s="215"/>
      <c r="H344" s="217" t="s">
        <v>1</v>
      </c>
      <c r="I344" s="219"/>
      <c r="J344" s="215"/>
      <c r="K344" s="215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184</v>
      </c>
      <c r="AU344" s="224" t="s">
        <v>182</v>
      </c>
      <c r="AV344" s="13" t="s">
        <v>87</v>
      </c>
      <c r="AW344" s="13" t="s">
        <v>33</v>
      </c>
      <c r="AX344" s="13" t="s">
        <v>79</v>
      </c>
      <c r="AY344" s="224" t="s">
        <v>173</v>
      </c>
    </row>
    <row r="345" spans="2:51" s="14" customFormat="1" ht="12">
      <c r="B345" s="225"/>
      <c r="C345" s="226"/>
      <c r="D345" s="216" t="s">
        <v>184</v>
      </c>
      <c r="E345" s="227" t="s">
        <v>1</v>
      </c>
      <c r="F345" s="228" t="s">
        <v>596</v>
      </c>
      <c r="G345" s="226"/>
      <c r="H345" s="229">
        <v>1.4</v>
      </c>
      <c r="I345" s="230"/>
      <c r="J345" s="226"/>
      <c r="K345" s="226"/>
      <c r="L345" s="231"/>
      <c r="M345" s="232"/>
      <c r="N345" s="233"/>
      <c r="O345" s="233"/>
      <c r="P345" s="233"/>
      <c r="Q345" s="233"/>
      <c r="R345" s="233"/>
      <c r="S345" s="233"/>
      <c r="T345" s="234"/>
      <c r="AT345" s="235" t="s">
        <v>184</v>
      </c>
      <c r="AU345" s="235" t="s">
        <v>182</v>
      </c>
      <c r="AV345" s="14" t="s">
        <v>89</v>
      </c>
      <c r="AW345" s="14" t="s">
        <v>33</v>
      </c>
      <c r="AX345" s="14" t="s">
        <v>87</v>
      </c>
      <c r="AY345" s="235" t="s">
        <v>173</v>
      </c>
    </row>
    <row r="346" spans="1:65" s="2" customFormat="1" ht="16.5" customHeight="1">
      <c r="A346" s="35"/>
      <c r="B346" s="36"/>
      <c r="C346" s="247" t="s">
        <v>597</v>
      </c>
      <c r="D346" s="247" t="s">
        <v>291</v>
      </c>
      <c r="E346" s="248" t="s">
        <v>562</v>
      </c>
      <c r="F346" s="249" t="s">
        <v>563</v>
      </c>
      <c r="G346" s="250" t="s">
        <v>564</v>
      </c>
      <c r="H346" s="251">
        <v>1</v>
      </c>
      <c r="I346" s="252"/>
      <c r="J346" s="253">
        <f>ROUND(I346*H346,2)</f>
        <v>0</v>
      </c>
      <c r="K346" s="254"/>
      <c r="L346" s="255"/>
      <c r="M346" s="256" t="s">
        <v>1</v>
      </c>
      <c r="N346" s="257" t="s">
        <v>44</v>
      </c>
      <c r="O346" s="72"/>
      <c r="P346" s="211">
        <f>O346*H346</f>
        <v>0</v>
      </c>
      <c r="Q346" s="211">
        <v>0</v>
      </c>
      <c r="R346" s="211">
        <f>Q346*H346</f>
        <v>0</v>
      </c>
      <c r="S346" s="211">
        <v>0</v>
      </c>
      <c r="T346" s="212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13" t="s">
        <v>436</v>
      </c>
      <c r="AT346" s="213" t="s">
        <v>291</v>
      </c>
      <c r="AU346" s="213" t="s">
        <v>182</v>
      </c>
      <c r="AY346" s="17" t="s">
        <v>173</v>
      </c>
      <c r="BE346" s="119">
        <f>IF(N346="základní",J346,0)</f>
        <v>0</v>
      </c>
      <c r="BF346" s="119">
        <f>IF(N346="snížená",J346,0)</f>
        <v>0</v>
      </c>
      <c r="BG346" s="119">
        <f>IF(N346="zákl. přenesená",J346,0)</f>
        <v>0</v>
      </c>
      <c r="BH346" s="119">
        <f>IF(N346="sníž. přenesená",J346,0)</f>
        <v>0</v>
      </c>
      <c r="BI346" s="119">
        <f>IF(N346="nulová",J346,0)</f>
        <v>0</v>
      </c>
      <c r="BJ346" s="17" t="s">
        <v>87</v>
      </c>
      <c r="BK346" s="119">
        <f>ROUND(I346*H346,2)</f>
        <v>0</v>
      </c>
      <c r="BL346" s="17" t="s">
        <v>426</v>
      </c>
      <c r="BM346" s="213" t="s">
        <v>598</v>
      </c>
    </row>
    <row r="347" spans="1:65" s="2" customFormat="1" ht="16.5" customHeight="1">
      <c r="A347" s="35"/>
      <c r="B347" s="36"/>
      <c r="C347" s="201" t="s">
        <v>599</v>
      </c>
      <c r="D347" s="201" t="s">
        <v>177</v>
      </c>
      <c r="E347" s="202" t="s">
        <v>526</v>
      </c>
      <c r="F347" s="203" t="s">
        <v>527</v>
      </c>
      <c r="G347" s="204" t="s">
        <v>528</v>
      </c>
      <c r="H347" s="258"/>
      <c r="I347" s="206"/>
      <c r="J347" s="207">
        <f>ROUND(I347*H347,2)</f>
        <v>0</v>
      </c>
      <c r="K347" s="208"/>
      <c r="L347" s="38"/>
      <c r="M347" s="209" t="s">
        <v>1</v>
      </c>
      <c r="N347" s="210" t="s">
        <v>44</v>
      </c>
      <c r="O347" s="72"/>
      <c r="P347" s="211">
        <f>O347*H347</f>
        <v>0</v>
      </c>
      <c r="Q347" s="211">
        <v>0</v>
      </c>
      <c r="R347" s="211">
        <f>Q347*H347</f>
        <v>0</v>
      </c>
      <c r="S347" s="211">
        <v>0</v>
      </c>
      <c r="T347" s="212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3" t="s">
        <v>426</v>
      </c>
      <c r="AT347" s="213" t="s">
        <v>177</v>
      </c>
      <c r="AU347" s="213" t="s">
        <v>182</v>
      </c>
      <c r="AY347" s="17" t="s">
        <v>173</v>
      </c>
      <c r="BE347" s="119">
        <f>IF(N347="základní",J347,0)</f>
        <v>0</v>
      </c>
      <c r="BF347" s="119">
        <f>IF(N347="snížená",J347,0)</f>
        <v>0</v>
      </c>
      <c r="BG347" s="119">
        <f>IF(N347="zákl. přenesená",J347,0)</f>
        <v>0</v>
      </c>
      <c r="BH347" s="119">
        <f>IF(N347="sníž. přenesená",J347,0)</f>
        <v>0</v>
      </c>
      <c r="BI347" s="119">
        <f>IF(N347="nulová",J347,0)</f>
        <v>0</v>
      </c>
      <c r="BJ347" s="17" t="s">
        <v>87</v>
      </c>
      <c r="BK347" s="119">
        <f>ROUND(I347*H347,2)</f>
        <v>0</v>
      </c>
      <c r="BL347" s="17" t="s">
        <v>426</v>
      </c>
      <c r="BM347" s="213" t="s">
        <v>600</v>
      </c>
    </row>
    <row r="348" spans="1:65" s="2" customFormat="1" ht="16.5" customHeight="1">
      <c r="A348" s="35"/>
      <c r="B348" s="36"/>
      <c r="C348" s="201" t="s">
        <v>601</v>
      </c>
      <c r="D348" s="201" t="s">
        <v>177</v>
      </c>
      <c r="E348" s="202" t="s">
        <v>602</v>
      </c>
      <c r="F348" s="203" t="s">
        <v>603</v>
      </c>
      <c r="G348" s="204" t="s">
        <v>180</v>
      </c>
      <c r="H348" s="205">
        <v>10</v>
      </c>
      <c r="I348" s="206"/>
      <c r="J348" s="207">
        <f>ROUND(I348*H348,2)</f>
        <v>0</v>
      </c>
      <c r="K348" s="208"/>
      <c r="L348" s="38"/>
      <c r="M348" s="209" t="s">
        <v>1</v>
      </c>
      <c r="N348" s="210" t="s">
        <v>44</v>
      </c>
      <c r="O348" s="72"/>
      <c r="P348" s="211">
        <f>O348*H348</f>
        <v>0</v>
      </c>
      <c r="Q348" s="211">
        <v>0</v>
      </c>
      <c r="R348" s="211">
        <f>Q348*H348</f>
        <v>0</v>
      </c>
      <c r="S348" s="211">
        <v>0</v>
      </c>
      <c r="T348" s="212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3" t="s">
        <v>426</v>
      </c>
      <c r="AT348" s="213" t="s">
        <v>177</v>
      </c>
      <c r="AU348" s="213" t="s">
        <v>182</v>
      </c>
      <c r="AY348" s="17" t="s">
        <v>173</v>
      </c>
      <c r="BE348" s="119">
        <f>IF(N348="základní",J348,0)</f>
        <v>0</v>
      </c>
      <c r="BF348" s="119">
        <f>IF(N348="snížená",J348,0)</f>
        <v>0</v>
      </c>
      <c r="BG348" s="119">
        <f>IF(N348="zákl. přenesená",J348,0)</f>
        <v>0</v>
      </c>
      <c r="BH348" s="119">
        <f>IF(N348="sníž. přenesená",J348,0)</f>
        <v>0</v>
      </c>
      <c r="BI348" s="119">
        <f>IF(N348="nulová",J348,0)</f>
        <v>0</v>
      </c>
      <c r="BJ348" s="17" t="s">
        <v>87</v>
      </c>
      <c r="BK348" s="119">
        <f>ROUND(I348*H348,2)</f>
        <v>0</v>
      </c>
      <c r="BL348" s="17" t="s">
        <v>426</v>
      </c>
      <c r="BM348" s="213" t="s">
        <v>604</v>
      </c>
    </row>
    <row r="349" spans="2:63" s="12" customFormat="1" ht="20.85" customHeight="1">
      <c r="B349" s="185"/>
      <c r="C349" s="186"/>
      <c r="D349" s="187" t="s">
        <v>78</v>
      </c>
      <c r="E349" s="199" t="s">
        <v>605</v>
      </c>
      <c r="F349" s="199" t="s">
        <v>606</v>
      </c>
      <c r="G349" s="186"/>
      <c r="H349" s="186"/>
      <c r="I349" s="189"/>
      <c r="J349" s="200">
        <f>BK349</f>
        <v>0</v>
      </c>
      <c r="K349" s="186"/>
      <c r="L349" s="191"/>
      <c r="M349" s="192"/>
      <c r="N349" s="193"/>
      <c r="O349" s="193"/>
      <c r="P349" s="194">
        <f>SUM(P350:P353)</f>
        <v>0</v>
      </c>
      <c r="Q349" s="193"/>
      <c r="R349" s="194">
        <f>SUM(R350:R353)</f>
        <v>0</v>
      </c>
      <c r="S349" s="193"/>
      <c r="T349" s="195">
        <f>SUM(T350:T353)</f>
        <v>0</v>
      </c>
      <c r="AR349" s="196" t="s">
        <v>182</v>
      </c>
      <c r="AT349" s="197" t="s">
        <v>78</v>
      </c>
      <c r="AU349" s="197" t="s">
        <v>89</v>
      </c>
      <c r="AY349" s="196" t="s">
        <v>173</v>
      </c>
      <c r="BK349" s="198">
        <f>SUM(BK350:BK353)</f>
        <v>0</v>
      </c>
    </row>
    <row r="350" spans="1:65" s="2" customFormat="1" ht="24.2" customHeight="1">
      <c r="A350" s="35"/>
      <c r="B350" s="36"/>
      <c r="C350" s="201" t="s">
        <v>607</v>
      </c>
      <c r="D350" s="201" t="s">
        <v>177</v>
      </c>
      <c r="E350" s="202" t="s">
        <v>567</v>
      </c>
      <c r="F350" s="203" t="s">
        <v>568</v>
      </c>
      <c r="G350" s="204" t="s">
        <v>261</v>
      </c>
      <c r="H350" s="205">
        <v>1</v>
      </c>
      <c r="I350" s="206"/>
      <c r="J350" s="207">
        <f>ROUND(I350*H350,2)</f>
        <v>0</v>
      </c>
      <c r="K350" s="208"/>
      <c r="L350" s="38"/>
      <c r="M350" s="209" t="s">
        <v>1</v>
      </c>
      <c r="N350" s="210" t="s">
        <v>44</v>
      </c>
      <c r="O350" s="72"/>
      <c r="P350" s="211">
        <f>O350*H350</f>
        <v>0</v>
      </c>
      <c r="Q350" s="211">
        <v>0</v>
      </c>
      <c r="R350" s="211">
        <f>Q350*H350</f>
        <v>0</v>
      </c>
      <c r="S350" s="211">
        <v>0</v>
      </c>
      <c r="T350" s="212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13" t="s">
        <v>426</v>
      </c>
      <c r="AT350" s="213" t="s">
        <v>177</v>
      </c>
      <c r="AU350" s="213" t="s">
        <v>182</v>
      </c>
      <c r="AY350" s="17" t="s">
        <v>173</v>
      </c>
      <c r="BE350" s="119">
        <f>IF(N350="základní",J350,0)</f>
        <v>0</v>
      </c>
      <c r="BF350" s="119">
        <f>IF(N350="snížená",J350,0)</f>
        <v>0</v>
      </c>
      <c r="BG350" s="119">
        <f>IF(N350="zákl. přenesená",J350,0)</f>
        <v>0</v>
      </c>
      <c r="BH350" s="119">
        <f>IF(N350="sníž. přenesená",J350,0)</f>
        <v>0</v>
      </c>
      <c r="BI350" s="119">
        <f>IF(N350="nulová",J350,0)</f>
        <v>0</v>
      </c>
      <c r="BJ350" s="17" t="s">
        <v>87</v>
      </c>
      <c r="BK350" s="119">
        <f>ROUND(I350*H350,2)</f>
        <v>0</v>
      </c>
      <c r="BL350" s="17" t="s">
        <v>426</v>
      </c>
      <c r="BM350" s="213" t="s">
        <v>608</v>
      </c>
    </row>
    <row r="351" spans="2:51" s="14" customFormat="1" ht="12">
      <c r="B351" s="225"/>
      <c r="C351" s="226"/>
      <c r="D351" s="216" t="s">
        <v>184</v>
      </c>
      <c r="E351" s="227" t="s">
        <v>1</v>
      </c>
      <c r="F351" s="228" t="s">
        <v>87</v>
      </c>
      <c r="G351" s="226"/>
      <c r="H351" s="229">
        <v>1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AT351" s="235" t="s">
        <v>184</v>
      </c>
      <c r="AU351" s="235" t="s">
        <v>182</v>
      </c>
      <c r="AV351" s="14" t="s">
        <v>89</v>
      </c>
      <c r="AW351" s="14" t="s">
        <v>33</v>
      </c>
      <c r="AX351" s="14" t="s">
        <v>87</v>
      </c>
      <c r="AY351" s="235" t="s">
        <v>173</v>
      </c>
    </row>
    <row r="352" spans="1:65" s="2" customFormat="1" ht="24.2" customHeight="1">
      <c r="A352" s="35"/>
      <c r="B352" s="36"/>
      <c r="C352" s="247" t="s">
        <v>609</v>
      </c>
      <c r="D352" s="247" t="s">
        <v>291</v>
      </c>
      <c r="E352" s="248" t="s">
        <v>610</v>
      </c>
      <c r="F352" s="249" t="s">
        <v>611</v>
      </c>
      <c r="G352" s="250" t="s">
        <v>373</v>
      </c>
      <c r="H352" s="251">
        <v>1</v>
      </c>
      <c r="I352" s="252"/>
      <c r="J352" s="253">
        <f>ROUND(I352*H352,2)</f>
        <v>0</v>
      </c>
      <c r="K352" s="254"/>
      <c r="L352" s="255"/>
      <c r="M352" s="256" t="s">
        <v>1</v>
      </c>
      <c r="N352" s="257" t="s">
        <v>44</v>
      </c>
      <c r="O352" s="72"/>
      <c r="P352" s="211">
        <f>O352*H352</f>
        <v>0</v>
      </c>
      <c r="Q352" s="211">
        <v>0</v>
      </c>
      <c r="R352" s="211">
        <f>Q352*H352</f>
        <v>0</v>
      </c>
      <c r="S352" s="211">
        <v>0</v>
      </c>
      <c r="T352" s="212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13" t="s">
        <v>294</v>
      </c>
      <c r="AT352" s="213" t="s">
        <v>291</v>
      </c>
      <c r="AU352" s="213" t="s">
        <v>182</v>
      </c>
      <c r="AY352" s="17" t="s">
        <v>173</v>
      </c>
      <c r="BE352" s="119">
        <f>IF(N352="základní",J352,0)</f>
        <v>0</v>
      </c>
      <c r="BF352" s="119">
        <f>IF(N352="snížená",J352,0)</f>
        <v>0</v>
      </c>
      <c r="BG352" s="119">
        <f>IF(N352="zákl. přenesená",J352,0)</f>
        <v>0</v>
      </c>
      <c r="BH352" s="119">
        <f>IF(N352="sníž. přenesená",J352,0)</f>
        <v>0</v>
      </c>
      <c r="BI352" s="119">
        <f>IF(N352="nulová",J352,0)</f>
        <v>0</v>
      </c>
      <c r="BJ352" s="17" t="s">
        <v>87</v>
      </c>
      <c r="BK352" s="119">
        <f>ROUND(I352*H352,2)</f>
        <v>0</v>
      </c>
      <c r="BL352" s="17" t="s">
        <v>294</v>
      </c>
      <c r="BM352" s="213" t="s">
        <v>612</v>
      </c>
    </row>
    <row r="353" spans="1:65" s="2" customFormat="1" ht="24.2" customHeight="1">
      <c r="A353" s="35"/>
      <c r="B353" s="36"/>
      <c r="C353" s="247" t="s">
        <v>613</v>
      </c>
      <c r="D353" s="247" t="s">
        <v>291</v>
      </c>
      <c r="E353" s="248" t="s">
        <v>614</v>
      </c>
      <c r="F353" s="249" t="s">
        <v>615</v>
      </c>
      <c r="G353" s="250" t="s">
        <v>373</v>
      </c>
      <c r="H353" s="251">
        <v>1</v>
      </c>
      <c r="I353" s="252"/>
      <c r="J353" s="253">
        <f>ROUND(I353*H353,2)</f>
        <v>0</v>
      </c>
      <c r="K353" s="254"/>
      <c r="L353" s="255"/>
      <c r="M353" s="256" t="s">
        <v>1</v>
      </c>
      <c r="N353" s="257" t="s">
        <v>44</v>
      </c>
      <c r="O353" s="72"/>
      <c r="P353" s="211">
        <f>O353*H353</f>
        <v>0</v>
      </c>
      <c r="Q353" s="211">
        <v>0</v>
      </c>
      <c r="R353" s="211">
        <f>Q353*H353</f>
        <v>0</v>
      </c>
      <c r="S353" s="211">
        <v>0</v>
      </c>
      <c r="T353" s="212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3" t="s">
        <v>294</v>
      </c>
      <c r="AT353" s="213" t="s">
        <v>291</v>
      </c>
      <c r="AU353" s="213" t="s">
        <v>182</v>
      </c>
      <c r="AY353" s="17" t="s">
        <v>173</v>
      </c>
      <c r="BE353" s="119">
        <f>IF(N353="základní",J353,0)</f>
        <v>0</v>
      </c>
      <c r="BF353" s="119">
        <f>IF(N353="snížená",J353,0)</f>
        <v>0</v>
      </c>
      <c r="BG353" s="119">
        <f>IF(N353="zákl. přenesená",J353,0)</f>
        <v>0</v>
      </c>
      <c r="BH353" s="119">
        <f>IF(N353="sníž. přenesená",J353,0)</f>
        <v>0</v>
      </c>
      <c r="BI353" s="119">
        <f>IF(N353="nulová",J353,0)</f>
        <v>0</v>
      </c>
      <c r="BJ353" s="17" t="s">
        <v>87</v>
      </c>
      <c r="BK353" s="119">
        <f>ROUND(I353*H353,2)</f>
        <v>0</v>
      </c>
      <c r="BL353" s="17" t="s">
        <v>294</v>
      </c>
      <c r="BM353" s="213" t="s">
        <v>616</v>
      </c>
    </row>
    <row r="354" spans="2:63" s="12" customFormat="1" ht="22.9" customHeight="1">
      <c r="B354" s="185"/>
      <c r="C354" s="186"/>
      <c r="D354" s="187" t="s">
        <v>78</v>
      </c>
      <c r="E354" s="199" t="s">
        <v>617</v>
      </c>
      <c r="F354" s="199" t="s">
        <v>618</v>
      </c>
      <c r="G354" s="186"/>
      <c r="H354" s="186"/>
      <c r="I354" s="189"/>
      <c r="J354" s="200">
        <f>BK354</f>
        <v>0</v>
      </c>
      <c r="K354" s="186"/>
      <c r="L354" s="191"/>
      <c r="M354" s="192"/>
      <c r="N354" s="193"/>
      <c r="O354" s="193"/>
      <c r="P354" s="194">
        <f>SUM(P355:P370)</f>
        <v>0</v>
      </c>
      <c r="Q354" s="193"/>
      <c r="R354" s="194">
        <f>SUM(R355:R370)</f>
        <v>0.48688000000000003</v>
      </c>
      <c r="S354" s="193"/>
      <c r="T354" s="195">
        <f>SUM(T355:T370)</f>
        <v>0</v>
      </c>
      <c r="AR354" s="196" t="s">
        <v>182</v>
      </c>
      <c r="AT354" s="197" t="s">
        <v>78</v>
      </c>
      <c r="AU354" s="197" t="s">
        <v>87</v>
      </c>
      <c r="AY354" s="196" t="s">
        <v>173</v>
      </c>
      <c r="BK354" s="198">
        <f>SUM(BK355:BK370)</f>
        <v>0</v>
      </c>
    </row>
    <row r="355" spans="1:65" s="2" customFormat="1" ht="16.5" customHeight="1">
      <c r="A355" s="35"/>
      <c r="B355" s="36"/>
      <c r="C355" s="201" t="s">
        <v>619</v>
      </c>
      <c r="D355" s="201" t="s">
        <v>177</v>
      </c>
      <c r="E355" s="202" t="s">
        <v>620</v>
      </c>
      <c r="F355" s="203" t="s">
        <v>621</v>
      </c>
      <c r="G355" s="204" t="s">
        <v>193</v>
      </c>
      <c r="H355" s="205">
        <v>1270</v>
      </c>
      <c r="I355" s="206"/>
      <c r="J355" s="207">
        <f>ROUND(I355*H355,2)</f>
        <v>0</v>
      </c>
      <c r="K355" s="208"/>
      <c r="L355" s="38"/>
      <c r="M355" s="209" t="s">
        <v>1</v>
      </c>
      <c r="N355" s="210" t="s">
        <v>44</v>
      </c>
      <c r="O355" s="72"/>
      <c r="P355" s="211">
        <f>O355*H355</f>
        <v>0</v>
      </c>
      <c r="Q355" s="211">
        <v>7E-05</v>
      </c>
      <c r="R355" s="211">
        <f>Q355*H355</f>
        <v>0.08889999999999999</v>
      </c>
      <c r="S355" s="211">
        <v>0</v>
      </c>
      <c r="T355" s="212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3" t="s">
        <v>426</v>
      </c>
      <c r="AT355" s="213" t="s">
        <v>177</v>
      </c>
      <c r="AU355" s="213" t="s">
        <v>89</v>
      </c>
      <c r="AY355" s="17" t="s">
        <v>173</v>
      </c>
      <c r="BE355" s="119">
        <f>IF(N355="základní",J355,0)</f>
        <v>0</v>
      </c>
      <c r="BF355" s="119">
        <f>IF(N355="snížená",J355,0)</f>
        <v>0</v>
      </c>
      <c r="BG355" s="119">
        <f>IF(N355="zákl. přenesená",J355,0)</f>
        <v>0</v>
      </c>
      <c r="BH355" s="119">
        <f>IF(N355="sníž. přenesená",J355,0)</f>
        <v>0</v>
      </c>
      <c r="BI355" s="119">
        <f>IF(N355="nulová",J355,0)</f>
        <v>0</v>
      </c>
      <c r="BJ355" s="17" t="s">
        <v>87</v>
      </c>
      <c r="BK355" s="119">
        <f>ROUND(I355*H355,2)</f>
        <v>0</v>
      </c>
      <c r="BL355" s="17" t="s">
        <v>426</v>
      </c>
      <c r="BM355" s="213" t="s">
        <v>622</v>
      </c>
    </row>
    <row r="356" spans="2:51" s="14" customFormat="1" ht="12">
      <c r="B356" s="225"/>
      <c r="C356" s="226"/>
      <c r="D356" s="216" t="s">
        <v>184</v>
      </c>
      <c r="E356" s="227" t="s">
        <v>1</v>
      </c>
      <c r="F356" s="228" t="s">
        <v>623</v>
      </c>
      <c r="G356" s="226"/>
      <c r="H356" s="229">
        <v>1270</v>
      </c>
      <c r="I356" s="230"/>
      <c r="J356" s="226"/>
      <c r="K356" s="226"/>
      <c r="L356" s="231"/>
      <c r="M356" s="232"/>
      <c r="N356" s="233"/>
      <c r="O356" s="233"/>
      <c r="P356" s="233"/>
      <c r="Q356" s="233"/>
      <c r="R356" s="233"/>
      <c r="S356" s="233"/>
      <c r="T356" s="234"/>
      <c r="AT356" s="235" t="s">
        <v>184</v>
      </c>
      <c r="AU356" s="235" t="s">
        <v>89</v>
      </c>
      <c r="AV356" s="14" t="s">
        <v>89</v>
      </c>
      <c r="AW356" s="14" t="s">
        <v>33</v>
      </c>
      <c r="AX356" s="14" t="s">
        <v>87</v>
      </c>
      <c r="AY356" s="235" t="s">
        <v>173</v>
      </c>
    </row>
    <row r="357" spans="1:65" s="2" customFormat="1" ht="24.2" customHeight="1">
      <c r="A357" s="35"/>
      <c r="B357" s="36"/>
      <c r="C357" s="247" t="s">
        <v>624</v>
      </c>
      <c r="D357" s="247" t="s">
        <v>291</v>
      </c>
      <c r="E357" s="248" t="s">
        <v>625</v>
      </c>
      <c r="F357" s="249" t="s">
        <v>626</v>
      </c>
      <c r="G357" s="250" t="s">
        <v>193</v>
      </c>
      <c r="H357" s="251">
        <v>1295.4</v>
      </c>
      <c r="I357" s="252"/>
      <c r="J357" s="253">
        <f>ROUND(I357*H357,2)</f>
        <v>0</v>
      </c>
      <c r="K357" s="254"/>
      <c r="L357" s="255"/>
      <c r="M357" s="256" t="s">
        <v>1</v>
      </c>
      <c r="N357" s="257" t="s">
        <v>44</v>
      </c>
      <c r="O357" s="72"/>
      <c r="P357" s="211">
        <f>O357*H357</f>
        <v>0</v>
      </c>
      <c r="Q357" s="211">
        <v>0</v>
      </c>
      <c r="R357" s="211">
        <f>Q357*H357</f>
        <v>0</v>
      </c>
      <c r="S357" s="211">
        <v>0</v>
      </c>
      <c r="T357" s="212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3" t="s">
        <v>294</v>
      </c>
      <c r="AT357" s="213" t="s">
        <v>291</v>
      </c>
      <c r="AU357" s="213" t="s">
        <v>89</v>
      </c>
      <c r="AY357" s="17" t="s">
        <v>173</v>
      </c>
      <c r="BE357" s="119">
        <f>IF(N357="základní",J357,0)</f>
        <v>0</v>
      </c>
      <c r="BF357" s="119">
        <f>IF(N357="snížená",J357,0)</f>
        <v>0</v>
      </c>
      <c r="BG357" s="119">
        <f>IF(N357="zákl. přenesená",J357,0)</f>
        <v>0</v>
      </c>
      <c r="BH357" s="119">
        <f>IF(N357="sníž. přenesená",J357,0)</f>
        <v>0</v>
      </c>
      <c r="BI357" s="119">
        <f>IF(N357="nulová",J357,0)</f>
        <v>0</v>
      </c>
      <c r="BJ357" s="17" t="s">
        <v>87</v>
      </c>
      <c r="BK357" s="119">
        <f>ROUND(I357*H357,2)</f>
        <v>0</v>
      </c>
      <c r="BL357" s="17" t="s">
        <v>294</v>
      </c>
      <c r="BM357" s="213" t="s">
        <v>627</v>
      </c>
    </row>
    <row r="358" spans="2:51" s="13" customFormat="1" ht="12">
      <c r="B358" s="214"/>
      <c r="C358" s="215"/>
      <c r="D358" s="216" t="s">
        <v>184</v>
      </c>
      <c r="E358" s="217" t="s">
        <v>1</v>
      </c>
      <c r="F358" s="218" t="s">
        <v>628</v>
      </c>
      <c r="G358" s="215"/>
      <c r="H358" s="217" t="s">
        <v>1</v>
      </c>
      <c r="I358" s="219"/>
      <c r="J358" s="215"/>
      <c r="K358" s="215"/>
      <c r="L358" s="220"/>
      <c r="M358" s="221"/>
      <c r="N358" s="222"/>
      <c r="O358" s="222"/>
      <c r="P358" s="222"/>
      <c r="Q358" s="222"/>
      <c r="R358" s="222"/>
      <c r="S358" s="222"/>
      <c r="T358" s="223"/>
      <c r="AT358" s="224" t="s">
        <v>184</v>
      </c>
      <c r="AU358" s="224" t="s">
        <v>89</v>
      </c>
      <c r="AV358" s="13" t="s">
        <v>87</v>
      </c>
      <c r="AW358" s="13" t="s">
        <v>33</v>
      </c>
      <c r="AX358" s="13" t="s">
        <v>79</v>
      </c>
      <c r="AY358" s="224" t="s">
        <v>173</v>
      </c>
    </row>
    <row r="359" spans="2:51" s="14" customFormat="1" ht="12">
      <c r="B359" s="225"/>
      <c r="C359" s="226"/>
      <c r="D359" s="216" t="s">
        <v>184</v>
      </c>
      <c r="E359" s="227" t="s">
        <v>1</v>
      </c>
      <c r="F359" s="228" t="s">
        <v>629</v>
      </c>
      <c r="G359" s="226"/>
      <c r="H359" s="229">
        <v>1295.4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AT359" s="235" t="s">
        <v>184</v>
      </c>
      <c r="AU359" s="235" t="s">
        <v>89</v>
      </c>
      <c r="AV359" s="14" t="s">
        <v>89</v>
      </c>
      <c r="AW359" s="14" t="s">
        <v>33</v>
      </c>
      <c r="AX359" s="14" t="s">
        <v>87</v>
      </c>
      <c r="AY359" s="235" t="s">
        <v>173</v>
      </c>
    </row>
    <row r="360" spans="1:65" s="2" customFormat="1" ht="16.5" customHeight="1">
      <c r="A360" s="35"/>
      <c r="B360" s="36"/>
      <c r="C360" s="201" t="s">
        <v>630</v>
      </c>
      <c r="D360" s="201" t="s">
        <v>177</v>
      </c>
      <c r="E360" s="202" t="s">
        <v>631</v>
      </c>
      <c r="F360" s="203" t="s">
        <v>632</v>
      </c>
      <c r="G360" s="204" t="s">
        <v>193</v>
      </c>
      <c r="H360" s="205">
        <v>22</v>
      </c>
      <c r="I360" s="206"/>
      <c r="J360" s="207">
        <f>ROUND(I360*H360,2)</f>
        <v>0</v>
      </c>
      <c r="K360" s="208"/>
      <c r="L360" s="38"/>
      <c r="M360" s="209" t="s">
        <v>1</v>
      </c>
      <c r="N360" s="210" t="s">
        <v>44</v>
      </c>
      <c r="O360" s="72"/>
      <c r="P360" s="211">
        <f>O360*H360</f>
        <v>0</v>
      </c>
      <c r="Q360" s="211">
        <v>9E-05</v>
      </c>
      <c r="R360" s="211">
        <f>Q360*H360</f>
        <v>0.00198</v>
      </c>
      <c r="S360" s="211">
        <v>0</v>
      </c>
      <c r="T360" s="212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13" t="s">
        <v>426</v>
      </c>
      <c r="AT360" s="213" t="s">
        <v>177</v>
      </c>
      <c r="AU360" s="213" t="s">
        <v>89</v>
      </c>
      <c r="AY360" s="17" t="s">
        <v>173</v>
      </c>
      <c r="BE360" s="119">
        <f>IF(N360="základní",J360,0)</f>
        <v>0</v>
      </c>
      <c r="BF360" s="119">
        <f>IF(N360="snížená",J360,0)</f>
        <v>0</v>
      </c>
      <c r="BG360" s="119">
        <f>IF(N360="zákl. přenesená",J360,0)</f>
        <v>0</v>
      </c>
      <c r="BH360" s="119">
        <f>IF(N360="sníž. přenesená",J360,0)</f>
        <v>0</v>
      </c>
      <c r="BI360" s="119">
        <f>IF(N360="nulová",J360,0)</f>
        <v>0</v>
      </c>
      <c r="BJ360" s="17" t="s">
        <v>87</v>
      </c>
      <c r="BK360" s="119">
        <f>ROUND(I360*H360,2)</f>
        <v>0</v>
      </c>
      <c r="BL360" s="17" t="s">
        <v>426</v>
      </c>
      <c r="BM360" s="213" t="s">
        <v>633</v>
      </c>
    </row>
    <row r="361" spans="2:51" s="14" customFormat="1" ht="22.5">
      <c r="B361" s="225"/>
      <c r="C361" s="226"/>
      <c r="D361" s="216" t="s">
        <v>184</v>
      </c>
      <c r="E361" s="227" t="s">
        <v>1</v>
      </c>
      <c r="F361" s="228" t="s">
        <v>634</v>
      </c>
      <c r="G361" s="226"/>
      <c r="H361" s="229">
        <v>22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4"/>
      <c r="AT361" s="235" t="s">
        <v>184</v>
      </c>
      <c r="AU361" s="235" t="s">
        <v>89</v>
      </c>
      <c r="AV361" s="14" t="s">
        <v>89</v>
      </c>
      <c r="AW361" s="14" t="s">
        <v>33</v>
      </c>
      <c r="AX361" s="14" t="s">
        <v>87</v>
      </c>
      <c r="AY361" s="235" t="s">
        <v>173</v>
      </c>
    </row>
    <row r="362" spans="1:65" s="2" customFormat="1" ht="16.5" customHeight="1">
      <c r="A362" s="35"/>
      <c r="B362" s="36"/>
      <c r="C362" s="247" t="s">
        <v>635</v>
      </c>
      <c r="D362" s="247" t="s">
        <v>291</v>
      </c>
      <c r="E362" s="248" t="s">
        <v>620</v>
      </c>
      <c r="F362" s="249" t="s">
        <v>636</v>
      </c>
      <c r="G362" s="250" t="s">
        <v>193</v>
      </c>
      <c r="H362" s="251">
        <v>22.44</v>
      </c>
      <c r="I362" s="252"/>
      <c r="J362" s="253">
        <f>ROUND(I362*H362,2)</f>
        <v>0</v>
      </c>
      <c r="K362" s="254"/>
      <c r="L362" s="255"/>
      <c r="M362" s="256" t="s">
        <v>1</v>
      </c>
      <c r="N362" s="257" t="s">
        <v>44</v>
      </c>
      <c r="O362" s="72"/>
      <c r="P362" s="211">
        <f>O362*H362</f>
        <v>0</v>
      </c>
      <c r="Q362" s="211">
        <v>0</v>
      </c>
      <c r="R362" s="211">
        <f>Q362*H362</f>
        <v>0</v>
      </c>
      <c r="S362" s="211">
        <v>0</v>
      </c>
      <c r="T362" s="212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3" t="s">
        <v>294</v>
      </c>
      <c r="AT362" s="213" t="s">
        <v>291</v>
      </c>
      <c r="AU362" s="213" t="s">
        <v>89</v>
      </c>
      <c r="AY362" s="17" t="s">
        <v>173</v>
      </c>
      <c r="BE362" s="119">
        <f>IF(N362="základní",J362,0)</f>
        <v>0</v>
      </c>
      <c r="BF362" s="119">
        <f>IF(N362="snížená",J362,0)</f>
        <v>0</v>
      </c>
      <c r="BG362" s="119">
        <f>IF(N362="zákl. přenesená",J362,0)</f>
        <v>0</v>
      </c>
      <c r="BH362" s="119">
        <f>IF(N362="sníž. přenesená",J362,0)</f>
        <v>0</v>
      </c>
      <c r="BI362" s="119">
        <f>IF(N362="nulová",J362,0)</f>
        <v>0</v>
      </c>
      <c r="BJ362" s="17" t="s">
        <v>87</v>
      </c>
      <c r="BK362" s="119">
        <f>ROUND(I362*H362,2)</f>
        <v>0</v>
      </c>
      <c r="BL362" s="17" t="s">
        <v>294</v>
      </c>
      <c r="BM362" s="213" t="s">
        <v>637</v>
      </c>
    </row>
    <row r="363" spans="2:51" s="13" customFormat="1" ht="12">
      <c r="B363" s="214"/>
      <c r="C363" s="215"/>
      <c r="D363" s="216" t="s">
        <v>184</v>
      </c>
      <c r="E363" s="217" t="s">
        <v>1</v>
      </c>
      <c r="F363" s="218" t="s">
        <v>628</v>
      </c>
      <c r="G363" s="215"/>
      <c r="H363" s="217" t="s">
        <v>1</v>
      </c>
      <c r="I363" s="219"/>
      <c r="J363" s="215"/>
      <c r="K363" s="215"/>
      <c r="L363" s="220"/>
      <c r="M363" s="221"/>
      <c r="N363" s="222"/>
      <c r="O363" s="222"/>
      <c r="P363" s="222"/>
      <c r="Q363" s="222"/>
      <c r="R363" s="222"/>
      <c r="S363" s="222"/>
      <c r="T363" s="223"/>
      <c r="AT363" s="224" t="s">
        <v>184</v>
      </c>
      <c r="AU363" s="224" t="s">
        <v>89</v>
      </c>
      <c r="AV363" s="13" t="s">
        <v>87</v>
      </c>
      <c r="AW363" s="13" t="s">
        <v>33</v>
      </c>
      <c r="AX363" s="13" t="s">
        <v>79</v>
      </c>
      <c r="AY363" s="224" t="s">
        <v>173</v>
      </c>
    </row>
    <row r="364" spans="2:51" s="14" customFormat="1" ht="12">
      <c r="B364" s="225"/>
      <c r="C364" s="226"/>
      <c r="D364" s="216" t="s">
        <v>184</v>
      </c>
      <c r="E364" s="227" t="s">
        <v>1</v>
      </c>
      <c r="F364" s="228" t="s">
        <v>638</v>
      </c>
      <c r="G364" s="226"/>
      <c r="H364" s="229">
        <v>22.44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AT364" s="235" t="s">
        <v>184</v>
      </c>
      <c r="AU364" s="235" t="s">
        <v>89</v>
      </c>
      <c r="AV364" s="14" t="s">
        <v>89</v>
      </c>
      <c r="AW364" s="14" t="s">
        <v>33</v>
      </c>
      <c r="AX364" s="14" t="s">
        <v>87</v>
      </c>
      <c r="AY364" s="235" t="s">
        <v>173</v>
      </c>
    </row>
    <row r="365" spans="1:65" s="2" customFormat="1" ht="33" customHeight="1">
      <c r="A365" s="35"/>
      <c r="B365" s="36"/>
      <c r="C365" s="201" t="s">
        <v>639</v>
      </c>
      <c r="D365" s="201" t="s">
        <v>177</v>
      </c>
      <c r="E365" s="202" t="s">
        <v>640</v>
      </c>
      <c r="F365" s="203" t="s">
        <v>641</v>
      </c>
      <c r="G365" s="204" t="s">
        <v>193</v>
      </c>
      <c r="H365" s="205">
        <v>6</v>
      </c>
      <c r="I365" s="206"/>
      <c r="J365" s="207">
        <f>ROUND(I365*H365,2)</f>
        <v>0</v>
      </c>
      <c r="K365" s="208"/>
      <c r="L365" s="38"/>
      <c r="M365" s="209" t="s">
        <v>1</v>
      </c>
      <c r="N365" s="210" t="s">
        <v>44</v>
      </c>
      <c r="O365" s="72"/>
      <c r="P365" s="211">
        <f>O365*H365</f>
        <v>0</v>
      </c>
      <c r="Q365" s="211">
        <v>0</v>
      </c>
      <c r="R365" s="211">
        <f>Q365*H365</f>
        <v>0</v>
      </c>
      <c r="S365" s="211">
        <v>0</v>
      </c>
      <c r="T365" s="212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13" t="s">
        <v>426</v>
      </c>
      <c r="AT365" s="213" t="s">
        <v>177</v>
      </c>
      <c r="AU365" s="213" t="s">
        <v>89</v>
      </c>
      <c r="AY365" s="17" t="s">
        <v>173</v>
      </c>
      <c r="BE365" s="119">
        <f>IF(N365="základní",J365,0)</f>
        <v>0</v>
      </c>
      <c r="BF365" s="119">
        <f>IF(N365="snížená",J365,0)</f>
        <v>0</v>
      </c>
      <c r="BG365" s="119">
        <f>IF(N365="zákl. přenesená",J365,0)</f>
        <v>0</v>
      </c>
      <c r="BH365" s="119">
        <f>IF(N365="sníž. přenesená",J365,0)</f>
        <v>0</v>
      </c>
      <c r="BI365" s="119">
        <f>IF(N365="nulová",J365,0)</f>
        <v>0</v>
      </c>
      <c r="BJ365" s="17" t="s">
        <v>87</v>
      </c>
      <c r="BK365" s="119">
        <f>ROUND(I365*H365,2)</f>
        <v>0</v>
      </c>
      <c r="BL365" s="17" t="s">
        <v>426</v>
      </c>
      <c r="BM365" s="213" t="s">
        <v>642</v>
      </c>
    </row>
    <row r="366" spans="1:65" s="2" customFormat="1" ht="16.5" customHeight="1">
      <c r="A366" s="35"/>
      <c r="B366" s="36"/>
      <c r="C366" s="247" t="s">
        <v>643</v>
      </c>
      <c r="D366" s="247" t="s">
        <v>291</v>
      </c>
      <c r="E366" s="248" t="s">
        <v>644</v>
      </c>
      <c r="F366" s="249" t="s">
        <v>645</v>
      </c>
      <c r="G366" s="250" t="s">
        <v>193</v>
      </c>
      <c r="H366" s="251">
        <v>6</v>
      </c>
      <c r="I366" s="252"/>
      <c r="J366" s="253">
        <f>ROUND(I366*H366,2)</f>
        <v>0</v>
      </c>
      <c r="K366" s="254"/>
      <c r="L366" s="255"/>
      <c r="M366" s="256" t="s">
        <v>1</v>
      </c>
      <c r="N366" s="257" t="s">
        <v>44</v>
      </c>
      <c r="O366" s="72"/>
      <c r="P366" s="211">
        <f>O366*H366</f>
        <v>0</v>
      </c>
      <c r="Q366" s="211">
        <v>0.032</v>
      </c>
      <c r="R366" s="211">
        <f>Q366*H366</f>
        <v>0.192</v>
      </c>
      <c r="S366" s="211">
        <v>0</v>
      </c>
      <c r="T366" s="212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3" t="s">
        <v>294</v>
      </c>
      <c r="AT366" s="213" t="s">
        <v>291</v>
      </c>
      <c r="AU366" s="213" t="s">
        <v>89</v>
      </c>
      <c r="AY366" s="17" t="s">
        <v>173</v>
      </c>
      <c r="BE366" s="119">
        <f>IF(N366="základní",J366,0)</f>
        <v>0</v>
      </c>
      <c r="BF366" s="119">
        <f>IF(N366="snížená",J366,0)</f>
        <v>0</v>
      </c>
      <c r="BG366" s="119">
        <f>IF(N366="zákl. přenesená",J366,0)</f>
        <v>0</v>
      </c>
      <c r="BH366" s="119">
        <f>IF(N366="sníž. přenesená",J366,0)</f>
        <v>0</v>
      </c>
      <c r="BI366" s="119">
        <f>IF(N366="nulová",J366,0)</f>
        <v>0</v>
      </c>
      <c r="BJ366" s="17" t="s">
        <v>87</v>
      </c>
      <c r="BK366" s="119">
        <f>ROUND(I366*H366,2)</f>
        <v>0</v>
      </c>
      <c r="BL366" s="17" t="s">
        <v>294</v>
      </c>
      <c r="BM366" s="213" t="s">
        <v>646</v>
      </c>
    </row>
    <row r="367" spans="1:65" s="2" customFormat="1" ht="21.75" customHeight="1">
      <c r="A367" s="35"/>
      <c r="B367" s="36"/>
      <c r="C367" s="247" t="s">
        <v>647</v>
      </c>
      <c r="D367" s="247" t="s">
        <v>291</v>
      </c>
      <c r="E367" s="248" t="s">
        <v>648</v>
      </c>
      <c r="F367" s="249" t="s">
        <v>649</v>
      </c>
      <c r="G367" s="250" t="s">
        <v>373</v>
      </c>
      <c r="H367" s="251">
        <v>12</v>
      </c>
      <c r="I367" s="252"/>
      <c r="J367" s="253">
        <f>ROUND(I367*H367,2)</f>
        <v>0</v>
      </c>
      <c r="K367" s="254"/>
      <c r="L367" s="255"/>
      <c r="M367" s="256" t="s">
        <v>1</v>
      </c>
      <c r="N367" s="257" t="s">
        <v>44</v>
      </c>
      <c r="O367" s="72"/>
      <c r="P367" s="211">
        <f>O367*H367</f>
        <v>0</v>
      </c>
      <c r="Q367" s="211">
        <v>0.017</v>
      </c>
      <c r="R367" s="211">
        <f>Q367*H367</f>
        <v>0.20400000000000001</v>
      </c>
      <c r="S367" s="211">
        <v>0</v>
      </c>
      <c r="T367" s="212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3" t="s">
        <v>294</v>
      </c>
      <c r="AT367" s="213" t="s">
        <v>291</v>
      </c>
      <c r="AU367" s="213" t="s">
        <v>89</v>
      </c>
      <c r="AY367" s="17" t="s">
        <v>173</v>
      </c>
      <c r="BE367" s="119">
        <f>IF(N367="základní",J367,0)</f>
        <v>0</v>
      </c>
      <c r="BF367" s="119">
        <f>IF(N367="snížená",J367,0)</f>
        <v>0</v>
      </c>
      <c r="BG367" s="119">
        <f>IF(N367="zákl. přenesená",J367,0)</f>
        <v>0</v>
      </c>
      <c r="BH367" s="119">
        <f>IF(N367="sníž. přenesená",J367,0)</f>
        <v>0</v>
      </c>
      <c r="BI367" s="119">
        <f>IF(N367="nulová",J367,0)</f>
        <v>0</v>
      </c>
      <c r="BJ367" s="17" t="s">
        <v>87</v>
      </c>
      <c r="BK367" s="119">
        <f>ROUND(I367*H367,2)</f>
        <v>0</v>
      </c>
      <c r="BL367" s="17" t="s">
        <v>294</v>
      </c>
      <c r="BM367" s="213" t="s">
        <v>650</v>
      </c>
    </row>
    <row r="368" spans="2:51" s="13" customFormat="1" ht="12">
      <c r="B368" s="214"/>
      <c r="C368" s="215"/>
      <c r="D368" s="216" t="s">
        <v>184</v>
      </c>
      <c r="E368" s="217" t="s">
        <v>1</v>
      </c>
      <c r="F368" s="218" t="s">
        <v>651</v>
      </c>
      <c r="G368" s="215"/>
      <c r="H368" s="217" t="s">
        <v>1</v>
      </c>
      <c r="I368" s="219"/>
      <c r="J368" s="215"/>
      <c r="K368" s="215"/>
      <c r="L368" s="220"/>
      <c r="M368" s="221"/>
      <c r="N368" s="222"/>
      <c r="O368" s="222"/>
      <c r="P368" s="222"/>
      <c r="Q368" s="222"/>
      <c r="R368" s="222"/>
      <c r="S368" s="222"/>
      <c r="T368" s="223"/>
      <c r="AT368" s="224" t="s">
        <v>184</v>
      </c>
      <c r="AU368" s="224" t="s">
        <v>89</v>
      </c>
      <c r="AV368" s="13" t="s">
        <v>87</v>
      </c>
      <c r="AW368" s="13" t="s">
        <v>33</v>
      </c>
      <c r="AX368" s="13" t="s">
        <v>79</v>
      </c>
      <c r="AY368" s="224" t="s">
        <v>173</v>
      </c>
    </row>
    <row r="369" spans="2:51" s="14" customFormat="1" ht="12">
      <c r="B369" s="225"/>
      <c r="C369" s="226"/>
      <c r="D369" s="216" t="s">
        <v>184</v>
      </c>
      <c r="E369" s="227" t="s">
        <v>1</v>
      </c>
      <c r="F369" s="228" t="s">
        <v>652</v>
      </c>
      <c r="G369" s="226"/>
      <c r="H369" s="229">
        <v>12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4"/>
      <c r="AT369" s="235" t="s">
        <v>184</v>
      </c>
      <c r="AU369" s="235" t="s">
        <v>89</v>
      </c>
      <c r="AV369" s="14" t="s">
        <v>89</v>
      </c>
      <c r="AW369" s="14" t="s">
        <v>33</v>
      </c>
      <c r="AX369" s="14" t="s">
        <v>87</v>
      </c>
      <c r="AY369" s="235" t="s">
        <v>173</v>
      </c>
    </row>
    <row r="370" spans="1:65" s="2" customFormat="1" ht="16.5" customHeight="1">
      <c r="A370" s="35"/>
      <c r="B370" s="36"/>
      <c r="C370" s="201" t="s">
        <v>653</v>
      </c>
      <c r="D370" s="201" t="s">
        <v>177</v>
      </c>
      <c r="E370" s="202" t="s">
        <v>530</v>
      </c>
      <c r="F370" s="203" t="s">
        <v>531</v>
      </c>
      <c r="G370" s="204" t="s">
        <v>528</v>
      </c>
      <c r="H370" s="258"/>
      <c r="I370" s="206"/>
      <c r="J370" s="207">
        <f>ROUND(I370*H370,2)</f>
        <v>0</v>
      </c>
      <c r="K370" s="208"/>
      <c r="L370" s="38"/>
      <c r="M370" s="209" t="s">
        <v>1</v>
      </c>
      <c r="N370" s="210" t="s">
        <v>44</v>
      </c>
      <c r="O370" s="72"/>
      <c r="P370" s="211">
        <f>O370*H370</f>
        <v>0</v>
      </c>
      <c r="Q370" s="211">
        <v>0</v>
      </c>
      <c r="R370" s="211">
        <f>Q370*H370</f>
        <v>0</v>
      </c>
      <c r="S370" s="211">
        <v>0</v>
      </c>
      <c r="T370" s="212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3" t="s">
        <v>426</v>
      </c>
      <c r="AT370" s="213" t="s">
        <v>177</v>
      </c>
      <c r="AU370" s="213" t="s">
        <v>89</v>
      </c>
      <c r="AY370" s="17" t="s">
        <v>173</v>
      </c>
      <c r="BE370" s="119">
        <f>IF(N370="základní",J370,0)</f>
        <v>0</v>
      </c>
      <c r="BF370" s="119">
        <f>IF(N370="snížená",J370,0)</f>
        <v>0</v>
      </c>
      <c r="BG370" s="119">
        <f>IF(N370="zákl. přenesená",J370,0)</f>
        <v>0</v>
      </c>
      <c r="BH370" s="119">
        <f>IF(N370="sníž. přenesená",J370,0)</f>
        <v>0</v>
      </c>
      <c r="BI370" s="119">
        <f>IF(N370="nulová",J370,0)</f>
        <v>0</v>
      </c>
      <c r="BJ370" s="17" t="s">
        <v>87</v>
      </c>
      <c r="BK370" s="119">
        <f>ROUND(I370*H370,2)</f>
        <v>0</v>
      </c>
      <c r="BL370" s="17" t="s">
        <v>426</v>
      </c>
      <c r="BM370" s="213" t="s">
        <v>654</v>
      </c>
    </row>
    <row r="371" spans="2:63" s="12" customFormat="1" ht="25.9" customHeight="1">
      <c r="B371" s="185"/>
      <c r="C371" s="186"/>
      <c r="D371" s="187" t="s">
        <v>78</v>
      </c>
      <c r="E371" s="188" t="s">
        <v>655</v>
      </c>
      <c r="F371" s="188" t="s">
        <v>656</v>
      </c>
      <c r="G371" s="186"/>
      <c r="H371" s="186"/>
      <c r="I371" s="189"/>
      <c r="J371" s="190">
        <f>BK371</f>
        <v>0</v>
      </c>
      <c r="K371" s="186"/>
      <c r="L371" s="191"/>
      <c r="M371" s="192"/>
      <c r="N371" s="193"/>
      <c r="O371" s="193"/>
      <c r="P371" s="194">
        <f>SUM(P372:P374)</f>
        <v>0</v>
      </c>
      <c r="Q371" s="193"/>
      <c r="R371" s="194">
        <f>SUM(R372:R374)</f>
        <v>0</v>
      </c>
      <c r="S371" s="193"/>
      <c r="T371" s="195">
        <f>SUM(T372:T374)</f>
        <v>0</v>
      </c>
      <c r="AR371" s="196" t="s">
        <v>181</v>
      </c>
      <c r="AT371" s="197" t="s">
        <v>78</v>
      </c>
      <c r="AU371" s="197" t="s">
        <v>79</v>
      </c>
      <c r="AY371" s="196" t="s">
        <v>173</v>
      </c>
      <c r="BK371" s="198">
        <f>SUM(BK372:BK374)</f>
        <v>0</v>
      </c>
    </row>
    <row r="372" spans="1:65" s="2" customFormat="1" ht="21.75" customHeight="1">
      <c r="A372" s="35"/>
      <c r="B372" s="36"/>
      <c r="C372" s="201" t="s">
        <v>657</v>
      </c>
      <c r="D372" s="201" t="s">
        <v>177</v>
      </c>
      <c r="E372" s="202" t="s">
        <v>658</v>
      </c>
      <c r="F372" s="203" t="s">
        <v>659</v>
      </c>
      <c r="G372" s="204" t="s">
        <v>180</v>
      </c>
      <c r="H372" s="205">
        <v>8</v>
      </c>
      <c r="I372" s="206"/>
      <c r="J372" s="207">
        <f>ROUND(I372*H372,2)</f>
        <v>0</v>
      </c>
      <c r="K372" s="208"/>
      <c r="L372" s="38"/>
      <c r="M372" s="209" t="s">
        <v>1</v>
      </c>
      <c r="N372" s="210" t="s">
        <v>44</v>
      </c>
      <c r="O372" s="72"/>
      <c r="P372" s="211">
        <f>O372*H372</f>
        <v>0</v>
      </c>
      <c r="Q372" s="211">
        <v>0</v>
      </c>
      <c r="R372" s="211">
        <f>Q372*H372</f>
        <v>0</v>
      </c>
      <c r="S372" s="211">
        <v>0</v>
      </c>
      <c r="T372" s="212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13" t="s">
        <v>397</v>
      </c>
      <c r="AT372" s="213" t="s">
        <v>177</v>
      </c>
      <c r="AU372" s="213" t="s">
        <v>87</v>
      </c>
      <c r="AY372" s="17" t="s">
        <v>173</v>
      </c>
      <c r="BE372" s="119">
        <f>IF(N372="základní",J372,0)</f>
        <v>0</v>
      </c>
      <c r="BF372" s="119">
        <f>IF(N372="snížená",J372,0)</f>
        <v>0</v>
      </c>
      <c r="BG372" s="119">
        <f>IF(N372="zákl. přenesená",J372,0)</f>
        <v>0</v>
      </c>
      <c r="BH372" s="119">
        <f>IF(N372="sníž. přenesená",J372,0)</f>
        <v>0</v>
      </c>
      <c r="BI372" s="119">
        <f>IF(N372="nulová",J372,0)</f>
        <v>0</v>
      </c>
      <c r="BJ372" s="17" t="s">
        <v>87</v>
      </c>
      <c r="BK372" s="119">
        <f>ROUND(I372*H372,2)</f>
        <v>0</v>
      </c>
      <c r="BL372" s="17" t="s">
        <v>397</v>
      </c>
      <c r="BM372" s="213" t="s">
        <v>660</v>
      </c>
    </row>
    <row r="373" spans="1:65" s="2" customFormat="1" ht="24.2" customHeight="1">
      <c r="A373" s="35"/>
      <c r="B373" s="36"/>
      <c r="C373" s="201" t="s">
        <v>661</v>
      </c>
      <c r="D373" s="201" t="s">
        <v>177</v>
      </c>
      <c r="E373" s="202" t="s">
        <v>662</v>
      </c>
      <c r="F373" s="203" t="s">
        <v>663</v>
      </c>
      <c r="G373" s="204" t="s">
        <v>180</v>
      </c>
      <c r="H373" s="205">
        <v>3</v>
      </c>
      <c r="I373" s="206"/>
      <c r="J373" s="207">
        <f>ROUND(I373*H373,2)</f>
        <v>0</v>
      </c>
      <c r="K373" s="208"/>
      <c r="L373" s="38"/>
      <c r="M373" s="209" t="s">
        <v>1</v>
      </c>
      <c r="N373" s="210" t="s">
        <v>44</v>
      </c>
      <c r="O373" s="72"/>
      <c r="P373" s="211">
        <f>O373*H373</f>
        <v>0</v>
      </c>
      <c r="Q373" s="211">
        <v>0</v>
      </c>
      <c r="R373" s="211">
        <f>Q373*H373</f>
        <v>0</v>
      </c>
      <c r="S373" s="211">
        <v>0</v>
      </c>
      <c r="T373" s="212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3" t="s">
        <v>397</v>
      </c>
      <c r="AT373" s="213" t="s">
        <v>177</v>
      </c>
      <c r="AU373" s="213" t="s">
        <v>87</v>
      </c>
      <c r="AY373" s="17" t="s">
        <v>173</v>
      </c>
      <c r="BE373" s="119">
        <f>IF(N373="základní",J373,0)</f>
        <v>0</v>
      </c>
      <c r="BF373" s="119">
        <f>IF(N373="snížená",J373,0)</f>
        <v>0</v>
      </c>
      <c r="BG373" s="119">
        <f>IF(N373="zákl. přenesená",J373,0)</f>
        <v>0</v>
      </c>
      <c r="BH373" s="119">
        <f>IF(N373="sníž. přenesená",J373,0)</f>
        <v>0</v>
      </c>
      <c r="BI373" s="119">
        <f>IF(N373="nulová",J373,0)</f>
        <v>0</v>
      </c>
      <c r="BJ373" s="17" t="s">
        <v>87</v>
      </c>
      <c r="BK373" s="119">
        <f>ROUND(I373*H373,2)</f>
        <v>0</v>
      </c>
      <c r="BL373" s="17" t="s">
        <v>397</v>
      </c>
      <c r="BM373" s="213" t="s">
        <v>664</v>
      </c>
    </row>
    <row r="374" spans="1:65" s="2" customFormat="1" ht="16.5" customHeight="1">
      <c r="A374" s="35"/>
      <c r="B374" s="36"/>
      <c r="C374" s="201" t="s">
        <v>665</v>
      </c>
      <c r="D374" s="201" t="s">
        <v>177</v>
      </c>
      <c r="E374" s="202" t="s">
        <v>666</v>
      </c>
      <c r="F374" s="203" t="s">
        <v>667</v>
      </c>
      <c r="G374" s="204" t="s">
        <v>180</v>
      </c>
      <c r="H374" s="205">
        <v>4</v>
      </c>
      <c r="I374" s="206"/>
      <c r="J374" s="207">
        <f>ROUND(I374*H374,2)</f>
        <v>0</v>
      </c>
      <c r="K374" s="208"/>
      <c r="L374" s="38"/>
      <c r="M374" s="209" t="s">
        <v>1</v>
      </c>
      <c r="N374" s="210" t="s">
        <v>44</v>
      </c>
      <c r="O374" s="72"/>
      <c r="P374" s="211">
        <f>O374*H374</f>
        <v>0</v>
      </c>
      <c r="Q374" s="211">
        <v>0</v>
      </c>
      <c r="R374" s="211">
        <f>Q374*H374</f>
        <v>0</v>
      </c>
      <c r="S374" s="211">
        <v>0</v>
      </c>
      <c r="T374" s="212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13" t="s">
        <v>397</v>
      </c>
      <c r="AT374" s="213" t="s">
        <v>177</v>
      </c>
      <c r="AU374" s="213" t="s">
        <v>87</v>
      </c>
      <c r="AY374" s="17" t="s">
        <v>173</v>
      </c>
      <c r="BE374" s="119">
        <f>IF(N374="základní",J374,0)</f>
        <v>0</v>
      </c>
      <c r="BF374" s="119">
        <f>IF(N374="snížená",J374,0)</f>
        <v>0</v>
      </c>
      <c r="BG374" s="119">
        <f>IF(N374="zákl. přenesená",J374,0)</f>
        <v>0</v>
      </c>
      <c r="BH374" s="119">
        <f>IF(N374="sníž. přenesená",J374,0)</f>
        <v>0</v>
      </c>
      <c r="BI374" s="119">
        <f>IF(N374="nulová",J374,0)</f>
        <v>0</v>
      </c>
      <c r="BJ374" s="17" t="s">
        <v>87</v>
      </c>
      <c r="BK374" s="119">
        <f>ROUND(I374*H374,2)</f>
        <v>0</v>
      </c>
      <c r="BL374" s="17" t="s">
        <v>397</v>
      </c>
      <c r="BM374" s="213" t="s">
        <v>668</v>
      </c>
    </row>
    <row r="375" spans="2:63" s="12" customFormat="1" ht="25.9" customHeight="1">
      <c r="B375" s="185"/>
      <c r="C375" s="186"/>
      <c r="D375" s="187" t="s">
        <v>78</v>
      </c>
      <c r="E375" s="188" t="s">
        <v>669</v>
      </c>
      <c r="F375" s="188" t="s">
        <v>670</v>
      </c>
      <c r="G375" s="186"/>
      <c r="H375" s="186"/>
      <c r="I375" s="189"/>
      <c r="J375" s="190">
        <f>BK375</f>
        <v>0</v>
      </c>
      <c r="K375" s="186"/>
      <c r="L375" s="191"/>
      <c r="M375" s="192"/>
      <c r="N375" s="193"/>
      <c r="O375" s="193"/>
      <c r="P375" s="194">
        <f>P376+P381+P383</f>
        <v>0</v>
      </c>
      <c r="Q375" s="193"/>
      <c r="R375" s="194">
        <f>R376+R381+R383</f>
        <v>0</v>
      </c>
      <c r="S375" s="193"/>
      <c r="T375" s="195">
        <f>T376+T381+T383</f>
        <v>0</v>
      </c>
      <c r="AR375" s="196" t="s">
        <v>202</v>
      </c>
      <c r="AT375" s="197" t="s">
        <v>78</v>
      </c>
      <c r="AU375" s="197" t="s">
        <v>79</v>
      </c>
      <c r="AY375" s="196" t="s">
        <v>173</v>
      </c>
      <c r="BK375" s="198">
        <f>BK376+BK381+BK383</f>
        <v>0</v>
      </c>
    </row>
    <row r="376" spans="2:63" s="12" customFormat="1" ht="22.9" customHeight="1">
      <c r="B376" s="185"/>
      <c r="C376" s="186"/>
      <c r="D376" s="187" t="s">
        <v>78</v>
      </c>
      <c r="E376" s="199" t="s">
        <v>671</v>
      </c>
      <c r="F376" s="199" t="s">
        <v>672</v>
      </c>
      <c r="G376" s="186"/>
      <c r="H376" s="186"/>
      <c r="I376" s="189"/>
      <c r="J376" s="200">
        <f>BK376</f>
        <v>0</v>
      </c>
      <c r="K376" s="186"/>
      <c r="L376" s="191"/>
      <c r="M376" s="192"/>
      <c r="N376" s="193"/>
      <c r="O376" s="193"/>
      <c r="P376" s="194">
        <f>SUM(P377:P380)</f>
        <v>0</v>
      </c>
      <c r="Q376" s="193"/>
      <c r="R376" s="194">
        <f>SUM(R377:R380)</f>
        <v>0</v>
      </c>
      <c r="S376" s="193"/>
      <c r="T376" s="195">
        <f>SUM(T377:T380)</f>
        <v>0</v>
      </c>
      <c r="AR376" s="196" t="s">
        <v>202</v>
      </c>
      <c r="AT376" s="197" t="s">
        <v>78</v>
      </c>
      <c r="AU376" s="197" t="s">
        <v>87</v>
      </c>
      <c r="AY376" s="196" t="s">
        <v>173</v>
      </c>
      <c r="BK376" s="198">
        <f>SUM(BK377:BK380)</f>
        <v>0</v>
      </c>
    </row>
    <row r="377" spans="1:65" s="2" customFormat="1" ht="24.2" customHeight="1">
      <c r="A377" s="35"/>
      <c r="B377" s="36"/>
      <c r="C377" s="201" t="s">
        <v>673</v>
      </c>
      <c r="D377" s="201" t="s">
        <v>177</v>
      </c>
      <c r="E377" s="202" t="s">
        <v>674</v>
      </c>
      <c r="F377" s="203" t="s">
        <v>675</v>
      </c>
      <c r="G377" s="204" t="s">
        <v>373</v>
      </c>
      <c r="H377" s="205">
        <v>27</v>
      </c>
      <c r="I377" s="206"/>
      <c r="J377" s="207">
        <f>ROUND(I377*H377,2)</f>
        <v>0</v>
      </c>
      <c r="K377" s="208"/>
      <c r="L377" s="38"/>
      <c r="M377" s="209" t="s">
        <v>1</v>
      </c>
      <c r="N377" s="210" t="s">
        <v>44</v>
      </c>
      <c r="O377" s="72"/>
      <c r="P377" s="211">
        <f>O377*H377</f>
        <v>0</v>
      </c>
      <c r="Q377" s="211">
        <v>0</v>
      </c>
      <c r="R377" s="211">
        <f>Q377*H377</f>
        <v>0</v>
      </c>
      <c r="S377" s="211">
        <v>0</v>
      </c>
      <c r="T377" s="212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13" t="s">
        <v>676</v>
      </c>
      <c r="AT377" s="213" t="s">
        <v>177</v>
      </c>
      <c r="AU377" s="213" t="s">
        <v>89</v>
      </c>
      <c r="AY377" s="17" t="s">
        <v>173</v>
      </c>
      <c r="BE377" s="119">
        <f>IF(N377="základní",J377,0)</f>
        <v>0</v>
      </c>
      <c r="BF377" s="119">
        <f>IF(N377="snížená",J377,0)</f>
        <v>0</v>
      </c>
      <c r="BG377" s="119">
        <f>IF(N377="zákl. přenesená",J377,0)</f>
        <v>0</v>
      </c>
      <c r="BH377" s="119">
        <f>IF(N377="sníž. přenesená",J377,0)</f>
        <v>0</v>
      </c>
      <c r="BI377" s="119">
        <f>IF(N377="nulová",J377,0)</f>
        <v>0</v>
      </c>
      <c r="BJ377" s="17" t="s">
        <v>87</v>
      </c>
      <c r="BK377" s="119">
        <f>ROUND(I377*H377,2)</f>
        <v>0</v>
      </c>
      <c r="BL377" s="17" t="s">
        <v>676</v>
      </c>
      <c r="BM377" s="213" t="s">
        <v>677</v>
      </c>
    </row>
    <row r="378" spans="1:65" s="2" customFormat="1" ht="16.5" customHeight="1">
      <c r="A378" s="35"/>
      <c r="B378" s="36"/>
      <c r="C378" s="201" t="s">
        <v>678</v>
      </c>
      <c r="D378" s="201" t="s">
        <v>177</v>
      </c>
      <c r="E378" s="202" t="s">
        <v>679</v>
      </c>
      <c r="F378" s="203" t="s">
        <v>680</v>
      </c>
      <c r="G378" s="204" t="s">
        <v>681</v>
      </c>
      <c r="H378" s="205">
        <v>13</v>
      </c>
      <c r="I378" s="206"/>
      <c r="J378" s="207">
        <f>ROUND(I378*H378,2)</f>
        <v>0</v>
      </c>
      <c r="K378" s="208"/>
      <c r="L378" s="38"/>
      <c r="M378" s="209" t="s">
        <v>1</v>
      </c>
      <c r="N378" s="210" t="s">
        <v>44</v>
      </c>
      <c r="O378" s="72"/>
      <c r="P378" s="211">
        <f>O378*H378</f>
        <v>0</v>
      </c>
      <c r="Q378" s="211">
        <v>0</v>
      </c>
      <c r="R378" s="211">
        <f>Q378*H378</f>
        <v>0</v>
      </c>
      <c r="S378" s="211">
        <v>0</v>
      </c>
      <c r="T378" s="212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13" t="s">
        <v>676</v>
      </c>
      <c r="AT378" s="213" t="s">
        <v>177</v>
      </c>
      <c r="AU378" s="213" t="s">
        <v>89</v>
      </c>
      <c r="AY378" s="17" t="s">
        <v>173</v>
      </c>
      <c r="BE378" s="119">
        <f>IF(N378="základní",J378,0)</f>
        <v>0</v>
      </c>
      <c r="BF378" s="119">
        <f>IF(N378="snížená",J378,0)</f>
        <v>0</v>
      </c>
      <c r="BG378" s="119">
        <f>IF(N378="zákl. přenesená",J378,0)</f>
        <v>0</v>
      </c>
      <c r="BH378" s="119">
        <f>IF(N378="sníž. přenesená",J378,0)</f>
        <v>0</v>
      </c>
      <c r="BI378" s="119">
        <f>IF(N378="nulová",J378,0)</f>
        <v>0</v>
      </c>
      <c r="BJ378" s="17" t="s">
        <v>87</v>
      </c>
      <c r="BK378" s="119">
        <f>ROUND(I378*H378,2)</f>
        <v>0</v>
      </c>
      <c r="BL378" s="17" t="s">
        <v>676</v>
      </c>
      <c r="BM378" s="213" t="s">
        <v>682</v>
      </c>
    </row>
    <row r="379" spans="2:51" s="14" customFormat="1" ht="12">
      <c r="B379" s="225"/>
      <c r="C379" s="226"/>
      <c r="D379" s="216" t="s">
        <v>184</v>
      </c>
      <c r="E379" s="227" t="s">
        <v>1</v>
      </c>
      <c r="F379" s="228" t="s">
        <v>683</v>
      </c>
      <c r="G379" s="226"/>
      <c r="H379" s="229">
        <v>12.75</v>
      </c>
      <c r="I379" s="230"/>
      <c r="J379" s="226"/>
      <c r="K379" s="226"/>
      <c r="L379" s="231"/>
      <c r="M379" s="232"/>
      <c r="N379" s="233"/>
      <c r="O379" s="233"/>
      <c r="P379" s="233"/>
      <c r="Q379" s="233"/>
      <c r="R379" s="233"/>
      <c r="S379" s="233"/>
      <c r="T379" s="234"/>
      <c r="AT379" s="235" t="s">
        <v>184</v>
      </c>
      <c r="AU379" s="235" t="s">
        <v>89</v>
      </c>
      <c r="AV379" s="14" t="s">
        <v>89</v>
      </c>
      <c r="AW379" s="14" t="s">
        <v>33</v>
      </c>
      <c r="AX379" s="14" t="s">
        <v>79</v>
      </c>
      <c r="AY379" s="235" t="s">
        <v>173</v>
      </c>
    </row>
    <row r="380" spans="2:51" s="14" customFormat="1" ht="12">
      <c r="B380" s="225"/>
      <c r="C380" s="226"/>
      <c r="D380" s="216" t="s">
        <v>184</v>
      </c>
      <c r="E380" s="227" t="s">
        <v>1</v>
      </c>
      <c r="F380" s="228" t="s">
        <v>684</v>
      </c>
      <c r="G380" s="226"/>
      <c r="H380" s="229">
        <v>13</v>
      </c>
      <c r="I380" s="230"/>
      <c r="J380" s="226"/>
      <c r="K380" s="226"/>
      <c r="L380" s="231"/>
      <c r="M380" s="232"/>
      <c r="N380" s="233"/>
      <c r="O380" s="233"/>
      <c r="P380" s="233"/>
      <c r="Q380" s="233"/>
      <c r="R380" s="233"/>
      <c r="S380" s="233"/>
      <c r="T380" s="234"/>
      <c r="AT380" s="235" t="s">
        <v>184</v>
      </c>
      <c r="AU380" s="235" t="s">
        <v>89</v>
      </c>
      <c r="AV380" s="14" t="s">
        <v>89</v>
      </c>
      <c r="AW380" s="14" t="s">
        <v>33</v>
      </c>
      <c r="AX380" s="14" t="s">
        <v>87</v>
      </c>
      <c r="AY380" s="235" t="s">
        <v>173</v>
      </c>
    </row>
    <row r="381" spans="2:63" s="12" customFormat="1" ht="22.9" customHeight="1">
      <c r="B381" s="185"/>
      <c r="C381" s="186"/>
      <c r="D381" s="187" t="s">
        <v>78</v>
      </c>
      <c r="E381" s="199" t="s">
        <v>685</v>
      </c>
      <c r="F381" s="199" t="s">
        <v>686</v>
      </c>
      <c r="G381" s="186"/>
      <c r="H381" s="186"/>
      <c r="I381" s="189"/>
      <c r="J381" s="200">
        <f>BK381</f>
        <v>0</v>
      </c>
      <c r="K381" s="186"/>
      <c r="L381" s="191"/>
      <c r="M381" s="192"/>
      <c r="N381" s="193"/>
      <c r="O381" s="193"/>
      <c r="P381" s="194">
        <f>P382</f>
        <v>0</v>
      </c>
      <c r="Q381" s="193"/>
      <c r="R381" s="194">
        <f>R382</f>
        <v>0</v>
      </c>
      <c r="S381" s="193"/>
      <c r="T381" s="195">
        <f>T382</f>
        <v>0</v>
      </c>
      <c r="AR381" s="196" t="s">
        <v>202</v>
      </c>
      <c r="AT381" s="197" t="s">
        <v>78</v>
      </c>
      <c r="AU381" s="197" t="s">
        <v>87</v>
      </c>
      <c r="AY381" s="196" t="s">
        <v>173</v>
      </c>
      <c r="BK381" s="198">
        <f>BK382</f>
        <v>0</v>
      </c>
    </row>
    <row r="382" spans="1:65" s="2" customFormat="1" ht="16.5" customHeight="1">
      <c r="A382" s="35"/>
      <c r="B382" s="36"/>
      <c r="C382" s="201" t="s">
        <v>687</v>
      </c>
      <c r="D382" s="201" t="s">
        <v>177</v>
      </c>
      <c r="E382" s="202" t="s">
        <v>688</v>
      </c>
      <c r="F382" s="203" t="s">
        <v>689</v>
      </c>
      <c r="G382" s="204" t="s">
        <v>528</v>
      </c>
      <c r="H382" s="258"/>
      <c r="I382" s="206"/>
      <c r="J382" s="207">
        <f>ROUND(I382*H382,2)</f>
        <v>0</v>
      </c>
      <c r="K382" s="208"/>
      <c r="L382" s="38"/>
      <c r="M382" s="209" t="s">
        <v>1</v>
      </c>
      <c r="N382" s="210" t="s">
        <v>44</v>
      </c>
      <c r="O382" s="72"/>
      <c r="P382" s="211">
        <f>O382*H382</f>
        <v>0</v>
      </c>
      <c r="Q382" s="211">
        <v>0</v>
      </c>
      <c r="R382" s="211">
        <f>Q382*H382</f>
        <v>0</v>
      </c>
      <c r="S382" s="211">
        <v>0</v>
      </c>
      <c r="T382" s="212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3" t="s">
        <v>676</v>
      </c>
      <c r="AT382" s="213" t="s">
        <v>177</v>
      </c>
      <c r="AU382" s="213" t="s">
        <v>89</v>
      </c>
      <c r="AY382" s="17" t="s">
        <v>173</v>
      </c>
      <c r="BE382" s="119">
        <f>IF(N382="základní",J382,0)</f>
        <v>0</v>
      </c>
      <c r="BF382" s="119">
        <f>IF(N382="snížená",J382,0)</f>
        <v>0</v>
      </c>
      <c r="BG382" s="119">
        <f>IF(N382="zákl. přenesená",J382,0)</f>
        <v>0</v>
      </c>
      <c r="BH382" s="119">
        <f>IF(N382="sníž. přenesená",J382,0)</f>
        <v>0</v>
      </c>
      <c r="BI382" s="119">
        <f>IF(N382="nulová",J382,0)</f>
        <v>0</v>
      </c>
      <c r="BJ382" s="17" t="s">
        <v>87</v>
      </c>
      <c r="BK382" s="119">
        <f>ROUND(I382*H382,2)</f>
        <v>0</v>
      </c>
      <c r="BL382" s="17" t="s">
        <v>676</v>
      </c>
      <c r="BM382" s="213" t="s">
        <v>690</v>
      </c>
    </row>
    <row r="383" spans="2:63" s="12" customFormat="1" ht="22.9" customHeight="1">
      <c r="B383" s="185"/>
      <c r="C383" s="186"/>
      <c r="D383" s="187" t="s">
        <v>78</v>
      </c>
      <c r="E383" s="199" t="s">
        <v>691</v>
      </c>
      <c r="F383" s="199" t="s">
        <v>692</v>
      </c>
      <c r="G383" s="186"/>
      <c r="H383" s="186"/>
      <c r="I383" s="189"/>
      <c r="J383" s="200">
        <f>BK383</f>
        <v>0</v>
      </c>
      <c r="K383" s="186"/>
      <c r="L383" s="191"/>
      <c r="M383" s="192"/>
      <c r="N383" s="193"/>
      <c r="O383" s="193"/>
      <c r="P383" s="194">
        <f>SUM(P384:P386)</f>
        <v>0</v>
      </c>
      <c r="Q383" s="193"/>
      <c r="R383" s="194">
        <f>SUM(R384:R386)</f>
        <v>0</v>
      </c>
      <c r="S383" s="193"/>
      <c r="T383" s="195">
        <f>SUM(T384:T386)</f>
        <v>0</v>
      </c>
      <c r="AR383" s="196" t="s">
        <v>202</v>
      </c>
      <c r="AT383" s="197" t="s">
        <v>78</v>
      </c>
      <c r="AU383" s="197" t="s">
        <v>87</v>
      </c>
      <c r="AY383" s="196" t="s">
        <v>173</v>
      </c>
      <c r="BK383" s="198">
        <f>SUM(BK384:BK386)</f>
        <v>0</v>
      </c>
    </row>
    <row r="384" spans="1:65" s="2" customFormat="1" ht="16.5" customHeight="1">
      <c r="A384" s="35"/>
      <c r="B384" s="36"/>
      <c r="C384" s="201" t="s">
        <v>693</v>
      </c>
      <c r="D384" s="201" t="s">
        <v>177</v>
      </c>
      <c r="E384" s="202" t="s">
        <v>694</v>
      </c>
      <c r="F384" s="203" t="s">
        <v>695</v>
      </c>
      <c r="G384" s="204" t="s">
        <v>528</v>
      </c>
      <c r="H384" s="258"/>
      <c r="I384" s="206"/>
      <c r="J384" s="207">
        <f>ROUND(I384*H384,2)</f>
        <v>0</v>
      </c>
      <c r="K384" s="208"/>
      <c r="L384" s="38"/>
      <c r="M384" s="209" t="s">
        <v>1</v>
      </c>
      <c r="N384" s="210" t="s">
        <v>44</v>
      </c>
      <c r="O384" s="72"/>
      <c r="P384" s="211">
        <f>O384*H384</f>
        <v>0</v>
      </c>
      <c r="Q384" s="211">
        <v>0</v>
      </c>
      <c r="R384" s="211">
        <f>Q384*H384</f>
        <v>0</v>
      </c>
      <c r="S384" s="211">
        <v>0</v>
      </c>
      <c r="T384" s="212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13" t="s">
        <v>676</v>
      </c>
      <c r="AT384" s="213" t="s">
        <v>177</v>
      </c>
      <c r="AU384" s="213" t="s">
        <v>89</v>
      </c>
      <c r="AY384" s="17" t="s">
        <v>173</v>
      </c>
      <c r="BE384" s="119">
        <f>IF(N384="základní",J384,0)</f>
        <v>0</v>
      </c>
      <c r="BF384" s="119">
        <f>IF(N384="snížená",J384,0)</f>
        <v>0</v>
      </c>
      <c r="BG384" s="119">
        <f>IF(N384="zákl. přenesená",J384,0)</f>
        <v>0</v>
      </c>
      <c r="BH384" s="119">
        <f>IF(N384="sníž. přenesená",J384,0)</f>
        <v>0</v>
      </c>
      <c r="BI384" s="119">
        <f>IF(N384="nulová",J384,0)</f>
        <v>0</v>
      </c>
      <c r="BJ384" s="17" t="s">
        <v>87</v>
      </c>
      <c r="BK384" s="119">
        <f>ROUND(I384*H384,2)</f>
        <v>0</v>
      </c>
      <c r="BL384" s="17" t="s">
        <v>676</v>
      </c>
      <c r="BM384" s="213" t="s">
        <v>696</v>
      </c>
    </row>
    <row r="385" spans="2:51" s="13" customFormat="1" ht="12">
      <c r="B385" s="214"/>
      <c r="C385" s="215"/>
      <c r="D385" s="216" t="s">
        <v>184</v>
      </c>
      <c r="E385" s="217" t="s">
        <v>1</v>
      </c>
      <c r="F385" s="218" t="s">
        <v>697</v>
      </c>
      <c r="G385" s="215"/>
      <c r="H385" s="217" t="s">
        <v>1</v>
      </c>
      <c r="I385" s="219"/>
      <c r="J385" s="215"/>
      <c r="K385" s="215"/>
      <c r="L385" s="220"/>
      <c r="M385" s="221"/>
      <c r="N385" s="222"/>
      <c r="O385" s="222"/>
      <c r="P385" s="222"/>
      <c r="Q385" s="222"/>
      <c r="R385" s="222"/>
      <c r="S385" s="222"/>
      <c r="T385" s="223"/>
      <c r="AT385" s="224" t="s">
        <v>184</v>
      </c>
      <c r="AU385" s="224" t="s">
        <v>89</v>
      </c>
      <c r="AV385" s="13" t="s">
        <v>87</v>
      </c>
      <c r="AW385" s="13" t="s">
        <v>33</v>
      </c>
      <c r="AX385" s="13" t="s">
        <v>79</v>
      </c>
      <c r="AY385" s="224" t="s">
        <v>173</v>
      </c>
    </row>
    <row r="386" spans="2:51" s="14" customFormat="1" ht="12">
      <c r="B386" s="225"/>
      <c r="C386" s="226"/>
      <c r="D386" s="216" t="s">
        <v>184</v>
      </c>
      <c r="E386" s="227" t="s">
        <v>1</v>
      </c>
      <c r="F386" s="228" t="s">
        <v>698</v>
      </c>
      <c r="G386" s="226"/>
      <c r="H386" s="229">
        <v>0.003</v>
      </c>
      <c r="I386" s="230"/>
      <c r="J386" s="226"/>
      <c r="K386" s="226"/>
      <c r="L386" s="231"/>
      <c r="M386" s="259"/>
      <c r="N386" s="260"/>
      <c r="O386" s="260"/>
      <c r="P386" s="260"/>
      <c r="Q386" s="260"/>
      <c r="R386" s="260"/>
      <c r="S386" s="260"/>
      <c r="T386" s="261"/>
      <c r="AT386" s="235" t="s">
        <v>184</v>
      </c>
      <c r="AU386" s="235" t="s">
        <v>89</v>
      </c>
      <c r="AV386" s="14" t="s">
        <v>89</v>
      </c>
      <c r="AW386" s="14" t="s">
        <v>33</v>
      </c>
      <c r="AX386" s="14" t="s">
        <v>87</v>
      </c>
      <c r="AY386" s="235" t="s">
        <v>173</v>
      </c>
    </row>
    <row r="387" spans="1:31" s="2" customFormat="1" ht="6.95" customHeight="1">
      <c r="A387" s="35"/>
      <c r="B387" s="55"/>
      <c r="C387" s="56"/>
      <c r="D387" s="56"/>
      <c r="E387" s="56"/>
      <c r="F387" s="56"/>
      <c r="G387" s="56"/>
      <c r="H387" s="56"/>
      <c r="I387" s="56"/>
      <c r="J387" s="56"/>
      <c r="K387" s="56"/>
      <c r="L387" s="38"/>
      <c r="M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</row>
  </sheetData>
  <sheetProtection algorithmName="SHA-512" hashValue="2iNkfmotd5j6MZXtTNXd4x2FD+PN1fLhF+XBRuTUDCzri16UiIXfBQKWUj0aTIJ5bzgTIFqeNLMPJGd66cMulQ==" saltValue="p6ZJRg4Hbxq80kzD/Vrjt/HSY3cwgosk1EawXd+e9pRan8BX/1baSUW8y+V/EuUP44yZq96PwoKRIJLfRStofg==" spinCount="100000" sheet="1" objects="1" scenarios="1" formatColumns="0" formatRows="0" autoFilter="0"/>
  <autoFilter ref="C140:K386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1"/>
  <sheetViews>
    <sheetView showGridLines="0" workbookViewId="0" topLeftCell="A1">
      <selection activeCell="F46" sqref="F4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8.140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92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89</v>
      </c>
    </row>
    <row r="4" spans="2:46" s="1" customFormat="1" ht="24.95" customHeight="1">
      <c r="B4" s="20"/>
      <c r="D4" s="127" t="s">
        <v>125</v>
      </c>
      <c r="L4" s="20"/>
      <c r="M4" s="12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322" t="str">
        <f>'Rekapitulace stavby'!K6</f>
        <v>VTL plynovodní přípojka pro teplárnu Tábor</v>
      </c>
      <c r="F7" s="323"/>
      <c r="G7" s="323"/>
      <c r="H7" s="323"/>
      <c r="L7" s="20"/>
    </row>
    <row r="8" spans="1:31" s="2" customFormat="1" ht="12" customHeight="1">
      <c r="A8" s="35"/>
      <c r="B8" s="38"/>
      <c r="C8" s="35"/>
      <c r="D8" s="129" t="s">
        <v>126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24" t="s">
        <v>699</v>
      </c>
      <c r="F9" s="325"/>
      <c r="G9" s="325"/>
      <c r="H9" s="32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9" t="s">
        <v>18</v>
      </c>
      <c r="E11" s="35"/>
      <c r="F11" s="111" t="s">
        <v>19</v>
      </c>
      <c r="G11" s="35"/>
      <c r="H11" s="35"/>
      <c r="I11" s="129" t="s">
        <v>20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9" t="s">
        <v>21</v>
      </c>
      <c r="E12" s="35"/>
      <c r="F12" s="111" t="s">
        <v>22</v>
      </c>
      <c r="G12" s="35"/>
      <c r="H12" s="35"/>
      <c r="I12" s="129" t="s">
        <v>23</v>
      </c>
      <c r="J12" s="130" t="str">
        <f>'Rekapitulace stavby'!AN8</f>
        <v>25. 8. 2021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9" t="s">
        <v>25</v>
      </c>
      <c r="E14" s="35"/>
      <c r="F14" s="35"/>
      <c r="G14" s="35"/>
      <c r="H14" s="35"/>
      <c r="I14" s="129" t="s">
        <v>26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11" t="s">
        <v>27</v>
      </c>
      <c r="F15" s="35"/>
      <c r="G15" s="35"/>
      <c r="H15" s="35"/>
      <c r="I15" s="129" t="s">
        <v>28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9" t="s">
        <v>29</v>
      </c>
      <c r="E17" s="35"/>
      <c r="F17" s="35"/>
      <c r="G17" s="35"/>
      <c r="H17" s="35"/>
      <c r="I17" s="129" t="s">
        <v>26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26" t="str">
        <f>'Rekapitulace stavby'!E14</f>
        <v>Vyplň údaj</v>
      </c>
      <c r="F18" s="327"/>
      <c r="G18" s="327"/>
      <c r="H18" s="327"/>
      <c r="I18" s="129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9" t="s">
        <v>31</v>
      </c>
      <c r="E20" s="35"/>
      <c r="F20" s="35"/>
      <c r="G20" s="35"/>
      <c r="H20" s="35"/>
      <c r="I20" s="129" t="s">
        <v>26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11" t="s">
        <v>32</v>
      </c>
      <c r="F21" s="35"/>
      <c r="G21" s="35"/>
      <c r="H21" s="35"/>
      <c r="I21" s="129" t="s">
        <v>28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9" t="s">
        <v>34</v>
      </c>
      <c r="E23" s="35"/>
      <c r="F23" s="35"/>
      <c r="G23" s="35"/>
      <c r="H23" s="35"/>
      <c r="I23" s="129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11" t="s">
        <v>700</v>
      </c>
      <c r="F24" s="35"/>
      <c r="G24" s="35"/>
      <c r="H24" s="35"/>
      <c r="I24" s="129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9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1"/>
      <c r="B27" s="132"/>
      <c r="C27" s="131"/>
      <c r="D27" s="131"/>
      <c r="E27" s="328" t="s">
        <v>1</v>
      </c>
      <c r="F27" s="328"/>
      <c r="G27" s="328"/>
      <c r="H27" s="328"/>
      <c r="I27" s="131"/>
      <c r="J27" s="131"/>
      <c r="K27" s="131"/>
      <c r="L27" s="133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4"/>
      <c r="E29" s="134"/>
      <c r="F29" s="134"/>
      <c r="G29" s="134"/>
      <c r="H29" s="134"/>
      <c r="I29" s="134"/>
      <c r="J29" s="134"/>
      <c r="K29" s="13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38"/>
      <c r="C30" s="35"/>
      <c r="D30" s="135" t="s">
        <v>39</v>
      </c>
      <c r="E30" s="35"/>
      <c r="F30" s="35"/>
      <c r="G30" s="35"/>
      <c r="H30" s="35"/>
      <c r="I30" s="35"/>
      <c r="J30" s="136">
        <f>ROUND(J128,2)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8"/>
      <c r="C31" s="35"/>
      <c r="D31" s="134"/>
      <c r="E31" s="134"/>
      <c r="F31" s="134"/>
      <c r="G31" s="134"/>
      <c r="H31" s="134"/>
      <c r="I31" s="134"/>
      <c r="J31" s="134"/>
      <c r="K31" s="13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38"/>
      <c r="C32" s="35"/>
      <c r="D32" s="35"/>
      <c r="E32" s="35"/>
      <c r="F32" s="137" t="s">
        <v>41</v>
      </c>
      <c r="G32" s="35"/>
      <c r="H32" s="35"/>
      <c r="I32" s="137" t="s">
        <v>40</v>
      </c>
      <c r="J32" s="137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38"/>
      <c r="C33" s="35"/>
      <c r="D33" s="138" t="s">
        <v>43</v>
      </c>
      <c r="E33" s="129" t="s">
        <v>44</v>
      </c>
      <c r="F33" s="139">
        <f>ROUND((SUM(BE128:BE210)),2)</f>
        <v>0</v>
      </c>
      <c r="G33" s="35"/>
      <c r="H33" s="35"/>
      <c r="I33" s="140">
        <v>0.21</v>
      </c>
      <c r="J33" s="139">
        <f>ROUND(((SUM(BE128:BE210))*I33),2)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129" t="s">
        <v>45</v>
      </c>
      <c r="F34" s="139">
        <f>ROUND((SUM(BF128:BF210)),2)</f>
        <v>0</v>
      </c>
      <c r="G34" s="35"/>
      <c r="H34" s="35"/>
      <c r="I34" s="140">
        <v>0.15</v>
      </c>
      <c r="J34" s="139">
        <f>ROUND(((SUM(BF128:BF210))*I34),2)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38"/>
      <c r="C35" s="35"/>
      <c r="D35" s="35"/>
      <c r="E35" s="129" t="s">
        <v>46</v>
      </c>
      <c r="F35" s="139">
        <f>ROUND((SUM(BG128:BG210)),2)</f>
        <v>0</v>
      </c>
      <c r="G35" s="35"/>
      <c r="H35" s="35"/>
      <c r="I35" s="140">
        <v>0.21</v>
      </c>
      <c r="J35" s="139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38"/>
      <c r="C36" s="35"/>
      <c r="D36" s="35"/>
      <c r="E36" s="129" t="s">
        <v>47</v>
      </c>
      <c r="F36" s="139">
        <f>ROUND((SUM(BH128:BH210)),2)</f>
        <v>0</v>
      </c>
      <c r="G36" s="35"/>
      <c r="H36" s="35"/>
      <c r="I36" s="140">
        <v>0.15</v>
      </c>
      <c r="J36" s="139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9" t="s">
        <v>48</v>
      </c>
      <c r="F37" s="139">
        <f>ROUND((SUM(BI128:BI210)),2)</f>
        <v>0</v>
      </c>
      <c r="G37" s="35"/>
      <c r="H37" s="35"/>
      <c r="I37" s="140">
        <v>0</v>
      </c>
      <c r="J37" s="139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8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38"/>
      <c r="C39" s="141"/>
      <c r="D39" s="142" t="s">
        <v>49</v>
      </c>
      <c r="E39" s="143"/>
      <c r="F39" s="143"/>
      <c r="G39" s="144" t="s">
        <v>50</v>
      </c>
      <c r="H39" s="145" t="s">
        <v>51</v>
      </c>
      <c r="I39" s="143"/>
      <c r="J39" s="146">
        <f>SUM(J30:J37)</f>
        <v>0</v>
      </c>
      <c r="K39" s="147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8" t="s">
        <v>52</v>
      </c>
      <c r="E50" s="149"/>
      <c r="F50" s="149"/>
      <c r="G50" s="148" t="s">
        <v>53</v>
      </c>
      <c r="H50" s="149"/>
      <c r="I50" s="149"/>
      <c r="J50" s="149"/>
      <c r="K50" s="149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0" t="s">
        <v>54</v>
      </c>
      <c r="E61" s="151"/>
      <c r="F61" s="152" t="s">
        <v>55</v>
      </c>
      <c r="G61" s="150" t="s">
        <v>54</v>
      </c>
      <c r="H61" s="151"/>
      <c r="I61" s="151"/>
      <c r="J61" s="153" t="s">
        <v>55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8" t="s">
        <v>56</v>
      </c>
      <c r="E65" s="154"/>
      <c r="F65" s="154"/>
      <c r="G65" s="148" t="s">
        <v>57</v>
      </c>
      <c r="H65" s="154"/>
      <c r="I65" s="154"/>
      <c r="J65" s="154"/>
      <c r="K65" s="15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0" t="s">
        <v>54</v>
      </c>
      <c r="E76" s="151"/>
      <c r="F76" s="152" t="s">
        <v>55</v>
      </c>
      <c r="G76" s="150" t="s">
        <v>54</v>
      </c>
      <c r="H76" s="151"/>
      <c r="I76" s="151"/>
      <c r="J76" s="153" t="s">
        <v>55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VTL plynovodní přípojka pro teplárnu Tábor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126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5" t="str">
        <f>E9</f>
        <v>36-2/2021 - SO 02 - Protikorozní ochrana</v>
      </c>
      <c r="F87" s="319"/>
      <c r="G87" s="319"/>
      <c r="H87" s="31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21</v>
      </c>
      <c r="D89" s="37"/>
      <c r="E89" s="37"/>
      <c r="F89" s="27" t="str">
        <f>F12</f>
        <v>Měšice u Tábora</v>
      </c>
      <c r="G89" s="37"/>
      <c r="H89" s="37"/>
      <c r="I89" s="29" t="s">
        <v>23</v>
      </c>
      <c r="J89" s="67" t="str">
        <f>IF(J12="","",J12)</f>
        <v>25. 8. 2021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29" t="s">
        <v>25</v>
      </c>
      <c r="D91" s="37"/>
      <c r="E91" s="37"/>
      <c r="F91" s="27" t="str">
        <f>E15</f>
        <v xml:space="preserve">C-Energy Planá s. r. o., Průmyslová 748, Planá </v>
      </c>
      <c r="G91" s="37"/>
      <c r="H91" s="37"/>
      <c r="I91" s="29" t="s">
        <v>31</v>
      </c>
      <c r="J91" s="32" t="str">
        <f>E21</f>
        <v>Jiří Veselý, Krasetín ev. č. 18, 382 03 Holubov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34</v>
      </c>
      <c r="J92" s="32" t="str">
        <f>E24</f>
        <v>Zbyněk Janda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9" t="s">
        <v>129</v>
      </c>
      <c r="D94" s="124"/>
      <c r="E94" s="124"/>
      <c r="F94" s="124"/>
      <c r="G94" s="124"/>
      <c r="H94" s="124"/>
      <c r="I94" s="124"/>
      <c r="J94" s="160" t="s">
        <v>130</v>
      </c>
      <c r="K94" s="124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131</v>
      </c>
      <c r="D96" s="37"/>
      <c r="E96" s="37"/>
      <c r="F96" s="37"/>
      <c r="G96" s="37"/>
      <c r="H96" s="37"/>
      <c r="I96" s="37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132</v>
      </c>
    </row>
    <row r="97" spans="2:12" s="9" customFormat="1" ht="24.95" customHeight="1">
      <c r="B97" s="162"/>
      <c r="C97" s="163"/>
      <c r="D97" s="164" t="s">
        <v>701</v>
      </c>
      <c r="E97" s="165"/>
      <c r="F97" s="165"/>
      <c r="G97" s="165"/>
      <c r="H97" s="165"/>
      <c r="I97" s="165"/>
      <c r="J97" s="166">
        <f>J129</f>
        <v>0</v>
      </c>
      <c r="K97" s="163"/>
      <c r="L97" s="167"/>
    </row>
    <row r="98" spans="2:12" s="10" customFormat="1" ht="19.9" customHeight="1">
      <c r="B98" s="168"/>
      <c r="C98" s="105"/>
      <c r="D98" s="169" t="s">
        <v>702</v>
      </c>
      <c r="E98" s="170"/>
      <c r="F98" s="170"/>
      <c r="G98" s="170"/>
      <c r="H98" s="170"/>
      <c r="I98" s="170"/>
      <c r="J98" s="171">
        <f>J130</f>
        <v>0</v>
      </c>
      <c r="K98" s="105"/>
      <c r="L98" s="172"/>
    </row>
    <row r="99" spans="2:12" s="10" customFormat="1" ht="19.9" customHeight="1">
      <c r="B99" s="168"/>
      <c r="C99" s="105"/>
      <c r="D99" s="169" t="s">
        <v>703</v>
      </c>
      <c r="E99" s="170"/>
      <c r="F99" s="170"/>
      <c r="G99" s="170"/>
      <c r="H99" s="170"/>
      <c r="I99" s="170"/>
      <c r="J99" s="171">
        <f>J134</f>
        <v>0</v>
      </c>
      <c r="K99" s="105"/>
      <c r="L99" s="172"/>
    </row>
    <row r="100" spans="2:12" s="9" customFormat="1" ht="24.95" customHeight="1">
      <c r="B100" s="162"/>
      <c r="C100" s="163"/>
      <c r="D100" s="164" t="s">
        <v>704</v>
      </c>
      <c r="E100" s="165"/>
      <c r="F100" s="165"/>
      <c r="G100" s="165"/>
      <c r="H100" s="165"/>
      <c r="I100" s="165"/>
      <c r="J100" s="166">
        <f>J137</f>
        <v>0</v>
      </c>
      <c r="K100" s="163"/>
      <c r="L100" s="167"/>
    </row>
    <row r="101" spans="2:12" s="10" customFormat="1" ht="19.9" customHeight="1">
      <c r="B101" s="168"/>
      <c r="C101" s="105"/>
      <c r="D101" s="169" t="s">
        <v>705</v>
      </c>
      <c r="E101" s="170"/>
      <c r="F101" s="170"/>
      <c r="G101" s="170"/>
      <c r="H101" s="170"/>
      <c r="I101" s="170"/>
      <c r="J101" s="171">
        <f>J138</f>
        <v>0</v>
      </c>
      <c r="K101" s="105"/>
      <c r="L101" s="172"/>
    </row>
    <row r="102" spans="2:12" s="9" customFormat="1" ht="24.95" customHeight="1">
      <c r="B102" s="162"/>
      <c r="C102" s="163"/>
      <c r="D102" s="164" t="s">
        <v>706</v>
      </c>
      <c r="E102" s="165"/>
      <c r="F102" s="165"/>
      <c r="G102" s="165"/>
      <c r="H102" s="165"/>
      <c r="I102" s="165"/>
      <c r="J102" s="166">
        <f>J142</f>
        <v>0</v>
      </c>
      <c r="K102" s="163"/>
      <c r="L102" s="167"/>
    </row>
    <row r="103" spans="2:12" s="10" customFormat="1" ht="19.9" customHeight="1">
      <c r="B103" s="168"/>
      <c r="C103" s="105"/>
      <c r="D103" s="169" t="s">
        <v>707</v>
      </c>
      <c r="E103" s="170"/>
      <c r="F103" s="170"/>
      <c r="G103" s="170"/>
      <c r="H103" s="170"/>
      <c r="I103" s="170"/>
      <c r="J103" s="171">
        <f>J143</f>
        <v>0</v>
      </c>
      <c r="K103" s="105"/>
      <c r="L103" s="172"/>
    </row>
    <row r="104" spans="2:12" s="10" customFormat="1" ht="19.9" customHeight="1">
      <c r="B104" s="168"/>
      <c r="C104" s="105"/>
      <c r="D104" s="169" t="s">
        <v>708</v>
      </c>
      <c r="E104" s="170"/>
      <c r="F104" s="170"/>
      <c r="G104" s="170"/>
      <c r="H104" s="170"/>
      <c r="I104" s="170"/>
      <c r="J104" s="171">
        <f>J187</f>
        <v>0</v>
      </c>
      <c r="K104" s="105"/>
      <c r="L104" s="172"/>
    </row>
    <row r="105" spans="2:12" s="10" customFormat="1" ht="19.9" customHeight="1">
      <c r="B105" s="168"/>
      <c r="C105" s="105"/>
      <c r="D105" s="169" t="s">
        <v>709</v>
      </c>
      <c r="E105" s="170"/>
      <c r="F105" s="170"/>
      <c r="G105" s="170"/>
      <c r="H105" s="170"/>
      <c r="I105" s="170"/>
      <c r="J105" s="171">
        <f>J201</f>
        <v>0</v>
      </c>
      <c r="K105" s="105"/>
      <c r="L105" s="172"/>
    </row>
    <row r="106" spans="2:12" s="9" customFormat="1" ht="24.95" customHeight="1">
      <c r="B106" s="162"/>
      <c r="C106" s="163"/>
      <c r="D106" s="164" t="s">
        <v>710</v>
      </c>
      <c r="E106" s="165"/>
      <c r="F106" s="165"/>
      <c r="G106" s="165"/>
      <c r="H106" s="165"/>
      <c r="I106" s="165"/>
      <c r="J106" s="166">
        <f>J206</f>
        <v>0</v>
      </c>
      <c r="K106" s="163"/>
      <c r="L106" s="167"/>
    </row>
    <row r="107" spans="2:12" s="9" customFormat="1" ht="24.95" customHeight="1">
      <c r="B107" s="162"/>
      <c r="C107" s="163"/>
      <c r="D107" s="164" t="s">
        <v>711</v>
      </c>
      <c r="E107" s="165"/>
      <c r="F107" s="165"/>
      <c r="G107" s="165"/>
      <c r="H107" s="165"/>
      <c r="I107" s="165"/>
      <c r="J107" s="166">
        <f>J208</f>
        <v>0</v>
      </c>
      <c r="K107" s="163"/>
      <c r="L107" s="167"/>
    </row>
    <row r="108" spans="2:12" s="10" customFormat="1" ht="19.9" customHeight="1">
      <c r="B108" s="168"/>
      <c r="C108" s="105"/>
      <c r="D108" s="169" t="s">
        <v>712</v>
      </c>
      <c r="E108" s="170"/>
      <c r="F108" s="170"/>
      <c r="G108" s="170"/>
      <c r="H108" s="170"/>
      <c r="I108" s="170"/>
      <c r="J108" s="171">
        <f>J209</f>
        <v>0</v>
      </c>
      <c r="K108" s="105"/>
      <c r="L108" s="172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3" t="s">
        <v>158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0" t="str">
        <f>E7</f>
        <v>VTL plynovodní přípojka pro teplárnu Tábor</v>
      </c>
      <c r="F118" s="321"/>
      <c r="G118" s="321"/>
      <c r="H118" s="321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126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275" t="str">
        <f>E9</f>
        <v>36-2/2021 - SO 02 - Protikorozní ochrana</v>
      </c>
      <c r="F120" s="319"/>
      <c r="G120" s="319"/>
      <c r="H120" s="319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21</v>
      </c>
      <c r="D122" s="37"/>
      <c r="E122" s="37"/>
      <c r="F122" s="27" t="str">
        <f>F12</f>
        <v>Měšice u Tábora</v>
      </c>
      <c r="G122" s="37"/>
      <c r="H122" s="37"/>
      <c r="I122" s="29" t="s">
        <v>23</v>
      </c>
      <c r="J122" s="67" t="str">
        <f>IF(J12="","",J12)</f>
        <v>25. 8. 2021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40.15" customHeight="1">
      <c r="A124" s="35"/>
      <c r="B124" s="36"/>
      <c r="C124" s="29" t="s">
        <v>25</v>
      </c>
      <c r="D124" s="37"/>
      <c r="E124" s="37"/>
      <c r="F124" s="27" t="str">
        <f>E15</f>
        <v xml:space="preserve">C-Energy Planá s. r. o., Průmyslová 748, Planá </v>
      </c>
      <c r="G124" s="37"/>
      <c r="H124" s="37"/>
      <c r="I124" s="29" t="s">
        <v>31</v>
      </c>
      <c r="J124" s="32" t="str">
        <f>E21</f>
        <v>Jiří Veselý, Krasetín ev. č. 18, 382 03 Holubov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29" t="s">
        <v>29</v>
      </c>
      <c r="D125" s="37"/>
      <c r="E125" s="37"/>
      <c r="F125" s="27" t="str">
        <f>IF(E18="","",E18)</f>
        <v>Vyplň údaj</v>
      </c>
      <c r="G125" s="37"/>
      <c r="H125" s="37"/>
      <c r="I125" s="29" t="s">
        <v>34</v>
      </c>
      <c r="J125" s="32" t="str">
        <f>E24</f>
        <v>Zbyněk Janda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73"/>
      <c r="B127" s="174"/>
      <c r="C127" s="175" t="s">
        <v>159</v>
      </c>
      <c r="D127" s="176" t="s">
        <v>64</v>
      </c>
      <c r="E127" s="176" t="s">
        <v>60</v>
      </c>
      <c r="F127" s="176" t="s">
        <v>61</v>
      </c>
      <c r="G127" s="176" t="s">
        <v>160</v>
      </c>
      <c r="H127" s="176" t="s">
        <v>161</v>
      </c>
      <c r="I127" s="176" t="s">
        <v>162</v>
      </c>
      <c r="J127" s="177" t="s">
        <v>130</v>
      </c>
      <c r="K127" s="178" t="s">
        <v>163</v>
      </c>
      <c r="L127" s="179"/>
      <c r="M127" s="76" t="s">
        <v>1</v>
      </c>
      <c r="N127" s="77" t="s">
        <v>43</v>
      </c>
      <c r="O127" s="77" t="s">
        <v>164</v>
      </c>
      <c r="P127" s="77" t="s">
        <v>165</v>
      </c>
      <c r="Q127" s="77" t="s">
        <v>166</v>
      </c>
      <c r="R127" s="77" t="s">
        <v>167</v>
      </c>
      <c r="S127" s="77" t="s">
        <v>168</v>
      </c>
      <c r="T127" s="78" t="s">
        <v>169</v>
      </c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</row>
    <row r="128" spans="1:63" s="2" customFormat="1" ht="22.9" customHeight="1">
      <c r="A128" s="35"/>
      <c r="B128" s="36"/>
      <c r="C128" s="83" t="s">
        <v>170</v>
      </c>
      <c r="D128" s="37"/>
      <c r="E128" s="37"/>
      <c r="F128" s="37"/>
      <c r="G128" s="37"/>
      <c r="H128" s="37"/>
      <c r="I128" s="37"/>
      <c r="J128" s="180">
        <f>BK128</f>
        <v>0</v>
      </c>
      <c r="K128" s="37"/>
      <c r="L128" s="38"/>
      <c r="M128" s="79"/>
      <c r="N128" s="181"/>
      <c r="O128" s="80"/>
      <c r="P128" s="182">
        <f>P129+P137+P142+P206+P208</f>
        <v>0</v>
      </c>
      <c r="Q128" s="80"/>
      <c r="R128" s="182">
        <f>R129+R137+R142+R206+R208</f>
        <v>4.39618</v>
      </c>
      <c r="S128" s="80"/>
      <c r="T128" s="183">
        <f>T129+T137+T142+T206+T208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7" t="s">
        <v>78</v>
      </c>
      <c r="AU128" s="17" t="s">
        <v>132</v>
      </c>
      <c r="BK128" s="184">
        <f>BK129+BK137+BK142+BK206+BK208</f>
        <v>0</v>
      </c>
    </row>
    <row r="129" spans="2:63" s="12" customFormat="1" ht="25.9" customHeight="1">
      <c r="B129" s="185"/>
      <c r="C129" s="186"/>
      <c r="D129" s="187" t="s">
        <v>78</v>
      </c>
      <c r="E129" s="188" t="s">
        <v>171</v>
      </c>
      <c r="F129" s="188" t="s">
        <v>713</v>
      </c>
      <c r="G129" s="186"/>
      <c r="H129" s="186"/>
      <c r="I129" s="189"/>
      <c r="J129" s="190">
        <f>BK129</f>
        <v>0</v>
      </c>
      <c r="K129" s="186"/>
      <c r="L129" s="191"/>
      <c r="M129" s="192"/>
      <c r="N129" s="193"/>
      <c r="O129" s="193"/>
      <c r="P129" s="194">
        <f>P130+P134</f>
        <v>0</v>
      </c>
      <c r="Q129" s="193"/>
      <c r="R129" s="194">
        <f>R130+R134</f>
        <v>0.16666</v>
      </c>
      <c r="S129" s="193"/>
      <c r="T129" s="195">
        <f>T130+T134</f>
        <v>0</v>
      </c>
      <c r="AR129" s="196" t="s">
        <v>87</v>
      </c>
      <c r="AT129" s="197" t="s">
        <v>78</v>
      </c>
      <c r="AU129" s="197" t="s">
        <v>79</v>
      </c>
      <c r="AY129" s="196" t="s">
        <v>173</v>
      </c>
      <c r="BK129" s="198">
        <f>BK130+BK134</f>
        <v>0</v>
      </c>
    </row>
    <row r="130" spans="2:63" s="12" customFormat="1" ht="22.9" customHeight="1">
      <c r="B130" s="185"/>
      <c r="C130" s="186"/>
      <c r="D130" s="187" t="s">
        <v>78</v>
      </c>
      <c r="E130" s="199" t="s">
        <v>87</v>
      </c>
      <c r="F130" s="199" t="s">
        <v>714</v>
      </c>
      <c r="G130" s="186"/>
      <c r="H130" s="186"/>
      <c r="I130" s="189"/>
      <c r="J130" s="200">
        <f>BK130</f>
        <v>0</v>
      </c>
      <c r="K130" s="186"/>
      <c r="L130" s="191"/>
      <c r="M130" s="192"/>
      <c r="N130" s="193"/>
      <c r="O130" s="193"/>
      <c r="P130" s="194">
        <f>SUM(P131:P133)</f>
        <v>0</v>
      </c>
      <c r="Q130" s="193"/>
      <c r="R130" s="194">
        <f>SUM(R131:R133)</f>
        <v>0</v>
      </c>
      <c r="S130" s="193"/>
      <c r="T130" s="195">
        <f>SUM(T131:T133)</f>
        <v>0</v>
      </c>
      <c r="AR130" s="196" t="s">
        <v>87</v>
      </c>
      <c r="AT130" s="197" t="s">
        <v>78</v>
      </c>
      <c r="AU130" s="197" t="s">
        <v>87</v>
      </c>
      <c r="AY130" s="196" t="s">
        <v>173</v>
      </c>
      <c r="BK130" s="198">
        <f>SUM(BK131:BK133)</f>
        <v>0</v>
      </c>
    </row>
    <row r="131" spans="1:65" s="2" customFormat="1" ht="24.2" customHeight="1">
      <c r="A131" s="35"/>
      <c r="B131" s="36"/>
      <c r="C131" s="201" t="s">
        <v>87</v>
      </c>
      <c r="D131" s="201" t="s">
        <v>177</v>
      </c>
      <c r="E131" s="202" t="s">
        <v>715</v>
      </c>
      <c r="F131" s="203" t="s">
        <v>716</v>
      </c>
      <c r="G131" s="204" t="s">
        <v>255</v>
      </c>
      <c r="H131" s="205">
        <v>5</v>
      </c>
      <c r="I131" s="206"/>
      <c r="J131" s="207">
        <f>ROUND(I131*H131,2)</f>
        <v>0</v>
      </c>
      <c r="K131" s="208"/>
      <c r="L131" s="38"/>
      <c r="M131" s="209" t="s">
        <v>1</v>
      </c>
      <c r="N131" s="210" t="s">
        <v>44</v>
      </c>
      <c r="O131" s="72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3" t="s">
        <v>181</v>
      </c>
      <c r="AT131" s="213" t="s">
        <v>177</v>
      </c>
      <c r="AU131" s="213" t="s">
        <v>89</v>
      </c>
      <c r="AY131" s="17" t="s">
        <v>173</v>
      </c>
      <c r="BE131" s="119">
        <f>IF(N131="základní",J131,0)</f>
        <v>0</v>
      </c>
      <c r="BF131" s="119">
        <f>IF(N131="snížená",J131,0)</f>
        <v>0</v>
      </c>
      <c r="BG131" s="119">
        <f>IF(N131="zákl. přenesená",J131,0)</f>
        <v>0</v>
      </c>
      <c r="BH131" s="119">
        <f>IF(N131="sníž. přenesená",J131,0)</f>
        <v>0</v>
      </c>
      <c r="BI131" s="119">
        <f>IF(N131="nulová",J131,0)</f>
        <v>0</v>
      </c>
      <c r="BJ131" s="17" t="s">
        <v>87</v>
      </c>
      <c r="BK131" s="119">
        <f>ROUND(I131*H131,2)</f>
        <v>0</v>
      </c>
      <c r="BL131" s="17" t="s">
        <v>181</v>
      </c>
      <c r="BM131" s="213" t="s">
        <v>717</v>
      </c>
    </row>
    <row r="132" spans="1:65" s="2" customFormat="1" ht="33" customHeight="1">
      <c r="A132" s="35"/>
      <c r="B132" s="36"/>
      <c r="C132" s="201" t="s">
        <v>89</v>
      </c>
      <c r="D132" s="201" t="s">
        <v>177</v>
      </c>
      <c r="E132" s="202" t="s">
        <v>718</v>
      </c>
      <c r="F132" s="203" t="s">
        <v>719</v>
      </c>
      <c r="G132" s="204" t="s">
        <v>255</v>
      </c>
      <c r="H132" s="205">
        <v>588.7</v>
      </c>
      <c r="I132" s="206"/>
      <c r="J132" s="207">
        <f>ROUND(I132*H132,2)</f>
        <v>0</v>
      </c>
      <c r="K132" s="208"/>
      <c r="L132" s="38"/>
      <c r="M132" s="209" t="s">
        <v>1</v>
      </c>
      <c r="N132" s="210" t="s">
        <v>44</v>
      </c>
      <c r="O132" s="72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3" t="s">
        <v>181</v>
      </c>
      <c r="AT132" s="213" t="s">
        <v>177</v>
      </c>
      <c r="AU132" s="213" t="s">
        <v>89</v>
      </c>
      <c r="AY132" s="17" t="s">
        <v>173</v>
      </c>
      <c r="BE132" s="119">
        <f>IF(N132="základní",J132,0)</f>
        <v>0</v>
      </c>
      <c r="BF132" s="119">
        <f>IF(N132="snížená",J132,0)</f>
        <v>0</v>
      </c>
      <c r="BG132" s="119">
        <f>IF(N132="zákl. přenesená",J132,0)</f>
        <v>0</v>
      </c>
      <c r="BH132" s="119">
        <f>IF(N132="sníž. přenesená",J132,0)</f>
        <v>0</v>
      </c>
      <c r="BI132" s="119">
        <f>IF(N132="nulová",J132,0)</f>
        <v>0</v>
      </c>
      <c r="BJ132" s="17" t="s">
        <v>87</v>
      </c>
      <c r="BK132" s="119">
        <f>ROUND(I132*H132,2)</f>
        <v>0</v>
      </c>
      <c r="BL132" s="17" t="s">
        <v>181</v>
      </c>
      <c r="BM132" s="213" t="s">
        <v>720</v>
      </c>
    </row>
    <row r="133" spans="1:65" s="2" customFormat="1" ht="24.2" customHeight="1">
      <c r="A133" s="35"/>
      <c r="B133" s="36"/>
      <c r="C133" s="201" t="s">
        <v>182</v>
      </c>
      <c r="D133" s="201" t="s">
        <v>177</v>
      </c>
      <c r="E133" s="202" t="s">
        <v>346</v>
      </c>
      <c r="F133" s="203" t="s">
        <v>347</v>
      </c>
      <c r="G133" s="204" t="s">
        <v>255</v>
      </c>
      <c r="H133" s="205">
        <v>593.7</v>
      </c>
      <c r="I133" s="206"/>
      <c r="J133" s="207">
        <f>ROUND(I133*H133,2)</f>
        <v>0</v>
      </c>
      <c r="K133" s="208"/>
      <c r="L133" s="38"/>
      <c r="M133" s="209" t="s">
        <v>1</v>
      </c>
      <c r="N133" s="210" t="s">
        <v>44</v>
      </c>
      <c r="O133" s="72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3" t="s">
        <v>181</v>
      </c>
      <c r="AT133" s="213" t="s">
        <v>177</v>
      </c>
      <c r="AU133" s="213" t="s">
        <v>89</v>
      </c>
      <c r="AY133" s="17" t="s">
        <v>173</v>
      </c>
      <c r="BE133" s="119">
        <f>IF(N133="základní",J133,0)</f>
        <v>0</v>
      </c>
      <c r="BF133" s="119">
        <f>IF(N133="snížená",J133,0)</f>
        <v>0</v>
      </c>
      <c r="BG133" s="119">
        <f>IF(N133="zákl. přenesená",J133,0)</f>
        <v>0</v>
      </c>
      <c r="BH133" s="119">
        <f>IF(N133="sníž. přenesená",J133,0)</f>
        <v>0</v>
      </c>
      <c r="BI133" s="119">
        <f>IF(N133="nulová",J133,0)</f>
        <v>0</v>
      </c>
      <c r="BJ133" s="17" t="s">
        <v>87</v>
      </c>
      <c r="BK133" s="119">
        <f>ROUND(I133*H133,2)</f>
        <v>0</v>
      </c>
      <c r="BL133" s="17" t="s">
        <v>181</v>
      </c>
      <c r="BM133" s="213" t="s">
        <v>721</v>
      </c>
    </row>
    <row r="134" spans="2:63" s="12" customFormat="1" ht="22.9" customHeight="1">
      <c r="B134" s="185"/>
      <c r="C134" s="186"/>
      <c r="D134" s="187" t="s">
        <v>78</v>
      </c>
      <c r="E134" s="199" t="s">
        <v>182</v>
      </c>
      <c r="F134" s="199" t="s">
        <v>722</v>
      </c>
      <c r="G134" s="186"/>
      <c r="H134" s="186"/>
      <c r="I134" s="189"/>
      <c r="J134" s="200">
        <f>BK134</f>
        <v>0</v>
      </c>
      <c r="K134" s="186"/>
      <c r="L134" s="191"/>
      <c r="M134" s="192"/>
      <c r="N134" s="193"/>
      <c r="O134" s="193"/>
      <c r="P134" s="194">
        <f>SUM(P135:P136)</f>
        <v>0</v>
      </c>
      <c r="Q134" s="193"/>
      <c r="R134" s="194">
        <f>SUM(R135:R136)</f>
        <v>0.16666</v>
      </c>
      <c r="S134" s="193"/>
      <c r="T134" s="195">
        <f>SUM(T135:T136)</f>
        <v>0</v>
      </c>
      <c r="AR134" s="196" t="s">
        <v>87</v>
      </c>
      <c r="AT134" s="197" t="s">
        <v>78</v>
      </c>
      <c r="AU134" s="197" t="s">
        <v>87</v>
      </c>
      <c r="AY134" s="196" t="s">
        <v>173</v>
      </c>
      <c r="BK134" s="198">
        <f>SUM(BK135:BK136)</f>
        <v>0</v>
      </c>
    </row>
    <row r="135" spans="1:65" s="2" customFormat="1" ht="24.2" customHeight="1">
      <c r="A135" s="35"/>
      <c r="B135" s="36"/>
      <c r="C135" s="201" t="s">
        <v>181</v>
      </c>
      <c r="D135" s="201" t="s">
        <v>177</v>
      </c>
      <c r="E135" s="202" t="s">
        <v>723</v>
      </c>
      <c r="F135" s="203" t="s">
        <v>724</v>
      </c>
      <c r="G135" s="204" t="s">
        <v>373</v>
      </c>
      <c r="H135" s="205">
        <v>26</v>
      </c>
      <c r="I135" s="206"/>
      <c r="J135" s="207">
        <f>ROUND(I135*H135,2)</f>
        <v>0</v>
      </c>
      <c r="K135" s="208"/>
      <c r="L135" s="38"/>
      <c r="M135" s="209" t="s">
        <v>1</v>
      </c>
      <c r="N135" s="210" t="s">
        <v>44</v>
      </c>
      <c r="O135" s="72"/>
      <c r="P135" s="211">
        <f>O135*H135</f>
        <v>0</v>
      </c>
      <c r="Q135" s="211">
        <v>0.00641</v>
      </c>
      <c r="R135" s="211">
        <f>Q135*H135</f>
        <v>0.16666</v>
      </c>
      <c r="S135" s="211">
        <v>0</v>
      </c>
      <c r="T135" s="21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3" t="s">
        <v>181</v>
      </c>
      <c r="AT135" s="213" t="s">
        <v>177</v>
      </c>
      <c r="AU135" s="213" t="s">
        <v>89</v>
      </c>
      <c r="AY135" s="17" t="s">
        <v>173</v>
      </c>
      <c r="BE135" s="119">
        <f>IF(N135="základní",J135,0)</f>
        <v>0</v>
      </c>
      <c r="BF135" s="119">
        <f>IF(N135="snížená",J135,0)</f>
        <v>0</v>
      </c>
      <c r="BG135" s="119">
        <f>IF(N135="zákl. přenesená",J135,0)</f>
        <v>0</v>
      </c>
      <c r="BH135" s="119">
        <f>IF(N135="sníž. přenesená",J135,0)</f>
        <v>0</v>
      </c>
      <c r="BI135" s="119">
        <f>IF(N135="nulová",J135,0)</f>
        <v>0</v>
      </c>
      <c r="BJ135" s="17" t="s">
        <v>87</v>
      </c>
      <c r="BK135" s="119">
        <f>ROUND(I135*H135,2)</f>
        <v>0</v>
      </c>
      <c r="BL135" s="17" t="s">
        <v>181</v>
      </c>
      <c r="BM135" s="213" t="s">
        <v>725</v>
      </c>
    </row>
    <row r="136" spans="1:65" s="2" customFormat="1" ht="16.5" customHeight="1">
      <c r="A136" s="35"/>
      <c r="B136" s="36"/>
      <c r="C136" s="247" t="s">
        <v>202</v>
      </c>
      <c r="D136" s="247" t="s">
        <v>291</v>
      </c>
      <c r="E136" s="248" t="s">
        <v>726</v>
      </c>
      <c r="F136" s="249" t="s">
        <v>727</v>
      </c>
      <c r="G136" s="250" t="s">
        <v>728</v>
      </c>
      <c r="H136" s="251">
        <v>26</v>
      </c>
      <c r="I136" s="252"/>
      <c r="J136" s="253">
        <f>ROUND(I136*H136,2)</f>
        <v>0</v>
      </c>
      <c r="K136" s="254"/>
      <c r="L136" s="255"/>
      <c r="M136" s="256" t="s">
        <v>1</v>
      </c>
      <c r="N136" s="257" t="s">
        <v>44</v>
      </c>
      <c r="O136" s="72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3" t="s">
        <v>227</v>
      </c>
      <c r="AT136" s="213" t="s">
        <v>291</v>
      </c>
      <c r="AU136" s="213" t="s">
        <v>89</v>
      </c>
      <c r="AY136" s="17" t="s">
        <v>173</v>
      </c>
      <c r="BE136" s="119">
        <f>IF(N136="základní",J136,0)</f>
        <v>0</v>
      </c>
      <c r="BF136" s="119">
        <f>IF(N136="snížená",J136,0)</f>
        <v>0</v>
      </c>
      <c r="BG136" s="119">
        <f>IF(N136="zákl. přenesená",J136,0)</f>
        <v>0</v>
      </c>
      <c r="BH136" s="119">
        <f>IF(N136="sníž. přenesená",J136,0)</f>
        <v>0</v>
      </c>
      <c r="BI136" s="119">
        <f>IF(N136="nulová",J136,0)</f>
        <v>0</v>
      </c>
      <c r="BJ136" s="17" t="s">
        <v>87</v>
      </c>
      <c r="BK136" s="119">
        <f>ROUND(I136*H136,2)</f>
        <v>0</v>
      </c>
      <c r="BL136" s="17" t="s">
        <v>181</v>
      </c>
      <c r="BM136" s="213" t="s">
        <v>729</v>
      </c>
    </row>
    <row r="137" spans="2:63" s="12" customFormat="1" ht="25.9" customHeight="1">
      <c r="B137" s="185"/>
      <c r="C137" s="186"/>
      <c r="D137" s="187" t="s">
        <v>78</v>
      </c>
      <c r="E137" s="188" t="s">
        <v>730</v>
      </c>
      <c r="F137" s="188" t="s">
        <v>731</v>
      </c>
      <c r="G137" s="186"/>
      <c r="H137" s="186"/>
      <c r="I137" s="189"/>
      <c r="J137" s="190">
        <f>BK137</f>
        <v>0</v>
      </c>
      <c r="K137" s="186"/>
      <c r="L137" s="191"/>
      <c r="M137" s="192"/>
      <c r="N137" s="193"/>
      <c r="O137" s="193"/>
      <c r="P137" s="194">
        <f>P138</f>
        <v>0</v>
      </c>
      <c r="Q137" s="193"/>
      <c r="R137" s="194">
        <f>R138</f>
        <v>0.0018</v>
      </c>
      <c r="S137" s="193"/>
      <c r="T137" s="195">
        <f>T138</f>
        <v>0</v>
      </c>
      <c r="AR137" s="196" t="s">
        <v>89</v>
      </c>
      <c r="AT137" s="197" t="s">
        <v>78</v>
      </c>
      <c r="AU137" s="197" t="s">
        <v>79</v>
      </c>
      <c r="AY137" s="196" t="s">
        <v>173</v>
      </c>
      <c r="BK137" s="198">
        <f>BK138</f>
        <v>0</v>
      </c>
    </row>
    <row r="138" spans="2:63" s="12" customFormat="1" ht="22.9" customHeight="1">
      <c r="B138" s="185"/>
      <c r="C138" s="186"/>
      <c r="D138" s="187" t="s">
        <v>78</v>
      </c>
      <c r="E138" s="199" t="s">
        <v>732</v>
      </c>
      <c r="F138" s="199" t="s">
        <v>733</v>
      </c>
      <c r="G138" s="186"/>
      <c r="H138" s="186"/>
      <c r="I138" s="189"/>
      <c r="J138" s="200">
        <f>BK138</f>
        <v>0</v>
      </c>
      <c r="K138" s="186"/>
      <c r="L138" s="191"/>
      <c r="M138" s="192"/>
      <c r="N138" s="193"/>
      <c r="O138" s="193"/>
      <c r="P138" s="194">
        <f>SUM(P139:P141)</f>
        <v>0</v>
      </c>
      <c r="Q138" s="193"/>
      <c r="R138" s="194">
        <f>SUM(R139:R141)</f>
        <v>0.0018</v>
      </c>
      <c r="S138" s="193"/>
      <c r="T138" s="195">
        <f>SUM(T139:T141)</f>
        <v>0</v>
      </c>
      <c r="AR138" s="196" t="s">
        <v>89</v>
      </c>
      <c r="AT138" s="197" t="s">
        <v>78</v>
      </c>
      <c r="AU138" s="197" t="s">
        <v>87</v>
      </c>
      <c r="AY138" s="196" t="s">
        <v>173</v>
      </c>
      <c r="BK138" s="198">
        <f>SUM(BK139:BK141)</f>
        <v>0</v>
      </c>
    </row>
    <row r="139" spans="1:65" s="2" customFormat="1" ht="24.2" customHeight="1">
      <c r="A139" s="35"/>
      <c r="B139" s="36"/>
      <c r="C139" s="201" t="s">
        <v>207</v>
      </c>
      <c r="D139" s="201" t="s">
        <v>177</v>
      </c>
      <c r="E139" s="202" t="s">
        <v>734</v>
      </c>
      <c r="F139" s="203" t="s">
        <v>735</v>
      </c>
      <c r="G139" s="204" t="s">
        <v>373</v>
      </c>
      <c r="H139" s="205">
        <v>3</v>
      </c>
      <c r="I139" s="206"/>
      <c r="J139" s="207">
        <f>ROUND(I139*H139,2)</f>
        <v>0</v>
      </c>
      <c r="K139" s="208"/>
      <c r="L139" s="38"/>
      <c r="M139" s="209" t="s">
        <v>1</v>
      </c>
      <c r="N139" s="210" t="s">
        <v>44</v>
      </c>
      <c r="O139" s="72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3" t="s">
        <v>272</v>
      </c>
      <c r="AT139" s="213" t="s">
        <v>177</v>
      </c>
      <c r="AU139" s="213" t="s">
        <v>89</v>
      </c>
      <c r="AY139" s="17" t="s">
        <v>173</v>
      </c>
      <c r="BE139" s="119">
        <f>IF(N139="základní",J139,0)</f>
        <v>0</v>
      </c>
      <c r="BF139" s="119">
        <f>IF(N139="snížená",J139,0)</f>
        <v>0</v>
      </c>
      <c r="BG139" s="119">
        <f>IF(N139="zákl. přenesená",J139,0)</f>
        <v>0</v>
      </c>
      <c r="BH139" s="119">
        <f>IF(N139="sníž. přenesená",J139,0)</f>
        <v>0</v>
      </c>
      <c r="BI139" s="119">
        <f>IF(N139="nulová",J139,0)</f>
        <v>0</v>
      </c>
      <c r="BJ139" s="17" t="s">
        <v>87</v>
      </c>
      <c r="BK139" s="119">
        <f>ROUND(I139*H139,2)</f>
        <v>0</v>
      </c>
      <c r="BL139" s="17" t="s">
        <v>272</v>
      </c>
      <c r="BM139" s="213" t="s">
        <v>736</v>
      </c>
    </row>
    <row r="140" spans="1:65" s="2" customFormat="1" ht="21.75" customHeight="1">
      <c r="A140" s="35"/>
      <c r="B140" s="36"/>
      <c r="C140" s="247" t="s">
        <v>214</v>
      </c>
      <c r="D140" s="247" t="s">
        <v>291</v>
      </c>
      <c r="E140" s="248" t="s">
        <v>737</v>
      </c>
      <c r="F140" s="249" t="s">
        <v>738</v>
      </c>
      <c r="G140" s="250" t="s">
        <v>193</v>
      </c>
      <c r="H140" s="251">
        <v>3</v>
      </c>
      <c r="I140" s="252"/>
      <c r="J140" s="253">
        <f>ROUND(I140*H140,2)</f>
        <v>0</v>
      </c>
      <c r="K140" s="254"/>
      <c r="L140" s="255"/>
      <c r="M140" s="256" t="s">
        <v>1</v>
      </c>
      <c r="N140" s="257" t="s">
        <v>44</v>
      </c>
      <c r="O140" s="72"/>
      <c r="P140" s="211">
        <f>O140*H140</f>
        <v>0</v>
      </c>
      <c r="Q140" s="211">
        <v>0.0006</v>
      </c>
      <c r="R140" s="211">
        <f>Q140*H140</f>
        <v>0.0018</v>
      </c>
      <c r="S140" s="211">
        <v>0</v>
      </c>
      <c r="T140" s="21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3" t="s">
        <v>376</v>
      </c>
      <c r="AT140" s="213" t="s">
        <v>291</v>
      </c>
      <c r="AU140" s="213" t="s">
        <v>89</v>
      </c>
      <c r="AY140" s="17" t="s">
        <v>173</v>
      </c>
      <c r="BE140" s="119">
        <f>IF(N140="základní",J140,0)</f>
        <v>0</v>
      </c>
      <c r="BF140" s="119">
        <f>IF(N140="snížená",J140,0)</f>
        <v>0</v>
      </c>
      <c r="BG140" s="119">
        <f>IF(N140="zákl. přenesená",J140,0)</f>
        <v>0</v>
      </c>
      <c r="BH140" s="119">
        <f>IF(N140="sníž. přenesená",J140,0)</f>
        <v>0</v>
      </c>
      <c r="BI140" s="119">
        <f>IF(N140="nulová",J140,0)</f>
        <v>0</v>
      </c>
      <c r="BJ140" s="17" t="s">
        <v>87</v>
      </c>
      <c r="BK140" s="119">
        <f>ROUND(I140*H140,2)</f>
        <v>0</v>
      </c>
      <c r="BL140" s="17" t="s">
        <v>272</v>
      </c>
      <c r="BM140" s="213" t="s">
        <v>739</v>
      </c>
    </row>
    <row r="141" spans="1:65" s="2" customFormat="1" ht="16.5" customHeight="1">
      <c r="A141" s="35"/>
      <c r="B141" s="36"/>
      <c r="C141" s="247" t="s">
        <v>227</v>
      </c>
      <c r="D141" s="247" t="s">
        <v>291</v>
      </c>
      <c r="E141" s="248" t="s">
        <v>740</v>
      </c>
      <c r="F141" s="249" t="s">
        <v>741</v>
      </c>
      <c r="G141" s="250" t="s">
        <v>373</v>
      </c>
      <c r="H141" s="251">
        <v>1</v>
      </c>
      <c r="I141" s="252"/>
      <c r="J141" s="253">
        <f>ROUND(I141*H141,2)</f>
        <v>0</v>
      </c>
      <c r="K141" s="254"/>
      <c r="L141" s="255"/>
      <c r="M141" s="256" t="s">
        <v>1</v>
      </c>
      <c r="N141" s="257" t="s">
        <v>44</v>
      </c>
      <c r="O141" s="72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3" t="s">
        <v>376</v>
      </c>
      <c r="AT141" s="213" t="s">
        <v>291</v>
      </c>
      <c r="AU141" s="213" t="s">
        <v>89</v>
      </c>
      <c r="AY141" s="17" t="s">
        <v>173</v>
      </c>
      <c r="BE141" s="119">
        <f>IF(N141="základní",J141,0)</f>
        <v>0</v>
      </c>
      <c r="BF141" s="119">
        <f>IF(N141="snížená",J141,0)</f>
        <v>0</v>
      </c>
      <c r="BG141" s="119">
        <f>IF(N141="zákl. přenesená",J141,0)</f>
        <v>0</v>
      </c>
      <c r="BH141" s="119">
        <f>IF(N141="sníž. přenesená",J141,0)</f>
        <v>0</v>
      </c>
      <c r="BI141" s="119">
        <f>IF(N141="nulová",J141,0)</f>
        <v>0</v>
      </c>
      <c r="BJ141" s="17" t="s">
        <v>87</v>
      </c>
      <c r="BK141" s="119">
        <f>ROUND(I141*H141,2)</f>
        <v>0</v>
      </c>
      <c r="BL141" s="17" t="s">
        <v>272</v>
      </c>
      <c r="BM141" s="213" t="s">
        <v>742</v>
      </c>
    </row>
    <row r="142" spans="2:63" s="12" customFormat="1" ht="25.9" customHeight="1">
      <c r="B142" s="185"/>
      <c r="C142" s="186"/>
      <c r="D142" s="187" t="s">
        <v>78</v>
      </c>
      <c r="E142" s="188" t="s">
        <v>291</v>
      </c>
      <c r="F142" s="188" t="s">
        <v>743</v>
      </c>
      <c r="G142" s="186"/>
      <c r="H142" s="186"/>
      <c r="I142" s="189"/>
      <c r="J142" s="190">
        <f>BK142</f>
        <v>0</v>
      </c>
      <c r="K142" s="186"/>
      <c r="L142" s="191"/>
      <c r="M142" s="192"/>
      <c r="N142" s="193"/>
      <c r="O142" s="193"/>
      <c r="P142" s="194">
        <f>P143+P187+P201</f>
        <v>0</v>
      </c>
      <c r="Q142" s="193"/>
      <c r="R142" s="194">
        <f>R143+R187+R201</f>
        <v>4.227720000000001</v>
      </c>
      <c r="S142" s="193"/>
      <c r="T142" s="195">
        <f>T143+T187+T201</f>
        <v>0</v>
      </c>
      <c r="AR142" s="196" t="s">
        <v>182</v>
      </c>
      <c r="AT142" s="197" t="s">
        <v>78</v>
      </c>
      <c r="AU142" s="197" t="s">
        <v>79</v>
      </c>
      <c r="AY142" s="196" t="s">
        <v>173</v>
      </c>
      <c r="BK142" s="198">
        <f>BK143+BK187+BK201</f>
        <v>0</v>
      </c>
    </row>
    <row r="143" spans="2:63" s="12" customFormat="1" ht="22.9" customHeight="1">
      <c r="B143" s="185"/>
      <c r="C143" s="186"/>
      <c r="D143" s="187" t="s">
        <v>78</v>
      </c>
      <c r="E143" s="199" t="s">
        <v>744</v>
      </c>
      <c r="F143" s="199" t="s">
        <v>745</v>
      </c>
      <c r="G143" s="186"/>
      <c r="H143" s="186"/>
      <c r="I143" s="189"/>
      <c r="J143" s="200">
        <f>BK143</f>
        <v>0</v>
      </c>
      <c r="K143" s="186"/>
      <c r="L143" s="191"/>
      <c r="M143" s="192"/>
      <c r="N143" s="193"/>
      <c r="O143" s="193"/>
      <c r="P143" s="194">
        <f>SUM(P144:P186)</f>
        <v>0</v>
      </c>
      <c r="Q143" s="193"/>
      <c r="R143" s="194">
        <f>SUM(R144:R186)</f>
        <v>1.9345800000000004</v>
      </c>
      <c r="S143" s="193"/>
      <c r="T143" s="195">
        <f>SUM(T144:T186)</f>
        <v>0</v>
      </c>
      <c r="AR143" s="196" t="s">
        <v>182</v>
      </c>
      <c r="AT143" s="197" t="s">
        <v>78</v>
      </c>
      <c r="AU143" s="197" t="s">
        <v>87</v>
      </c>
      <c r="AY143" s="196" t="s">
        <v>173</v>
      </c>
      <c r="BK143" s="198">
        <f>SUM(BK144:BK186)</f>
        <v>0</v>
      </c>
    </row>
    <row r="144" spans="1:65" s="2" customFormat="1" ht="24.2" customHeight="1">
      <c r="A144" s="35"/>
      <c r="B144" s="36"/>
      <c r="C144" s="201" t="s">
        <v>231</v>
      </c>
      <c r="D144" s="201" t="s">
        <v>177</v>
      </c>
      <c r="E144" s="202" t="s">
        <v>746</v>
      </c>
      <c r="F144" s="203" t="s">
        <v>747</v>
      </c>
      <c r="G144" s="204" t="s">
        <v>373</v>
      </c>
      <c r="H144" s="205">
        <v>8</v>
      </c>
      <c r="I144" s="206"/>
      <c r="J144" s="207">
        <f aca="true" t="shared" si="0" ref="J144:J186">ROUND(I144*H144,2)</f>
        <v>0</v>
      </c>
      <c r="K144" s="208"/>
      <c r="L144" s="38"/>
      <c r="M144" s="209" t="s">
        <v>1</v>
      </c>
      <c r="N144" s="210" t="s">
        <v>44</v>
      </c>
      <c r="O144" s="72"/>
      <c r="P144" s="211">
        <f aca="true" t="shared" si="1" ref="P144:P186">O144*H144</f>
        <v>0</v>
      </c>
      <c r="Q144" s="211">
        <v>0</v>
      </c>
      <c r="R144" s="211">
        <f aca="true" t="shared" si="2" ref="R144:R186">Q144*H144</f>
        <v>0</v>
      </c>
      <c r="S144" s="211">
        <v>0</v>
      </c>
      <c r="T144" s="212">
        <f aca="true" t="shared" si="3" ref="T144:T186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3" t="s">
        <v>426</v>
      </c>
      <c r="AT144" s="213" t="s">
        <v>177</v>
      </c>
      <c r="AU144" s="213" t="s">
        <v>89</v>
      </c>
      <c r="AY144" s="17" t="s">
        <v>173</v>
      </c>
      <c r="BE144" s="119">
        <f aca="true" t="shared" si="4" ref="BE144:BE186">IF(N144="základní",J144,0)</f>
        <v>0</v>
      </c>
      <c r="BF144" s="119">
        <f aca="true" t="shared" si="5" ref="BF144:BF186">IF(N144="snížená",J144,0)</f>
        <v>0</v>
      </c>
      <c r="BG144" s="119">
        <f aca="true" t="shared" si="6" ref="BG144:BG186">IF(N144="zákl. přenesená",J144,0)</f>
        <v>0</v>
      </c>
      <c r="BH144" s="119">
        <f aca="true" t="shared" si="7" ref="BH144:BH186">IF(N144="sníž. přenesená",J144,0)</f>
        <v>0</v>
      </c>
      <c r="BI144" s="119">
        <f aca="true" t="shared" si="8" ref="BI144:BI186">IF(N144="nulová",J144,0)</f>
        <v>0</v>
      </c>
      <c r="BJ144" s="17" t="s">
        <v>87</v>
      </c>
      <c r="BK144" s="119">
        <f aca="true" t="shared" si="9" ref="BK144:BK186">ROUND(I144*H144,2)</f>
        <v>0</v>
      </c>
      <c r="BL144" s="17" t="s">
        <v>426</v>
      </c>
      <c r="BM144" s="213" t="s">
        <v>748</v>
      </c>
    </row>
    <row r="145" spans="1:65" s="2" customFormat="1" ht="33" customHeight="1">
      <c r="A145" s="35"/>
      <c r="B145" s="36"/>
      <c r="C145" s="201" t="s">
        <v>238</v>
      </c>
      <c r="D145" s="201" t="s">
        <v>177</v>
      </c>
      <c r="E145" s="202" t="s">
        <v>749</v>
      </c>
      <c r="F145" s="203" t="s">
        <v>750</v>
      </c>
      <c r="G145" s="204" t="s">
        <v>373</v>
      </c>
      <c r="H145" s="205">
        <v>12</v>
      </c>
      <c r="I145" s="206"/>
      <c r="J145" s="207">
        <f t="shared" si="0"/>
        <v>0</v>
      </c>
      <c r="K145" s="208"/>
      <c r="L145" s="38"/>
      <c r="M145" s="209" t="s">
        <v>1</v>
      </c>
      <c r="N145" s="210" t="s">
        <v>44</v>
      </c>
      <c r="O145" s="72"/>
      <c r="P145" s="211">
        <f t="shared" si="1"/>
        <v>0</v>
      </c>
      <c r="Q145" s="211">
        <v>0</v>
      </c>
      <c r="R145" s="211">
        <f t="shared" si="2"/>
        <v>0</v>
      </c>
      <c r="S145" s="211">
        <v>0</v>
      </c>
      <c r="T145" s="212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3" t="s">
        <v>426</v>
      </c>
      <c r="AT145" s="213" t="s">
        <v>177</v>
      </c>
      <c r="AU145" s="213" t="s">
        <v>89</v>
      </c>
      <c r="AY145" s="17" t="s">
        <v>173</v>
      </c>
      <c r="BE145" s="119">
        <f t="shared" si="4"/>
        <v>0</v>
      </c>
      <c r="BF145" s="119">
        <f t="shared" si="5"/>
        <v>0</v>
      </c>
      <c r="BG145" s="119">
        <f t="shared" si="6"/>
        <v>0</v>
      </c>
      <c r="BH145" s="119">
        <f t="shared" si="7"/>
        <v>0</v>
      </c>
      <c r="BI145" s="119">
        <f t="shared" si="8"/>
        <v>0</v>
      </c>
      <c r="BJ145" s="17" t="s">
        <v>87</v>
      </c>
      <c r="BK145" s="119">
        <f t="shared" si="9"/>
        <v>0</v>
      </c>
      <c r="BL145" s="17" t="s">
        <v>426</v>
      </c>
      <c r="BM145" s="213" t="s">
        <v>751</v>
      </c>
    </row>
    <row r="146" spans="1:65" s="2" customFormat="1" ht="33" customHeight="1">
      <c r="A146" s="35"/>
      <c r="B146" s="36"/>
      <c r="C146" s="201" t="s">
        <v>175</v>
      </c>
      <c r="D146" s="201" t="s">
        <v>177</v>
      </c>
      <c r="E146" s="202" t="s">
        <v>752</v>
      </c>
      <c r="F146" s="203" t="s">
        <v>753</v>
      </c>
      <c r="G146" s="204" t="s">
        <v>373</v>
      </c>
      <c r="H146" s="205">
        <v>12</v>
      </c>
      <c r="I146" s="206"/>
      <c r="J146" s="207">
        <f t="shared" si="0"/>
        <v>0</v>
      </c>
      <c r="K146" s="208"/>
      <c r="L146" s="38"/>
      <c r="M146" s="209" t="s">
        <v>1</v>
      </c>
      <c r="N146" s="210" t="s">
        <v>44</v>
      </c>
      <c r="O146" s="72"/>
      <c r="P146" s="211">
        <f t="shared" si="1"/>
        <v>0</v>
      </c>
      <c r="Q146" s="211">
        <v>0</v>
      </c>
      <c r="R146" s="211">
        <f t="shared" si="2"/>
        <v>0</v>
      </c>
      <c r="S146" s="211">
        <v>0</v>
      </c>
      <c r="T146" s="212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3" t="s">
        <v>426</v>
      </c>
      <c r="AT146" s="213" t="s">
        <v>177</v>
      </c>
      <c r="AU146" s="213" t="s">
        <v>89</v>
      </c>
      <c r="AY146" s="17" t="s">
        <v>173</v>
      </c>
      <c r="BE146" s="119">
        <f t="shared" si="4"/>
        <v>0</v>
      </c>
      <c r="BF146" s="119">
        <f t="shared" si="5"/>
        <v>0</v>
      </c>
      <c r="BG146" s="119">
        <f t="shared" si="6"/>
        <v>0</v>
      </c>
      <c r="BH146" s="119">
        <f t="shared" si="7"/>
        <v>0</v>
      </c>
      <c r="BI146" s="119">
        <f t="shared" si="8"/>
        <v>0</v>
      </c>
      <c r="BJ146" s="17" t="s">
        <v>87</v>
      </c>
      <c r="BK146" s="119">
        <f t="shared" si="9"/>
        <v>0</v>
      </c>
      <c r="BL146" s="17" t="s">
        <v>426</v>
      </c>
      <c r="BM146" s="213" t="s">
        <v>754</v>
      </c>
    </row>
    <row r="147" spans="1:65" s="2" customFormat="1" ht="37.9" customHeight="1">
      <c r="A147" s="35"/>
      <c r="B147" s="36"/>
      <c r="C147" s="201" t="s">
        <v>247</v>
      </c>
      <c r="D147" s="201" t="s">
        <v>177</v>
      </c>
      <c r="E147" s="202" t="s">
        <v>755</v>
      </c>
      <c r="F147" s="203" t="s">
        <v>756</v>
      </c>
      <c r="G147" s="204" t="s">
        <v>373</v>
      </c>
      <c r="H147" s="205">
        <v>12</v>
      </c>
      <c r="I147" s="206"/>
      <c r="J147" s="207">
        <f t="shared" si="0"/>
        <v>0</v>
      </c>
      <c r="K147" s="208"/>
      <c r="L147" s="38"/>
      <c r="M147" s="209" t="s">
        <v>1</v>
      </c>
      <c r="N147" s="210" t="s">
        <v>44</v>
      </c>
      <c r="O147" s="72"/>
      <c r="P147" s="211">
        <f t="shared" si="1"/>
        <v>0</v>
      </c>
      <c r="Q147" s="211">
        <v>0</v>
      </c>
      <c r="R147" s="211">
        <f t="shared" si="2"/>
        <v>0</v>
      </c>
      <c r="S147" s="211">
        <v>0</v>
      </c>
      <c r="T147" s="212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3" t="s">
        <v>426</v>
      </c>
      <c r="AT147" s="213" t="s">
        <v>177</v>
      </c>
      <c r="AU147" s="213" t="s">
        <v>89</v>
      </c>
      <c r="AY147" s="17" t="s">
        <v>173</v>
      </c>
      <c r="BE147" s="119">
        <f t="shared" si="4"/>
        <v>0</v>
      </c>
      <c r="BF147" s="119">
        <f t="shared" si="5"/>
        <v>0</v>
      </c>
      <c r="BG147" s="119">
        <f t="shared" si="6"/>
        <v>0</v>
      </c>
      <c r="BH147" s="119">
        <f t="shared" si="7"/>
        <v>0</v>
      </c>
      <c r="BI147" s="119">
        <f t="shared" si="8"/>
        <v>0</v>
      </c>
      <c r="BJ147" s="17" t="s">
        <v>87</v>
      </c>
      <c r="BK147" s="119">
        <f t="shared" si="9"/>
        <v>0</v>
      </c>
      <c r="BL147" s="17" t="s">
        <v>426</v>
      </c>
      <c r="BM147" s="213" t="s">
        <v>757</v>
      </c>
    </row>
    <row r="148" spans="1:65" s="2" customFormat="1" ht="33" customHeight="1">
      <c r="A148" s="35"/>
      <c r="B148" s="36"/>
      <c r="C148" s="201" t="s">
        <v>252</v>
      </c>
      <c r="D148" s="201" t="s">
        <v>177</v>
      </c>
      <c r="E148" s="202" t="s">
        <v>758</v>
      </c>
      <c r="F148" s="203" t="s">
        <v>759</v>
      </c>
      <c r="G148" s="204" t="s">
        <v>373</v>
      </c>
      <c r="H148" s="205">
        <v>12</v>
      </c>
      <c r="I148" s="206"/>
      <c r="J148" s="207">
        <f t="shared" si="0"/>
        <v>0</v>
      </c>
      <c r="K148" s="208"/>
      <c r="L148" s="38"/>
      <c r="M148" s="209" t="s">
        <v>1</v>
      </c>
      <c r="N148" s="210" t="s">
        <v>44</v>
      </c>
      <c r="O148" s="72"/>
      <c r="P148" s="211">
        <f t="shared" si="1"/>
        <v>0</v>
      </c>
      <c r="Q148" s="211">
        <v>0</v>
      </c>
      <c r="R148" s="211">
        <f t="shared" si="2"/>
        <v>0</v>
      </c>
      <c r="S148" s="211">
        <v>0</v>
      </c>
      <c r="T148" s="212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3" t="s">
        <v>426</v>
      </c>
      <c r="AT148" s="213" t="s">
        <v>177</v>
      </c>
      <c r="AU148" s="213" t="s">
        <v>89</v>
      </c>
      <c r="AY148" s="17" t="s">
        <v>173</v>
      </c>
      <c r="BE148" s="119">
        <f t="shared" si="4"/>
        <v>0</v>
      </c>
      <c r="BF148" s="119">
        <f t="shared" si="5"/>
        <v>0</v>
      </c>
      <c r="BG148" s="119">
        <f t="shared" si="6"/>
        <v>0</v>
      </c>
      <c r="BH148" s="119">
        <f t="shared" si="7"/>
        <v>0</v>
      </c>
      <c r="BI148" s="119">
        <f t="shared" si="8"/>
        <v>0</v>
      </c>
      <c r="BJ148" s="17" t="s">
        <v>87</v>
      </c>
      <c r="BK148" s="119">
        <f t="shared" si="9"/>
        <v>0</v>
      </c>
      <c r="BL148" s="17" t="s">
        <v>426</v>
      </c>
      <c r="BM148" s="213" t="s">
        <v>760</v>
      </c>
    </row>
    <row r="149" spans="1:65" s="2" customFormat="1" ht="21.75" customHeight="1">
      <c r="A149" s="35"/>
      <c r="B149" s="36"/>
      <c r="C149" s="201" t="s">
        <v>258</v>
      </c>
      <c r="D149" s="201" t="s">
        <v>177</v>
      </c>
      <c r="E149" s="202" t="s">
        <v>761</v>
      </c>
      <c r="F149" s="203" t="s">
        <v>762</v>
      </c>
      <c r="G149" s="204" t="s">
        <v>373</v>
      </c>
      <c r="H149" s="205">
        <v>16</v>
      </c>
      <c r="I149" s="206"/>
      <c r="J149" s="207">
        <f t="shared" si="0"/>
        <v>0</v>
      </c>
      <c r="K149" s="208"/>
      <c r="L149" s="38"/>
      <c r="M149" s="209" t="s">
        <v>1</v>
      </c>
      <c r="N149" s="210" t="s">
        <v>44</v>
      </c>
      <c r="O149" s="72"/>
      <c r="P149" s="211">
        <f t="shared" si="1"/>
        <v>0</v>
      </c>
      <c r="Q149" s="211">
        <v>0</v>
      </c>
      <c r="R149" s="211">
        <f t="shared" si="2"/>
        <v>0</v>
      </c>
      <c r="S149" s="211">
        <v>0</v>
      </c>
      <c r="T149" s="212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3" t="s">
        <v>426</v>
      </c>
      <c r="AT149" s="213" t="s">
        <v>177</v>
      </c>
      <c r="AU149" s="213" t="s">
        <v>89</v>
      </c>
      <c r="AY149" s="17" t="s">
        <v>173</v>
      </c>
      <c r="BE149" s="119">
        <f t="shared" si="4"/>
        <v>0</v>
      </c>
      <c r="BF149" s="119">
        <f t="shared" si="5"/>
        <v>0</v>
      </c>
      <c r="BG149" s="119">
        <f t="shared" si="6"/>
        <v>0</v>
      </c>
      <c r="BH149" s="119">
        <f t="shared" si="7"/>
        <v>0</v>
      </c>
      <c r="BI149" s="119">
        <f t="shared" si="8"/>
        <v>0</v>
      </c>
      <c r="BJ149" s="17" t="s">
        <v>87</v>
      </c>
      <c r="BK149" s="119">
        <f t="shared" si="9"/>
        <v>0</v>
      </c>
      <c r="BL149" s="17" t="s">
        <v>426</v>
      </c>
      <c r="BM149" s="213" t="s">
        <v>763</v>
      </c>
    </row>
    <row r="150" spans="1:65" s="2" customFormat="1" ht="24.2" customHeight="1">
      <c r="A150" s="35"/>
      <c r="B150" s="36"/>
      <c r="C150" s="201" t="s">
        <v>8</v>
      </c>
      <c r="D150" s="201" t="s">
        <v>177</v>
      </c>
      <c r="E150" s="202" t="s">
        <v>764</v>
      </c>
      <c r="F150" s="203" t="s">
        <v>765</v>
      </c>
      <c r="G150" s="204" t="s">
        <v>373</v>
      </c>
      <c r="H150" s="205">
        <v>3</v>
      </c>
      <c r="I150" s="206"/>
      <c r="J150" s="207">
        <f t="shared" si="0"/>
        <v>0</v>
      </c>
      <c r="K150" s="208"/>
      <c r="L150" s="38"/>
      <c r="M150" s="209" t="s">
        <v>1</v>
      </c>
      <c r="N150" s="210" t="s">
        <v>44</v>
      </c>
      <c r="O150" s="72"/>
      <c r="P150" s="211">
        <f t="shared" si="1"/>
        <v>0</v>
      </c>
      <c r="Q150" s="211">
        <v>0</v>
      </c>
      <c r="R150" s="211">
        <f t="shared" si="2"/>
        <v>0</v>
      </c>
      <c r="S150" s="211">
        <v>0</v>
      </c>
      <c r="T150" s="212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3" t="s">
        <v>426</v>
      </c>
      <c r="AT150" s="213" t="s">
        <v>177</v>
      </c>
      <c r="AU150" s="213" t="s">
        <v>89</v>
      </c>
      <c r="AY150" s="17" t="s">
        <v>173</v>
      </c>
      <c r="BE150" s="119">
        <f t="shared" si="4"/>
        <v>0</v>
      </c>
      <c r="BF150" s="119">
        <f t="shared" si="5"/>
        <v>0</v>
      </c>
      <c r="BG150" s="119">
        <f t="shared" si="6"/>
        <v>0</v>
      </c>
      <c r="BH150" s="119">
        <f t="shared" si="7"/>
        <v>0</v>
      </c>
      <c r="BI150" s="119">
        <f t="shared" si="8"/>
        <v>0</v>
      </c>
      <c r="BJ150" s="17" t="s">
        <v>87</v>
      </c>
      <c r="BK150" s="119">
        <f t="shared" si="9"/>
        <v>0</v>
      </c>
      <c r="BL150" s="17" t="s">
        <v>426</v>
      </c>
      <c r="BM150" s="213" t="s">
        <v>766</v>
      </c>
    </row>
    <row r="151" spans="1:65" s="2" customFormat="1" ht="16.5" customHeight="1">
      <c r="A151" s="35"/>
      <c r="B151" s="36"/>
      <c r="C151" s="247" t="s">
        <v>272</v>
      </c>
      <c r="D151" s="247" t="s">
        <v>291</v>
      </c>
      <c r="E151" s="248" t="s">
        <v>767</v>
      </c>
      <c r="F151" s="249" t="s">
        <v>768</v>
      </c>
      <c r="G151" s="250" t="s">
        <v>373</v>
      </c>
      <c r="H151" s="251">
        <v>3</v>
      </c>
      <c r="I151" s="252"/>
      <c r="J151" s="253">
        <f t="shared" si="0"/>
        <v>0</v>
      </c>
      <c r="K151" s="254"/>
      <c r="L151" s="255"/>
      <c r="M151" s="256" t="s">
        <v>1</v>
      </c>
      <c r="N151" s="257" t="s">
        <v>44</v>
      </c>
      <c r="O151" s="72"/>
      <c r="P151" s="211">
        <f t="shared" si="1"/>
        <v>0</v>
      </c>
      <c r="Q151" s="211">
        <v>0</v>
      </c>
      <c r="R151" s="211">
        <f t="shared" si="2"/>
        <v>0</v>
      </c>
      <c r="S151" s="211">
        <v>0</v>
      </c>
      <c r="T151" s="212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3" t="s">
        <v>436</v>
      </c>
      <c r="AT151" s="213" t="s">
        <v>291</v>
      </c>
      <c r="AU151" s="213" t="s">
        <v>89</v>
      </c>
      <c r="AY151" s="17" t="s">
        <v>173</v>
      </c>
      <c r="BE151" s="119">
        <f t="shared" si="4"/>
        <v>0</v>
      </c>
      <c r="BF151" s="119">
        <f t="shared" si="5"/>
        <v>0</v>
      </c>
      <c r="BG151" s="119">
        <f t="shared" si="6"/>
        <v>0</v>
      </c>
      <c r="BH151" s="119">
        <f t="shared" si="7"/>
        <v>0</v>
      </c>
      <c r="BI151" s="119">
        <f t="shared" si="8"/>
        <v>0</v>
      </c>
      <c r="BJ151" s="17" t="s">
        <v>87</v>
      </c>
      <c r="BK151" s="119">
        <f t="shared" si="9"/>
        <v>0</v>
      </c>
      <c r="BL151" s="17" t="s">
        <v>426</v>
      </c>
      <c r="BM151" s="213" t="s">
        <v>769</v>
      </c>
    </row>
    <row r="152" spans="1:65" s="2" customFormat="1" ht="33" customHeight="1">
      <c r="A152" s="35"/>
      <c r="B152" s="36"/>
      <c r="C152" s="201" t="s">
        <v>284</v>
      </c>
      <c r="D152" s="201" t="s">
        <v>177</v>
      </c>
      <c r="E152" s="202" t="s">
        <v>770</v>
      </c>
      <c r="F152" s="203" t="s">
        <v>771</v>
      </c>
      <c r="G152" s="204" t="s">
        <v>193</v>
      </c>
      <c r="H152" s="205">
        <v>30</v>
      </c>
      <c r="I152" s="206"/>
      <c r="J152" s="207">
        <f t="shared" si="0"/>
        <v>0</v>
      </c>
      <c r="K152" s="208"/>
      <c r="L152" s="38"/>
      <c r="M152" s="209" t="s">
        <v>1</v>
      </c>
      <c r="N152" s="210" t="s">
        <v>44</v>
      </c>
      <c r="O152" s="72"/>
      <c r="P152" s="211">
        <f t="shared" si="1"/>
        <v>0</v>
      </c>
      <c r="Q152" s="211">
        <v>0</v>
      </c>
      <c r="R152" s="211">
        <f t="shared" si="2"/>
        <v>0</v>
      </c>
      <c r="S152" s="211">
        <v>0</v>
      </c>
      <c r="T152" s="212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3" t="s">
        <v>426</v>
      </c>
      <c r="AT152" s="213" t="s">
        <v>177</v>
      </c>
      <c r="AU152" s="213" t="s">
        <v>89</v>
      </c>
      <c r="AY152" s="17" t="s">
        <v>173</v>
      </c>
      <c r="BE152" s="119">
        <f t="shared" si="4"/>
        <v>0</v>
      </c>
      <c r="BF152" s="119">
        <f t="shared" si="5"/>
        <v>0</v>
      </c>
      <c r="BG152" s="119">
        <f t="shared" si="6"/>
        <v>0</v>
      </c>
      <c r="BH152" s="119">
        <f t="shared" si="7"/>
        <v>0</v>
      </c>
      <c r="BI152" s="119">
        <f t="shared" si="8"/>
        <v>0</v>
      </c>
      <c r="BJ152" s="17" t="s">
        <v>87</v>
      </c>
      <c r="BK152" s="119">
        <f t="shared" si="9"/>
        <v>0</v>
      </c>
      <c r="BL152" s="17" t="s">
        <v>426</v>
      </c>
      <c r="BM152" s="213" t="s">
        <v>772</v>
      </c>
    </row>
    <row r="153" spans="1:65" s="2" customFormat="1" ht="16.5" customHeight="1">
      <c r="A153" s="35"/>
      <c r="B153" s="36"/>
      <c r="C153" s="247" t="s">
        <v>290</v>
      </c>
      <c r="D153" s="247" t="s">
        <v>291</v>
      </c>
      <c r="E153" s="248" t="s">
        <v>773</v>
      </c>
      <c r="F153" s="249" t="s">
        <v>774</v>
      </c>
      <c r="G153" s="250" t="s">
        <v>775</v>
      </c>
      <c r="H153" s="251">
        <v>30</v>
      </c>
      <c r="I153" s="252"/>
      <c r="J153" s="253">
        <f t="shared" si="0"/>
        <v>0</v>
      </c>
      <c r="K153" s="254"/>
      <c r="L153" s="255"/>
      <c r="M153" s="256" t="s">
        <v>1</v>
      </c>
      <c r="N153" s="257" t="s">
        <v>44</v>
      </c>
      <c r="O153" s="72"/>
      <c r="P153" s="211">
        <f t="shared" si="1"/>
        <v>0</v>
      </c>
      <c r="Q153" s="211">
        <v>0.001</v>
      </c>
      <c r="R153" s="211">
        <f t="shared" si="2"/>
        <v>0.03</v>
      </c>
      <c r="S153" s="211">
        <v>0</v>
      </c>
      <c r="T153" s="212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3" t="s">
        <v>436</v>
      </c>
      <c r="AT153" s="213" t="s">
        <v>291</v>
      </c>
      <c r="AU153" s="213" t="s">
        <v>89</v>
      </c>
      <c r="AY153" s="17" t="s">
        <v>173</v>
      </c>
      <c r="BE153" s="119">
        <f t="shared" si="4"/>
        <v>0</v>
      </c>
      <c r="BF153" s="119">
        <f t="shared" si="5"/>
        <v>0</v>
      </c>
      <c r="BG153" s="119">
        <f t="shared" si="6"/>
        <v>0</v>
      </c>
      <c r="BH153" s="119">
        <f t="shared" si="7"/>
        <v>0</v>
      </c>
      <c r="BI153" s="119">
        <f t="shared" si="8"/>
        <v>0</v>
      </c>
      <c r="BJ153" s="17" t="s">
        <v>87</v>
      </c>
      <c r="BK153" s="119">
        <f t="shared" si="9"/>
        <v>0</v>
      </c>
      <c r="BL153" s="17" t="s">
        <v>426</v>
      </c>
      <c r="BM153" s="213" t="s">
        <v>776</v>
      </c>
    </row>
    <row r="154" spans="1:65" s="2" customFormat="1" ht="24.2" customHeight="1">
      <c r="A154" s="35"/>
      <c r="B154" s="36"/>
      <c r="C154" s="247" t="s">
        <v>299</v>
      </c>
      <c r="D154" s="247" t="s">
        <v>291</v>
      </c>
      <c r="E154" s="248" t="s">
        <v>777</v>
      </c>
      <c r="F154" s="249" t="s">
        <v>778</v>
      </c>
      <c r="G154" s="250" t="s">
        <v>373</v>
      </c>
      <c r="H154" s="251">
        <v>15</v>
      </c>
      <c r="I154" s="252"/>
      <c r="J154" s="253">
        <f t="shared" si="0"/>
        <v>0</v>
      </c>
      <c r="K154" s="254"/>
      <c r="L154" s="255"/>
      <c r="M154" s="256" t="s">
        <v>1</v>
      </c>
      <c r="N154" s="257" t="s">
        <v>44</v>
      </c>
      <c r="O154" s="72"/>
      <c r="P154" s="211">
        <f t="shared" si="1"/>
        <v>0</v>
      </c>
      <c r="Q154" s="211">
        <v>0.0007</v>
      </c>
      <c r="R154" s="211">
        <f t="shared" si="2"/>
        <v>0.0105</v>
      </c>
      <c r="S154" s="211">
        <v>0</v>
      </c>
      <c r="T154" s="212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3" t="s">
        <v>436</v>
      </c>
      <c r="AT154" s="213" t="s">
        <v>291</v>
      </c>
      <c r="AU154" s="213" t="s">
        <v>89</v>
      </c>
      <c r="AY154" s="17" t="s">
        <v>173</v>
      </c>
      <c r="BE154" s="119">
        <f t="shared" si="4"/>
        <v>0</v>
      </c>
      <c r="BF154" s="119">
        <f t="shared" si="5"/>
        <v>0</v>
      </c>
      <c r="BG154" s="119">
        <f t="shared" si="6"/>
        <v>0</v>
      </c>
      <c r="BH154" s="119">
        <f t="shared" si="7"/>
        <v>0</v>
      </c>
      <c r="BI154" s="119">
        <f t="shared" si="8"/>
        <v>0</v>
      </c>
      <c r="BJ154" s="17" t="s">
        <v>87</v>
      </c>
      <c r="BK154" s="119">
        <f t="shared" si="9"/>
        <v>0</v>
      </c>
      <c r="BL154" s="17" t="s">
        <v>426</v>
      </c>
      <c r="BM154" s="213" t="s">
        <v>779</v>
      </c>
    </row>
    <row r="155" spans="1:65" s="2" customFormat="1" ht="16.5" customHeight="1">
      <c r="A155" s="35"/>
      <c r="B155" s="36"/>
      <c r="C155" s="247" t="s">
        <v>307</v>
      </c>
      <c r="D155" s="247" t="s">
        <v>291</v>
      </c>
      <c r="E155" s="248" t="s">
        <v>780</v>
      </c>
      <c r="F155" s="249" t="s">
        <v>781</v>
      </c>
      <c r="G155" s="250" t="s">
        <v>373</v>
      </c>
      <c r="H155" s="251">
        <v>18</v>
      </c>
      <c r="I155" s="252"/>
      <c r="J155" s="253">
        <f t="shared" si="0"/>
        <v>0</v>
      </c>
      <c r="K155" s="254"/>
      <c r="L155" s="255"/>
      <c r="M155" s="256" t="s">
        <v>1</v>
      </c>
      <c r="N155" s="257" t="s">
        <v>44</v>
      </c>
      <c r="O155" s="72"/>
      <c r="P155" s="211">
        <f t="shared" si="1"/>
        <v>0</v>
      </c>
      <c r="Q155" s="211">
        <v>0.00016</v>
      </c>
      <c r="R155" s="211">
        <f t="shared" si="2"/>
        <v>0.00288</v>
      </c>
      <c r="S155" s="211">
        <v>0</v>
      </c>
      <c r="T155" s="212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3" t="s">
        <v>436</v>
      </c>
      <c r="AT155" s="213" t="s">
        <v>291</v>
      </c>
      <c r="AU155" s="213" t="s">
        <v>89</v>
      </c>
      <c r="AY155" s="17" t="s">
        <v>173</v>
      </c>
      <c r="BE155" s="119">
        <f t="shared" si="4"/>
        <v>0</v>
      </c>
      <c r="BF155" s="119">
        <f t="shared" si="5"/>
        <v>0</v>
      </c>
      <c r="BG155" s="119">
        <f t="shared" si="6"/>
        <v>0</v>
      </c>
      <c r="BH155" s="119">
        <f t="shared" si="7"/>
        <v>0</v>
      </c>
      <c r="BI155" s="119">
        <f t="shared" si="8"/>
        <v>0</v>
      </c>
      <c r="BJ155" s="17" t="s">
        <v>87</v>
      </c>
      <c r="BK155" s="119">
        <f t="shared" si="9"/>
        <v>0</v>
      </c>
      <c r="BL155" s="17" t="s">
        <v>426</v>
      </c>
      <c r="BM155" s="213" t="s">
        <v>782</v>
      </c>
    </row>
    <row r="156" spans="1:65" s="2" customFormat="1" ht="16.5" customHeight="1">
      <c r="A156" s="35"/>
      <c r="B156" s="36"/>
      <c r="C156" s="247" t="s">
        <v>7</v>
      </c>
      <c r="D156" s="247" t="s">
        <v>291</v>
      </c>
      <c r="E156" s="248" t="s">
        <v>783</v>
      </c>
      <c r="F156" s="249" t="s">
        <v>784</v>
      </c>
      <c r="G156" s="250" t="s">
        <v>373</v>
      </c>
      <c r="H156" s="251">
        <v>9</v>
      </c>
      <c r="I156" s="252"/>
      <c r="J156" s="253">
        <f t="shared" si="0"/>
        <v>0</v>
      </c>
      <c r="K156" s="254"/>
      <c r="L156" s="255"/>
      <c r="M156" s="256" t="s">
        <v>1</v>
      </c>
      <c r="N156" s="257" t="s">
        <v>44</v>
      </c>
      <c r="O156" s="72"/>
      <c r="P156" s="211">
        <f t="shared" si="1"/>
        <v>0</v>
      </c>
      <c r="Q156" s="211">
        <v>0.0001</v>
      </c>
      <c r="R156" s="211">
        <f t="shared" si="2"/>
        <v>0.0009000000000000001</v>
      </c>
      <c r="S156" s="211">
        <v>0</v>
      </c>
      <c r="T156" s="212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3" t="s">
        <v>436</v>
      </c>
      <c r="AT156" s="213" t="s">
        <v>291</v>
      </c>
      <c r="AU156" s="213" t="s">
        <v>89</v>
      </c>
      <c r="AY156" s="17" t="s">
        <v>173</v>
      </c>
      <c r="BE156" s="119">
        <f t="shared" si="4"/>
        <v>0</v>
      </c>
      <c r="BF156" s="119">
        <f t="shared" si="5"/>
        <v>0</v>
      </c>
      <c r="BG156" s="119">
        <f t="shared" si="6"/>
        <v>0</v>
      </c>
      <c r="BH156" s="119">
        <f t="shared" si="7"/>
        <v>0</v>
      </c>
      <c r="BI156" s="119">
        <f t="shared" si="8"/>
        <v>0</v>
      </c>
      <c r="BJ156" s="17" t="s">
        <v>87</v>
      </c>
      <c r="BK156" s="119">
        <f t="shared" si="9"/>
        <v>0</v>
      </c>
      <c r="BL156" s="17" t="s">
        <v>426</v>
      </c>
      <c r="BM156" s="213" t="s">
        <v>785</v>
      </c>
    </row>
    <row r="157" spans="1:65" s="2" customFormat="1" ht="37.9" customHeight="1">
      <c r="A157" s="35"/>
      <c r="B157" s="36"/>
      <c r="C157" s="201" t="s">
        <v>317</v>
      </c>
      <c r="D157" s="201" t="s">
        <v>177</v>
      </c>
      <c r="E157" s="202" t="s">
        <v>786</v>
      </c>
      <c r="F157" s="203" t="s">
        <v>787</v>
      </c>
      <c r="G157" s="204" t="s">
        <v>193</v>
      </c>
      <c r="H157" s="205">
        <v>1860</v>
      </c>
      <c r="I157" s="206"/>
      <c r="J157" s="207">
        <f t="shared" si="0"/>
        <v>0</v>
      </c>
      <c r="K157" s="208"/>
      <c r="L157" s="38"/>
      <c r="M157" s="209" t="s">
        <v>1</v>
      </c>
      <c r="N157" s="210" t="s">
        <v>44</v>
      </c>
      <c r="O157" s="72"/>
      <c r="P157" s="211">
        <f t="shared" si="1"/>
        <v>0</v>
      </c>
      <c r="Q157" s="211">
        <v>0</v>
      </c>
      <c r="R157" s="211">
        <f t="shared" si="2"/>
        <v>0</v>
      </c>
      <c r="S157" s="211">
        <v>0</v>
      </c>
      <c r="T157" s="212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3" t="s">
        <v>426</v>
      </c>
      <c r="AT157" s="213" t="s">
        <v>177</v>
      </c>
      <c r="AU157" s="213" t="s">
        <v>89</v>
      </c>
      <c r="AY157" s="17" t="s">
        <v>173</v>
      </c>
      <c r="BE157" s="119">
        <f t="shared" si="4"/>
        <v>0</v>
      </c>
      <c r="BF157" s="119">
        <f t="shared" si="5"/>
        <v>0</v>
      </c>
      <c r="BG157" s="119">
        <f t="shared" si="6"/>
        <v>0</v>
      </c>
      <c r="BH157" s="119">
        <f t="shared" si="7"/>
        <v>0</v>
      </c>
      <c r="BI157" s="119">
        <f t="shared" si="8"/>
        <v>0</v>
      </c>
      <c r="BJ157" s="17" t="s">
        <v>87</v>
      </c>
      <c r="BK157" s="119">
        <f t="shared" si="9"/>
        <v>0</v>
      </c>
      <c r="BL157" s="17" t="s">
        <v>426</v>
      </c>
      <c r="BM157" s="213" t="s">
        <v>788</v>
      </c>
    </row>
    <row r="158" spans="1:65" s="2" customFormat="1" ht="16.5" customHeight="1">
      <c r="A158" s="35"/>
      <c r="B158" s="36"/>
      <c r="C158" s="247" t="s">
        <v>322</v>
      </c>
      <c r="D158" s="247" t="s">
        <v>291</v>
      </c>
      <c r="E158" s="248" t="s">
        <v>789</v>
      </c>
      <c r="F158" s="249" t="s">
        <v>790</v>
      </c>
      <c r="G158" s="250" t="s">
        <v>775</v>
      </c>
      <c r="H158" s="251">
        <v>1770</v>
      </c>
      <c r="I158" s="252"/>
      <c r="J158" s="253">
        <f t="shared" si="0"/>
        <v>0</v>
      </c>
      <c r="K158" s="254"/>
      <c r="L158" s="255"/>
      <c r="M158" s="256" t="s">
        <v>1</v>
      </c>
      <c r="N158" s="257" t="s">
        <v>44</v>
      </c>
      <c r="O158" s="72"/>
      <c r="P158" s="211">
        <f t="shared" si="1"/>
        <v>0</v>
      </c>
      <c r="Q158" s="211">
        <v>0.001</v>
      </c>
      <c r="R158" s="211">
        <f t="shared" si="2"/>
        <v>1.77</v>
      </c>
      <c r="S158" s="211">
        <v>0</v>
      </c>
      <c r="T158" s="212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3" t="s">
        <v>436</v>
      </c>
      <c r="AT158" s="213" t="s">
        <v>291</v>
      </c>
      <c r="AU158" s="213" t="s">
        <v>89</v>
      </c>
      <c r="AY158" s="17" t="s">
        <v>173</v>
      </c>
      <c r="BE158" s="119">
        <f t="shared" si="4"/>
        <v>0</v>
      </c>
      <c r="BF158" s="119">
        <f t="shared" si="5"/>
        <v>0</v>
      </c>
      <c r="BG158" s="119">
        <f t="shared" si="6"/>
        <v>0</v>
      </c>
      <c r="BH158" s="119">
        <f t="shared" si="7"/>
        <v>0</v>
      </c>
      <c r="BI158" s="119">
        <f t="shared" si="8"/>
        <v>0</v>
      </c>
      <c r="BJ158" s="17" t="s">
        <v>87</v>
      </c>
      <c r="BK158" s="119">
        <f t="shared" si="9"/>
        <v>0</v>
      </c>
      <c r="BL158" s="17" t="s">
        <v>426</v>
      </c>
      <c r="BM158" s="213" t="s">
        <v>791</v>
      </c>
    </row>
    <row r="159" spans="1:65" s="2" customFormat="1" ht="24.2" customHeight="1">
      <c r="A159" s="35"/>
      <c r="B159" s="36"/>
      <c r="C159" s="247" t="s">
        <v>329</v>
      </c>
      <c r="D159" s="247" t="s">
        <v>291</v>
      </c>
      <c r="E159" s="248" t="s">
        <v>792</v>
      </c>
      <c r="F159" s="249" t="s">
        <v>793</v>
      </c>
      <c r="G159" s="250" t="s">
        <v>373</v>
      </c>
      <c r="H159" s="251">
        <v>222</v>
      </c>
      <c r="I159" s="252"/>
      <c r="J159" s="253">
        <f t="shared" si="0"/>
        <v>0</v>
      </c>
      <c r="K159" s="254"/>
      <c r="L159" s="255"/>
      <c r="M159" s="256" t="s">
        <v>1</v>
      </c>
      <c r="N159" s="257" t="s">
        <v>44</v>
      </c>
      <c r="O159" s="72"/>
      <c r="P159" s="211">
        <f t="shared" si="1"/>
        <v>0</v>
      </c>
      <c r="Q159" s="211">
        <v>0.00026</v>
      </c>
      <c r="R159" s="211">
        <f t="shared" si="2"/>
        <v>0.057719999999999994</v>
      </c>
      <c r="S159" s="211">
        <v>0</v>
      </c>
      <c r="T159" s="212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3" t="s">
        <v>436</v>
      </c>
      <c r="AT159" s="213" t="s">
        <v>291</v>
      </c>
      <c r="AU159" s="213" t="s">
        <v>89</v>
      </c>
      <c r="AY159" s="17" t="s">
        <v>173</v>
      </c>
      <c r="BE159" s="119">
        <f t="shared" si="4"/>
        <v>0</v>
      </c>
      <c r="BF159" s="119">
        <f t="shared" si="5"/>
        <v>0</v>
      </c>
      <c r="BG159" s="119">
        <f t="shared" si="6"/>
        <v>0</v>
      </c>
      <c r="BH159" s="119">
        <f t="shared" si="7"/>
        <v>0</v>
      </c>
      <c r="BI159" s="119">
        <f t="shared" si="8"/>
        <v>0</v>
      </c>
      <c r="BJ159" s="17" t="s">
        <v>87</v>
      </c>
      <c r="BK159" s="119">
        <f t="shared" si="9"/>
        <v>0</v>
      </c>
      <c r="BL159" s="17" t="s">
        <v>426</v>
      </c>
      <c r="BM159" s="213" t="s">
        <v>794</v>
      </c>
    </row>
    <row r="160" spans="1:65" s="2" customFormat="1" ht="16.5" customHeight="1">
      <c r="A160" s="35"/>
      <c r="B160" s="36"/>
      <c r="C160" s="247" t="s">
        <v>335</v>
      </c>
      <c r="D160" s="247" t="s">
        <v>291</v>
      </c>
      <c r="E160" s="248" t="s">
        <v>795</v>
      </c>
      <c r="F160" s="249" t="s">
        <v>796</v>
      </c>
      <c r="G160" s="250" t="s">
        <v>728</v>
      </c>
      <c r="H160" s="251">
        <v>37</v>
      </c>
      <c r="I160" s="252"/>
      <c r="J160" s="253">
        <f t="shared" si="0"/>
        <v>0</v>
      </c>
      <c r="K160" s="254"/>
      <c r="L160" s="255"/>
      <c r="M160" s="256" t="s">
        <v>1</v>
      </c>
      <c r="N160" s="257" t="s">
        <v>44</v>
      </c>
      <c r="O160" s="72"/>
      <c r="P160" s="211">
        <f t="shared" si="1"/>
        <v>0</v>
      </c>
      <c r="Q160" s="211">
        <v>0</v>
      </c>
      <c r="R160" s="211">
        <f t="shared" si="2"/>
        <v>0</v>
      </c>
      <c r="S160" s="211">
        <v>0</v>
      </c>
      <c r="T160" s="212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3" t="s">
        <v>436</v>
      </c>
      <c r="AT160" s="213" t="s">
        <v>291</v>
      </c>
      <c r="AU160" s="213" t="s">
        <v>89</v>
      </c>
      <c r="AY160" s="17" t="s">
        <v>173</v>
      </c>
      <c r="BE160" s="119">
        <f t="shared" si="4"/>
        <v>0</v>
      </c>
      <c r="BF160" s="119">
        <f t="shared" si="5"/>
        <v>0</v>
      </c>
      <c r="BG160" s="119">
        <f t="shared" si="6"/>
        <v>0</v>
      </c>
      <c r="BH160" s="119">
        <f t="shared" si="7"/>
        <v>0</v>
      </c>
      <c r="BI160" s="119">
        <f t="shared" si="8"/>
        <v>0</v>
      </c>
      <c r="BJ160" s="17" t="s">
        <v>87</v>
      </c>
      <c r="BK160" s="119">
        <f t="shared" si="9"/>
        <v>0</v>
      </c>
      <c r="BL160" s="17" t="s">
        <v>426</v>
      </c>
      <c r="BM160" s="213" t="s">
        <v>797</v>
      </c>
    </row>
    <row r="161" spans="1:65" s="2" customFormat="1" ht="16.5" customHeight="1">
      <c r="A161" s="35"/>
      <c r="B161" s="36"/>
      <c r="C161" s="201" t="s">
        <v>339</v>
      </c>
      <c r="D161" s="201" t="s">
        <v>177</v>
      </c>
      <c r="E161" s="202" t="s">
        <v>798</v>
      </c>
      <c r="F161" s="203" t="s">
        <v>799</v>
      </c>
      <c r="G161" s="204" t="s">
        <v>373</v>
      </c>
      <c r="H161" s="205">
        <v>4</v>
      </c>
      <c r="I161" s="206"/>
      <c r="J161" s="207">
        <f t="shared" si="0"/>
        <v>0</v>
      </c>
      <c r="K161" s="208"/>
      <c r="L161" s="38"/>
      <c r="M161" s="209" t="s">
        <v>1</v>
      </c>
      <c r="N161" s="210" t="s">
        <v>44</v>
      </c>
      <c r="O161" s="72"/>
      <c r="P161" s="211">
        <f t="shared" si="1"/>
        <v>0</v>
      </c>
      <c r="Q161" s="211">
        <v>0</v>
      </c>
      <c r="R161" s="211">
        <f t="shared" si="2"/>
        <v>0</v>
      </c>
      <c r="S161" s="211">
        <v>0</v>
      </c>
      <c r="T161" s="212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3" t="s">
        <v>426</v>
      </c>
      <c r="AT161" s="213" t="s">
        <v>177</v>
      </c>
      <c r="AU161" s="213" t="s">
        <v>89</v>
      </c>
      <c r="AY161" s="17" t="s">
        <v>173</v>
      </c>
      <c r="BE161" s="119">
        <f t="shared" si="4"/>
        <v>0</v>
      </c>
      <c r="BF161" s="119">
        <f t="shared" si="5"/>
        <v>0</v>
      </c>
      <c r="BG161" s="119">
        <f t="shared" si="6"/>
        <v>0</v>
      </c>
      <c r="BH161" s="119">
        <f t="shared" si="7"/>
        <v>0</v>
      </c>
      <c r="BI161" s="119">
        <f t="shared" si="8"/>
        <v>0</v>
      </c>
      <c r="BJ161" s="17" t="s">
        <v>87</v>
      </c>
      <c r="BK161" s="119">
        <f t="shared" si="9"/>
        <v>0</v>
      </c>
      <c r="BL161" s="17" t="s">
        <v>426</v>
      </c>
      <c r="BM161" s="213" t="s">
        <v>800</v>
      </c>
    </row>
    <row r="162" spans="1:65" s="2" customFormat="1" ht="16.5" customHeight="1">
      <c r="A162" s="35"/>
      <c r="B162" s="36"/>
      <c r="C162" s="247" t="s">
        <v>345</v>
      </c>
      <c r="D162" s="247" t="s">
        <v>291</v>
      </c>
      <c r="E162" s="248" t="s">
        <v>801</v>
      </c>
      <c r="F162" s="249" t="s">
        <v>802</v>
      </c>
      <c r="G162" s="250" t="s">
        <v>373</v>
      </c>
      <c r="H162" s="251">
        <v>4</v>
      </c>
      <c r="I162" s="252"/>
      <c r="J162" s="253">
        <f t="shared" si="0"/>
        <v>0</v>
      </c>
      <c r="K162" s="254"/>
      <c r="L162" s="255"/>
      <c r="M162" s="256" t="s">
        <v>1</v>
      </c>
      <c r="N162" s="257" t="s">
        <v>44</v>
      </c>
      <c r="O162" s="72"/>
      <c r="P162" s="211">
        <f t="shared" si="1"/>
        <v>0</v>
      </c>
      <c r="Q162" s="211">
        <v>0.0041</v>
      </c>
      <c r="R162" s="211">
        <f t="shared" si="2"/>
        <v>0.0164</v>
      </c>
      <c r="S162" s="211">
        <v>0</v>
      </c>
      <c r="T162" s="212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3" t="s">
        <v>436</v>
      </c>
      <c r="AT162" s="213" t="s">
        <v>291</v>
      </c>
      <c r="AU162" s="213" t="s">
        <v>89</v>
      </c>
      <c r="AY162" s="17" t="s">
        <v>173</v>
      </c>
      <c r="BE162" s="119">
        <f t="shared" si="4"/>
        <v>0</v>
      </c>
      <c r="BF162" s="119">
        <f t="shared" si="5"/>
        <v>0</v>
      </c>
      <c r="BG162" s="119">
        <f t="shared" si="6"/>
        <v>0</v>
      </c>
      <c r="BH162" s="119">
        <f t="shared" si="7"/>
        <v>0</v>
      </c>
      <c r="BI162" s="119">
        <f t="shared" si="8"/>
        <v>0</v>
      </c>
      <c r="BJ162" s="17" t="s">
        <v>87</v>
      </c>
      <c r="BK162" s="119">
        <f t="shared" si="9"/>
        <v>0</v>
      </c>
      <c r="BL162" s="17" t="s">
        <v>426</v>
      </c>
      <c r="BM162" s="213" t="s">
        <v>803</v>
      </c>
    </row>
    <row r="163" spans="1:65" s="2" customFormat="1" ht="16.5" customHeight="1">
      <c r="A163" s="35"/>
      <c r="B163" s="36"/>
      <c r="C163" s="247" t="s">
        <v>351</v>
      </c>
      <c r="D163" s="247" t="s">
        <v>291</v>
      </c>
      <c r="E163" s="248" t="s">
        <v>804</v>
      </c>
      <c r="F163" s="249" t="s">
        <v>805</v>
      </c>
      <c r="G163" s="250" t="s">
        <v>373</v>
      </c>
      <c r="H163" s="251">
        <v>4</v>
      </c>
      <c r="I163" s="252"/>
      <c r="J163" s="253">
        <f t="shared" si="0"/>
        <v>0</v>
      </c>
      <c r="K163" s="254"/>
      <c r="L163" s="255"/>
      <c r="M163" s="256" t="s">
        <v>1</v>
      </c>
      <c r="N163" s="257" t="s">
        <v>44</v>
      </c>
      <c r="O163" s="72"/>
      <c r="P163" s="211">
        <f t="shared" si="1"/>
        <v>0</v>
      </c>
      <c r="Q163" s="211">
        <v>0.00045</v>
      </c>
      <c r="R163" s="211">
        <f t="shared" si="2"/>
        <v>0.0018</v>
      </c>
      <c r="S163" s="211">
        <v>0</v>
      </c>
      <c r="T163" s="212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3" t="s">
        <v>436</v>
      </c>
      <c r="AT163" s="213" t="s">
        <v>291</v>
      </c>
      <c r="AU163" s="213" t="s">
        <v>89</v>
      </c>
      <c r="AY163" s="17" t="s">
        <v>173</v>
      </c>
      <c r="BE163" s="119">
        <f t="shared" si="4"/>
        <v>0</v>
      </c>
      <c r="BF163" s="119">
        <f t="shared" si="5"/>
        <v>0</v>
      </c>
      <c r="BG163" s="119">
        <f t="shared" si="6"/>
        <v>0</v>
      </c>
      <c r="BH163" s="119">
        <f t="shared" si="7"/>
        <v>0</v>
      </c>
      <c r="BI163" s="119">
        <f t="shared" si="8"/>
        <v>0</v>
      </c>
      <c r="BJ163" s="17" t="s">
        <v>87</v>
      </c>
      <c r="BK163" s="119">
        <f t="shared" si="9"/>
        <v>0</v>
      </c>
      <c r="BL163" s="17" t="s">
        <v>426</v>
      </c>
      <c r="BM163" s="213" t="s">
        <v>806</v>
      </c>
    </row>
    <row r="164" spans="1:65" s="2" customFormat="1" ht="16.5" customHeight="1">
      <c r="A164" s="35"/>
      <c r="B164" s="36"/>
      <c r="C164" s="247" t="s">
        <v>357</v>
      </c>
      <c r="D164" s="247" t="s">
        <v>291</v>
      </c>
      <c r="E164" s="248" t="s">
        <v>807</v>
      </c>
      <c r="F164" s="249" t="s">
        <v>808</v>
      </c>
      <c r="G164" s="250" t="s">
        <v>373</v>
      </c>
      <c r="H164" s="251">
        <v>8</v>
      </c>
      <c r="I164" s="252"/>
      <c r="J164" s="253">
        <f t="shared" si="0"/>
        <v>0</v>
      </c>
      <c r="K164" s="254"/>
      <c r="L164" s="255"/>
      <c r="M164" s="256" t="s">
        <v>1</v>
      </c>
      <c r="N164" s="257" t="s">
        <v>44</v>
      </c>
      <c r="O164" s="72"/>
      <c r="P164" s="211">
        <f t="shared" si="1"/>
        <v>0</v>
      </c>
      <c r="Q164" s="211">
        <v>0.00012</v>
      </c>
      <c r="R164" s="211">
        <f t="shared" si="2"/>
        <v>0.00096</v>
      </c>
      <c r="S164" s="211">
        <v>0</v>
      </c>
      <c r="T164" s="212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3" t="s">
        <v>436</v>
      </c>
      <c r="AT164" s="213" t="s">
        <v>291</v>
      </c>
      <c r="AU164" s="213" t="s">
        <v>89</v>
      </c>
      <c r="AY164" s="17" t="s">
        <v>173</v>
      </c>
      <c r="BE164" s="119">
        <f t="shared" si="4"/>
        <v>0</v>
      </c>
      <c r="BF164" s="119">
        <f t="shared" si="5"/>
        <v>0</v>
      </c>
      <c r="BG164" s="119">
        <f t="shared" si="6"/>
        <v>0</v>
      </c>
      <c r="BH164" s="119">
        <f t="shared" si="7"/>
        <v>0</v>
      </c>
      <c r="BI164" s="119">
        <f t="shared" si="8"/>
        <v>0</v>
      </c>
      <c r="BJ164" s="17" t="s">
        <v>87</v>
      </c>
      <c r="BK164" s="119">
        <f t="shared" si="9"/>
        <v>0</v>
      </c>
      <c r="BL164" s="17" t="s">
        <v>426</v>
      </c>
      <c r="BM164" s="213" t="s">
        <v>809</v>
      </c>
    </row>
    <row r="165" spans="1:65" s="2" customFormat="1" ht="21.75" customHeight="1">
      <c r="A165" s="35"/>
      <c r="B165" s="36"/>
      <c r="C165" s="247" t="s">
        <v>364</v>
      </c>
      <c r="D165" s="247" t="s">
        <v>291</v>
      </c>
      <c r="E165" s="248" t="s">
        <v>810</v>
      </c>
      <c r="F165" s="249" t="s">
        <v>811</v>
      </c>
      <c r="G165" s="250" t="s">
        <v>373</v>
      </c>
      <c r="H165" s="251">
        <v>4</v>
      </c>
      <c r="I165" s="252"/>
      <c r="J165" s="253">
        <f t="shared" si="0"/>
        <v>0</v>
      </c>
      <c r="K165" s="254"/>
      <c r="L165" s="255"/>
      <c r="M165" s="256" t="s">
        <v>1</v>
      </c>
      <c r="N165" s="257" t="s">
        <v>44</v>
      </c>
      <c r="O165" s="72"/>
      <c r="P165" s="211">
        <f t="shared" si="1"/>
        <v>0</v>
      </c>
      <c r="Q165" s="211">
        <v>0</v>
      </c>
      <c r="R165" s="211">
        <f t="shared" si="2"/>
        <v>0</v>
      </c>
      <c r="S165" s="211">
        <v>0</v>
      </c>
      <c r="T165" s="212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3" t="s">
        <v>436</v>
      </c>
      <c r="AT165" s="213" t="s">
        <v>291</v>
      </c>
      <c r="AU165" s="213" t="s">
        <v>89</v>
      </c>
      <c r="AY165" s="17" t="s">
        <v>173</v>
      </c>
      <c r="BE165" s="119">
        <f t="shared" si="4"/>
        <v>0</v>
      </c>
      <c r="BF165" s="119">
        <f t="shared" si="5"/>
        <v>0</v>
      </c>
      <c r="BG165" s="119">
        <f t="shared" si="6"/>
        <v>0</v>
      </c>
      <c r="BH165" s="119">
        <f t="shared" si="7"/>
        <v>0</v>
      </c>
      <c r="BI165" s="119">
        <f t="shared" si="8"/>
        <v>0</v>
      </c>
      <c r="BJ165" s="17" t="s">
        <v>87</v>
      </c>
      <c r="BK165" s="119">
        <f t="shared" si="9"/>
        <v>0</v>
      </c>
      <c r="BL165" s="17" t="s">
        <v>426</v>
      </c>
      <c r="BM165" s="213" t="s">
        <v>812</v>
      </c>
    </row>
    <row r="166" spans="1:65" s="2" customFormat="1" ht="24.2" customHeight="1">
      <c r="A166" s="35"/>
      <c r="B166" s="36"/>
      <c r="C166" s="201" t="s">
        <v>370</v>
      </c>
      <c r="D166" s="201" t="s">
        <v>177</v>
      </c>
      <c r="E166" s="202" t="s">
        <v>813</v>
      </c>
      <c r="F166" s="203" t="s">
        <v>814</v>
      </c>
      <c r="G166" s="204" t="s">
        <v>373</v>
      </c>
      <c r="H166" s="205">
        <v>1</v>
      </c>
      <c r="I166" s="206"/>
      <c r="J166" s="207">
        <f t="shared" si="0"/>
        <v>0</v>
      </c>
      <c r="K166" s="208"/>
      <c r="L166" s="38"/>
      <c r="M166" s="209" t="s">
        <v>1</v>
      </c>
      <c r="N166" s="210" t="s">
        <v>44</v>
      </c>
      <c r="O166" s="72"/>
      <c r="P166" s="211">
        <f t="shared" si="1"/>
        <v>0</v>
      </c>
      <c r="Q166" s="211">
        <v>0</v>
      </c>
      <c r="R166" s="211">
        <f t="shared" si="2"/>
        <v>0</v>
      </c>
      <c r="S166" s="211">
        <v>0</v>
      </c>
      <c r="T166" s="212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3" t="s">
        <v>426</v>
      </c>
      <c r="AT166" s="213" t="s">
        <v>177</v>
      </c>
      <c r="AU166" s="213" t="s">
        <v>89</v>
      </c>
      <c r="AY166" s="17" t="s">
        <v>173</v>
      </c>
      <c r="BE166" s="119">
        <f t="shared" si="4"/>
        <v>0</v>
      </c>
      <c r="BF166" s="119">
        <f t="shared" si="5"/>
        <v>0</v>
      </c>
      <c r="BG166" s="119">
        <f t="shared" si="6"/>
        <v>0</v>
      </c>
      <c r="BH166" s="119">
        <f t="shared" si="7"/>
        <v>0</v>
      </c>
      <c r="BI166" s="119">
        <f t="shared" si="8"/>
        <v>0</v>
      </c>
      <c r="BJ166" s="17" t="s">
        <v>87</v>
      </c>
      <c r="BK166" s="119">
        <f t="shared" si="9"/>
        <v>0</v>
      </c>
      <c r="BL166" s="17" t="s">
        <v>426</v>
      </c>
      <c r="BM166" s="213" t="s">
        <v>815</v>
      </c>
    </row>
    <row r="167" spans="1:65" s="2" customFormat="1" ht="24.2" customHeight="1">
      <c r="A167" s="35"/>
      <c r="B167" s="36"/>
      <c r="C167" s="201" t="s">
        <v>376</v>
      </c>
      <c r="D167" s="201" t="s">
        <v>177</v>
      </c>
      <c r="E167" s="202" t="s">
        <v>816</v>
      </c>
      <c r="F167" s="203" t="s">
        <v>817</v>
      </c>
      <c r="G167" s="204" t="s">
        <v>373</v>
      </c>
      <c r="H167" s="205">
        <v>4</v>
      </c>
      <c r="I167" s="206"/>
      <c r="J167" s="207">
        <f t="shared" si="0"/>
        <v>0</v>
      </c>
      <c r="K167" s="208"/>
      <c r="L167" s="38"/>
      <c r="M167" s="209" t="s">
        <v>1</v>
      </c>
      <c r="N167" s="210" t="s">
        <v>44</v>
      </c>
      <c r="O167" s="72"/>
      <c r="P167" s="211">
        <f t="shared" si="1"/>
        <v>0</v>
      </c>
      <c r="Q167" s="211">
        <v>0</v>
      </c>
      <c r="R167" s="211">
        <f t="shared" si="2"/>
        <v>0</v>
      </c>
      <c r="S167" s="211">
        <v>0</v>
      </c>
      <c r="T167" s="212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3" t="s">
        <v>426</v>
      </c>
      <c r="AT167" s="213" t="s">
        <v>177</v>
      </c>
      <c r="AU167" s="213" t="s">
        <v>89</v>
      </c>
      <c r="AY167" s="17" t="s">
        <v>173</v>
      </c>
      <c r="BE167" s="119">
        <f t="shared" si="4"/>
        <v>0</v>
      </c>
      <c r="BF167" s="119">
        <f t="shared" si="5"/>
        <v>0</v>
      </c>
      <c r="BG167" s="119">
        <f t="shared" si="6"/>
        <v>0</v>
      </c>
      <c r="BH167" s="119">
        <f t="shared" si="7"/>
        <v>0</v>
      </c>
      <c r="BI167" s="119">
        <f t="shared" si="8"/>
        <v>0</v>
      </c>
      <c r="BJ167" s="17" t="s">
        <v>87</v>
      </c>
      <c r="BK167" s="119">
        <f t="shared" si="9"/>
        <v>0</v>
      </c>
      <c r="BL167" s="17" t="s">
        <v>426</v>
      </c>
      <c r="BM167" s="213" t="s">
        <v>818</v>
      </c>
    </row>
    <row r="168" spans="1:65" s="2" customFormat="1" ht="16.5" customHeight="1">
      <c r="A168" s="35"/>
      <c r="B168" s="36"/>
      <c r="C168" s="201" t="s">
        <v>383</v>
      </c>
      <c r="D168" s="201" t="s">
        <v>177</v>
      </c>
      <c r="E168" s="202" t="s">
        <v>819</v>
      </c>
      <c r="F168" s="203" t="s">
        <v>820</v>
      </c>
      <c r="G168" s="204" t="s">
        <v>373</v>
      </c>
      <c r="H168" s="205">
        <v>77</v>
      </c>
      <c r="I168" s="206"/>
      <c r="J168" s="207">
        <f t="shared" si="0"/>
        <v>0</v>
      </c>
      <c r="K168" s="208"/>
      <c r="L168" s="38"/>
      <c r="M168" s="209" t="s">
        <v>1</v>
      </c>
      <c r="N168" s="210" t="s">
        <v>44</v>
      </c>
      <c r="O168" s="72"/>
      <c r="P168" s="211">
        <f t="shared" si="1"/>
        <v>0</v>
      </c>
      <c r="Q168" s="211">
        <v>0</v>
      </c>
      <c r="R168" s="211">
        <f t="shared" si="2"/>
        <v>0</v>
      </c>
      <c r="S168" s="211">
        <v>0</v>
      </c>
      <c r="T168" s="212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3" t="s">
        <v>426</v>
      </c>
      <c r="AT168" s="213" t="s">
        <v>177</v>
      </c>
      <c r="AU168" s="213" t="s">
        <v>89</v>
      </c>
      <c r="AY168" s="17" t="s">
        <v>173</v>
      </c>
      <c r="BE168" s="119">
        <f t="shared" si="4"/>
        <v>0</v>
      </c>
      <c r="BF168" s="119">
        <f t="shared" si="5"/>
        <v>0</v>
      </c>
      <c r="BG168" s="119">
        <f t="shared" si="6"/>
        <v>0</v>
      </c>
      <c r="BH168" s="119">
        <f t="shared" si="7"/>
        <v>0</v>
      </c>
      <c r="BI168" s="119">
        <f t="shared" si="8"/>
        <v>0</v>
      </c>
      <c r="BJ168" s="17" t="s">
        <v>87</v>
      </c>
      <c r="BK168" s="119">
        <f t="shared" si="9"/>
        <v>0</v>
      </c>
      <c r="BL168" s="17" t="s">
        <v>426</v>
      </c>
      <c r="BM168" s="213" t="s">
        <v>821</v>
      </c>
    </row>
    <row r="169" spans="1:65" s="2" customFormat="1" ht="24.2" customHeight="1">
      <c r="A169" s="35"/>
      <c r="B169" s="36"/>
      <c r="C169" s="247" t="s">
        <v>388</v>
      </c>
      <c r="D169" s="247" t="s">
        <v>291</v>
      </c>
      <c r="E169" s="248" t="s">
        <v>822</v>
      </c>
      <c r="F169" s="249" t="s">
        <v>823</v>
      </c>
      <c r="G169" s="250" t="s">
        <v>373</v>
      </c>
      <c r="H169" s="251">
        <v>37</v>
      </c>
      <c r="I169" s="252"/>
      <c r="J169" s="253">
        <f t="shared" si="0"/>
        <v>0</v>
      </c>
      <c r="K169" s="254"/>
      <c r="L169" s="255"/>
      <c r="M169" s="256" t="s">
        <v>1</v>
      </c>
      <c r="N169" s="257" t="s">
        <v>44</v>
      </c>
      <c r="O169" s="72"/>
      <c r="P169" s="211">
        <f t="shared" si="1"/>
        <v>0</v>
      </c>
      <c r="Q169" s="211">
        <v>0</v>
      </c>
      <c r="R169" s="211">
        <f t="shared" si="2"/>
        <v>0</v>
      </c>
      <c r="S169" s="211">
        <v>0</v>
      </c>
      <c r="T169" s="212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3" t="s">
        <v>436</v>
      </c>
      <c r="AT169" s="213" t="s">
        <v>291</v>
      </c>
      <c r="AU169" s="213" t="s">
        <v>89</v>
      </c>
      <c r="AY169" s="17" t="s">
        <v>173</v>
      </c>
      <c r="BE169" s="119">
        <f t="shared" si="4"/>
        <v>0</v>
      </c>
      <c r="BF169" s="119">
        <f t="shared" si="5"/>
        <v>0</v>
      </c>
      <c r="BG169" s="119">
        <f t="shared" si="6"/>
        <v>0</v>
      </c>
      <c r="BH169" s="119">
        <f t="shared" si="7"/>
        <v>0</v>
      </c>
      <c r="BI169" s="119">
        <f t="shared" si="8"/>
        <v>0</v>
      </c>
      <c r="BJ169" s="17" t="s">
        <v>87</v>
      </c>
      <c r="BK169" s="119">
        <f t="shared" si="9"/>
        <v>0</v>
      </c>
      <c r="BL169" s="17" t="s">
        <v>426</v>
      </c>
      <c r="BM169" s="213" t="s">
        <v>824</v>
      </c>
    </row>
    <row r="170" spans="1:65" s="2" customFormat="1" ht="16.5" customHeight="1">
      <c r="A170" s="35"/>
      <c r="B170" s="36"/>
      <c r="C170" s="247" t="s">
        <v>394</v>
      </c>
      <c r="D170" s="247" t="s">
        <v>291</v>
      </c>
      <c r="E170" s="248" t="s">
        <v>825</v>
      </c>
      <c r="F170" s="249" t="s">
        <v>826</v>
      </c>
      <c r="G170" s="250" t="s">
        <v>373</v>
      </c>
      <c r="H170" s="251">
        <v>40</v>
      </c>
      <c r="I170" s="252"/>
      <c r="J170" s="253">
        <f t="shared" si="0"/>
        <v>0</v>
      </c>
      <c r="K170" s="254"/>
      <c r="L170" s="255"/>
      <c r="M170" s="256" t="s">
        <v>1</v>
      </c>
      <c r="N170" s="257" t="s">
        <v>44</v>
      </c>
      <c r="O170" s="72"/>
      <c r="P170" s="211">
        <f t="shared" si="1"/>
        <v>0</v>
      </c>
      <c r="Q170" s="211">
        <v>0</v>
      </c>
      <c r="R170" s="211">
        <f t="shared" si="2"/>
        <v>0</v>
      </c>
      <c r="S170" s="211">
        <v>0</v>
      </c>
      <c r="T170" s="212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3" t="s">
        <v>436</v>
      </c>
      <c r="AT170" s="213" t="s">
        <v>291</v>
      </c>
      <c r="AU170" s="213" t="s">
        <v>89</v>
      </c>
      <c r="AY170" s="17" t="s">
        <v>173</v>
      </c>
      <c r="BE170" s="119">
        <f t="shared" si="4"/>
        <v>0</v>
      </c>
      <c r="BF170" s="119">
        <f t="shared" si="5"/>
        <v>0</v>
      </c>
      <c r="BG170" s="119">
        <f t="shared" si="6"/>
        <v>0</v>
      </c>
      <c r="BH170" s="119">
        <f t="shared" si="7"/>
        <v>0</v>
      </c>
      <c r="BI170" s="119">
        <f t="shared" si="8"/>
        <v>0</v>
      </c>
      <c r="BJ170" s="17" t="s">
        <v>87</v>
      </c>
      <c r="BK170" s="119">
        <f t="shared" si="9"/>
        <v>0</v>
      </c>
      <c r="BL170" s="17" t="s">
        <v>426</v>
      </c>
      <c r="BM170" s="213" t="s">
        <v>827</v>
      </c>
    </row>
    <row r="171" spans="1:65" s="2" customFormat="1" ht="16.5" customHeight="1">
      <c r="A171" s="35"/>
      <c r="B171" s="36"/>
      <c r="C171" s="201" t="s">
        <v>399</v>
      </c>
      <c r="D171" s="201" t="s">
        <v>177</v>
      </c>
      <c r="E171" s="202" t="s">
        <v>828</v>
      </c>
      <c r="F171" s="203" t="s">
        <v>829</v>
      </c>
      <c r="G171" s="204" t="s">
        <v>373</v>
      </c>
      <c r="H171" s="205">
        <v>4</v>
      </c>
      <c r="I171" s="206"/>
      <c r="J171" s="207">
        <f t="shared" si="0"/>
        <v>0</v>
      </c>
      <c r="K171" s="208"/>
      <c r="L171" s="38"/>
      <c r="M171" s="209" t="s">
        <v>1</v>
      </c>
      <c r="N171" s="210" t="s">
        <v>44</v>
      </c>
      <c r="O171" s="72"/>
      <c r="P171" s="211">
        <f t="shared" si="1"/>
        <v>0</v>
      </c>
      <c r="Q171" s="211">
        <v>0</v>
      </c>
      <c r="R171" s="211">
        <f t="shared" si="2"/>
        <v>0</v>
      </c>
      <c r="S171" s="211">
        <v>0</v>
      </c>
      <c r="T171" s="212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3" t="s">
        <v>426</v>
      </c>
      <c r="AT171" s="213" t="s">
        <v>177</v>
      </c>
      <c r="AU171" s="213" t="s">
        <v>89</v>
      </c>
      <c r="AY171" s="17" t="s">
        <v>173</v>
      </c>
      <c r="BE171" s="119">
        <f t="shared" si="4"/>
        <v>0</v>
      </c>
      <c r="BF171" s="119">
        <f t="shared" si="5"/>
        <v>0</v>
      </c>
      <c r="BG171" s="119">
        <f t="shared" si="6"/>
        <v>0</v>
      </c>
      <c r="BH171" s="119">
        <f t="shared" si="7"/>
        <v>0</v>
      </c>
      <c r="BI171" s="119">
        <f t="shared" si="8"/>
        <v>0</v>
      </c>
      <c r="BJ171" s="17" t="s">
        <v>87</v>
      </c>
      <c r="BK171" s="119">
        <f t="shared" si="9"/>
        <v>0</v>
      </c>
      <c r="BL171" s="17" t="s">
        <v>426</v>
      </c>
      <c r="BM171" s="213" t="s">
        <v>830</v>
      </c>
    </row>
    <row r="172" spans="1:65" s="2" customFormat="1" ht="37.9" customHeight="1">
      <c r="A172" s="35"/>
      <c r="B172" s="36"/>
      <c r="C172" s="201" t="s">
        <v>404</v>
      </c>
      <c r="D172" s="201" t="s">
        <v>177</v>
      </c>
      <c r="E172" s="202" t="s">
        <v>831</v>
      </c>
      <c r="F172" s="203" t="s">
        <v>832</v>
      </c>
      <c r="G172" s="204" t="s">
        <v>193</v>
      </c>
      <c r="H172" s="205">
        <v>20</v>
      </c>
      <c r="I172" s="206"/>
      <c r="J172" s="207">
        <f t="shared" si="0"/>
        <v>0</v>
      </c>
      <c r="K172" s="208"/>
      <c r="L172" s="38"/>
      <c r="M172" s="209" t="s">
        <v>1</v>
      </c>
      <c r="N172" s="210" t="s">
        <v>44</v>
      </c>
      <c r="O172" s="72"/>
      <c r="P172" s="211">
        <f t="shared" si="1"/>
        <v>0</v>
      </c>
      <c r="Q172" s="211">
        <v>0</v>
      </c>
      <c r="R172" s="211">
        <f t="shared" si="2"/>
        <v>0</v>
      </c>
      <c r="S172" s="211">
        <v>0</v>
      </c>
      <c r="T172" s="212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3" t="s">
        <v>426</v>
      </c>
      <c r="AT172" s="213" t="s">
        <v>177</v>
      </c>
      <c r="AU172" s="213" t="s">
        <v>89</v>
      </c>
      <c r="AY172" s="17" t="s">
        <v>173</v>
      </c>
      <c r="BE172" s="119">
        <f t="shared" si="4"/>
        <v>0</v>
      </c>
      <c r="BF172" s="119">
        <f t="shared" si="5"/>
        <v>0</v>
      </c>
      <c r="BG172" s="119">
        <f t="shared" si="6"/>
        <v>0</v>
      </c>
      <c r="BH172" s="119">
        <f t="shared" si="7"/>
        <v>0</v>
      </c>
      <c r="BI172" s="119">
        <f t="shared" si="8"/>
        <v>0</v>
      </c>
      <c r="BJ172" s="17" t="s">
        <v>87</v>
      </c>
      <c r="BK172" s="119">
        <f t="shared" si="9"/>
        <v>0</v>
      </c>
      <c r="BL172" s="17" t="s">
        <v>426</v>
      </c>
      <c r="BM172" s="213" t="s">
        <v>833</v>
      </c>
    </row>
    <row r="173" spans="1:65" s="2" customFormat="1" ht="24.2" customHeight="1">
      <c r="A173" s="35"/>
      <c r="B173" s="36"/>
      <c r="C173" s="247" t="s">
        <v>408</v>
      </c>
      <c r="D173" s="247" t="s">
        <v>291</v>
      </c>
      <c r="E173" s="248" t="s">
        <v>834</v>
      </c>
      <c r="F173" s="249" t="s">
        <v>835</v>
      </c>
      <c r="G173" s="250" t="s">
        <v>193</v>
      </c>
      <c r="H173" s="251">
        <v>20</v>
      </c>
      <c r="I173" s="252"/>
      <c r="J173" s="253">
        <f t="shared" si="0"/>
        <v>0</v>
      </c>
      <c r="K173" s="254"/>
      <c r="L173" s="255"/>
      <c r="M173" s="256" t="s">
        <v>1</v>
      </c>
      <c r="N173" s="257" t="s">
        <v>44</v>
      </c>
      <c r="O173" s="72"/>
      <c r="P173" s="211">
        <f t="shared" si="1"/>
        <v>0</v>
      </c>
      <c r="Q173" s="211">
        <v>0.00022</v>
      </c>
      <c r="R173" s="211">
        <f t="shared" si="2"/>
        <v>0.0044</v>
      </c>
      <c r="S173" s="211">
        <v>0</v>
      </c>
      <c r="T173" s="212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3" t="s">
        <v>436</v>
      </c>
      <c r="AT173" s="213" t="s">
        <v>291</v>
      </c>
      <c r="AU173" s="213" t="s">
        <v>89</v>
      </c>
      <c r="AY173" s="17" t="s">
        <v>173</v>
      </c>
      <c r="BE173" s="119">
        <f t="shared" si="4"/>
        <v>0</v>
      </c>
      <c r="BF173" s="119">
        <f t="shared" si="5"/>
        <v>0</v>
      </c>
      <c r="BG173" s="119">
        <f t="shared" si="6"/>
        <v>0</v>
      </c>
      <c r="BH173" s="119">
        <f t="shared" si="7"/>
        <v>0</v>
      </c>
      <c r="BI173" s="119">
        <f t="shared" si="8"/>
        <v>0</v>
      </c>
      <c r="BJ173" s="17" t="s">
        <v>87</v>
      </c>
      <c r="BK173" s="119">
        <f t="shared" si="9"/>
        <v>0</v>
      </c>
      <c r="BL173" s="17" t="s">
        <v>426</v>
      </c>
      <c r="BM173" s="213" t="s">
        <v>836</v>
      </c>
    </row>
    <row r="174" spans="1:65" s="2" customFormat="1" ht="37.9" customHeight="1">
      <c r="A174" s="35"/>
      <c r="B174" s="36"/>
      <c r="C174" s="201" t="s">
        <v>415</v>
      </c>
      <c r="D174" s="201" t="s">
        <v>177</v>
      </c>
      <c r="E174" s="202" t="s">
        <v>837</v>
      </c>
      <c r="F174" s="203" t="s">
        <v>838</v>
      </c>
      <c r="G174" s="204" t="s">
        <v>193</v>
      </c>
      <c r="H174" s="205">
        <v>36</v>
      </c>
      <c r="I174" s="206"/>
      <c r="J174" s="207">
        <f t="shared" si="0"/>
        <v>0</v>
      </c>
      <c r="K174" s="208"/>
      <c r="L174" s="38"/>
      <c r="M174" s="209" t="s">
        <v>1</v>
      </c>
      <c r="N174" s="210" t="s">
        <v>44</v>
      </c>
      <c r="O174" s="72"/>
      <c r="P174" s="211">
        <f t="shared" si="1"/>
        <v>0</v>
      </c>
      <c r="Q174" s="211">
        <v>0</v>
      </c>
      <c r="R174" s="211">
        <f t="shared" si="2"/>
        <v>0</v>
      </c>
      <c r="S174" s="211">
        <v>0</v>
      </c>
      <c r="T174" s="212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3" t="s">
        <v>426</v>
      </c>
      <c r="AT174" s="213" t="s">
        <v>177</v>
      </c>
      <c r="AU174" s="213" t="s">
        <v>89</v>
      </c>
      <c r="AY174" s="17" t="s">
        <v>173</v>
      </c>
      <c r="BE174" s="119">
        <f t="shared" si="4"/>
        <v>0</v>
      </c>
      <c r="BF174" s="119">
        <f t="shared" si="5"/>
        <v>0</v>
      </c>
      <c r="BG174" s="119">
        <f t="shared" si="6"/>
        <v>0</v>
      </c>
      <c r="BH174" s="119">
        <f t="shared" si="7"/>
        <v>0</v>
      </c>
      <c r="BI174" s="119">
        <f t="shared" si="8"/>
        <v>0</v>
      </c>
      <c r="BJ174" s="17" t="s">
        <v>87</v>
      </c>
      <c r="BK174" s="119">
        <f t="shared" si="9"/>
        <v>0</v>
      </c>
      <c r="BL174" s="17" t="s">
        <v>426</v>
      </c>
      <c r="BM174" s="213" t="s">
        <v>839</v>
      </c>
    </row>
    <row r="175" spans="1:65" s="2" customFormat="1" ht="16.5" customHeight="1">
      <c r="A175" s="35"/>
      <c r="B175" s="36"/>
      <c r="C175" s="247" t="s">
        <v>422</v>
      </c>
      <c r="D175" s="247" t="s">
        <v>291</v>
      </c>
      <c r="E175" s="248" t="s">
        <v>840</v>
      </c>
      <c r="F175" s="249" t="s">
        <v>841</v>
      </c>
      <c r="G175" s="250" t="s">
        <v>193</v>
      </c>
      <c r="H175" s="251">
        <v>36</v>
      </c>
      <c r="I175" s="252"/>
      <c r="J175" s="253">
        <f t="shared" si="0"/>
        <v>0</v>
      </c>
      <c r="K175" s="254"/>
      <c r="L175" s="255"/>
      <c r="M175" s="256" t="s">
        <v>1</v>
      </c>
      <c r="N175" s="257" t="s">
        <v>44</v>
      </c>
      <c r="O175" s="72"/>
      <c r="P175" s="211">
        <f t="shared" si="1"/>
        <v>0</v>
      </c>
      <c r="Q175" s="211">
        <v>0.00034</v>
      </c>
      <c r="R175" s="211">
        <f t="shared" si="2"/>
        <v>0.012240000000000001</v>
      </c>
      <c r="S175" s="211">
        <v>0</v>
      </c>
      <c r="T175" s="212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3" t="s">
        <v>436</v>
      </c>
      <c r="AT175" s="213" t="s">
        <v>291</v>
      </c>
      <c r="AU175" s="213" t="s">
        <v>89</v>
      </c>
      <c r="AY175" s="17" t="s">
        <v>173</v>
      </c>
      <c r="BE175" s="119">
        <f t="shared" si="4"/>
        <v>0</v>
      </c>
      <c r="BF175" s="119">
        <f t="shared" si="5"/>
        <v>0</v>
      </c>
      <c r="BG175" s="119">
        <f t="shared" si="6"/>
        <v>0</v>
      </c>
      <c r="BH175" s="119">
        <f t="shared" si="7"/>
        <v>0</v>
      </c>
      <c r="BI175" s="119">
        <f t="shared" si="8"/>
        <v>0</v>
      </c>
      <c r="BJ175" s="17" t="s">
        <v>87</v>
      </c>
      <c r="BK175" s="119">
        <f t="shared" si="9"/>
        <v>0</v>
      </c>
      <c r="BL175" s="17" t="s">
        <v>426</v>
      </c>
      <c r="BM175" s="213" t="s">
        <v>842</v>
      </c>
    </row>
    <row r="176" spans="1:65" s="2" customFormat="1" ht="16.5" customHeight="1">
      <c r="A176" s="35"/>
      <c r="B176" s="36"/>
      <c r="C176" s="247" t="s">
        <v>428</v>
      </c>
      <c r="D176" s="247" t="s">
        <v>291</v>
      </c>
      <c r="E176" s="248" t="s">
        <v>843</v>
      </c>
      <c r="F176" s="249" t="s">
        <v>844</v>
      </c>
      <c r="G176" s="250" t="s">
        <v>373</v>
      </c>
      <c r="H176" s="251">
        <v>4</v>
      </c>
      <c r="I176" s="252"/>
      <c r="J176" s="253">
        <f t="shared" si="0"/>
        <v>0</v>
      </c>
      <c r="K176" s="254"/>
      <c r="L176" s="255"/>
      <c r="M176" s="256" t="s">
        <v>1</v>
      </c>
      <c r="N176" s="257" t="s">
        <v>44</v>
      </c>
      <c r="O176" s="72"/>
      <c r="P176" s="211">
        <f t="shared" si="1"/>
        <v>0</v>
      </c>
      <c r="Q176" s="211">
        <v>0</v>
      </c>
      <c r="R176" s="211">
        <f t="shared" si="2"/>
        <v>0</v>
      </c>
      <c r="S176" s="211">
        <v>0</v>
      </c>
      <c r="T176" s="212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3" t="s">
        <v>436</v>
      </c>
      <c r="AT176" s="213" t="s">
        <v>291</v>
      </c>
      <c r="AU176" s="213" t="s">
        <v>89</v>
      </c>
      <c r="AY176" s="17" t="s">
        <v>173</v>
      </c>
      <c r="BE176" s="119">
        <f t="shared" si="4"/>
        <v>0</v>
      </c>
      <c r="BF176" s="119">
        <f t="shared" si="5"/>
        <v>0</v>
      </c>
      <c r="BG176" s="119">
        <f t="shared" si="6"/>
        <v>0</v>
      </c>
      <c r="BH176" s="119">
        <f t="shared" si="7"/>
        <v>0</v>
      </c>
      <c r="BI176" s="119">
        <f t="shared" si="8"/>
        <v>0</v>
      </c>
      <c r="BJ176" s="17" t="s">
        <v>87</v>
      </c>
      <c r="BK176" s="119">
        <f t="shared" si="9"/>
        <v>0</v>
      </c>
      <c r="BL176" s="17" t="s">
        <v>426</v>
      </c>
      <c r="BM176" s="213" t="s">
        <v>845</v>
      </c>
    </row>
    <row r="177" spans="1:65" s="2" customFormat="1" ht="16.5" customHeight="1">
      <c r="A177" s="35"/>
      <c r="B177" s="36"/>
      <c r="C177" s="247" t="s">
        <v>433</v>
      </c>
      <c r="D177" s="247" t="s">
        <v>291</v>
      </c>
      <c r="E177" s="248" t="s">
        <v>846</v>
      </c>
      <c r="F177" s="249" t="s">
        <v>847</v>
      </c>
      <c r="G177" s="250" t="s">
        <v>373</v>
      </c>
      <c r="H177" s="251">
        <v>4</v>
      </c>
      <c r="I177" s="252"/>
      <c r="J177" s="253">
        <f t="shared" si="0"/>
        <v>0</v>
      </c>
      <c r="K177" s="254"/>
      <c r="L177" s="255"/>
      <c r="M177" s="256" t="s">
        <v>1</v>
      </c>
      <c r="N177" s="257" t="s">
        <v>44</v>
      </c>
      <c r="O177" s="72"/>
      <c r="P177" s="211">
        <f t="shared" si="1"/>
        <v>0</v>
      </c>
      <c r="Q177" s="211">
        <v>1E-05</v>
      </c>
      <c r="R177" s="211">
        <f t="shared" si="2"/>
        <v>4E-05</v>
      </c>
      <c r="S177" s="211">
        <v>0</v>
      </c>
      <c r="T177" s="212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3" t="s">
        <v>436</v>
      </c>
      <c r="AT177" s="213" t="s">
        <v>291</v>
      </c>
      <c r="AU177" s="213" t="s">
        <v>89</v>
      </c>
      <c r="AY177" s="17" t="s">
        <v>173</v>
      </c>
      <c r="BE177" s="119">
        <f t="shared" si="4"/>
        <v>0</v>
      </c>
      <c r="BF177" s="119">
        <f t="shared" si="5"/>
        <v>0</v>
      </c>
      <c r="BG177" s="119">
        <f t="shared" si="6"/>
        <v>0</v>
      </c>
      <c r="BH177" s="119">
        <f t="shared" si="7"/>
        <v>0</v>
      </c>
      <c r="BI177" s="119">
        <f t="shared" si="8"/>
        <v>0</v>
      </c>
      <c r="BJ177" s="17" t="s">
        <v>87</v>
      </c>
      <c r="BK177" s="119">
        <f t="shared" si="9"/>
        <v>0</v>
      </c>
      <c r="BL177" s="17" t="s">
        <v>426</v>
      </c>
      <c r="BM177" s="213" t="s">
        <v>848</v>
      </c>
    </row>
    <row r="178" spans="1:65" s="2" customFormat="1" ht="37.9" customHeight="1">
      <c r="A178" s="35"/>
      <c r="B178" s="36"/>
      <c r="C178" s="201" t="s">
        <v>438</v>
      </c>
      <c r="D178" s="201" t="s">
        <v>177</v>
      </c>
      <c r="E178" s="202" t="s">
        <v>849</v>
      </c>
      <c r="F178" s="203" t="s">
        <v>850</v>
      </c>
      <c r="G178" s="204" t="s">
        <v>193</v>
      </c>
      <c r="H178" s="205">
        <v>37</v>
      </c>
      <c r="I178" s="206"/>
      <c r="J178" s="207">
        <f t="shared" si="0"/>
        <v>0</v>
      </c>
      <c r="K178" s="208"/>
      <c r="L178" s="38"/>
      <c r="M178" s="209" t="s">
        <v>1</v>
      </c>
      <c r="N178" s="210" t="s">
        <v>44</v>
      </c>
      <c r="O178" s="72"/>
      <c r="P178" s="211">
        <f t="shared" si="1"/>
        <v>0</v>
      </c>
      <c r="Q178" s="211">
        <v>0</v>
      </c>
      <c r="R178" s="211">
        <f t="shared" si="2"/>
        <v>0</v>
      </c>
      <c r="S178" s="211">
        <v>0</v>
      </c>
      <c r="T178" s="212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3" t="s">
        <v>426</v>
      </c>
      <c r="AT178" s="213" t="s">
        <v>177</v>
      </c>
      <c r="AU178" s="213" t="s">
        <v>89</v>
      </c>
      <c r="AY178" s="17" t="s">
        <v>173</v>
      </c>
      <c r="BE178" s="119">
        <f t="shared" si="4"/>
        <v>0</v>
      </c>
      <c r="BF178" s="119">
        <f t="shared" si="5"/>
        <v>0</v>
      </c>
      <c r="BG178" s="119">
        <f t="shared" si="6"/>
        <v>0</v>
      </c>
      <c r="BH178" s="119">
        <f t="shared" si="7"/>
        <v>0</v>
      </c>
      <c r="BI178" s="119">
        <f t="shared" si="8"/>
        <v>0</v>
      </c>
      <c r="BJ178" s="17" t="s">
        <v>87</v>
      </c>
      <c r="BK178" s="119">
        <f t="shared" si="9"/>
        <v>0</v>
      </c>
      <c r="BL178" s="17" t="s">
        <v>426</v>
      </c>
      <c r="BM178" s="213" t="s">
        <v>851</v>
      </c>
    </row>
    <row r="179" spans="1:65" s="2" customFormat="1" ht="24.2" customHeight="1">
      <c r="A179" s="35"/>
      <c r="B179" s="36"/>
      <c r="C179" s="247" t="s">
        <v>444</v>
      </c>
      <c r="D179" s="247" t="s">
        <v>291</v>
      </c>
      <c r="E179" s="248" t="s">
        <v>852</v>
      </c>
      <c r="F179" s="249" t="s">
        <v>853</v>
      </c>
      <c r="G179" s="250" t="s">
        <v>193</v>
      </c>
      <c r="H179" s="251">
        <v>37</v>
      </c>
      <c r="I179" s="252"/>
      <c r="J179" s="253">
        <f t="shared" si="0"/>
        <v>0</v>
      </c>
      <c r="K179" s="254"/>
      <c r="L179" s="255"/>
      <c r="M179" s="256" t="s">
        <v>1</v>
      </c>
      <c r="N179" s="257" t="s">
        <v>44</v>
      </c>
      <c r="O179" s="72"/>
      <c r="P179" s="211">
        <f t="shared" si="1"/>
        <v>0</v>
      </c>
      <c r="Q179" s="211">
        <v>0.00018</v>
      </c>
      <c r="R179" s="211">
        <f t="shared" si="2"/>
        <v>0.00666</v>
      </c>
      <c r="S179" s="211">
        <v>0</v>
      </c>
      <c r="T179" s="212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3" t="s">
        <v>436</v>
      </c>
      <c r="AT179" s="213" t="s">
        <v>291</v>
      </c>
      <c r="AU179" s="213" t="s">
        <v>89</v>
      </c>
      <c r="AY179" s="17" t="s">
        <v>173</v>
      </c>
      <c r="BE179" s="119">
        <f t="shared" si="4"/>
        <v>0</v>
      </c>
      <c r="BF179" s="119">
        <f t="shared" si="5"/>
        <v>0</v>
      </c>
      <c r="BG179" s="119">
        <f t="shared" si="6"/>
        <v>0</v>
      </c>
      <c r="BH179" s="119">
        <f t="shared" si="7"/>
        <v>0</v>
      </c>
      <c r="BI179" s="119">
        <f t="shared" si="8"/>
        <v>0</v>
      </c>
      <c r="BJ179" s="17" t="s">
        <v>87</v>
      </c>
      <c r="BK179" s="119">
        <f t="shared" si="9"/>
        <v>0</v>
      </c>
      <c r="BL179" s="17" t="s">
        <v>426</v>
      </c>
      <c r="BM179" s="213" t="s">
        <v>854</v>
      </c>
    </row>
    <row r="180" spans="1:65" s="2" customFormat="1" ht="24.2" customHeight="1">
      <c r="A180" s="35"/>
      <c r="B180" s="36"/>
      <c r="C180" s="201" t="s">
        <v>449</v>
      </c>
      <c r="D180" s="201" t="s">
        <v>177</v>
      </c>
      <c r="E180" s="202" t="s">
        <v>855</v>
      </c>
      <c r="F180" s="203" t="s">
        <v>856</v>
      </c>
      <c r="G180" s="204" t="s">
        <v>193</v>
      </c>
      <c r="H180" s="205">
        <v>20</v>
      </c>
      <c r="I180" s="206"/>
      <c r="J180" s="207">
        <f t="shared" si="0"/>
        <v>0</v>
      </c>
      <c r="K180" s="208"/>
      <c r="L180" s="38"/>
      <c r="M180" s="209" t="s">
        <v>1</v>
      </c>
      <c r="N180" s="210" t="s">
        <v>44</v>
      </c>
      <c r="O180" s="72"/>
      <c r="P180" s="211">
        <f t="shared" si="1"/>
        <v>0</v>
      </c>
      <c r="Q180" s="211">
        <v>0</v>
      </c>
      <c r="R180" s="211">
        <f t="shared" si="2"/>
        <v>0</v>
      </c>
      <c r="S180" s="211">
        <v>0</v>
      </c>
      <c r="T180" s="212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3" t="s">
        <v>426</v>
      </c>
      <c r="AT180" s="213" t="s">
        <v>177</v>
      </c>
      <c r="AU180" s="213" t="s">
        <v>89</v>
      </c>
      <c r="AY180" s="17" t="s">
        <v>173</v>
      </c>
      <c r="BE180" s="119">
        <f t="shared" si="4"/>
        <v>0</v>
      </c>
      <c r="BF180" s="119">
        <f t="shared" si="5"/>
        <v>0</v>
      </c>
      <c r="BG180" s="119">
        <f t="shared" si="6"/>
        <v>0</v>
      </c>
      <c r="BH180" s="119">
        <f t="shared" si="7"/>
        <v>0</v>
      </c>
      <c r="BI180" s="119">
        <f t="shared" si="8"/>
        <v>0</v>
      </c>
      <c r="BJ180" s="17" t="s">
        <v>87</v>
      </c>
      <c r="BK180" s="119">
        <f t="shared" si="9"/>
        <v>0</v>
      </c>
      <c r="BL180" s="17" t="s">
        <v>426</v>
      </c>
      <c r="BM180" s="213" t="s">
        <v>857</v>
      </c>
    </row>
    <row r="181" spans="1:65" s="2" customFormat="1" ht="16.5" customHeight="1">
      <c r="A181" s="35"/>
      <c r="B181" s="36"/>
      <c r="C181" s="247" t="s">
        <v>454</v>
      </c>
      <c r="D181" s="247" t="s">
        <v>291</v>
      </c>
      <c r="E181" s="248" t="s">
        <v>858</v>
      </c>
      <c r="F181" s="249" t="s">
        <v>859</v>
      </c>
      <c r="G181" s="250" t="s">
        <v>193</v>
      </c>
      <c r="H181" s="251">
        <v>20</v>
      </c>
      <c r="I181" s="252"/>
      <c r="J181" s="253">
        <f t="shared" si="0"/>
        <v>0</v>
      </c>
      <c r="K181" s="254"/>
      <c r="L181" s="255"/>
      <c r="M181" s="256" t="s">
        <v>1</v>
      </c>
      <c r="N181" s="257" t="s">
        <v>44</v>
      </c>
      <c r="O181" s="72"/>
      <c r="P181" s="211">
        <f t="shared" si="1"/>
        <v>0</v>
      </c>
      <c r="Q181" s="211">
        <v>0.00029</v>
      </c>
      <c r="R181" s="211">
        <f t="shared" si="2"/>
        <v>0.0058</v>
      </c>
      <c r="S181" s="211">
        <v>0</v>
      </c>
      <c r="T181" s="212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3" t="s">
        <v>436</v>
      </c>
      <c r="AT181" s="213" t="s">
        <v>291</v>
      </c>
      <c r="AU181" s="213" t="s">
        <v>89</v>
      </c>
      <c r="AY181" s="17" t="s">
        <v>173</v>
      </c>
      <c r="BE181" s="119">
        <f t="shared" si="4"/>
        <v>0</v>
      </c>
      <c r="BF181" s="119">
        <f t="shared" si="5"/>
        <v>0</v>
      </c>
      <c r="BG181" s="119">
        <f t="shared" si="6"/>
        <v>0</v>
      </c>
      <c r="BH181" s="119">
        <f t="shared" si="7"/>
        <v>0</v>
      </c>
      <c r="BI181" s="119">
        <f t="shared" si="8"/>
        <v>0</v>
      </c>
      <c r="BJ181" s="17" t="s">
        <v>87</v>
      </c>
      <c r="BK181" s="119">
        <f t="shared" si="9"/>
        <v>0</v>
      </c>
      <c r="BL181" s="17" t="s">
        <v>426</v>
      </c>
      <c r="BM181" s="213" t="s">
        <v>860</v>
      </c>
    </row>
    <row r="182" spans="1:65" s="2" customFormat="1" ht="37.9" customHeight="1">
      <c r="A182" s="35"/>
      <c r="B182" s="36"/>
      <c r="C182" s="201" t="s">
        <v>460</v>
      </c>
      <c r="D182" s="201" t="s">
        <v>177</v>
      </c>
      <c r="E182" s="202" t="s">
        <v>861</v>
      </c>
      <c r="F182" s="203" t="s">
        <v>862</v>
      </c>
      <c r="G182" s="204" t="s">
        <v>193</v>
      </c>
      <c r="H182" s="205">
        <v>34</v>
      </c>
      <c r="I182" s="206"/>
      <c r="J182" s="207">
        <f t="shared" si="0"/>
        <v>0</v>
      </c>
      <c r="K182" s="208"/>
      <c r="L182" s="38"/>
      <c r="M182" s="209" t="s">
        <v>1</v>
      </c>
      <c r="N182" s="210" t="s">
        <v>44</v>
      </c>
      <c r="O182" s="72"/>
      <c r="P182" s="211">
        <f t="shared" si="1"/>
        <v>0</v>
      </c>
      <c r="Q182" s="211">
        <v>0</v>
      </c>
      <c r="R182" s="211">
        <f t="shared" si="2"/>
        <v>0</v>
      </c>
      <c r="S182" s="211">
        <v>0</v>
      </c>
      <c r="T182" s="212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3" t="s">
        <v>426</v>
      </c>
      <c r="AT182" s="213" t="s">
        <v>177</v>
      </c>
      <c r="AU182" s="213" t="s">
        <v>89</v>
      </c>
      <c r="AY182" s="17" t="s">
        <v>173</v>
      </c>
      <c r="BE182" s="119">
        <f t="shared" si="4"/>
        <v>0</v>
      </c>
      <c r="BF182" s="119">
        <f t="shared" si="5"/>
        <v>0</v>
      </c>
      <c r="BG182" s="119">
        <f t="shared" si="6"/>
        <v>0</v>
      </c>
      <c r="BH182" s="119">
        <f t="shared" si="7"/>
        <v>0</v>
      </c>
      <c r="BI182" s="119">
        <f t="shared" si="8"/>
        <v>0</v>
      </c>
      <c r="BJ182" s="17" t="s">
        <v>87</v>
      </c>
      <c r="BK182" s="119">
        <f t="shared" si="9"/>
        <v>0</v>
      </c>
      <c r="BL182" s="17" t="s">
        <v>426</v>
      </c>
      <c r="BM182" s="213" t="s">
        <v>863</v>
      </c>
    </row>
    <row r="183" spans="1:65" s="2" customFormat="1" ht="24.2" customHeight="1">
      <c r="A183" s="35"/>
      <c r="B183" s="36"/>
      <c r="C183" s="247" t="s">
        <v>464</v>
      </c>
      <c r="D183" s="247" t="s">
        <v>291</v>
      </c>
      <c r="E183" s="248" t="s">
        <v>864</v>
      </c>
      <c r="F183" s="249" t="s">
        <v>865</v>
      </c>
      <c r="G183" s="250" t="s">
        <v>193</v>
      </c>
      <c r="H183" s="251">
        <v>34</v>
      </c>
      <c r="I183" s="252"/>
      <c r="J183" s="253">
        <f t="shared" si="0"/>
        <v>0</v>
      </c>
      <c r="K183" s="254"/>
      <c r="L183" s="255"/>
      <c r="M183" s="256" t="s">
        <v>1</v>
      </c>
      <c r="N183" s="257" t="s">
        <v>44</v>
      </c>
      <c r="O183" s="72"/>
      <c r="P183" s="211">
        <f t="shared" si="1"/>
        <v>0</v>
      </c>
      <c r="Q183" s="211">
        <v>0.00042</v>
      </c>
      <c r="R183" s="211">
        <f t="shared" si="2"/>
        <v>0.014280000000000001</v>
      </c>
      <c r="S183" s="211">
        <v>0</v>
      </c>
      <c r="T183" s="212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3" t="s">
        <v>436</v>
      </c>
      <c r="AT183" s="213" t="s">
        <v>291</v>
      </c>
      <c r="AU183" s="213" t="s">
        <v>89</v>
      </c>
      <c r="AY183" s="17" t="s">
        <v>173</v>
      </c>
      <c r="BE183" s="119">
        <f t="shared" si="4"/>
        <v>0</v>
      </c>
      <c r="BF183" s="119">
        <f t="shared" si="5"/>
        <v>0</v>
      </c>
      <c r="BG183" s="119">
        <f t="shared" si="6"/>
        <v>0</v>
      </c>
      <c r="BH183" s="119">
        <f t="shared" si="7"/>
        <v>0</v>
      </c>
      <c r="BI183" s="119">
        <f t="shared" si="8"/>
        <v>0</v>
      </c>
      <c r="BJ183" s="17" t="s">
        <v>87</v>
      </c>
      <c r="BK183" s="119">
        <f t="shared" si="9"/>
        <v>0</v>
      </c>
      <c r="BL183" s="17" t="s">
        <v>426</v>
      </c>
      <c r="BM183" s="213" t="s">
        <v>866</v>
      </c>
    </row>
    <row r="184" spans="1:65" s="2" customFormat="1" ht="37.9" customHeight="1">
      <c r="A184" s="35"/>
      <c r="B184" s="36"/>
      <c r="C184" s="201" t="s">
        <v>468</v>
      </c>
      <c r="D184" s="201" t="s">
        <v>177</v>
      </c>
      <c r="E184" s="202" t="s">
        <v>867</v>
      </c>
      <c r="F184" s="203" t="s">
        <v>868</v>
      </c>
      <c r="G184" s="204" t="s">
        <v>193</v>
      </c>
      <c r="H184" s="205">
        <v>2</v>
      </c>
      <c r="I184" s="206"/>
      <c r="J184" s="207">
        <f t="shared" si="0"/>
        <v>0</v>
      </c>
      <c r="K184" s="208"/>
      <c r="L184" s="38"/>
      <c r="M184" s="209" t="s">
        <v>1</v>
      </c>
      <c r="N184" s="210" t="s">
        <v>44</v>
      </c>
      <c r="O184" s="72"/>
      <c r="P184" s="211">
        <f t="shared" si="1"/>
        <v>0</v>
      </c>
      <c r="Q184" s="211">
        <v>0</v>
      </c>
      <c r="R184" s="211">
        <f t="shared" si="2"/>
        <v>0</v>
      </c>
      <c r="S184" s="211">
        <v>0</v>
      </c>
      <c r="T184" s="212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3" t="s">
        <v>426</v>
      </c>
      <c r="AT184" s="213" t="s">
        <v>177</v>
      </c>
      <c r="AU184" s="213" t="s">
        <v>89</v>
      </c>
      <c r="AY184" s="17" t="s">
        <v>173</v>
      </c>
      <c r="BE184" s="119">
        <f t="shared" si="4"/>
        <v>0</v>
      </c>
      <c r="BF184" s="119">
        <f t="shared" si="5"/>
        <v>0</v>
      </c>
      <c r="BG184" s="119">
        <f t="shared" si="6"/>
        <v>0</v>
      </c>
      <c r="BH184" s="119">
        <f t="shared" si="7"/>
        <v>0</v>
      </c>
      <c r="BI184" s="119">
        <f t="shared" si="8"/>
        <v>0</v>
      </c>
      <c r="BJ184" s="17" t="s">
        <v>87</v>
      </c>
      <c r="BK184" s="119">
        <f t="shared" si="9"/>
        <v>0</v>
      </c>
      <c r="BL184" s="17" t="s">
        <v>426</v>
      </c>
      <c r="BM184" s="213" t="s">
        <v>869</v>
      </c>
    </row>
    <row r="185" spans="1:65" s="2" customFormat="1" ht="24.2" customHeight="1">
      <c r="A185" s="35"/>
      <c r="B185" s="36"/>
      <c r="C185" s="201" t="s">
        <v>472</v>
      </c>
      <c r="D185" s="201" t="s">
        <v>177</v>
      </c>
      <c r="E185" s="202" t="s">
        <v>870</v>
      </c>
      <c r="F185" s="203" t="s">
        <v>871</v>
      </c>
      <c r="G185" s="204" t="s">
        <v>193</v>
      </c>
      <c r="H185" s="205">
        <v>2</v>
      </c>
      <c r="I185" s="206"/>
      <c r="J185" s="207">
        <f t="shared" si="0"/>
        <v>0</v>
      </c>
      <c r="K185" s="208"/>
      <c r="L185" s="38"/>
      <c r="M185" s="209" t="s">
        <v>1</v>
      </c>
      <c r="N185" s="210" t="s">
        <v>44</v>
      </c>
      <c r="O185" s="72"/>
      <c r="P185" s="211">
        <f t="shared" si="1"/>
        <v>0</v>
      </c>
      <c r="Q185" s="211">
        <v>0</v>
      </c>
      <c r="R185" s="211">
        <f t="shared" si="2"/>
        <v>0</v>
      </c>
      <c r="S185" s="211">
        <v>0</v>
      </c>
      <c r="T185" s="212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3" t="s">
        <v>426</v>
      </c>
      <c r="AT185" s="213" t="s">
        <v>177</v>
      </c>
      <c r="AU185" s="213" t="s">
        <v>89</v>
      </c>
      <c r="AY185" s="17" t="s">
        <v>173</v>
      </c>
      <c r="BE185" s="119">
        <f t="shared" si="4"/>
        <v>0</v>
      </c>
      <c r="BF185" s="119">
        <f t="shared" si="5"/>
        <v>0</v>
      </c>
      <c r="BG185" s="119">
        <f t="shared" si="6"/>
        <v>0</v>
      </c>
      <c r="BH185" s="119">
        <f t="shared" si="7"/>
        <v>0</v>
      </c>
      <c r="BI185" s="119">
        <f t="shared" si="8"/>
        <v>0</v>
      </c>
      <c r="BJ185" s="17" t="s">
        <v>87</v>
      </c>
      <c r="BK185" s="119">
        <f t="shared" si="9"/>
        <v>0</v>
      </c>
      <c r="BL185" s="17" t="s">
        <v>426</v>
      </c>
      <c r="BM185" s="213" t="s">
        <v>872</v>
      </c>
    </row>
    <row r="186" spans="1:65" s="2" customFormat="1" ht="37.9" customHeight="1">
      <c r="A186" s="35"/>
      <c r="B186" s="36"/>
      <c r="C186" s="201" t="s">
        <v>476</v>
      </c>
      <c r="D186" s="201" t="s">
        <v>177</v>
      </c>
      <c r="E186" s="202" t="s">
        <v>873</v>
      </c>
      <c r="F186" s="203" t="s">
        <v>874</v>
      </c>
      <c r="G186" s="204" t="s">
        <v>193</v>
      </c>
      <c r="H186" s="205">
        <v>2</v>
      </c>
      <c r="I186" s="206"/>
      <c r="J186" s="207">
        <f t="shared" si="0"/>
        <v>0</v>
      </c>
      <c r="K186" s="208"/>
      <c r="L186" s="38"/>
      <c r="M186" s="209" t="s">
        <v>1</v>
      </c>
      <c r="N186" s="210" t="s">
        <v>44</v>
      </c>
      <c r="O186" s="72"/>
      <c r="P186" s="211">
        <f t="shared" si="1"/>
        <v>0</v>
      </c>
      <c r="Q186" s="211">
        <v>0</v>
      </c>
      <c r="R186" s="211">
        <f t="shared" si="2"/>
        <v>0</v>
      </c>
      <c r="S186" s="211">
        <v>0</v>
      </c>
      <c r="T186" s="212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3" t="s">
        <v>426</v>
      </c>
      <c r="AT186" s="213" t="s">
        <v>177</v>
      </c>
      <c r="AU186" s="213" t="s">
        <v>89</v>
      </c>
      <c r="AY186" s="17" t="s">
        <v>173</v>
      </c>
      <c r="BE186" s="119">
        <f t="shared" si="4"/>
        <v>0</v>
      </c>
      <c r="BF186" s="119">
        <f t="shared" si="5"/>
        <v>0</v>
      </c>
      <c r="BG186" s="119">
        <f t="shared" si="6"/>
        <v>0</v>
      </c>
      <c r="BH186" s="119">
        <f t="shared" si="7"/>
        <v>0</v>
      </c>
      <c r="BI186" s="119">
        <f t="shared" si="8"/>
        <v>0</v>
      </c>
      <c r="BJ186" s="17" t="s">
        <v>87</v>
      </c>
      <c r="BK186" s="119">
        <f t="shared" si="9"/>
        <v>0</v>
      </c>
      <c r="BL186" s="17" t="s">
        <v>426</v>
      </c>
      <c r="BM186" s="213" t="s">
        <v>875</v>
      </c>
    </row>
    <row r="187" spans="2:63" s="12" customFormat="1" ht="22.9" customHeight="1">
      <c r="B187" s="185"/>
      <c r="C187" s="186"/>
      <c r="D187" s="187" t="s">
        <v>78</v>
      </c>
      <c r="E187" s="199" t="s">
        <v>420</v>
      </c>
      <c r="F187" s="199" t="s">
        <v>876</v>
      </c>
      <c r="G187" s="186"/>
      <c r="H187" s="186"/>
      <c r="I187" s="189"/>
      <c r="J187" s="200">
        <f>BK187</f>
        <v>0</v>
      </c>
      <c r="K187" s="186"/>
      <c r="L187" s="191"/>
      <c r="M187" s="192"/>
      <c r="N187" s="193"/>
      <c r="O187" s="193"/>
      <c r="P187" s="194">
        <f>SUM(P188:P200)</f>
        <v>0</v>
      </c>
      <c r="Q187" s="193"/>
      <c r="R187" s="194">
        <f>SUM(R188:R200)</f>
        <v>2.1467199999999997</v>
      </c>
      <c r="S187" s="193"/>
      <c r="T187" s="195">
        <f>SUM(T188:T200)</f>
        <v>0</v>
      </c>
      <c r="AR187" s="196" t="s">
        <v>182</v>
      </c>
      <c r="AT187" s="197" t="s">
        <v>78</v>
      </c>
      <c r="AU187" s="197" t="s">
        <v>87</v>
      </c>
      <c r="AY187" s="196" t="s">
        <v>173</v>
      </c>
      <c r="BK187" s="198">
        <f>SUM(BK188:BK200)</f>
        <v>0</v>
      </c>
    </row>
    <row r="188" spans="1:65" s="2" customFormat="1" ht="21.75" customHeight="1">
      <c r="A188" s="35"/>
      <c r="B188" s="36"/>
      <c r="C188" s="201" t="s">
        <v>480</v>
      </c>
      <c r="D188" s="201" t="s">
        <v>177</v>
      </c>
      <c r="E188" s="202" t="s">
        <v>877</v>
      </c>
      <c r="F188" s="203" t="s">
        <v>878</v>
      </c>
      <c r="G188" s="204" t="s">
        <v>261</v>
      </c>
      <c r="H188" s="205">
        <v>6</v>
      </c>
      <c r="I188" s="206"/>
      <c r="J188" s="207">
        <f aca="true" t="shared" si="10" ref="J188:J200">ROUND(I188*H188,2)</f>
        <v>0</v>
      </c>
      <c r="K188" s="208"/>
      <c r="L188" s="38"/>
      <c r="M188" s="209" t="s">
        <v>1</v>
      </c>
      <c r="N188" s="210" t="s">
        <v>44</v>
      </c>
      <c r="O188" s="72"/>
      <c r="P188" s="211">
        <f aca="true" t="shared" si="11" ref="P188:P200">O188*H188</f>
        <v>0</v>
      </c>
      <c r="Q188" s="211">
        <v>0.00182</v>
      </c>
      <c r="R188" s="211">
        <f aca="true" t="shared" si="12" ref="R188:R200">Q188*H188</f>
        <v>0.01092</v>
      </c>
      <c r="S188" s="211">
        <v>0</v>
      </c>
      <c r="T188" s="212">
        <f aca="true" t="shared" si="13" ref="T188:T200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3" t="s">
        <v>426</v>
      </c>
      <c r="AT188" s="213" t="s">
        <v>177</v>
      </c>
      <c r="AU188" s="213" t="s">
        <v>89</v>
      </c>
      <c r="AY188" s="17" t="s">
        <v>173</v>
      </c>
      <c r="BE188" s="119">
        <f aca="true" t="shared" si="14" ref="BE188:BE200">IF(N188="základní",J188,0)</f>
        <v>0</v>
      </c>
      <c r="BF188" s="119">
        <f aca="true" t="shared" si="15" ref="BF188:BF200">IF(N188="snížená",J188,0)</f>
        <v>0</v>
      </c>
      <c r="BG188" s="119">
        <f aca="true" t="shared" si="16" ref="BG188:BG200">IF(N188="zákl. přenesená",J188,0)</f>
        <v>0</v>
      </c>
      <c r="BH188" s="119">
        <f aca="true" t="shared" si="17" ref="BH188:BH200">IF(N188="sníž. přenesená",J188,0)</f>
        <v>0</v>
      </c>
      <c r="BI188" s="119">
        <f aca="true" t="shared" si="18" ref="BI188:BI200">IF(N188="nulová",J188,0)</f>
        <v>0</v>
      </c>
      <c r="BJ188" s="17" t="s">
        <v>87</v>
      </c>
      <c r="BK188" s="119">
        <f aca="true" t="shared" si="19" ref="BK188:BK200">ROUND(I188*H188,2)</f>
        <v>0</v>
      </c>
      <c r="BL188" s="17" t="s">
        <v>426</v>
      </c>
      <c r="BM188" s="213" t="s">
        <v>879</v>
      </c>
    </row>
    <row r="189" spans="1:65" s="2" customFormat="1" ht="16.5" customHeight="1">
      <c r="A189" s="35"/>
      <c r="B189" s="36"/>
      <c r="C189" s="247" t="s">
        <v>484</v>
      </c>
      <c r="D189" s="247" t="s">
        <v>291</v>
      </c>
      <c r="E189" s="248" t="s">
        <v>880</v>
      </c>
      <c r="F189" s="249" t="s">
        <v>881</v>
      </c>
      <c r="G189" s="250" t="s">
        <v>342</v>
      </c>
      <c r="H189" s="251">
        <v>0.005</v>
      </c>
      <c r="I189" s="252"/>
      <c r="J189" s="253">
        <f t="shared" si="10"/>
        <v>0</v>
      </c>
      <c r="K189" s="254"/>
      <c r="L189" s="255"/>
      <c r="M189" s="256" t="s">
        <v>1</v>
      </c>
      <c r="N189" s="257" t="s">
        <v>44</v>
      </c>
      <c r="O189" s="72"/>
      <c r="P189" s="211">
        <f t="shared" si="11"/>
        <v>0</v>
      </c>
      <c r="Q189" s="211">
        <v>1</v>
      </c>
      <c r="R189" s="211">
        <f t="shared" si="12"/>
        <v>0.005</v>
      </c>
      <c r="S189" s="211">
        <v>0</v>
      </c>
      <c r="T189" s="212">
        <f t="shared" si="1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3" t="s">
        <v>436</v>
      </c>
      <c r="AT189" s="213" t="s">
        <v>291</v>
      </c>
      <c r="AU189" s="213" t="s">
        <v>89</v>
      </c>
      <c r="AY189" s="17" t="s">
        <v>173</v>
      </c>
      <c r="BE189" s="119">
        <f t="shared" si="14"/>
        <v>0</v>
      </c>
      <c r="BF189" s="119">
        <f t="shared" si="15"/>
        <v>0</v>
      </c>
      <c r="BG189" s="119">
        <f t="shared" si="16"/>
        <v>0</v>
      </c>
      <c r="BH189" s="119">
        <f t="shared" si="17"/>
        <v>0</v>
      </c>
      <c r="BI189" s="119">
        <f t="shared" si="18"/>
        <v>0</v>
      </c>
      <c r="BJ189" s="17" t="s">
        <v>87</v>
      </c>
      <c r="BK189" s="119">
        <f t="shared" si="19"/>
        <v>0</v>
      </c>
      <c r="BL189" s="17" t="s">
        <v>426</v>
      </c>
      <c r="BM189" s="213" t="s">
        <v>882</v>
      </c>
    </row>
    <row r="190" spans="1:65" s="2" customFormat="1" ht="16.5" customHeight="1">
      <c r="A190" s="35"/>
      <c r="B190" s="36"/>
      <c r="C190" s="247" t="s">
        <v>488</v>
      </c>
      <c r="D190" s="247" t="s">
        <v>291</v>
      </c>
      <c r="E190" s="248" t="s">
        <v>883</v>
      </c>
      <c r="F190" s="249" t="s">
        <v>884</v>
      </c>
      <c r="G190" s="250" t="s">
        <v>373</v>
      </c>
      <c r="H190" s="251">
        <v>3</v>
      </c>
      <c r="I190" s="252"/>
      <c r="J190" s="253">
        <f t="shared" si="10"/>
        <v>0</v>
      </c>
      <c r="K190" s="254"/>
      <c r="L190" s="255"/>
      <c r="M190" s="256" t="s">
        <v>1</v>
      </c>
      <c r="N190" s="257" t="s">
        <v>44</v>
      </c>
      <c r="O190" s="72"/>
      <c r="P190" s="211">
        <f t="shared" si="11"/>
        <v>0</v>
      </c>
      <c r="Q190" s="211">
        <v>0</v>
      </c>
      <c r="R190" s="211">
        <f t="shared" si="12"/>
        <v>0</v>
      </c>
      <c r="S190" s="211">
        <v>0</v>
      </c>
      <c r="T190" s="212">
        <f t="shared" si="1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3" t="s">
        <v>436</v>
      </c>
      <c r="AT190" s="213" t="s">
        <v>291</v>
      </c>
      <c r="AU190" s="213" t="s">
        <v>89</v>
      </c>
      <c r="AY190" s="17" t="s">
        <v>173</v>
      </c>
      <c r="BE190" s="119">
        <f t="shared" si="14"/>
        <v>0</v>
      </c>
      <c r="BF190" s="119">
        <f t="shared" si="15"/>
        <v>0</v>
      </c>
      <c r="BG190" s="119">
        <f t="shared" si="16"/>
        <v>0</v>
      </c>
      <c r="BH190" s="119">
        <f t="shared" si="17"/>
        <v>0</v>
      </c>
      <c r="BI190" s="119">
        <f t="shared" si="18"/>
        <v>0</v>
      </c>
      <c r="BJ190" s="17" t="s">
        <v>87</v>
      </c>
      <c r="BK190" s="119">
        <f t="shared" si="19"/>
        <v>0</v>
      </c>
      <c r="BL190" s="17" t="s">
        <v>426</v>
      </c>
      <c r="BM190" s="213" t="s">
        <v>885</v>
      </c>
    </row>
    <row r="191" spans="1:65" s="2" customFormat="1" ht="16.5" customHeight="1">
      <c r="A191" s="35"/>
      <c r="B191" s="36"/>
      <c r="C191" s="201" t="s">
        <v>492</v>
      </c>
      <c r="D191" s="201" t="s">
        <v>177</v>
      </c>
      <c r="E191" s="202" t="s">
        <v>886</v>
      </c>
      <c r="F191" s="203" t="s">
        <v>887</v>
      </c>
      <c r="G191" s="204" t="s">
        <v>373</v>
      </c>
      <c r="H191" s="205">
        <v>3</v>
      </c>
      <c r="I191" s="206"/>
      <c r="J191" s="207">
        <f t="shared" si="10"/>
        <v>0</v>
      </c>
      <c r="K191" s="208"/>
      <c r="L191" s="38"/>
      <c r="M191" s="209" t="s">
        <v>1</v>
      </c>
      <c r="N191" s="210" t="s">
        <v>44</v>
      </c>
      <c r="O191" s="72"/>
      <c r="P191" s="211">
        <f t="shared" si="11"/>
        <v>0</v>
      </c>
      <c r="Q191" s="211">
        <v>0.00336</v>
      </c>
      <c r="R191" s="211">
        <f t="shared" si="12"/>
        <v>0.01008</v>
      </c>
      <c r="S191" s="211">
        <v>0</v>
      </c>
      <c r="T191" s="212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3" t="s">
        <v>426</v>
      </c>
      <c r="AT191" s="213" t="s">
        <v>177</v>
      </c>
      <c r="AU191" s="213" t="s">
        <v>89</v>
      </c>
      <c r="AY191" s="17" t="s">
        <v>173</v>
      </c>
      <c r="BE191" s="119">
        <f t="shared" si="14"/>
        <v>0</v>
      </c>
      <c r="BF191" s="119">
        <f t="shared" si="15"/>
        <v>0</v>
      </c>
      <c r="BG191" s="119">
        <f t="shared" si="16"/>
        <v>0</v>
      </c>
      <c r="BH191" s="119">
        <f t="shared" si="17"/>
        <v>0</v>
      </c>
      <c r="BI191" s="119">
        <f t="shared" si="18"/>
        <v>0</v>
      </c>
      <c r="BJ191" s="17" t="s">
        <v>87</v>
      </c>
      <c r="BK191" s="119">
        <f t="shared" si="19"/>
        <v>0</v>
      </c>
      <c r="BL191" s="17" t="s">
        <v>426</v>
      </c>
      <c r="BM191" s="213" t="s">
        <v>888</v>
      </c>
    </row>
    <row r="192" spans="1:65" s="2" customFormat="1" ht="16.5" customHeight="1">
      <c r="A192" s="35"/>
      <c r="B192" s="36"/>
      <c r="C192" s="201" t="s">
        <v>496</v>
      </c>
      <c r="D192" s="201" t="s">
        <v>177</v>
      </c>
      <c r="E192" s="202" t="s">
        <v>889</v>
      </c>
      <c r="F192" s="203" t="s">
        <v>890</v>
      </c>
      <c r="G192" s="204" t="s">
        <v>373</v>
      </c>
      <c r="H192" s="205">
        <v>1</v>
      </c>
      <c r="I192" s="206"/>
      <c r="J192" s="207">
        <f t="shared" si="10"/>
        <v>0</v>
      </c>
      <c r="K192" s="208"/>
      <c r="L192" s="38"/>
      <c r="M192" s="209" t="s">
        <v>1</v>
      </c>
      <c r="N192" s="210" t="s">
        <v>44</v>
      </c>
      <c r="O192" s="72"/>
      <c r="P192" s="211">
        <f t="shared" si="11"/>
        <v>0</v>
      </c>
      <c r="Q192" s="211">
        <v>0.00336</v>
      </c>
      <c r="R192" s="211">
        <f t="shared" si="12"/>
        <v>0.00336</v>
      </c>
      <c r="S192" s="211">
        <v>0</v>
      </c>
      <c r="T192" s="212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3" t="s">
        <v>426</v>
      </c>
      <c r="AT192" s="213" t="s">
        <v>177</v>
      </c>
      <c r="AU192" s="213" t="s">
        <v>89</v>
      </c>
      <c r="AY192" s="17" t="s">
        <v>173</v>
      </c>
      <c r="BE192" s="119">
        <f t="shared" si="14"/>
        <v>0</v>
      </c>
      <c r="BF192" s="119">
        <f t="shared" si="15"/>
        <v>0</v>
      </c>
      <c r="BG192" s="119">
        <f t="shared" si="16"/>
        <v>0</v>
      </c>
      <c r="BH192" s="119">
        <f t="shared" si="17"/>
        <v>0</v>
      </c>
      <c r="BI192" s="119">
        <f t="shared" si="18"/>
        <v>0</v>
      </c>
      <c r="BJ192" s="17" t="s">
        <v>87</v>
      </c>
      <c r="BK192" s="119">
        <f t="shared" si="19"/>
        <v>0</v>
      </c>
      <c r="BL192" s="17" t="s">
        <v>426</v>
      </c>
      <c r="BM192" s="213" t="s">
        <v>891</v>
      </c>
    </row>
    <row r="193" spans="1:65" s="2" customFormat="1" ht="16.5" customHeight="1">
      <c r="A193" s="35"/>
      <c r="B193" s="36"/>
      <c r="C193" s="201" t="s">
        <v>500</v>
      </c>
      <c r="D193" s="201" t="s">
        <v>177</v>
      </c>
      <c r="E193" s="202" t="s">
        <v>892</v>
      </c>
      <c r="F193" s="203" t="s">
        <v>893</v>
      </c>
      <c r="G193" s="204" t="s">
        <v>373</v>
      </c>
      <c r="H193" s="205">
        <v>1</v>
      </c>
      <c r="I193" s="206"/>
      <c r="J193" s="207">
        <f t="shared" si="10"/>
        <v>0</v>
      </c>
      <c r="K193" s="208"/>
      <c r="L193" s="38"/>
      <c r="M193" s="209" t="s">
        <v>1</v>
      </c>
      <c r="N193" s="210" t="s">
        <v>44</v>
      </c>
      <c r="O193" s="72"/>
      <c r="P193" s="211">
        <f t="shared" si="11"/>
        <v>0</v>
      </c>
      <c r="Q193" s="211">
        <v>0.00536</v>
      </c>
      <c r="R193" s="211">
        <f t="shared" si="12"/>
        <v>0.00536</v>
      </c>
      <c r="S193" s="211">
        <v>0</v>
      </c>
      <c r="T193" s="212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3" t="s">
        <v>426</v>
      </c>
      <c r="AT193" s="213" t="s">
        <v>177</v>
      </c>
      <c r="AU193" s="213" t="s">
        <v>89</v>
      </c>
      <c r="AY193" s="17" t="s">
        <v>173</v>
      </c>
      <c r="BE193" s="119">
        <f t="shared" si="14"/>
        <v>0</v>
      </c>
      <c r="BF193" s="119">
        <f t="shared" si="15"/>
        <v>0</v>
      </c>
      <c r="BG193" s="119">
        <f t="shared" si="16"/>
        <v>0</v>
      </c>
      <c r="BH193" s="119">
        <f t="shared" si="17"/>
        <v>0</v>
      </c>
      <c r="BI193" s="119">
        <f t="shared" si="18"/>
        <v>0</v>
      </c>
      <c r="BJ193" s="17" t="s">
        <v>87</v>
      </c>
      <c r="BK193" s="119">
        <f t="shared" si="19"/>
        <v>0</v>
      </c>
      <c r="BL193" s="17" t="s">
        <v>426</v>
      </c>
      <c r="BM193" s="213" t="s">
        <v>894</v>
      </c>
    </row>
    <row r="194" spans="1:65" s="2" customFormat="1" ht="16.5" customHeight="1">
      <c r="A194" s="35"/>
      <c r="B194" s="36"/>
      <c r="C194" s="247" t="s">
        <v>504</v>
      </c>
      <c r="D194" s="247" t="s">
        <v>291</v>
      </c>
      <c r="E194" s="248" t="s">
        <v>895</v>
      </c>
      <c r="F194" s="249" t="s">
        <v>896</v>
      </c>
      <c r="G194" s="250" t="s">
        <v>373</v>
      </c>
      <c r="H194" s="251">
        <v>5</v>
      </c>
      <c r="I194" s="252"/>
      <c r="J194" s="253">
        <f t="shared" si="10"/>
        <v>0</v>
      </c>
      <c r="K194" s="254"/>
      <c r="L194" s="255"/>
      <c r="M194" s="256" t="s">
        <v>1</v>
      </c>
      <c r="N194" s="257" t="s">
        <v>44</v>
      </c>
      <c r="O194" s="72"/>
      <c r="P194" s="211">
        <f t="shared" si="11"/>
        <v>0</v>
      </c>
      <c r="Q194" s="211">
        <v>0</v>
      </c>
      <c r="R194" s="211">
        <f t="shared" si="12"/>
        <v>0</v>
      </c>
      <c r="S194" s="211">
        <v>0</v>
      </c>
      <c r="T194" s="212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3" t="s">
        <v>436</v>
      </c>
      <c r="AT194" s="213" t="s">
        <v>291</v>
      </c>
      <c r="AU194" s="213" t="s">
        <v>89</v>
      </c>
      <c r="AY194" s="17" t="s">
        <v>173</v>
      </c>
      <c r="BE194" s="119">
        <f t="shared" si="14"/>
        <v>0</v>
      </c>
      <c r="BF194" s="119">
        <f t="shared" si="15"/>
        <v>0</v>
      </c>
      <c r="BG194" s="119">
        <f t="shared" si="16"/>
        <v>0</v>
      </c>
      <c r="BH194" s="119">
        <f t="shared" si="17"/>
        <v>0</v>
      </c>
      <c r="BI194" s="119">
        <f t="shared" si="18"/>
        <v>0</v>
      </c>
      <c r="BJ194" s="17" t="s">
        <v>87</v>
      </c>
      <c r="BK194" s="119">
        <f t="shared" si="19"/>
        <v>0</v>
      </c>
      <c r="BL194" s="17" t="s">
        <v>426</v>
      </c>
      <c r="BM194" s="213" t="s">
        <v>897</v>
      </c>
    </row>
    <row r="195" spans="1:65" s="2" customFormat="1" ht="16.5" customHeight="1">
      <c r="A195" s="35"/>
      <c r="B195" s="36"/>
      <c r="C195" s="247" t="s">
        <v>508</v>
      </c>
      <c r="D195" s="247" t="s">
        <v>291</v>
      </c>
      <c r="E195" s="248" t="s">
        <v>898</v>
      </c>
      <c r="F195" s="249" t="s">
        <v>899</v>
      </c>
      <c r="G195" s="250" t="s">
        <v>373</v>
      </c>
      <c r="H195" s="251">
        <v>4</v>
      </c>
      <c r="I195" s="252"/>
      <c r="J195" s="253">
        <f t="shared" si="10"/>
        <v>0</v>
      </c>
      <c r="K195" s="254"/>
      <c r="L195" s="255"/>
      <c r="M195" s="256" t="s">
        <v>1</v>
      </c>
      <c r="N195" s="257" t="s">
        <v>44</v>
      </c>
      <c r="O195" s="72"/>
      <c r="P195" s="211">
        <f t="shared" si="11"/>
        <v>0</v>
      </c>
      <c r="Q195" s="211">
        <v>0.264</v>
      </c>
      <c r="R195" s="211">
        <f t="shared" si="12"/>
        <v>1.056</v>
      </c>
      <c r="S195" s="211">
        <v>0</v>
      </c>
      <c r="T195" s="212">
        <f t="shared" si="1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3" t="s">
        <v>436</v>
      </c>
      <c r="AT195" s="213" t="s">
        <v>291</v>
      </c>
      <c r="AU195" s="213" t="s">
        <v>89</v>
      </c>
      <c r="AY195" s="17" t="s">
        <v>173</v>
      </c>
      <c r="BE195" s="119">
        <f t="shared" si="14"/>
        <v>0</v>
      </c>
      <c r="BF195" s="119">
        <f t="shared" si="15"/>
        <v>0</v>
      </c>
      <c r="BG195" s="119">
        <f t="shared" si="16"/>
        <v>0</v>
      </c>
      <c r="BH195" s="119">
        <f t="shared" si="17"/>
        <v>0</v>
      </c>
      <c r="BI195" s="119">
        <f t="shared" si="18"/>
        <v>0</v>
      </c>
      <c r="BJ195" s="17" t="s">
        <v>87</v>
      </c>
      <c r="BK195" s="119">
        <f t="shared" si="19"/>
        <v>0</v>
      </c>
      <c r="BL195" s="17" t="s">
        <v>426</v>
      </c>
      <c r="BM195" s="213" t="s">
        <v>900</v>
      </c>
    </row>
    <row r="196" spans="1:65" s="2" customFormat="1" ht="16.5" customHeight="1">
      <c r="A196" s="35"/>
      <c r="B196" s="36"/>
      <c r="C196" s="247" t="s">
        <v>512</v>
      </c>
      <c r="D196" s="247" t="s">
        <v>291</v>
      </c>
      <c r="E196" s="248" t="s">
        <v>901</v>
      </c>
      <c r="F196" s="249" t="s">
        <v>902</v>
      </c>
      <c r="G196" s="250" t="s">
        <v>342</v>
      </c>
      <c r="H196" s="251">
        <v>1.05</v>
      </c>
      <c r="I196" s="252"/>
      <c r="J196" s="253">
        <f t="shared" si="10"/>
        <v>0</v>
      </c>
      <c r="K196" s="254"/>
      <c r="L196" s="255"/>
      <c r="M196" s="256" t="s">
        <v>1</v>
      </c>
      <c r="N196" s="257" t="s">
        <v>44</v>
      </c>
      <c r="O196" s="72"/>
      <c r="P196" s="211">
        <f t="shared" si="11"/>
        <v>0</v>
      </c>
      <c r="Q196" s="211">
        <v>1</v>
      </c>
      <c r="R196" s="211">
        <f t="shared" si="12"/>
        <v>1.05</v>
      </c>
      <c r="S196" s="211">
        <v>0</v>
      </c>
      <c r="T196" s="212">
        <f t="shared" si="1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3" t="s">
        <v>436</v>
      </c>
      <c r="AT196" s="213" t="s">
        <v>291</v>
      </c>
      <c r="AU196" s="213" t="s">
        <v>89</v>
      </c>
      <c r="AY196" s="17" t="s">
        <v>173</v>
      </c>
      <c r="BE196" s="119">
        <f t="shared" si="14"/>
        <v>0</v>
      </c>
      <c r="BF196" s="119">
        <f t="shared" si="15"/>
        <v>0</v>
      </c>
      <c r="BG196" s="119">
        <f t="shared" si="16"/>
        <v>0</v>
      </c>
      <c r="BH196" s="119">
        <f t="shared" si="17"/>
        <v>0</v>
      </c>
      <c r="BI196" s="119">
        <f t="shared" si="18"/>
        <v>0</v>
      </c>
      <c r="BJ196" s="17" t="s">
        <v>87</v>
      </c>
      <c r="BK196" s="119">
        <f t="shared" si="19"/>
        <v>0</v>
      </c>
      <c r="BL196" s="17" t="s">
        <v>426</v>
      </c>
      <c r="BM196" s="213" t="s">
        <v>903</v>
      </c>
    </row>
    <row r="197" spans="1:65" s="2" customFormat="1" ht="24.2" customHeight="1">
      <c r="A197" s="35"/>
      <c r="B197" s="36"/>
      <c r="C197" s="201" t="s">
        <v>516</v>
      </c>
      <c r="D197" s="201" t="s">
        <v>177</v>
      </c>
      <c r="E197" s="202" t="s">
        <v>904</v>
      </c>
      <c r="F197" s="203" t="s">
        <v>905</v>
      </c>
      <c r="G197" s="204" t="s">
        <v>373</v>
      </c>
      <c r="H197" s="205">
        <v>6</v>
      </c>
      <c r="I197" s="206"/>
      <c r="J197" s="207">
        <f t="shared" si="10"/>
        <v>0</v>
      </c>
      <c r="K197" s="208"/>
      <c r="L197" s="38"/>
      <c r="M197" s="209" t="s">
        <v>1</v>
      </c>
      <c r="N197" s="210" t="s">
        <v>44</v>
      </c>
      <c r="O197" s="72"/>
      <c r="P197" s="211">
        <f t="shared" si="11"/>
        <v>0</v>
      </c>
      <c r="Q197" s="211">
        <v>0.001</v>
      </c>
      <c r="R197" s="211">
        <f t="shared" si="12"/>
        <v>0.006</v>
      </c>
      <c r="S197" s="211">
        <v>0</v>
      </c>
      <c r="T197" s="212">
        <f t="shared" si="1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3" t="s">
        <v>426</v>
      </c>
      <c r="AT197" s="213" t="s">
        <v>177</v>
      </c>
      <c r="AU197" s="213" t="s">
        <v>89</v>
      </c>
      <c r="AY197" s="17" t="s">
        <v>173</v>
      </c>
      <c r="BE197" s="119">
        <f t="shared" si="14"/>
        <v>0</v>
      </c>
      <c r="BF197" s="119">
        <f t="shared" si="15"/>
        <v>0</v>
      </c>
      <c r="BG197" s="119">
        <f t="shared" si="16"/>
        <v>0</v>
      </c>
      <c r="BH197" s="119">
        <f t="shared" si="17"/>
        <v>0</v>
      </c>
      <c r="BI197" s="119">
        <f t="shared" si="18"/>
        <v>0</v>
      </c>
      <c r="BJ197" s="17" t="s">
        <v>87</v>
      </c>
      <c r="BK197" s="119">
        <f t="shared" si="19"/>
        <v>0</v>
      </c>
      <c r="BL197" s="17" t="s">
        <v>426</v>
      </c>
      <c r="BM197" s="213" t="s">
        <v>906</v>
      </c>
    </row>
    <row r="198" spans="1:65" s="2" customFormat="1" ht="16.5" customHeight="1">
      <c r="A198" s="35"/>
      <c r="B198" s="36"/>
      <c r="C198" s="201" t="s">
        <v>521</v>
      </c>
      <c r="D198" s="201" t="s">
        <v>177</v>
      </c>
      <c r="E198" s="202" t="s">
        <v>907</v>
      </c>
      <c r="F198" s="203" t="s">
        <v>908</v>
      </c>
      <c r="G198" s="204" t="s">
        <v>373</v>
      </c>
      <c r="H198" s="205">
        <v>5</v>
      </c>
      <c r="I198" s="206"/>
      <c r="J198" s="207">
        <f t="shared" si="10"/>
        <v>0</v>
      </c>
      <c r="K198" s="208"/>
      <c r="L198" s="38"/>
      <c r="M198" s="209" t="s">
        <v>1</v>
      </c>
      <c r="N198" s="210" t="s">
        <v>44</v>
      </c>
      <c r="O198" s="72"/>
      <c r="P198" s="211">
        <f t="shared" si="11"/>
        <v>0</v>
      </c>
      <c r="Q198" s="211">
        <v>0</v>
      </c>
      <c r="R198" s="211">
        <f t="shared" si="12"/>
        <v>0</v>
      </c>
      <c r="S198" s="211">
        <v>0</v>
      </c>
      <c r="T198" s="212">
        <f t="shared" si="1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3" t="s">
        <v>426</v>
      </c>
      <c r="AT198" s="213" t="s">
        <v>177</v>
      </c>
      <c r="AU198" s="213" t="s">
        <v>89</v>
      </c>
      <c r="AY198" s="17" t="s">
        <v>173</v>
      </c>
      <c r="BE198" s="119">
        <f t="shared" si="14"/>
        <v>0</v>
      </c>
      <c r="BF198" s="119">
        <f t="shared" si="15"/>
        <v>0</v>
      </c>
      <c r="BG198" s="119">
        <f t="shared" si="16"/>
        <v>0</v>
      </c>
      <c r="BH198" s="119">
        <f t="shared" si="17"/>
        <v>0</v>
      </c>
      <c r="BI198" s="119">
        <f t="shared" si="18"/>
        <v>0</v>
      </c>
      <c r="BJ198" s="17" t="s">
        <v>87</v>
      </c>
      <c r="BK198" s="119">
        <f t="shared" si="19"/>
        <v>0</v>
      </c>
      <c r="BL198" s="17" t="s">
        <v>426</v>
      </c>
      <c r="BM198" s="213" t="s">
        <v>909</v>
      </c>
    </row>
    <row r="199" spans="1:65" s="2" customFormat="1" ht="16.5" customHeight="1">
      <c r="A199" s="35"/>
      <c r="B199" s="36"/>
      <c r="C199" s="247" t="s">
        <v>525</v>
      </c>
      <c r="D199" s="247" t="s">
        <v>291</v>
      </c>
      <c r="E199" s="248" t="s">
        <v>910</v>
      </c>
      <c r="F199" s="249" t="s">
        <v>911</v>
      </c>
      <c r="G199" s="250" t="s">
        <v>373</v>
      </c>
      <c r="H199" s="251">
        <v>5</v>
      </c>
      <c r="I199" s="252"/>
      <c r="J199" s="253">
        <f t="shared" si="10"/>
        <v>0</v>
      </c>
      <c r="K199" s="254"/>
      <c r="L199" s="255"/>
      <c r="M199" s="256" t="s">
        <v>1</v>
      </c>
      <c r="N199" s="257" t="s">
        <v>44</v>
      </c>
      <c r="O199" s="72"/>
      <c r="P199" s="211">
        <f t="shared" si="11"/>
        <v>0</v>
      </c>
      <c r="Q199" s="211">
        <v>0</v>
      </c>
      <c r="R199" s="211">
        <f t="shared" si="12"/>
        <v>0</v>
      </c>
      <c r="S199" s="211">
        <v>0</v>
      </c>
      <c r="T199" s="212">
        <f t="shared" si="1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3" t="s">
        <v>436</v>
      </c>
      <c r="AT199" s="213" t="s">
        <v>291</v>
      </c>
      <c r="AU199" s="213" t="s">
        <v>89</v>
      </c>
      <c r="AY199" s="17" t="s">
        <v>173</v>
      </c>
      <c r="BE199" s="119">
        <f t="shared" si="14"/>
        <v>0</v>
      </c>
      <c r="BF199" s="119">
        <f t="shared" si="15"/>
        <v>0</v>
      </c>
      <c r="BG199" s="119">
        <f t="shared" si="16"/>
        <v>0</v>
      </c>
      <c r="BH199" s="119">
        <f t="shared" si="17"/>
        <v>0</v>
      </c>
      <c r="BI199" s="119">
        <f t="shared" si="18"/>
        <v>0</v>
      </c>
      <c r="BJ199" s="17" t="s">
        <v>87</v>
      </c>
      <c r="BK199" s="119">
        <f t="shared" si="19"/>
        <v>0</v>
      </c>
      <c r="BL199" s="17" t="s">
        <v>426</v>
      </c>
      <c r="BM199" s="213" t="s">
        <v>912</v>
      </c>
    </row>
    <row r="200" spans="1:65" s="2" customFormat="1" ht="16.5" customHeight="1">
      <c r="A200" s="35"/>
      <c r="B200" s="36"/>
      <c r="C200" s="201" t="s">
        <v>426</v>
      </c>
      <c r="D200" s="201" t="s">
        <v>177</v>
      </c>
      <c r="E200" s="202" t="s">
        <v>913</v>
      </c>
      <c r="F200" s="203" t="s">
        <v>914</v>
      </c>
      <c r="G200" s="204" t="s">
        <v>193</v>
      </c>
      <c r="H200" s="205">
        <v>18</v>
      </c>
      <c r="I200" s="206"/>
      <c r="J200" s="207">
        <f t="shared" si="10"/>
        <v>0</v>
      </c>
      <c r="K200" s="208"/>
      <c r="L200" s="38"/>
      <c r="M200" s="209" t="s">
        <v>1</v>
      </c>
      <c r="N200" s="210" t="s">
        <v>44</v>
      </c>
      <c r="O200" s="72"/>
      <c r="P200" s="211">
        <f t="shared" si="11"/>
        <v>0</v>
      </c>
      <c r="Q200" s="211">
        <v>0</v>
      </c>
      <c r="R200" s="211">
        <f t="shared" si="12"/>
        <v>0</v>
      </c>
      <c r="S200" s="211">
        <v>0</v>
      </c>
      <c r="T200" s="212">
        <f t="shared" si="1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3" t="s">
        <v>426</v>
      </c>
      <c r="AT200" s="213" t="s">
        <v>177</v>
      </c>
      <c r="AU200" s="213" t="s">
        <v>89</v>
      </c>
      <c r="AY200" s="17" t="s">
        <v>173</v>
      </c>
      <c r="BE200" s="119">
        <f t="shared" si="14"/>
        <v>0</v>
      </c>
      <c r="BF200" s="119">
        <f t="shared" si="15"/>
        <v>0</v>
      </c>
      <c r="BG200" s="119">
        <f t="shared" si="16"/>
        <v>0</v>
      </c>
      <c r="BH200" s="119">
        <f t="shared" si="17"/>
        <v>0</v>
      </c>
      <c r="BI200" s="119">
        <f t="shared" si="18"/>
        <v>0</v>
      </c>
      <c r="BJ200" s="17" t="s">
        <v>87</v>
      </c>
      <c r="BK200" s="119">
        <f t="shared" si="19"/>
        <v>0</v>
      </c>
      <c r="BL200" s="17" t="s">
        <v>426</v>
      </c>
      <c r="BM200" s="213" t="s">
        <v>915</v>
      </c>
    </row>
    <row r="201" spans="2:63" s="12" customFormat="1" ht="22.9" customHeight="1">
      <c r="B201" s="185"/>
      <c r="C201" s="186"/>
      <c r="D201" s="187" t="s">
        <v>78</v>
      </c>
      <c r="E201" s="199" t="s">
        <v>617</v>
      </c>
      <c r="F201" s="199" t="s">
        <v>916</v>
      </c>
      <c r="G201" s="186"/>
      <c r="H201" s="186"/>
      <c r="I201" s="189"/>
      <c r="J201" s="200">
        <f>BK201</f>
        <v>0</v>
      </c>
      <c r="K201" s="186"/>
      <c r="L201" s="191"/>
      <c r="M201" s="192"/>
      <c r="N201" s="193"/>
      <c r="O201" s="193"/>
      <c r="P201" s="194">
        <f>SUM(P202:P205)</f>
        <v>0</v>
      </c>
      <c r="Q201" s="193"/>
      <c r="R201" s="194">
        <f>SUM(R202:R205)</f>
        <v>0.14642</v>
      </c>
      <c r="S201" s="193"/>
      <c r="T201" s="195">
        <f>SUM(T202:T205)</f>
        <v>0</v>
      </c>
      <c r="AR201" s="196" t="s">
        <v>182</v>
      </c>
      <c r="AT201" s="197" t="s">
        <v>78</v>
      </c>
      <c r="AU201" s="197" t="s">
        <v>87</v>
      </c>
      <c r="AY201" s="196" t="s">
        <v>173</v>
      </c>
      <c r="BK201" s="198">
        <f>SUM(BK202:BK205)</f>
        <v>0</v>
      </c>
    </row>
    <row r="202" spans="1:65" s="2" customFormat="1" ht="21.75" customHeight="1">
      <c r="A202" s="35"/>
      <c r="B202" s="36"/>
      <c r="C202" s="201" t="s">
        <v>535</v>
      </c>
      <c r="D202" s="201" t="s">
        <v>177</v>
      </c>
      <c r="E202" s="202" t="s">
        <v>917</v>
      </c>
      <c r="F202" s="203" t="s">
        <v>918</v>
      </c>
      <c r="G202" s="204" t="s">
        <v>193</v>
      </c>
      <c r="H202" s="205">
        <v>127</v>
      </c>
      <c r="I202" s="206"/>
      <c r="J202" s="207">
        <f>ROUND(I202*H202,2)</f>
        <v>0</v>
      </c>
      <c r="K202" s="208"/>
      <c r="L202" s="38"/>
      <c r="M202" s="209" t="s">
        <v>1</v>
      </c>
      <c r="N202" s="210" t="s">
        <v>44</v>
      </c>
      <c r="O202" s="72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3" t="s">
        <v>426</v>
      </c>
      <c r="AT202" s="213" t="s">
        <v>177</v>
      </c>
      <c r="AU202" s="213" t="s">
        <v>89</v>
      </c>
      <c r="AY202" s="17" t="s">
        <v>173</v>
      </c>
      <c r="BE202" s="119">
        <f>IF(N202="základní",J202,0)</f>
        <v>0</v>
      </c>
      <c r="BF202" s="119">
        <f>IF(N202="snížená",J202,0)</f>
        <v>0</v>
      </c>
      <c r="BG202" s="119">
        <f>IF(N202="zákl. přenesená",J202,0)</f>
        <v>0</v>
      </c>
      <c r="BH202" s="119">
        <f>IF(N202="sníž. přenesená",J202,0)</f>
        <v>0</v>
      </c>
      <c r="BI202" s="119">
        <f>IF(N202="nulová",J202,0)</f>
        <v>0</v>
      </c>
      <c r="BJ202" s="17" t="s">
        <v>87</v>
      </c>
      <c r="BK202" s="119">
        <f>ROUND(I202*H202,2)</f>
        <v>0</v>
      </c>
      <c r="BL202" s="17" t="s">
        <v>426</v>
      </c>
      <c r="BM202" s="213" t="s">
        <v>919</v>
      </c>
    </row>
    <row r="203" spans="1:65" s="2" customFormat="1" ht="16.5" customHeight="1">
      <c r="A203" s="35"/>
      <c r="B203" s="36"/>
      <c r="C203" s="201" t="s">
        <v>541</v>
      </c>
      <c r="D203" s="201" t="s">
        <v>177</v>
      </c>
      <c r="E203" s="202" t="s">
        <v>920</v>
      </c>
      <c r="F203" s="203" t="s">
        <v>921</v>
      </c>
      <c r="G203" s="204" t="s">
        <v>193</v>
      </c>
      <c r="H203" s="205">
        <v>945</v>
      </c>
      <c r="I203" s="206"/>
      <c r="J203" s="207">
        <f>ROUND(I203*H203,2)</f>
        <v>0</v>
      </c>
      <c r="K203" s="208"/>
      <c r="L203" s="38"/>
      <c r="M203" s="209" t="s">
        <v>1</v>
      </c>
      <c r="N203" s="210" t="s">
        <v>44</v>
      </c>
      <c r="O203" s="72"/>
      <c r="P203" s="211">
        <f>O203*H203</f>
        <v>0</v>
      </c>
      <c r="Q203" s="211">
        <v>0.00012</v>
      </c>
      <c r="R203" s="211">
        <f>Q203*H203</f>
        <v>0.1134</v>
      </c>
      <c r="S203" s="211">
        <v>0</v>
      </c>
      <c r="T203" s="21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3" t="s">
        <v>426</v>
      </c>
      <c r="AT203" s="213" t="s">
        <v>177</v>
      </c>
      <c r="AU203" s="213" t="s">
        <v>89</v>
      </c>
      <c r="AY203" s="17" t="s">
        <v>173</v>
      </c>
      <c r="BE203" s="119">
        <f>IF(N203="základní",J203,0)</f>
        <v>0</v>
      </c>
      <c r="BF203" s="119">
        <f>IF(N203="snížená",J203,0)</f>
        <v>0</v>
      </c>
      <c r="BG203" s="119">
        <f>IF(N203="zákl. přenesená",J203,0)</f>
        <v>0</v>
      </c>
      <c r="BH203" s="119">
        <f>IF(N203="sníž. přenesená",J203,0)</f>
        <v>0</v>
      </c>
      <c r="BI203" s="119">
        <f>IF(N203="nulová",J203,0)</f>
        <v>0</v>
      </c>
      <c r="BJ203" s="17" t="s">
        <v>87</v>
      </c>
      <c r="BK203" s="119">
        <f>ROUND(I203*H203,2)</f>
        <v>0</v>
      </c>
      <c r="BL203" s="17" t="s">
        <v>426</v>
      </c>
      <c r="BM203" s="213" t="s">
        <v>922</v>
      </c>
    </row>
    <row r="204" spans="1:65" s="2" customFormat="1" ht="24.2" customHeight="1">
      <c r="A204" s="35"/>
      <c r="B204" s="36"/>
      <c r="C204" s="201" t="s">
        <v>545</v>
      </c>
      <c r="D204" s="201" t="s">
        <v>177</v>
      </c>
      <c r="E204" s="202" t="s">
        <v>923</v>
      </c>
      <c r="F204" s="203" t="s">
        <v>924</v>
      </c>
      <c r="G204" s="204" t="s">
        <v>193</v>
      </c>
      <c r="H204" s="205">
        <v>127</v>
      </c>
      <c r="I204" s="206"/>
      <c r="J204" s="207">
        <f>ROUND(I204*H204,2)</f>
        <v>0</v>
      </c>
      <c r="K204" s="208"/>
      <c r="L204" s="38"/>
      <c r="M204" s="209" t="s">
        <v>1</v>
      </c>
      <c r="N204" s="210" t="s">
        <v>44</v>
      </c>
      <c r="O204" s="72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3" t="s">
        <v>426</v>
      </c>
      <c r="AT204" s="213" t="s">
        <v>177</v>
      </c>
      <c r="AU204" s="213" t="s">
        <v>89</v>
      </c>
      <c r="AY204" s="17" t="s">
        <v>173</v>
      </c>
      <c r="BE204" s="119">
        <f>IF(N204="základní",J204,0)</f>
        <v>0</v>
      </c>
      <c r="BF204" s="119">
        <f>IF(N204="snížená",J204,0)</f>
        <v>0</v>
      </c>
      <c r="BG204" s="119">
        <f>IF(N204="zákl. přenesená",J204,0)</f>
        <v>0</v>
      </c>
      <c r="BH204" s="119">
        <f>IF(N204="sníž. přenesená",J204,0)</f>
        <v>0</v>
      </c>
      <c r="BI204" s="119">
        <f>IF(N204="nulová",J204,0)</f>
        <v>0</v>
      </c>
      <c r="BJ204" s="17" t="s">
        <v>87</v>
      </c>
      <c r="BK204" s="119">
        <f>ROUND(I204*H204,2)</f>
        <v>0</v>
      </c>
      <c r="BL204" s="17" t="s">
        <v>426</v>
      </c>
      <c r="BM204" s="213" t="s">
        <v>925</v>
      </c>
    </row>
    <row r="205" spans="1:65" s="2" customFormat="1" ht="24.2" customHeight="1">
      <c r="A205" s="35"/>
      <c r="B205" s="36"/>
      <c r="C205" s="247" t="s">
        <v>549</v>
      </c>
      <c r="D205" s="247" t="s">
        <v>291</v>
      </c>
      <c r="E205" s="248" t="s">
        <v>926</v>
      </c>
      <c r="F205" s="249" t="s">
        <v>927</v>
      </c>
      <c r="G205" s="250" t="s">
        <v>193</v>
      </c>
      <c r="H205" s="251">
        <v>127</v>
      </c>
      <c r="I205" s="252"/>
      <c r="J205" s="253">
        <f>ROUND(I205*H205,2)</f>
        <v>0</v>
      </c>
      <c r="K205" s="254"/>
      <c r="L205" s="255"/>
      <c r="M205" s="256" t="s">
        <v>1</v>
      </c>
      <c r="N205" s="257" t="s">
        <v>44</v>
      </c>
      <c r="O205" s="72"/>
      <c r="P205" s="211">
        <f>O205*H205</f>
        <v>0</v>
      </c>
      <c r="Q205" s="211">
        <v>0.00026</v>
      </c>
      <c r="R205" s="211">
        <f>Q205*H205</f>
        <v>0.033019999999999994</v>
      </c>
      <c r="S205" s="211">
        <v>0</v>
      </c>
      <c r="T205" s="21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3" t="s">
        <v>436</v>
      </c>
      <c r="AT205" s="213" t="s">
        <v>291</v>
      </c>
      <c r="AU205" s="213" t="s">
        <v>89</v>
      </c>
      <c r="AY205" s="17" t="s">
        <v>173</v>
      </c>
      <c r="BE205" s="119">
        <f>IF(N205="základní",J205,0)</f>
        <v>0</v>
      </c>
      <c r="BF205" s="119">
        <f>IF(N205="snížená",J205,0)</f>
        <v>0</v>
      </c>
      <c r="BG205" s="119">
        <f>IF(N205="zákl. přenesená",J205,0)</f>
        <v>0</v>
      </c>
      <c r="BH205" s="119">
        <f>IF(N205="sníž. přenesená",J205,0)</f>
        <v>0</v>
      </c>
      <c r="BI205" s="119">
        <f>IF(N205="nulová",J205,0)</f>
        <v>0</v>
      </c>
      <c r="BJ205" s="17" t="s">
        <v>87</v>
      </c>
      <c r="BK205" s="119">
        <f>ROUND(I205*H205,2)</f>
        <v>0</v>
      </c>
      <c r="BL205" s="17" t="s">
        <v>426</v>
      </c>
      <c r="BM205" s="213" t="s">
        <v>928</v>
      </c>
    </row>
    <row r="206" spans="2:63" s="12" customFormat="1" ht="25.9" customHeight="1">
      <c r="B206" s="185"/>
      <c r="C206" s="186"/>
      <c r="D206" s="187" t="s">
        <v>78</v>
      </c>
      <c r="E206" s="188" t="s">
        <v>655</v>
      </c>
      <c r="F206" s="188" t="s">
        <v>929</v>
      </c>
      <c r="G206" s="186"/>
      <c r="H206" s="186"/>
      <c r="I206" s="189"/>
      <c r="J206" s="190">
        <f>BK206</f>
        <v>0</v>
      </c>
      <c r="K206" s="186"/>
      <c r="L206" s="191"/>
      <c r="M206" s="192"/>
      <c r="N206" s="193"/>
      <c r="O206" s="193"/>
      <c r="P206" s="194">
        <f>P207</f>
        <v>0</v>
      </c>
      <c r="Q206" s="193"/>
      <c r="R206" s="194">
        <f>R207</f>
        <v>0</v>
      </c>
      <c r="S206" s="193"/>
      <c r="T206" s="195">
        <f>T207</f>
        <v>0</v>
      </c>
      <c r="AR206" s="196" t="s">
        <v>181</v>
      </c>
      <c r="AT206" s="197" t="s">
        <v>78</v>
      </c>
      <c r="AU206" s="197" t="s">
        <v>79</v>
      </c>
      <c r="AY206" s="196" t="s">
        <v>173</v>
      </c>
      <c r="BK206" s="198">
        <f>BK207</f>
        <v>0</v>
      </c>
    </row>
    <row r="207" spans="1:65" s="2" customFormat="1" ht="16.5" customHeight="1">
      <c r="A207" s="35"/>
      <c r="B207" s="36"/>
      <c r="C207" s="201" t="s">
        <v>555</v>
      </c>
      <c r="D207" s="201" t="s">
        <v>177</v>
      </c>
      <c r="E207" s="202" t="s">
        <v>666</v>
      </c>
      <c r="F207" s="203" t="s">
        <v>930</v>
      </c>
      <c r="G207" s="204" t="s">
        <v>180</v>
      </c>
      <c r="H207" s="205">
        <v>32</v>
      </c>
      <c r="I207" s="206"/>
      <c r="J207" s="207">
        <f>ROUND(I207*H207,2)</f>
        <v>0</v>
      </c>
      <c r="K207" s="208"/>
      <c r="L207" s="38"/>
      <c r="M207" s="209" t="s">
        <v>1</v>
      </c>
      <c r="N207" s="210" t="s">
        <v>44</v>
      </c>
      <c r="O207" s="72"/>
      <c r="P207" s="211">
        <f>O207*H207</f>
        <v>0</v>
      </c>
      <c r="Q207" s="211">
        <v>0</v>
      </c>
      <c r="R207" s="211">
        <f>Q207*H207</f>
        <v>0</v>
      </c>
      <c r="S207" s="211">
        <v>0</v>
      </c>
      <c r="T207" s="21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3" t="s">
        <v>931</v>
      </c>
      <c r="AT207" s="213" t="s">
        <v>177</v>
      </c>
      <c r="AU207" s="213" t="s">
        <v>87</v>
      </c>
      <c r="AY207" s="17" t="s">
        <v>173</v>
      </c>
      <c r="BE207" s="119">
        <f>IF(N207="základní",J207,0)</f>
        <v>0</v>
      </c>
      <c r="BF207" s="119">
        <f>IF(N207="snížená",J207,0)</f>
        <v>0</v>
      </c>
      <c r="BG207" s="119">
        <f>IF(N207="zákl. přenesená",J207,0)</f>
        <v>0</v>
      </c>
      <c r="BH207" s="119">
        <f>IF(N207="sníž. přenesená",J207,0)</f>
        <v>0</v>
      </c>
      <c r="BI207" s="119">
        <f>IF(N207="nulová",J207,0)</f>
        <v>0</v>
      </c>
      <c r="BJ207" s="17" t="s">
        <v>87</v>
      </c>
      <c r="BK207" s="119">
        <f>ROUND(I207*H207,2)</f>
        <v>0</v>
      </c>
      <c r="BL207" s="17" t="s">
        <v>931</v>
      </c>
      <c r="BM207" s="213" t="s">
        <v>932</v>
      </c>
    </row>
    <row r="208" spans="2:63" s="12" customFormat="1" ht="25.9" customHeight="1">
      <c r="B208" s="185"/>
      <c r="C208" s="186"/>
      <c r="D208" s="187" t="s">
        <v>78</v>
      </c>
      <c r="E208" s="188" t="s">
        <v>669</v>
      </c>
      <c r="F208" s="188" t="s">
        <v>933</v>
      </c>
      <c r="G208" s="186"/>
      <c r="H208" s="186"/>
      <c r="I208" s="189"/>
      <c r="J208" s="190">
        <f>BK208</f>
        <v>0</v>
      </c>
      <c r="K208" s="186"/>
      <c r="L208" s="191"/>
      <c r="M208" s="192"/>
      <c r="N208" s="193"/>
      <c r="O208" s="193"/>
      <c r="P208" s="194">
        <f>P209</f>
        <v>0</v>
      </c>
      <c r="Q208" s="193"/>
      <c r="R208" s="194">
        <f>R209</f>
        <v>0</v>
      </c>
      <c r="S208" s="193"/>
      <c r="T208" s="195">
        <f>T209</f>
        <v>0</v>
      </c>
      <c r="AR208" s="196" t="s">
        <v>202</v>
      </c>
      <c r="AT208" s="197" t="s">
        <v>78</v>
      </c>
      <c r="AU208" s="197" t="s">
        <v>79</v>
      </c>
      <c r="AY208" s="196" t="s">
        <v>173</v>
      </c>
      <c r="BK208" s="198">
        <f>BK209</f>
        <v>0</v>
      </c>
    </row>
    <row r="209" spans="2:63" s="12" customFormat="1" ht="22.9" customHeight="1">
      <c r="B209" s="185"/>
      <c r="C209" s="186"/>
      <c r="D209" s="187" t="s">
        <v>78</v>
      </c>
      <c r="E209" s="199" t="s">
        <v>691</v>
      </c>
      <c r="F209" s="199" t="s">
        <v>934</v>
      </c>
      <c r="G209" s="186"/>
      <c r="H209" s="186"/>
      <c r="I209" s="189"/>
      <c r="J209" s="200">
        <f>BK209</f>
        <v>0</v>
      </c>
      <c r="K209" s="186"/>
      <c r="L209" s="191"/>
      <c r="M209" s="192"/>
      <c r="N209" s="193"/>
      <c r="O209" s="193"/>
      <c r="P209" s="194">
        <f>P210</f>
        <v>0</v>
      </c>
      <c r="Q209" s="193"/>
      <c r="R209" s="194">
        <f>R210</f>
        <v>0</v>
      </c>
      <c r="S209" s="193"/>
      <c r="T209" s="195">
        <f>T210</f>
        <v>0</v>
      </c>
      <c r="AR209" s="196" t="s">
        <v>202</v>
      </c>
      <c r="AT209" s="197" t="s">
        <v>78</v>
      </c>
      <c r="AU209" s="197" t="s">
        <v>87</v>
      </c>
      <c r="AY209" s="196" t="s">
        <v>173</v>
      </c>
      <c r="BK209" s="198">
        <f>BK210</f>
        <v>0</v>
      </c>
    </row>
    <row r="210" spans="1:65" s="2" customFormat="1" ht="24.2" customHeight="1">
      <c r="A210" s="35"/>
      <c r="B210" s="36"/>
      <c r="C210" s="201" t="s">
        <v>561</v>
      </c>
      <c r="D210" s="201" t="s">
        <v>177</v>
      </c>
      <c r="E210" s="202" t="s">
        <v>935</v>
      </c>
      <c r="F210" s="203" t="s">
        <v>936</v>
      </c>
      <c r="G210" s="204" t="s">
        <v>373</v>
      </c>
      <c r="H210" s="205">
        <v>10</v>
      </c>
      <c r="I210" s="206"/>
      <c r="J210" s="207">
        <f>ROUND(I210*H210,2)</f>
        <v>0</v>
      </c>
      <c r="K210" s="208"/>
      <c r="L210" s="38"/>
      <c r="M210" s="262" t="s">
        <v>1</v>
      </c>
      <c r="N210" s="263" t="s">
        <v>44</v>
      </c>
      <c r="O210" s="264"/>
      <c r="P210" s="265">
        <f>O210*H210</f>
        <v>0</v>
      </c>
      <c r="Q210" s="265">
        <v>0</v>
      </c>
      <c r="R210" s="265">
        <f>Q210*H210</f>
        <v>0</v>
      </c>
      <c r="S210" s="265">
        <v>0</v>
      </c>
      <c r="T210" s="26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3" t="s">
        <v>181</v>
      </c>
      <c r="AT210" s="213" t="s">
        <v>177</v>
      </c>
      <c r="AU210" s="213" t="s">
        <v>89</v>
      </c>
      <c r="AY210" s="17" t="s">
        <v>173</v>
      </c>
      <c r="BE210" s="119">
        <f>IF(N210="základní",J210,0)</f>
        <v>0</v>
      </c>
      <c r="BF210" s="119">
        <f>IF(N210="snížená",J210,0)</f>
        <v>0</v>
      </c>
      <c r="BG210" s="119">
        <f>IF(N210="zákl. přenesená",J210,0)</f>
        <v>0</v>
      </c>
      <c r="BH210" s="119">
        <f>IF(N210="sníž. přenesená",J210,0)</f>
        <v>0</v>
      </c>
      <c r="BI210" s="119">
        <f>IF(N210="nulová",J210,0)</f>
        <v>0</v>
      </c>
      <c r="BJ210" s="17" t="s">
        <v>87</v>
      </c>
      <c r="BK210" s="119">
        <f>ROUND(I210*H210,2)</f>
        <v>0</v>
      </c>
      <c r="BL210" s="17" t="s">
        <v>181</v>
      </c>
      <c r="BM210" s="213" t="s">
        <v>937</v>
      </c>
    </row>
    <row r="211" spans="1:31" s="2" customFormat="1" ht="6.95" customHeight="1">
      <c r="A211" s="35"/>
      <c r="B211" s="55"/>
      <c r="C211" s="56"/>
      <c r="D211" s="56"/>
      <c r="E211" s="56"/>
      <c r="F211" s="56"/>
      <c r="G211" s="56"/>
      <c r="H211" s="56"/>
      <c r="I211" s="56"/>
      <c r="J211" s="56"/>
      <c r="K211" s="56"/>
      <c r="L211" s="38"/>
      <c r="M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</row>
  </sheetData>
  <sheetProtection algorithmName="SHA-512" hashValue="f1Fwm3L4LTyEeChxbeZwuVnxh1g1/z8vBfMD5Bc4FoMqXc68Q2TFCLbawmZeZhsMiADpn1yvLepLusbXZgiQwA==" saltValue="9DeEgn7p9uFxDCdNs+Dht/C4ZhFaZm9rnMcnSjqxW9khNZtWl7SAcIdhVLZExkyuumTONcgHC/7z47s3Les3yQ==" spinCount="100000" sheet="1" objects="1" scenarios="1" formatColumns="0" formatRows="0" autoFilter="0"/>
  <autoFilter ref="C127:K210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9.00390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99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89</v>
      </c>
    </row>
    <row r="4" spans="2:46" s="1" customFormat="1" ht="24.95" customHeight="1">
      <c r="B4" s="20"/>
      <c r="D4" s="127" t="s">
        <v>125</v>
      </c>
      <c r="L4" s="20"/>
      <c r="M4" s="12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322" t="str">
        <f>'Rekapitulace stavby'!K6</f>
        <v>VTL plynovodní přípojka pro teplárnu Tábor</v>
      </c>
      <c r="F7" s="323"/>
      <c r="G7" s="323"/>
      <c r="H7" s="323"/>
      <c r="L7" s="20"/>
    </row>
    <row r="8" spans="2:12" s="1" customFormat="1" ht="12" customHeight="1">
      <c r="B8" s="20"/>
      <c r="D8" s="129" t="s">
        <v>126</v>
      </c>
      <c r="L8" s="20"/>
    </row>
    <row r="9" spans="1:31" s="2" customFormat="1" ht="16.5" customHeight="1">
      <c r="A9" s="35"/>
      <c r="B9" s="38"/>
      <c r="C9" s="35"/>
      <c r="D9" s="35"/>
      <c r="E9" s="322" t="s">
        <v>938</v>
      </c>
      <c r="F9" s="325"/>
      <c r="G9" s="325"/>
      <c r="H9" s="32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8"/>
      <c r="C10" s="35"/>
      <c r="D10" s="129" t="s">
        <v>939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8"/>
      <c r="C11" s="35"/>
      <c r="D11" s="35"/>
      <c r="E11" s="324" t="s">
        <v>940</v>
      </c>
      <c r="F11" s="325"/>
      <c r="G11" s="325"/>
      <c r="H11" s="32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38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8"/>
      <c r="C13" s="35"/>
      <c r="D13" s="129" t="s">
        <v>18</v>
      </c>
      <c r="E13" s="35"/>
      <c r="F13" s="111" t="s">
        <v>19</v>
      </c>
      <c r="G13" s="35"/>
      <c r="H13" s="35"/>
      <c r="I13" s="129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9" t="s">
        <v>21</v>
      </c>
      <c r="E14" s="35"/>
      <c r="F14" s="111" t="s">
        <v>22</v>
      </c>
      <c r="G14" s="35"/>
      <c r="H14" s="35"/>
      <c r="I14" s="129" t="s">
        <v>23</v>
      </c>
      <c r="J14" s="130" t="str">
        <f>'Rekapitulace stavby'!AN8</f>
        <v>25. 8. 2021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38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8"/>
      <c r="C16" s="35"/>
      <c r="D16" s="129" t="s">
        <v>25</v>
      </c>
      <c r="E16" s="35"/>
      <c r="F16" s="35"/>
      <c r="G16" s="35"/>
      <c r="H16" s="35"/>
      <c r="I16" s="129" t="s">
        <v>26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8"/>
      <c r="C17" s="35"/>
      <c r="D17" s="35"/>
      <c r="E17" s="111" t="s">
        <v>27</v>
      </c>
      <c r="F17" s="35"/>
      <c r="G17" s="35"/>
      <c r="H17" s="35"/>
      <c r="I17" s="129" t="s">
        <v>28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38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8"/>
      <c r="C19" s="35"/>
      <c r="D19" s="129" t="s">
        <v>29</v>
      </c>
      <c r="E19" s="35"/>
      <c r="F19" s="35"/>
      <c r="G19" s="35"/>
      <c r="H19" s="35"/>
      <c r="I19" s="129" t="s">
        <v>26</v>
      </c>
      <c r="J19" s="30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8"/>
      <c r="C20" s="35"/>
      <c r="D20" s="35"/>
      <c r="E20" s="326" t="str">
        <f>'Rekapitulace stavby'!E14</f>
        <v>Vyplň údaj</v>
      </c>
      <c r="F20" s="327"/>
      <c r="G20" s="327"/>
      <c r="H20" s="327"/>
      <c r="I20" s="129" t="s">
        <v>28</v>
      </c>
      <c r="J20" s="30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38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8"/>
      <c r="C22" s="35"/>
      <c r="D22" s="129" t="s">
        <v>31</v>
      </c>
      <c r="E22" s="35"/>
      <c r="F22" s="35"/>
      <c r="G22" s="35"/>
      <c r="H22" s="35"/>
      <c r="I22" s="129" t="s">
        <v>26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8"/>
      <c r="C23" s="35"/>
      <c r="D23" s="35"/>
      <c r="E23" s="111" t="s">
        <v>32</v>
      </c>
      <c r="F23" s="35"/>
      <c r="G23" s="35"/>
      <c r="H23" s="35"/>
      <c r="I23" s="129" t="s">
        <v>28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38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8"/>
      <c r="C25" s="35"/>
      <c r="D25" s="129" t="s">
        <v>34</v>
      </c>
      <c r="E25" s="35"/>
      <c r="F25" s="35"/>
      <c r="G25" s="35"/>
      <c r="H25" s="35"/>
      <c r="I25" s="129" t="s">
        <v>26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8"/>
      <c r="C26" s="35"/>
      <c r="D26" s="35"/>
      <c r="E26" s="111" t="s">
        <v>941</v>
      </c>
      <c r="F26" s="35"/>
      <c r="G26" s="35"/>
      <c r="H26" s="35"/>
      <c r="I26" s="129" t="s">
        <v>28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38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8"/>
      <c r="C28" s="35"/>
      <c r="D28" s="129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31"/>
      <c r="B29" s="132"/>
      <c r="C29" s="131"/>
      <c r="D29" s="131"/>
      <c r="E29" s="328" t="s">
        <v>1</v>
      </c>
      <c r="F29" s="328"/>
      <c r="G29" s="328"/>
      <c r="H29" s="328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2" customFormat="1" ht="6.95" customHeight="1">
      <c r="A30" s="35"/>
      <c r="B30" s="38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8"/>
      <c r="C31" s="35"/>
      <c r="D31" s="134"/>
      <c r="E31" s="134"/>
      <c r="F31" s="134"/>
      <c r="G31" s="134"/>
      <c r="H31" s="134"/>
      <c r="I31" s="134"/>
      <c r="J31" s="134"/>
      <c r="K31" s="13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5" t="s">
        <v>39</v>
      </c>
      <c r="E32" s="35"/>
      <c r="F32" s="35"/>
      <c r="G32" s="35"/>
      <c r="H32" s="35"/>
      <c r="I32" s="35"/>
      <c r="J32" s="136">
        <f>ROUND(J126,2)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4"/>
      <c r="E33" s="134"/>
      <c r="F33" s="134"/>
      <c r="G33" s="134"/>
      <c r="H33" s="134"/>
      <c r="I33" s="134"/>
      <c r="J33" s="134"/>
      <c r="K33" s="134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7" t="s">
        <v>41</v>
      </c>
      <c r="G34" s="35"/>
      <c r="H34" s="35"/>
      <c r="I34" s="137" t="s">
        <v>40</v>
      </c>
      <c r="J34" s="137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8" t="s">
        <v>43</v>
      </c>
      <c r="E35" s="129" t="s">
        <v>44</v>
      </c>
      <c r="F35" s="139">
        <f>ROUND((SUM(BE126:BE146)),2)</f>
        <v>0</v>
      </c>
      <c r="G35" s="35"/>
      <c r="H35" s="35"/>
      <c r="I35" s="140">
        <v>0.21</v>
      </c>
      <c r="J35" s="139">
        <f>ROUND(((SUM(BE126:BE146))*I35),2)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9" t="s">
        <v>45</v>
      </c>
      <c r="F36" s="139">
        <f>ROUND((SUM(BF126:BF146)),2)</f>
        <v>0</v>
      </c>
      <c r="G36" s="35"/>
      <c r="H36" s="35"/>
      <c r="I36" s="140">
        <v>0.15</v>
      </c>
      <c r="J36" s="139">
        <f>ROUND(((SUM(BF126:BF146))*I36),2)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9" t="s">
        <v>46</v>
      </c>
      <c r="F37" s="139">
        <f>ROUND((SUM(BG126:BG146)),2)</f>
        <v>0</v>
      </c>
      <c r="G37" s="35"/>
      <c r="H37" s="35"/>
      <c r="I37" s="140">
        <v>0.21</v>
      </c>
      <c r="J37" s="139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9" t="s">
        <v>47</v>
      </c>
      <c r="F38" s="139">
        <f>ROUND((SUM(BH126:BH146)),2)</f>
        <v>0</v>
      </c>
      <c r="G38" s="35"/>
      <c r="H38" s="35"/>
      <c r="I38" s="140">
        <v>0.15</v>
      </c>
      <c r="J38" s="139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9" t="s">
        <v>48</v>
      </c>
      <c r="F39" s="139">
        <f>ROUND((SUM(BI126:BI146)),2)</f>
        <v>0</v>
      </c>
      <c r="G39" s="35"/>
      <c r="H39" s="35"/>
      <c r="I39" s="140">
        <v>0</v>
      </c>
      <c r="J39" s="139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1"/>
      <c r="D41" s="142" t="s">
        <v>49</v>
      </c>
      <c r="E41" s="143"/>
      <c r="F41" s="143"/>
      <c r="G41" s="144" t="s">
        <v>50</v>
      </c>
      <c r="H41" s="145" t="s">
        <v>51</v>
      </c>
      <c r="I41" s="143"/>
      <c r="J41" s="146">
        <f>SUM(J32:J39)</f>
        <v>0</v>
      </c>
      <c r="K41" s="147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8" t="s">
        <v>52</v>
      </c>
      <c r="E50" s="149"/>
      <c r="F50" s="149"/>
      <c r="G50" s="148" t="s">
        <v>53</v>
      </c>
      <c r="H50" s="149"/>
      <c r="I50" s="149"/>
      <c r="J50" s="149"/>
      <c r="K50" s="149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0" t="s">
        <v>54</v>
      </c>
      <c r="E61" s="151"/>
      <c r="F61" s="152" t="s">
        <v>55</v>
      </c>
      <c r="G61" s="150" t="s">
        <v>54</v>
      </c>
      <c r="H61" s="151"/>
      <c r="I61" s="151"/>
      <c r="J61" s="153" t="s">
        <v>55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8" t="s">
        <v>56</v>
      </c>
      <c r="E65" s="154"/>
      <c r="F65" s="154"/>
      <c r="G65" s="148" t="s">
        <v>57</v>
      </c>
      <c r="H65" s="154"/>
      <c r="I65" s="154"/>
      <c r="J65" s="154"/>
      <c r="K65" s="15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0" t="s">
        <v>54</v>
      </c>
      <c r="E76" s="151"/>
      <c r="F76" s="152" t="s">
        <v>55</v>
      </c>
      <c r="G76" s="150" t="s">
        <v>54</v>
      </c>
      <c r="H76" s="151"/>
      <c r="I76" s="151"/>
      <c r="J76" s="153" t="s">
        <v>55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VTL plynovodní přípojka pro teplárnu Tábor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1"/>
      <c r="C86" s="29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5"/>
      <c r="B87" s="36"/>
      <c r="C87" s="37"/>
      <c r="D87" s="37"/>
      <c r="E87" s="320" t="s">
        <v>938</v>
      </c>
      <c r="F87" s="319"/>
      <c r="G87" s="319"/>
      <c r="H87" s="31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939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5" t="str">
        <f>E11</f>
        <v>36-3.1/2021 - SO 03/01 - RS stavební část</v>
      </c>
      <c r="F89" s="319"/>
      <c r="G89" s="319"/>
      <c r="H89" s="31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21</v>
      </c>
      <c r="D91" s="37"/>
      <c r="E91" s="37"/>
      <c r="F91" s="27" t="str">
        <f>F14</f>
        <v>Měšice u Tábora</v>
      </c>
      <c r="G91" s="37"/>
      <c r="H91" s="37"/>
      <c r="I91" s="29" t="s">
        <v>23</v>
      </c>
      <c r="J91" s="67" t="str">
        <f>IF(J14="","",J14)</f>
        <v>25. 8. 2021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15" customHeight="1">
      <c r="A93" s="35"/>
      <c r="B93" s="36"/>
      <c r="C93" s="29" t="s">
        <v>25</v>
      </c>
      <c r="D93" s="37"/>
      <c r="E93" s="37"/>
      <c r="F93" s="27" t="str">
        <f>E17</f>
        <v xml:space="preserve">C-Energy Planá s. r. o., Průmyslová 748, Planá </v>
      </c>
      <c r="G93" s="37"/>
      <c r="H93" s="37"/>
      <c r="I93" s="29" t="s">
        <v>31</v>
      </c>
      <c r="J93" s="32" t="str">
        <f>E23</f>
        <v>Jiří Veselý, Krasetín ev. č. 18, 382 03 Holubov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29" t="s">
        <v>29</v>
      </c>
      <c r="D94" s="37"/>
      <c r="E94" s="37"/>
      <c r="F94" s="27" t="str">
        <f>IF(E20="","",E20)</f>
        <v>Vyplň údaj</v>
      </c>
      <c r="G94" s="37"/>
      <c r="H94" s="37"/>
      <c r="I94" s="29" t="s">
        <v>34</v>
      </c>
      <c r="J94" s="32" t="str">
        <f>E26</f>
        <v>MONTGAS, a. s.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129</v>
      </c>
      <c r="D96" s="124"/>
      <c r="E96" s="124"/>
      <c r="F96" s="124"/>
      <c r="G96" s="124"/>
      <c r="H96" s="124"/>
      <c r="I96" s="124"/>
      <c r="J96" s="160" t="s">
        <v>130</v>
      </c>
      <c r="K96" s="124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1" t="s">
        <v>131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7" t="s">
        <v>132</v>
      </c>
    </row>
    <row r="99" spans="2:12" s="9" customFormat="1" ht="24.95" customHeight="1">
      <c r="B99" s="162"/>
      <c r="C99" s="163"/>
      <c r="D99" s="164" t="s">
        <v>942</v>
      </c>
      <c r="E99" s="165"/>
      <c r="F99" s="165"/>
      <c r="G99" s="165"/>
      <c r="H99" s="165"/>
      <c r="I99" s="165"/>
      <c r="J99" s="166">
        <f>J127</f>
        <v>0</v>
      </c>
      <c r="K99" s="163"/>
      <c r="L99" s="167"/>
    </row>
    <row r="100" spans="2:12" s="10" customFormat="1" ht="19.9" customHeight="1">
      <c r="B100" s="168"/>
      <c r="C100" s="105"/>
      <c r="D100" s="169" t="s">
        <v>943</v>
      </c>
      <c r="E100" s="170"/>
      <c r="F100" s="170"/>
      <c r="G100" s="170"/>
      <c r="H100" s="170"/>
      <c r="I100" s="170"/>
      <c r="J100" s="171">
        <f>J128</f>
        <v>0</v>
      </c>
      <c r="K100" s="105"/>
      <c r="L100" s="172"/>
    </row>
    <row r="101" spans="2:12" s="10" customFormat="1" ht="19.9" customHeight="1">
      <c r="B101" s="168"/>
      <c r="C101" s="105"/>
      <c r="D101" s="169" t="s">
        <v>944</v>
      </c>
      <c r="E101" s="170"/>
      <c r="F101" s="170"/>
      <c r="G101" s="170"/>
      <c r="H101" s="170"/>
      <c r="I101" s="170"/>
      <c r="J101" s="171">
        <f>J133</f>
        <v>0</v>
      </c>
      <c r="K101" s="105"/>
      <c r="L101" s="172"/>
    </row>
    <row r="102" spans="2:12" s="10" customFormat="1" ht="19.9" customHeight="1">
      <c r="B102" s="168"/>
      <c r="C102" s="105"/>
      <c r="D102" s="169" t="s">
        <v>945</v>
      </c>
      <c r="E102" s="170"/>
      <c r="F102" s="170"/>
      <c r="G102" s="170"/>
      <c r="H102" s="170"/>
      <c r="I102" s="170"/>
      <c r="J102" s="171">
        <f>J137</f>
        <v>0</v>
      </c>
      <c r="K102" s="105"/>
      <c r="L102" s="172"/>
    </row>
    <row r="103" spans="2:12" s="10" customFormat="1" ht="19.9" customHeight="1">
      <c r="B103" s="168"/>
      <c r="C103" s="105"/>
      <c r="D103" s="169" t="s">
        <v>946</v>
      </c>
      <c r="E103" s="170"/>
      <c r="F103" s="170"/>
      <c r="G103" s="170"/>
      <c r="H103" s="170"/>
      <c r="I103" s="170"/>
      <c r="J103" s="171">
        <f>J140</f>
        <v>0</v>
      </c>
      <c r="K103" s="105"/>
      <c r="L103" s="172"/>
    </row>
    <row r="104" spans="2:12" s="10" customFormat="1" ht="14.85" customHeight="1">
      <c r="B104" s="168"/>
      <c r="C104" s="105"/>
      <c r="D104" s="169" t="s">
        <v>947</v>
      </c>
      <c r="E104" s="170"/>
      <c r="F104" s="170"/>
      <c r="G104" s="170"/>
      <c r="H104" s="170"/>
      <c r="I104" s="170"/>
      <c r="J104" s="171">
        <f>J143</f>
        <v>0</v>
      </c>
      <c r="K104" s="105"/>
      <c r="L104" s="172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3" t="s">
        <v>158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20" t="str">
        <f>E7</f>
        <v>VTL plynovodní přípojka pro teplárnu Tábor</v>
      </c>
      <c r="F114" s="321"/>
      <c r="G114" s="321"/>
      <c r="H114" s="32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21"/>
      <c r="C115" s="29" t="s">
        <v>126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5"/>
      <c r="B116" s="36"/>
      <c r="C116" s="37"/>
      <c r="D116" s="37"/>
      <c r="E116" s="320" t="s">
        <v>938</v>
      </c>
      <c r="F116" s="319"/>
      <c r="G116" s="319"/>
      <c r="H116" s="319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939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75" t="str">
        <f>E11</f>
        <v>36-3.1/2021 - SO 03/01 - RS stavební část</v>
      </c>
      <c r="F118" s="319"/>
      <c r="G118" s="319"/>
      <c r="H118" s="319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21</v>
      </c>
      <c r="D120" s="37"/>
      <c r="E120" s="37"/>
      <c r="F120" s="27" t="str">
        <f>F14</f>
        <v>Měšice u Tábora</v>
      </c>
      <c r="G120" s="37"/>
      <c r="H120" s="37"/>
      <c r="I120" s="29" t="s">
        <v>23</v>
      </c>
      <c r="J120" s="67" t="str">
        <f>IF(J14="","",J14)</f>
        <v>25. 8. 2021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40.15" customHeight="1">
      <c r="A122" s="35"/>
      <c r="B122" s="36"/>
      <c r="C122" s="29" t="s">
        <v>25</v>
      </c>
      <c r="D122" s="37"/>
      <c r="E122" s="37"/>
      <c r="F122" s="27" t="str">
        <f>E17</f>
        <v xml:space="preserve">C-Energy Planá s. r. o., Průmyslová 748, Planá </v>
      </c>
      <c r="G122" s="37"/>
      <c r="H122" s="37"/>
      <c r="I122" s="29" t="s">
        <v>31</v>
      </c>
      <c r="J122" s="32" t="str">
        <f>E23</f>
        <v>Jiří Veselý, Krasetín ev. č. 18, 382 03 Holubov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29" t="s">
        <v>29</v>
      </c>
      <c r="D123" s="37"/>
      <c r="E123" s="37"/>
      <c r="F123" s="27" t="str">
        <f>IF(E20="","",E20)</f>
        <v>Vyplň údaj</v>
      </c>
      <c r="G123" s="37"/>
      <c r="H123" s="37"/>
      <c r="I123" s="29" t="s">
        <v>34</v>
      </c>
      <c r="J123" s="32" t="str">
        <f>E26</f>
        <v>MONTGAS, a. s.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73"/>
      <c r="B125" s="174"/>
      <c r="C125" s="175" t="s">
        <v>159</v>
      </c>
      <c r="D125" s="176" t="s">
        <v>64</v>
      </c>
      <c r="E125" s="176" t="s">
        <v>60</v>
      </c>
      <c r="F125" s="176" t="s">
        <v>61</v>
      </c>
      <c r="G125" s="176" t="s">
        <v>160</v>
      </c>
      <c r="H125" s="176" t="s">
        <v>161</v>
      </c>
      <c r="I125" s="176" t="s">
        <v>162</v>
      </c>
      <c r="J125" s="177" t="s">
        <v>130</v>
      </c>
      <c r="K125" s="178" t="s">
        <v>163</v>
      </c>
      <c r="L125" s="179"/>
      <c r="M125" s="76" t="s">
        <v>1</v>
      </c>
      <c r="N125" s="77" t="s">
        <v>43</v>
      </c>
      <c r="O125" s="77" t="s">
        <v>164</v>
      </c>
      <c r="P125" s="77" t="s">
        <v>165</v>
      </c>
      <c r="Q125" s="77" t="s">
        <v>166</v>
      </c>
      <c r="R125" s="77" t="s">
        <v>167</v>
      </c>
      <c r="S125" s="77" t="s">
        <v>168</v>
      </c>
      <c r="T125" s="78" t="s">
        <v>169</v>
      </c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</row>
    <row r="126" spans="1:63" s="2" customFormat="1" ht="22.9" customHeight="1">
      <c r="A126" s="35"/>
      <c r="B126" s="36"/>
      <c r="C126" s="83" t="s">
        <v>170</v>
      </c>
      <c r="D126" s="37"/>
      <c r="E126" s="37"/>
      <c r="F126" s="37"/>
      <c r="G126" s="37"/>
      <c r="H126" s="37"/>
      <c r="I126" s="37"/>
      <c r="J126" s="180">
        <f>BK126</f>
        <v>0</v>
      </c>
      <c r="K126" s="37"/>
      <c r="L126" s="38"/>
      <c r="M126" s="79"/>
      <c r="N126" s="181"/>
      <c r="O126" s="80"/>
      <c r="P126" s="182">
        <f>P127</f>
        <v>0</v>
      </c>
      <c r="Q126" s="80"/>
      <c r="R126" s="182">
        <f>R127</f>
        <v>0.01139</v>
      </c>
      <c r="S126" s="80"/>
      <c r="T126" s="183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7" t="s">
        <v>78</v>
      </c>
      <c r="AU126" s="17" t="s">
        <v>132</v>
      </c>
      <c r="BK126" s="184">
        <f>BK127</f>
        <v>0</v>
      </c>
    </row>
    <row r="127" spans="2:63" s="12" customFormat="1" ht="25.9" customHeight="1">
      <c r="B127" s="185"/>
      <c r="C127" s="186"/>
      <c r="D127" s="187" t="s">
        <v>78</v>
      </c>
      <c r="E127" s="188" t="s">
        <v>730</v>
      </c>
      <c r="F127" s="188" t="s">
        <v>948</v>
      </c>
      <c r="G127" s="186"/>
      <c r="H127" s="186"/>
      <c r="I127" s="189"/>
      <c r="J127" s="190">
        <f>BK127</f>
        <v>0</v>
      </c>
      <c r="K127" s="186"/>
      <c r="L127" s="191"/>
      <c r="M127" s="192"/>
      <c r="N127" s="193"/>
      <c r="O127" s="193"/>
      <c r="P127" s="194">
        <f>P128+P133+P137+P140</f>
        <v>0</v>
      </c>
      <c r="Q127" s="193"/>
      <c r="R127" s="194">
        <f>R128+R133+R137+R140</f>
        <v>0.01139</v>
      </c>
      <c r="S127" s="193"/>
      <c r="T127" s="195">
        <f>T128+T133+T137+T140</f>
        <v>0</v>
      </c>
      <c r="AR127" s="196" t="s">
        <v>79</v>
      </c>
      <c r="AT127" s="197" t="s">
        <v>78</v>
      </c>
      <c r="AU127" s="197" t="s">
        <v>79</v>
      </c>
      <c r="AY127" s="196" t="s">
        <v>173</v>
      </c>
      <c r="BK127" s="198">
        <f>BK128+BK133+BK137+BK140</f>
        <v>0</v>
      </c>
    </row>
    <row r="128" spans="2:63" s="12" customFormat="1" ht="22.9" customHeight="1">
      <c r="B128" s="185"/>
      <c r="C128" s="186"/>
      <c r="D128" s="187" t="s">
        <v>78</v>
      </c>
      <c r="E128" s="199" t="s">
        <v>949</v>
      </c>
      <c r="F128" s="199" t="s">
        <v>950</v>
      </c>
      <c r="G128" s="186"/>
      <c r="H128" s="186"/>
      <c r="I128" s="189"/>
      <c r="J128" s="200">
        <f>BK128</f>
        <v>0</v>
      </c>
      <c r="K128" s="186"/>
      <c r="L128" s="191"/>
      <c r="M128" s="192"/>
      <c r="N128" s="193"/>
      <c r="O128" s="193"/>
      <c r="P128" s="194">
        <f>SUM(P129:P132)</f>
        <v>0</v>
      </c>
      <c r="Q128" s="193"/>
      <c r="R128" s="194">
        <f>SUM(R129:R132)</f>
        <v>0</v>
      </c>
      <c r="S128" s="193"/>
      <c r="T128" s="195">
        <f>SUM(T129:T132)</f>
        <v>0</v>
      </c>
      <c r="AR128" s="196" t="s">
        <v>79</v>
      </c>
      <c r="AT128" s="197" t="s">
        <v>78</v>
      </c>
      <c r="AU128" s="197" t="s">
        <v>87</v>
      </c>
      <c r="AY128" s="196" t="s">
        <v>173</v>
      </c>
      <c r="BK128" s="198">
        <f>SUM(BK129:BK132)</f>
        <v>0</v>
      </c>
    </row>
    <row r="129" spans="1:65" s="2" customFormat="1" ht="24.2" customHeight="1">
      <c r="A129" s="35"/>
      <c r="B129" s="36"/>
      <c r="C129" s="201" t="s">
        <v>87</v>
      </c>
      <c r="D129" s="201" t="s">
        <v>177</v>
      </c>
      <c r="E129" s="202" t="s">
        <v>951</v>
      </c>
      <c r="F129" s="203" t="s">
        <v>952</v>
      </c>
      <c r="G129" s="204" t="s">
        <v>373</v>
      </c>
      <c r="H129" s="205">
        <v>1</v>
      </c>
      <c r="I129" s="206"/>
      <c r="J129" s="207">
        <f>ROUND(I129*H129,2)</f>
        <v>0</v>
      </c>
      <c r="K129" s="208"/>
      <c r="L129" s="38"/>
      <c r="M129" s="209" t="s">
        <v>1</v>
      </c>
      <c r="N129" s="210" t="s">
        <v>44</v>
      </c>
      <c r="O129" s="72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3" t="s">
        <v>272</v>
      </c>
      <c r="AT129" s="213" t="s">
        <v>177</v>
      </c>
      <c r="AU129" s="213" t="s">
        <v>89</v>
      </c>
      <c r="AY129" s="17" t="s">
        <v>173</v>
      </c>
      <c r="BE129" s="119">
        <f>IF(N129="základní",J129,0)</f>
        <v>0</v>
      </c>
      <c r="BF129" s="119">
        <f>IF(N129="snížená",J129,0)</f>
        <v>0</v>
      </c>
      <c r="BG129" s="119">
        <f>IF(N129="zákl. přenesená",J129,0)</f>
        <v>0</v>
      </c>
      <c r="BH129" s="119">
        <f>IF(N129="sníž. přenesená",J129,0)</f>
        <v>0</v>
      </c>
      <c r="BI129" s="119">
        <f>IF(N129="nulová",J129,0)</f>
        <v>0</v>
      </c>
      <c r="BJ129" s="17" t="s">
        <v>87</v>
      </c>
      <c r="BK129" s="119">
        <f>ROUND(I129*H129,2)</f>
        <v>0</v>
      </c>
      <c r="BL129" s="17" t="s">
        <v>272</v>
      </c>
      <c r="BM129" s="213" t="s">
        <v>953</v>
      </c>
    </row>
    <row r="130" spans="1:65" s="2" customFormat="1" ht="21.75" customHeight="1">
      <c r="A130" s="35"/>
      <c r="B130" s="36"/>
      <c r="C130" s="247" t="s">
        <v>89</v>
      </c>
      <c r="D130" s="247" t="s">
        <v>291</v>
      </c>
      <c r="E130" s="248" t="s">
        <v>954</v>
      </c>
      <c r="F130" s="249" t="s">
        <v>955</v>
      </c>
      <c r="G130" s="250" t="s">
        <v>342</v>
      </c>
      <c r="H130" s="251">
        <v>0.009</v>
      </c>
      <c r="I130" s="252"/>
      <c r="J130" s="253">
        <f>ROUND(I130*H130,2)</f>
        <v>0</v>
      </c>
      <c r="K130" s="254"/>
      <c r="L130" s="255"/>
      <c r="M130" s="256" t="s">
        <v>1</v>
      </c>
      <c r="N130" s="257" t="s">
        <v>44</v>
      </c>
      <c r="O130" s="72"/>
      <c r="P130" s="211">
        <f>O130*H130</f>
        <v>0</v>
      </c>
      <c r="Q130" s="211">
        <v>0</v>
      </c>
      <c r="R130" s="211">
        <f>Q130*H130</f>
        <v>0</v>
      </c>
      <c r="S130" s="211">
        <v>0</v>
      </c>
      <c r="T130" s="21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3" t="s">
        <v>376</v>
      </c>
      <c r="AT130" s="213" t="s">
        <v>291</v>
      </c>
      <c r="AU130" s="213" t="s">
        <v>89</v>
      </c>
      <c r="AY130" s="17" t="s">
        <v>173</v>
      </c>
      <c r="BE130" s="119">
        <f>IF(N130="základní",J130,0)</f>
        <v>0</v>
      </c>
      <c r="BF130" s="119">
        <f>IF(N130="snížená",J130,0)</f>
        <v>0</v>
      </c>
      <c r="BG130" s="119">
        <f>IF(N130="zákl. přenesená",J130,0)</f>
        <v>0</v>
      </c>
      <c r="BH130" s="119">
        <f>IF(N130="sníž. přenesená",J130,0)</f>
        <v>0</v>
      </c>
      <c r="BI130" s="119">
        <f>IF(N130="nulová",J130,0)</f>
        <v>0</v>
      </c>
      <c r="BJ130" s="17" t="s">
        <v>87</v>
      </c>
      <c r="BK130" s="119">
        <f>ROUND(I130*H130,2)</f>
        <v>0</v>
      </c>
      <c r="BL130" s="17" t="s">
        <v>272</v>
      </c>
      <c r="BM130" s="213" t="s">
        <v>956</v>
      </c>
    </row>
    <row r="131" spans="1:65" s="2" customFormat="1" ht="24.2" customHeight="1">
      <c r="A131" s="35"/>
      <c r="B131" s="36"/>
      <c r="C131" s="201" t="s">
        <v>182</v>
      </c>
      <c r="D131" s="201" t="s">
        <v>177</v>
      </c>
      <c r="E131" s="202" t="s">
        <v>957</v>
      </c>
      <c r="F131" s="203" t="s">
        <v>958</v>
      </c>
      <c r="G131" s="204" t="s">
        <v>261</v>
      </c>
      <c r="H131" s="205">
        <v>0.56</v>
      </c>
      <c r="I131" s="206"/>
      <c r="J131" s="207">
        <f>ROUND(I131*H131,2)</f>
        <v>0</v>
      </c>
      <c r="K131" s="208"/>
      <c r="L131" s="38"/>
      <c r="M131" s="209" t="s">
        <v>1</v>
      </c>
      <c r="N131" s="210" t="s">
        <v>44</v>
      </c>
      <c r="O131" s="72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3" t="s">
        <v>272</v>
      </c>
      <c r="AT131" s="213" t="s">
        <v>177</v>
      </c>
      <c r="AU131" s="213" t="s">
        <v>89</v>
      </c>
      <c r="AY131" s="17" t="s">
        <v>173</v>
      </c>
      <c r="BE131" s="119">
        <f>IF(N131="základní",J131,0)</f>
        <v>0</v>
      </c>
      <c r="BF131" s="119">
        <f>IF(N131="snížená",J131,0)</f>
        <v>0</v>
      </c>
      <c r="BG131" s="119">
        <f>IF(N131="zákl. přenesená",J131,0)</f>
        <v>0</v>
      </c>
      <c r="BH131" s="119">
        <f>IF(N131="sníž. přenesená",J131,0)</f>
        <v>0</v>
      </c>
      <c r="BI131" s="119">
        <f>IF(N131="nulová",J131,0)</f>
        <v>0</v>
      </c>
      <c r="BJ131" s="17" t="s">
        <v>87</v>
      </c>
      <c r="BK131" s="119">
        <f>ROUND(I131*H131,2)</f>
        <v>0</v>
      </c>
      <c r="BL131" s="17" t="s">
        <v>272</v>
      </c>
      <c r="BM131" s="213" t="s">
        <v>959</v>
      </c>
    </row>
    <row r="132" spans="1:65" s="2" customFormat="1" ht="24.2" customHeight="1">
      <c r="A132" s="35"/>
      <c r="B132" s="36"/>
      <c r="C132" s="247" t="s">
        <v>181</v>
      </c>
      <c r="D132" s="247" t="s">
        <v>291</v>
      </c>
      <c r="E132" s="248" t="s">
        <v>960</v>
      </c>
      <c r="F132" s="249" t="s">
        <v>961</v>
      </c>
      <c r="G132" s="250" t="s">
        <v>261</v>
      </c>
      <c r="H132" s="251">
        <v>0.56</v>
      </c>
      <c r="I132" s="252"/>
      <c r="J132" s="253">
        <f>ROUND(I132*H132,2)</f>
        <v>0</v>
      </c>
      <c r="K132" s="254"/>
      <c r="L132" s="255"/>
      <c r="M132" s="256" t="s">
        <v>1</v>
      </c>
      <c r="N132" s="257" t="s">
        <v>44</v>
      </c>
      <c r="O132" s="72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3" t="s">
        <v>376</v>
      </c>
      <c r="AT132" s="213" t="s">
        <v>291</v>
      </c>
      <c r="AU132" s="213" t="s">
        <v>89</v>
      </c>
      <c r="AY132" s="17" t="s">
        <v>173</v>
      </c>
      <c r="BE132" s="119">
        <f>IF(N132="základní",J132,0)</f>
        <v>0</v>
      </c>
      <c r="BF132" s="119">
        <f>IF(N132="snížená",J132,0)</f>
        <v>0</v>
      </c>
      <c r="BG132" s="119">
        <f>IF(N132="zákl. přenesená",J132,0)</f>
        <v>0</v>
      </c>
      <c r="BH132" s="119">
        <f>IF(N132="sníž. přenesená",J132,0)</f>
        <v>0</v>
      </c>
      <c r="BI132" s="119">
        <f>IF(N132="nulová",J132,0)</f>
        <v>0</v>
      </c>
      <c r="BJ132" s="17" t="s">
        <v>87</v>
      </c>
      <c r="BK132" s="119">
        <f>ROUND(I132*H132,2)</f>
        <v>0</v>
      </c>
      <c r="BL132" s="17" t="s">
        <v>272</v>
      </c>
      <c r="BM132" s="213" t="s">
        <v>962</v>
      </c>
    </row>
    <row r="133" spans="2:63" s="12" customFormat="1" ht="22.9" customHeight="1">
      <c r="B133" s="185"/>
      <c r="C133" s="186"/>
      <c r="D133" s="187" t="s">
        <v>78</v>
      </c>
      <c r="E133" s="199" t="s">
        <v>963</v>
      </c>
      <c r="F133" s="199" t="s">
        <v>964</v>
      </c>
      <c r="G133" s="186"/>
      <c r="H133" s="186"/>
      <c r="I133" s="189"/>
      <c r="J133" s="200">
        <f>BK133</f>
        <v>0</v>
      </c>
      <c r="K133" s="186"/>
      <c r="L133" s="191"/>
      <c r="M133" s="192"/>
      <c r="N133" s="193"/>
      <c r="O133" s="193"/>
      <c r="P133" s="194">
        <f>SUM(P134:P136)</f>
        <v>0</v>
      </c>
      <c r="Q133" s="193"/>
      <c r="R133" s="194">
        <f>SUM(R134:R136)</f>
        <v>0</v>
      </c>
      <c r="S133" s="193"/>
      <c r="T133" s="195">
        <f>SUM(T134:T136)</f>
        <v>0</v>
      </c>
      <c r="AR133" s="196" t="s">
        <v>79</v>
      </c>
      <c r="AT133" s="197" t="s">
        <v>78</v>
      </c>
      <c r="AU133" s="197" t="s">
        <v>87</v>
      </c>
      <c r="AY133" s="196" t="s">
        <v>173</v>
      </c>
      <c r="BK133" s="198">
        <f>SUM(BK134:BK136)</f>
        <v>0</v>
      </c>
    </row>
    <row r="134" spans="1:65" s="2" customFormat="1" ht="24.2" customHeight="1">
      <c r="A134" s="35"/>
      <c r="B134" s="36"/>
      <c r="C134" s="201" t="s">
        <v>202</v>
      </c>
      <c r="D134" s="201" t="s">
        <v>177</v>
      </c>
      <c r="E134" s="202" t="s">
        <v>965</v>
      </c>
      <c r="F134" s="203" t="s">
        <v>966</v>
      </c>
      <c r="G134" s="204" t="s">
        <v>261</v>
      </c>
      <c r="H134" s="205">
        <v>33.5</v>
      </c>
      <c r="I134" s="206"/>
      <c r="J134" s="207">
        <f>ROUND(I134*H134,2)</f>
        <v>0</v>
      </c>
      <c r="K134" s="208"/>
      <c r="L134" s="38"/>
      <c r="M134" s="209" t="s">
        <v>1</v>
      </c>
      <c r="N134" s="210" t="s">
        <v>44</v>
      </c>
      <c r="O134" s="72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3" t="s">
        <v>272</v>
      </c>
      <c r="AT134" s="213" t="s">
        <v>177</v>
      </c>
      <c r="AU134" s="213" t="s">
        <v>89</v>
      </c>
      <c r="AY134" s="17" t="s">
        <v>173</v>
      </c>
      <c r="BE134" s="119">
        <f>IF(N134="základní",J134,0)</f>
        <v>0</v>
      </c>
      <c r="BF134" s="119">
        <f>IF(N134="snížená",J134,0)</f>
        <v>0</v>
      </c>
      <c r="BG134" s="119">
        <f>IF(N134="zákl. přenesená",J134,0)</f>
        <v>0</v>
      </c>
      <c r="BH134" s="119">
        <f>IF(N134="sníž. přenesená",J134,0)</f>
        <v>0</v>
      </c>
      <c r="BI134" s="119">
        <f>IF(N134="nulová",J134,0)</f>
        <v>0</v>
      </c>
      <c r="BJ134" s="17" t="s">
        <v>87</v>
      </c>
      <c r="BK134" s="119">
        <f>ROUND(I134*H134,2)</f>
        <v>0</v>
      </c>
      <c r="BL134" s="17" t="s">
        <v>272</v>
      </c>
      <c r="BM134" s="213" t="s">
        <v>967</v>
      </c>
    </row>
    <row r="135" spans="1:65" s="2" customFormat="1" ht="16.5" customHeight="1">
      <c r="A135" s="35"/>
      <c r="B135" s="36"/>
      <c r="C135" s="201" t="s">
        <v>207</v>
      </c>
      <c r="D135" s="201" t="s">
        <v>177</v>
      </c>
      <c r="E135" s="202" t="s">
        <v>968</v>
      </c>
      <c r="F135" s="203" t="s">
        <v>969</v>
      </c>
      <c r="G135" s="204" t="s">
        <v>193</v>
      </c>
      <c r="H135" s="205">
        <v>34.4</v>
      </c>
      <c r="I135" s="206"/>
      <c r="J135" s="207">
        <f>ROUND(I135*H135,2)</f>
        <v>0</v>
      </c>
      <c r="K135" s="208"/>
      <c r="L135" s="38"/>
      <c r="M135" s="209" t="s">
        <v>1</v>
      </c>
      <c r="N135" s="210" t="s">
        <v>44</v>
      </c>
      <c r="O135" s="72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3" t="s">
        <v>272</v>
      </c>
      <c r="AT135" s="213" t="s">
        <v>177</v>
      </c>
      <c r="AU135" s="213" t="s">
        <v>89</v>
      </c>
      <c r="AY135" s="17" t="s">
        <v>173</v>
      </c>
      <c r="BE135" s="119">
        <f>IF(N135="základní",J135,0)</f>
        <v>0</v>
      </c>
      <c r="BF135" s="119">
        <f>IF(N135="snížená",J135,0)</f>
        <v>0</v>
      </c>
      <c r="BG135" s="119">
        <f>IF(N135="zákl. přenesená",J135,0)</f>
        <v>0</v>
      </c>
      <c r="BH135" s="119">
        <f>IF(N135="sníž. přenesená",J135,0)</f>
        <v>0</v>
      </c>
      <c r="BI135" s="119">
        <f>IF(N135="nulová",J135,0)</f>
        <v>0</v>
      </c>
      <c r="BJ135" s="17" t="s">
        <v>87</v>
      </c>
      <c r="BK135" s="119">
        <f>ROUND(I135*H135,2)</f>
        <v>0</v>
      </c>
      <c r="BL135" s="17" t="s">
        <v>272</v>
      </c>
      <c r="BM135" s="213" t="s">
        <v>970</v>
      </c>
    </row>
    <row r="136" spans="1:65" s="2" customFormat="1" ht="24.2" customHeight="1">
      <c r="A136" s="35"/>
      <c r="B136" s="36"/>
      <c r="C136" s="247" t="s">
        <v>214</v>
      </c>
      <c r="D136" s="247" t="s">
        <v>291</v>
      </c>
      <c r="E136" s="248" t="s">
        <v>971</v>
      </c>
      <c r="F136" s="249" t="s">
        <v>972</v>
      </c>
      <c r="G136" s="250" t="s">
        <v>342</v>
      </c>
      <c r="H136" s="251">
        <v>0.094</v>
      </c>
      <c r="I136" s="252"/>
      <c r="J136" s="253">
        <f>ROUND(I136*H136,2)</f>
        <v>0</v>
      </c>
      <c r="K136" s="254"/>
      <c r="L136" s="255"/>
      <c r="M136" s="256" t="s">
        <v>1</v>
      </c>
      <c r="N136" s="257" t="s">
        <v>44</v>
      </c>
      <c r="O136" s="72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3" t="s">
        <v>376</v>
      </c>
      <c r="AT136" s="213" t="s">
        <v>291</v>
      </c>
      <c r="AU136" s="213" t="s">
        <v>89</v>
      </c>
      <c r="AY136" s="17" t="s">
        <v>173</v>
      </c>
      <c r="BE136" s="119">
        <f>IF(N136="základní",J136,0)</f>
        <v>0</v>
      </c>
      <c r="BF136" s="119">
        <f>IF(N136="snížená",J136,0)</f>
        <v>0</v>
      </c>
      <c r="BG136" s="119">
        <f>IF(N136="zákl. přenesená",J136,0)</f>
        <v>0</v>
      </c>
      <c r="BH136" s="119">
        <f>IF(N136="sníž. přenesená",J136,0)</f>
        <v>0</v>
      </c>
      <c r="BI136" s="119">
        <f>IF(N136="nulová",J136,0)</f>
        <v>0</v>
      </c>
      <c r="BJ136" s="17" t="s">
        <v>87</v>
      </c>
      <c r="BK136" s="119">
        <f>ROUND(I136*H136,2)</f>
        <v>0</v>
      </c>
      <c r="BL136" s="17" t="s">
        <v>272</v>
      </c>
      <c r="BM136" s="213" t="s">
        <v>973</v>
      </c>
    </row>
    <row r="137" spans="2:63" s="12" customFormat="1" ht="22.9" customHeight="1">
      <c r="B137" s="185"/>
      <c r="C137" s="186"/>
      <c r="D137" s="187" t="s">
        <v>78</v>
      </c>
      <c r="E137" s="199" t="s">
        <v>974</v>
      </c>
      <c r="F137" s="199" t="s">
        <v>975</v>
      </c>
      <c r="G137" s="186"/>
      <c r="H137" s="186"/>
      <c r="I137" s="189"/>
      <c r="J137" s="200">
        <f>BK137</f>
        <v>0</v>
      </c>
      <c r="K137" s="186"/>
      <c r="L137" s="191"/>
      <c r="M137" s="192"/>
      <c r="N137" s="193"/>
      <c r="O137" s="193"/>
      <c r="P137" s="194">
        <f>SUM(P138:P139)</f>
        <v>0</v>
      </c>
      <c r="Q137" s="193"/>
      <c r="R137" s="194">
        <f>SUM(R138:R139)</f>
        <v>0.01139</v>
      </c>
      <c r="S137" s="193"/>
      <c r="T137" s="195">
        <f>SUM(T138:T139)</f>
        <v>0</v>
      </c>
      <c r="AR137" s="196" t="s">
        <v>79</v>
      </c>
      <c r="AT137" s="197" t="s">
        <v>78</v>
      </c>
      <c r="AU137" s="197" t="s">
        <v>87</v>
      </c>
      <c r="AY137" s="196" t="s">
        <v>173</v>
      </c>
      <c r="BK137" s="198">
        <f>SUM(BK138:BK139)</f>
        <v>0</v>
      </c>
    </row>
    <row r="138" spans="1:65" s="2" customFormat="1" ht="24.2" customHeight="1">
      <c r="A138" s="35"/>
      <c r="B138" s="36"/>
      <c r="C138" s="201" t="s">
        <v>227</v>
      </c>
      <c r="D138" s="201" t="s">
        <v>177</v>
      </c>
      <c r="E138" s="202" t="s">
        <v>976</v>
      </c>
      <c r="F138" s="203" t="s">
        <v>977</v>
      </c>
      <c r="G138" s="204" t="s">
        <v>261</v>
      </c>
      <c r="H138" s="205">
        <v>33.5</v>
      </c>
      <c r="I138" s="206"/>
      <c r="J138" s="207">
        <f>ROUND(I138*H138,2)</f>
        <v>0</v>
      </c>
      <c r="K138" s="208"/>
      <c r="L138" s="38"/>
      <c r="M138" s="209" t="s">
        <v>1</v>
      </c>
      <c r="N138" s="210" t="s">
        <v>44</v>
      </c>
      <c r="O138" s="72"/>
      <c r="P138" s="211">
        <f>O138*H138</f>
        <v>0</v>
      </c>
      <c r="Q138" s="211">
        <v>0.00034</v>
      </c>
      <c r="R138" s="211">
        <f>Q138*H138</f>
        <v>0.01139</v>
      </c>
      <c r="S138" s="211">
        <v>0</v>
      </c>
      <c r="T138" s="21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3" t="s">
        <v>181</v>
      </c>
      <c r="AT138" s="213" t="s">
        <v>177</v>
      </c>
      <c r="AU138" s="213" t="s">
        <v>89</v>
      </c>
      <c r="AY138" s="17" t="s">
        <v>173</v>
      </c>
      <c r="BE138" s="119">
        <f>IF(N138="základní",J138,0)</f>
        <v>0</v>
      </c>
      <c r="BF138" s="119">
        <f>IF(N138="snížená",J138,0)</f>
        <v>0</v>
      </c>
      <c r="BG138" s="119">
        <f>IF(N138="zákl. přenesená",J138,0)</f>
        <v>0</v>
      </c>
      <c r="BH138" s="119">
        <f>IF(N138="sníž. přenesená",J138,0)</f>
        <v>0</v>
      </c>
      <c r="BI138" s="119">
        <f>IF(N138="nulová",J138,0)</f>
        <v>0</v>
      </c>
      <c r="BJ138" s="17" t="s">
        <v>87</v>
      </c>
      <c r="BK138" s="119">
        <f>ROUND(I138*H138,2)</f>
        <v>0</v>
      </c>
      <c r="BL138" s="17" t="s">
        <v>181</v>
      </c>
      <c r="BM138" s="213" t="s">
        <v>978</v>
      </c>
    </row>
    <row r="139" spans="1:65" s="2" customFormat="1" ht="24.2" customHeight="1">
      <c r="A139" s="35"/>
      <c r="B139" s="36"/>
      <c r="C139" s="201" t="s">
        <v>231</v>
      </c>
      <c r="D139" s="201" t="s">
        <v>177</v>
      </c>
      <c r="E139" s="202" t="s">
        <v>979</v>
      </c>
      <c r="F139" s="203" t="s">
        <v>980</v>
      </c>
      <c r="G139" s="204" t="s">
        <v>373</v>
      </c>
      <c r="H139" s="205">
        <v>1</v>
      </c>
      <c r="I139" s="206"/>
      <c r="J139" s="207">
        <f>ROUND(I139*H139,2)</f>
        <v>0</v>
      </c>
      <c r="K139" s="208"/>
      <c r="L139" s="38"/>
      <c r="M139" s="209" t="s">
        <v>1</v>
      </c>
      <c r="N139" s="210" t="s">
        <v>44</v>
      </c>
      <c r="O139" s="72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3" t="s">
        <v>272</v>
      </c>
      <c r="AT139" s="213" t="s">
        <v>177</v>
      </c>
      <c r="AU139" s="213" t="s">
        <v>89</v>
      </c>
      <c r="AY139" s="17" t="s">
        <v>173</v>
      </c>
      <c r="BE139" s="119">
        <f>IF(N139="základní",J139,0)</f>
        <v>0</v>
      </c>
      <c r="BF139" s="119">
        <f>IF(N139="snížená",J139,0)</f>
        <v>0</v>
      </c>
      <c r="BG139" s="119">
        <f>IF(N139="zákl. přenesená",J139,0)</f>
        <v>0</v>
      </c>
      <c r="BH139" s="119">
        <f>IF(N139="sníž. přenesená",J139,0)</f>
        <v>0</v>
      </c>
      <c r="BI139" s="119">
        <f>IF(N139="nulová",J139,0)</f>
        <v>0</v>
      </c>
      <c r="BJ139" s="17" t="s">
        <v>87</v>
      </c>
      <c r="BK139" s="119">
        <f>ROUND(I139*H139,2)</f>
        <v>0</v>
      </c>
      <c r="BL139" s="17" t="s">
        <v>272</v>
      </c>
      <c r="BM139" s="213" t="s">
        <v>981</v>
      </c>
    </row>
    <row r="140" spans="2:63" s="12" customFormat="1" ht="22.9" customHeight="1">
      <c r="B140" s="185"/>
      <c r="C140" s="186"/>
      <c r="D140" s="187" t="s">
        <v>78</v>
      </c>
      <c r="E140" s="199" t="s">
        <v>982</v>
      </c>
      <c r="F140" s="199" t="s">
        <v>983</v>
      </c>
      <c r="G140" s="186"/>
      <c r="H140" s="186"/>
      <c r="I140" s="189"/>
      <c r="J140" s="200">
        <f>BK140</f>
        <v>0</v>
      </c>
      <c r="K140" s="186"/>
      <c r="L140" s="191"/>
      <c r="M140" s="192"/>
      <c r="N140" s="193"/>
      <c r="O140" s="193"/>
      <c r="P140" s="194">
        <f>P141+P142+P143</f>
        <v>0</v>
      </c>
      <c r="Q140" s="193"/>
      <c r="R140" s="194">
        <f>R141+R142+R143</f>
        <v>0</v>
      </c>
      <c r="S140" s="193"/>
      <c r="T140" s="195">
        <f>T141+T142+T143</f>
        <v>0</v>
      </c>
      <c r="AR140" s="196" t="s">
        <v>79</v>
      </c>
      <c r="AT140" s="197" t="s">
        <v>78</v>
      </c>
      <c r="AU140" s="197" t="s">
        <v>87</v>
      </c>
      <c r="AY140" s="196" t="s">
        <v>173</v>
      </c>
      <c r="BK140" s="198">
        <f>BK141+BK142+BK143</f>
        <v>0</v>
      </c>
    </row>
    <row r="141" spans="1:65" s="2" customFormat="1" ht="24.2" customHeight="1">
      <c r="A141" s="35"/>
      <c r="B141" s="36"/>
      <c r="C141" s="201" t="s">
        <v>238</v>
      </c>
      <c r="D141" s="201" t="s">
        <v>177</v>
      </c>
      <c r="E141" s="202" t="s">
        <v>984</v>
      </c>
      <c r="F141" s="203" t="s">
        <v>985</v>
      </c>
      <c r="G141" s="204" t="s">
        <v>261</v>
      </c>
      <c r="H141" s="205">
        <v>33.5</v>
      </c>
      <c r="I141" s="206"/>
      <c r="J141" s="207">
        <f>ROUND(I141*H141,2)</f>
        <v>0</v>
      </c>
      <c r="K141" s="208"/>
      <c r="L141" s="38"/>
      <c r="M141" s="209" t="s">
        <v>1</v>
      </c>
      <c r="N141" s="210" t="s">
        <v>44</v>
      </c>
      <c r="O141" s="72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3" t="s">
        <v>272</v>
      </c>
      <c r="AT141" s="213" t="s">
        <v>177</v>
      </c>
      <c r="AU141" s="213" t="s">
        <v>89</v>
      </c>
      <c r="AY141" s="17" t="s">
        <v>173</v>
      </c>
      <c r="BE141" s="119">
        <f>IF(N141="základní",J141,0)</f>
        <v>0</v>
      </c>
      <c r="BF141" s="119">
        <f>IF(N141="snížená",J141,0)</f>
        <v>0</v>
      </c>
      <c r="BG141" s="119">
        <f>IF(N141="zákl. přenesená",J141,0)</f>
        <v>0</v>
      </c>
      <c r="BH141" s="119">
        <f>IF(N141="sníž. přenesená",J141,0)</f>
        <v>0</v>
      </c>
      <c r="BI141" s="119">
        <f>IF(N141="nulová",J141,0)</f>
        <v>0</v>
      </c>
      <c r="BJ141" s="17" t="s">
        <v>87</v>
      </c>
      <c r="BK141" s="119">
        <f>ROUND(I141*H141,2)</f>
        <v>0</v>
      </c>
      <c r="BL141" s="17" t="s">
        <v>272</v>
      </c>
      <c r="BM141" s="213" t="s">
        <v>986</v>
      </c>
    </row>
    <row r="142" spans="1:65" s="2" customFormat="1" ht="24.2" customHeight="1">
      <c r="A142" s="35"/>
      <c r="B142" s="36"/>
      <c r="C142" s="201" t="s">
        <v>175</v>
      </c>
      <c r="D142" s="201" t="s">
        <v>177</v>
      </c>
      <c r="E142" s="202" t="s">
        <v>987</v>
      </c>
      <c r="F142" s="203" t="s">
        <v>988</v>
      </c>
      <c r="G142" s="204" t="s">
        <v>261</v>
      </c>
      <c r="H142" s="205">
        <v>33.5</v>
      </c>
      <c r="I142" s="206"/>
      <c r="J142" s="207">
        <f>ROUND(I142*H142,2)</f>
        <v>0</v>
      </c>
      <c r="K142" s="208"/>
      <c r="L142" s="38"/>
      <c r="M142" s="209" t="s">
        <v>1</v>
      </c>
      <c r="N142" s="210" t="s">
        <v>44</v>
      </c>
      <c r="O142" s="72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3" t="s">
        <v>272</v>
      </c>
      <c r="AT142" s="213" t="s">
        <v>177</v>
      </c>
      <c r="AU142" s="213" t="s">
        <v>89</v>
      </c>
      <c r="AY142" s="17" t="s">
        <v>173</v>
      </c>
      <c r="BE142" s="119">
        <f>IF(N142="základní",J142,0)</f>
        <v>0</v>
      </c>
      <c r="BF142" s="119">
        <f>IF(N142="snížená",J142,0)</f>
        <v>0</v>
      </c>
      <c r="BG142" s="119">
        <f>IF(N142="zákl. přenesená",J142,0)</f>
        <v>0</v>
      </c>
      <c r="BH142" s="119">
        <f>IF(N142="sníž. přenesená",J142,0)</f>
        <v>0</v>
      </c>
      <c r="BI142" s="119">
        <f>IF(N142="nulová",J142,0)</f>
        <v>0</v>
      </c>
      <c r="BJ142" s="17" t="s">
        <v>87</v>
      </c>
      <c r="BK142" s="119">
        <f>ROUND(I142*H142,2)</f>
        <v>0</v>
      </c>
      <c r="BL142" s="17" t="s">
        <v>272</v>
      </c>
      <c r="BM142" s="213" t="s">
        <v>989</v>
      </c>
    </row>
    <row r="143" spans="2:63" s="12" customFormat="1" ht="20.85" customHeight="1">
      <c r="B143" s="185"/>
      <c r="C143" s="186"/>
      <c r="D143" s="187" t="s">
        <v>78</v>
      </c>
      <c r="E143" s="199" t="s">
        <v>990</v>
      </c>
      <c r="F143" s="199" t="s">
        <v>991</v>
      </c>
      <c r="G143" s="186"/>
      <c r="H143" s="186"/>
      <c r="I143" s="189"/>
      <c r="J143" s="200">
        <f>BK143</f>
        <v>0</v>
      </c>
      <c r="K143" s="186"/>
      <c r="L143" s="191"/>
      <c r="M143" s="192"/>
      <c r="N143" s="193"/>
      <c r="O143" s="193"/>
      <c r="P143" s="194">
        <f>SUM(P144:P146)</f>
        <v>0</v>
      </c>
      <c r="Q143" s="193"/>
      <c r="R143" s="194">
        <f>SUM(R144:R146)</f>
        <v>0</v>
      </c>
      <c r="S143" s="193"/>
      <c r="T143" s="195">
        <f>SUM(T144:T146)</f>
        <v>0</v>
      </c>
      <c r="AR143" s="196" t="s">
        <v>79</v>
      </c>
      <c r="AT143" s="197" t="s">
        <v>78</v>
      </c>
      <c r="AU143" s="197" t="s">
        <v>89</v>
      </c>
      <c r="AY143" s="196" t="s">
        <v>173</v>
      </c>
      <c r="BK143" s="198">
        <f>SUM(BK144:BK146)</f>
        <v>0</v>
      </c>
    </row>
    <row r="144" spans="1:65" s="2" customFormat="1" ht="16.5" customHeight="1">
      <c r="A144" s="35"/>
      <c r="B144" s="36"/>
      <c r="C144" s="201" t="s">
        <v>247</v>
      </c>
      <c r="D144" s="201" t="s">
        <v>177</v>
      </c>
      <c r="E144" s="202" t="s">
        <v>992</v>
      </c>
      <c r="F144" s="203" t="s">
        <v>993</v>
      </c>
      <c r="G144" s="204" t="s">
        <v>402</v>
      </c>
      <c r="H144" s="205">
        <v>1</v>
      </c>
      <c r="I144" s="206"/>
      <c r="J144" s="207">
        <f>ROUND(I144*H144,2)</f>
        <v>0</v>
      </c>
      <c r="K144" s="208"/>
      <c r="L144" s="38"/>
      <c r="M144" s="209" t="s">
        <v>1</v>
      </c>
      <c r="N144" s="210" t="s">
        <v>44</v>
      </c>
      <c r="O144" s="72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3" t="s">
        <v>272</v>
      </c>
      <c r="AT144" s="213" t="s">
        <v>177</v>
      </c>
      <c r="AU144" s="213" t="s">
        <v>182</v>
      </c>
      <c r="AY144" s="17" t="s">
        <v>173</v>
      </c>
      <c r="BE144" s="119">
        <f>IF(N144="základní",J144,0)</f>
        <v>0</v>
      </c>
      <c r="BF144" s="119">
        <f>IF(N144="snížená",J144,0)</f>
        <v>0</v>
      </c>
      <c r="BG144" s="119">
        <f>IF(N144="zákl. přenesená",J144,0)</f>
        <v>0</v>
      </c>
      <c r="BH144" s="119">
        <f>IF(N144="sníž. přenesená",J144,0)</f>
        <v>0</v>
      </c>
      <c r="BI144" s="119">
        <f>IF(N144="nulová",J144,0)</f>
        <v>0</v>
      </c>
      <c r="BJ144" s="17" t="s">
        <v>87</v>
      </c>
      <c r="BK144" s="119">
        <f>ROUND(I144*H144,2)</f>
        <v>0</v>
      </c>
      <c r="BL144" s="17" t="s">
        <v>272</v>
      </c>
      <c r="BM144" s="213" t="s">
        <v>994</v>
      </c>
    </row>
    <row r="145" spans="1:65" s="2" customFormat="1" ht="21.75" customHeight="1">
      <c r="A145" s="35"/>
      <c r="B145" s="36"/>
      <c r="C145" s="201" t="s">
        <v>252</v>
      </c>
      <c r="D145" s="201" t="s">
        <v>177</v>
      </c>
      <c r="E145" s="202" t="s">
        <v>995</v>
      </c>
      <c r="F145" s="203" t="s">
        <v>996</v>
      </c>
      <c r="G145" s="204" t="s">
        <v>997</v>
      </c>
      <c r="H145" s="205">
        <v>1</v>
      </c>
      <c r="I145" s="206"/>
      <c r="J145" s="207">
        <f>ROUND(I145*H145,2)</f>
        <v>0</v>
      </c>
      <c r="K145" s="208"/>
      <c r="L145" s="38"/>
      <c r="M145" s="209" t="s">
        <v>1</v>
      </c>
      <c r="N145" s="210" t="s">
        <v>44</v>
      </c>
      <c r="O145" s="72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3" t="s">
        <v>272</v>
      </c>
      <c r="AT145" s="213" t="s">
        <v>177</v>
      </c>
      <c r="AU145" s="213" t="s">
        <v>182</v>
      </c>
      <c r="AY145" s="17" t="s">
        <v>173</v>
      </c>
      <c r="BE145" s="119">
        <f>IF(N145="základní",J145,0)</f>
        <v>0</v>
      </c>
      <c r="BF145" s="119">
        <f>IF(N145="snížená",J145,0)</f>
        <v>0</v>
      </c>
      <c r="BG145" s="119">
        <f>IF(N145="zákl. přenesená",J145,0)</f>
        <v>0</v>
      </c>
      <c r="BH145" s="119">
        <f>IF(N145="sníž. přenesená",J145,0)</f>
        <v>0</v>
      </c>
      <c r="BI145" s="119">
        <f>IF(N145="nulová",J145,0)</f>
        <v>0</v>
      </c>
      <c r="BJ145" s="17" t="s">
        <v>87</v>
      </c>
      <c r="BK145" s="119">
        <f>ROUND(I145*H145,2)</f>
        <v>0</v>
      </c>
      <c r="BL145" s="17" t="s">
        <v>272</v>
      </c>
      <c r="BM145" s="213" t="s">
        <v>998</v>
      </c>
    </row>
    <row r="146" spans="1:65" s="2" customFormat="1" ht="16.5" customHeight="1">
      <c r="A146" s="35"/>
      <c r="B146" s="36"/>
      <c r="C146" s="247" t="s">
        <v>258</v>
      </c>
      <c r="D146" s="247" t="s">
        <v>291</v>
      </c>
      <c r="E146" s="248" t="s">
        <v>999</v>
      </c>
      <c r="F146" s="249" t="s">
        <v>1000</v>
      </c>
      <c r="G146" s="250" t="s">
        <v>728</v>
      </c>
      <c r="H146" s="251">
        <v>1</v>
      </c>
      <c r="I146" s="252"/>
      <c r="J146" s="253">
        <f>ROUND(I146*H146,2)</f>
        <v>0</v>
      </c>
      <c r="K146" s="254"/>
      <c r="L146" s="255"/>
      <c r="M146" s="267" t="s">
        <v>1</v>
      </c>
      <c r="N146" s="268" t="s">
        <v>44</v>
      </c>
      <c r="O146" s="264"/>
      <c r="P146" s="265">
        <f>O146*H146</f>
        <v>0</v>
      </c>
      <c r="Q146" s="265">
        <v>0</v>
      </c>
      <c r="R146" s="265">
        <f>Q146*H146</f>
        <v>0</v>
      </c>
      <c r="S146" s="265">
        <v>0</v>
      </c>
      <c r="T146" s="26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3" t="s">
        <v>376</v>
      </c>
      <c r="AT146" s="213" t="s">
        <v>291</v>
      </c>
      <c r="AU146" s="213" t="s">
        <v>182</v>
      </c>
      <c r="AY146" s="17" t="s">
        <v>173</v>
      </c>
      <c r="BE146" s="119">
        <f>IF(N146="základní",J146,0)</f>
        <v>0</v>
      </c>
      <c r="BF146" s="119">
        <f>IF(N146="snížená",J146,0)</f>
        <v>0</v>
      </c>
      <c r="BG146" s="119">
        <f>IF(N146="zákl. přenesená",J146,0)</f>
        <v>0</v>
      </c>
      <c r="BH146" s="119">
        <f>IF(N146="sníž. přenesená",J146,0)</f>
        <v>0</v>
      </c>
      <c r="BI146" s="119">
        <f>IF(N146="nulová",J146,0)</f>
        <v>0</v>
      </c>
      <c r="BJ146" s="17" t="s">
        <v>87</v>
      </c>
      <c r="BK146" s="119">
        <f>ROUND(I146*H146,2)</f>
        <v>0</v>
      </c>
      <c r="BL146" s="17" t="s">
        <v>272</v>
      </c>
      <c r="BM146" s="213" t="s">
        <v>1001</v>
      </c>
    </row>
    <row r="147" spans="1:31" s="2" customFormat="1" ht="6.95" customHeight="1">
      <c r="A147" s="35"/>
      <c r="B147" s="55"/>
      <c r="C147" s="56"/>
      <c r="D147" s="56"/>
      <c r="E147" s="56"/>
      <c r="F147" s="56"/>
      <c r="G147" s="56"/>
      <c r="H147" s="56"/>
      <c r="I147" s="56"/>
      <c r="J147" s="56"/>
      <c r="K147" s="56"/>
      <c r="L147" s="38"/>
      <c r="M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</sheetData>
  <sheetProtection algorithmName="SHA-512" hashValue="nrnIerAaDGYwilLMT0H+hGk2Y3Tain2lTTi6QOzhB1dCHm9EJgDynEkOL3KvnA3KtfaJPP+PPnmL0awNys727A==" saltValue="uC/NEB6YaqX1cQiZuanrhYwt+oROTDWpAvlmEYd8zeNOvxlype47L+acyeGGf2xPpA2X1VDJx1jy2UnqxvvLQg==" spinCount="100000" sheet="1" objects="1" scenarios="1" formatColumns="0" formatRows="0" autoFilter="0"/>
  <autoFilter ref="C125:K146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9.710937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102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89</v>
      </c>
    </row>
    <row r="4" spans="2:46" s="1" customFormat="1" ht="24.95" customHeight="1">
      <c r="B4" s="20"/>
      <c r="D4" s="127" t="s">
        <v>125</v>
      </c>
      <c r="L4" s="20"/>
      <c r="M4" s="12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322" t="str">
        <f>'Rekapitulace stavby'!K6</f>
        <v>VTL plynovodní přípojka pro teplárnu Tábor</v>
      </c>
      <c r="F7" s="323"/>
      <c r="G7" s="323"/>
      <c r="H7" s="323"/>
      <c r="L7" s="20"/>
    </row>
    <row r="8" spans="2:12" s="1" customFormat="1" ht="12" customHeight="1">
      <c r="B8" s="20"/>
      <c r="D8" s="129" t="s">
        <v>126</v>
      </c>
      <c r="L8" s="20"/>
    </row>
    <row r="9" spans="1:31" s="2" customFormat="1" ht="16.5" customHeight="1">
      <c r="A9" s="35"/>
      <c r="B9" s="38"/>
      <c r="C9" s="35"/>
      <c r="D9" s="35"/>
      <c r="E9" s="322" t="s">
        <v>938</v>
      </c>
      <c r="F9" s="325"/>
      <c r="G9" s="325"/>
      <c r="H9" s="32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8"/>
      <c r="C10" s="35"/>
      <c r="D10" s="129" t="s">
        <v>939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8"/>
      <c r="C11" s="35"/>
      <c r="D11" s="35"/>
      <c r="E11" s="324" t="s">
        <v>1002</v>
      </c>
      <c r="F11" s="325"/>
      <c r="G11" s="325"/>
      <c r="H11" s="32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38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8"/>
      <c r="C13" s="35"/>
      <c r="D13" s="129" t="s">
        <v>18</v>
      </c>
      <c r="E13" s="35"/>
      <c r="F13" s="111" t="s">
        <v>19</v>
      </c>
      <c r="G13" s="35"/>
      <c r="H13" s="35"/>
      <c r="I13" s="129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9" t="s">
        <v>21</v>
      </c>
      <c r="E14" s="35"/>
      <c r="F14" s="111" t="s">
        <v>22</v>
      </c>
      <c r="G14" s="35"/>
      <c r="H14" s="35"/>
      <c r="I14" s="129" t="s">
        <v>23</v>
      </c>
      <c r="J14" s="130" t="str">
        <f>'Rekapitulace stavby'!AN8</f>
        <v>25. 8. 2021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38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8"/>
      <c r="C16" s="35"/>
      <c r="D16" s="129" t="s">
        <v>25</v>
      </c>
      <c r="E16" s="35"/>
      <c r="F16" s="35"/>
      <c r="G16" s="35"/>
      <c r="H16" s="35"/>
      <c r="I16" s="129" t="s">
        <v>26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8"/>
      <c r="C17" s="35"/>
      <c r="D17" s="35"/>
      <c r="E17" s="111" t="s">
        <v>27</v>
      </c>
      <c r="F17" s="35"/>
      <c r="G17" s="35"/>
      <c r="H17" s="35"/>
      <c r="I17" s="129" t="s">
        <v>28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38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8"/>
      <c r="C19" s="35"/>
      <c r="D19" s="129" t="s">
        <v>29</v>
      </c>
      <c r="E19" s="35"/>
      <c r="F19" s="35"/>
      <c r="G19" s="35"/>
      <c r="H19" s="35"/>
      <c r="I19" s="129" t="s">
        <v>26</v>
      </c>
      <c r="J19" s="30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8"/>
      <c r="C20" s="35"/>
      <c r="D20" s="35"/>
      <c r="E20" s="326" t="str">
        <f>'Rekapitulace stavby'!E14</f>
        <v>Vyplň údaj</v>
      </c>
      <c r="F20" s="327"/>
      <c r="G20" s="327"/>
      <c r="H20" s="327"/>
      <c r="I20" s="129" t="s">
        <v>28</v>
      </c>
      <c r="J20" s="30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38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8"/>
      <c r="C22" s="35"/>
      <c r="D22" s="129" t="s">
        <v>31</v>
      </c>
      <c r="E22" s="35"/>
      <c r="F22" s="35"/>
      <c r="G22" s="35"/>
      <c r="H22" s="35"/>
      <c r="I22" s="129" t="s">
        <v>26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8"/>
      <c r="C23" s="35"/>
      <c r="D23" s="35"/>
      <c r="E23" s="111" t="s">
        <v>32</v>
      </c>
      <c r="F23" s="35"/>
      <c r="G23" s="35"/>
      <c r="H23" s="35"/>
      <c r="I23" s="129" t="s">
        <v>28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38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8"/>
      <c r="C25" s="35"/>
      <c r="D25" s="129" t="s">
        <v>34</v>
      </c>
      <c r="E25" s="35"/>
      <c r="F25" s="35"/>
      <c r="G25" s="35"/>
      <c r="H25" s="35"/>
      <c r="I25" s="129" t="s">
        <v>26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8"/>
      <c r="C26" s="35"/>
      <c r="D26" s="35"/>
      <c r="E26" s="111" t="s">
        <v>941</v>
      </c>
      <c r="F26" s="35"/>
      <c r="G26" s="35"/>
      <c r="H26" s="35"/>
      <c r="I26" s="129" t="s">
        <v>28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38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8"/>
      <c r="C28" s="35"/>
      <c r="D28" s="129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31"/>
      <c r="B29" s="132"/>
      <c r="C29" s="131"/>
      <c r="D29" s="131"/>
      <c r="E29" s="328" t="s">
        <v>1</v>
      </c>
      <c r="F29" s="328"/>
      <c r="G29" s="328"/>
      <c r="H29" s="328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2" customFormat="1" ht="6.95" customHeight="1">
      <c r="A30" s="35"/>
      <c r="B30" s="38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8"/>
      <c r="C31" s="35"/>
      <c r="D31" s="134"/>
      <c r="E31" s="134"/>
      <c r="F31" s="134"/>
      <c r="G31" s="134"/>
      <c r="H31" s="134"/>
      <c r="I31" s="134"/>
      <c r="J31" s="134"/>
      <c r="K31" s="13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5" t="s">
        <v>39</v>
      </c>
      <c r="E32" s="35"/>
      <c r="F32" s="35"/>
      <c r="G32" s="35"/>
      <c r="H32" s="35"/>
      <c r="I32" s="35"/>
      <c r="J32" s="136">
        <f>ROUND(J123,2)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4"/>
      <c r="E33" s="134"/>
      <c r="F33" s="134"/>
      <c r="G33" s="134"/>
      <c r="H33" s="134"/>
      <c r="I33" s="134"/>
      <c r="J33" s="134"/>
      <c r="K33" s="134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7" t="s">
        <v>41</v>
      </c>
      <c r="G34" s="35"/>
      <c r="H34" s="35"/>
      <c r="I34" s="137" t="s">
        <v>40</v>
      </c>
      <c r="J34" s="137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8" t="s">
        <v>43</v>
      </c>
      <c r="E35" s="129" t="s">
        <v>44</v>
      </c>
      <c r="F35" s="139">
        <f>ROUND((SUM(BE123:BE136)),2)</f>
        <v>0</v>
      </c>
      <c r="G35" s="35"/>
      <c r="H35" s="35"/>
      <c r="I35" s="140">
        <v>0.21</v>
      </c>
      <c r="J35" s="139">
        <f>ROUND(((SUM(BE123:BE136))*I35),2)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9" t="s">
        <v>45</v>
      </c>
      <c r="F36" s="139">
        <f>ROUND((SUM(BF123:BF136)),2)</f>
        <v>0</v>
      </c>
      <c r="G36" s="35"/>
      <c r="H36" s="35"/>
      <c r="I36" s="140">
        <v>0.15</v>
      </c>
      <c r="J36" s="139">
        <f>ROUND(((SUM(BF123:BF136))*I36),2)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9" t="s">
        <v>46</v>
      </c>
      <c r="F37" s="139">
        <f>ROUND((SUM(BG123:BG136)),2)</f>
        <v>0</v>
      </c>
      <c r="G37" s="35"/>
      <c r="H37" s="35"/>
      <c r="I37" s="140">
        <v>0.21</v>
      </c>
      <c r="J37" s="139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9" t="s">
        <v>47</v>
      </c>
      <c r="F38" s="139">
        <f>ROUND((SUM(BH123:BH136)),2)</f>
        <v>0</v>
      </c>
      <c r="G38" s="35"/>
      <c r="H38" s="35"/>
      <c r="I38" s="140">
        <v>0.15</v>
      </c>
      <c r="J38" s="139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9" t="s">
        <v>48</v>
      </c>
      <c r="F39" s="139">
        <f>ROUND((SUM(BI123:BI136)),2)</f>
        <v>0</v>
      </c>
      <c r="G39" s="35"/>
      <c r="H39" s="35"/>
      <c r="I39" s="140">
        <v>0</v>
      </c>
      <c r="J39" s="139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1"/>
      <c r="D41" s="142" t="s">
        <v>49</v>
      </c>
      <c r="E41" s="143"/>
      <c r="F41" s="143"/>
      <c r="G41" s="144" t="s">
        <v>50</v>
      </c>
      <c r="H41" s="145" t="s">
        <v>51</v>
      </c>
      <c r="I41" s="143"/>
      <c r="J41" s="146">
        <f>SUM(J32:J39)</f>
        <v>0</v>
      </c>
      <c r="K41" s="147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8" t="s">
        <v>52</v>
      </c>
      <c r="E50" s="149"/>
      <c r="F50" s="149"/>
      <c r="G50" s="148" t="s">
        <v>53</v>
      </c>
      <c r="H50" s="149"/>
      <c r="I50" s="149"/>
      <c r="J50" s="149"/>
      <c r="K50" s="149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0" t="s">
        <v>54</v>
      </c>
      <c r="E61" s="151"/>
      <c r="F61" s="152" t="s">
        <v>55</v>
      </c>
      <c r="G61" s="150" t="s">
        <v>54</v>
      </c>
      <c r="H61" s="151"/>
      <c r="I61" s="151"/>
      <c r="J61" s="153" t="s">
        <v>55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8" t="s">
        <v>56</v>
      </c>
      <c r="E65" s="154"/>
      <c r="F65" s="154"/>
      <c r="G65" s="148" t="s">
        <v>57</v>
      </c>
      <c r="H65" s="154"/>
      <c r="I65" s="154"/>
      <c r="J65" s="154"/>
      <c r="K65" s="15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0" t="s">
        <v>54</v>
      </c>
      <c r="E76" s="151"/>
      <c r="F76" s="152" t="s">
        <v>55</v>
      </c>
      <c r="G76" s="150" t="s">
        <v>54</v>
      </c>
      <c r="H76" s="151"/>
      <c r="I76" s="151"/>
      <c r="J76" s="153" t="s">
        <v>55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VTL plynovodní přípojka pro teplárnu Tábor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1"/>
      <c r="C86" s="29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5"/>
      <c r="B87" s="36"/>
      <c r="C87" s="37"/>
      <c r="D87" s="37"/>
      <c r="E87" s="320" t="s">
        <v>938</v>
      </c>
      <c r="F87" s="319"/>
      <c r="G87" s="319"/>
      <c r="H87" s="31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939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5" t="str">
        <f>E11</f>
        <v>36-3.2/2021 - SO 03/02 - RS elektro část</v>
      </c>
      <c r="F89" s="319"/>
      <c r="G89" s="319"/>
      <c r="H89" s="31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21</v>
      </c>
      <c r="D91" s="37"/>
      <c r="E91" s="37"/>
      <c r="F91" s="27" t="str">
        <f>F14</f>
        <v>Měšice u Tábora</v>
      </c>
      <c r="G91" s="37"/>
      <c r="H91" s="37"/>
      <c r="I91" s="29" t="s">
        <v>23</v>
      </c>
      <c r="J91" s="67" t="str">
        <f>IF(J14="","",J14)</f>
        <v>25. 8. 2021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15" customHeight="1">
      <c r="A93" s="35"/>
      <c r="B93" s="36"/>
      <c r="C93" s="29" t="s">
        <v>25</v>
      </c>
      <c r="D93" s="37"/>
      <c r="E93" s="37"/>
      <c r="F93" s="27" t="str">
        <f>E17</f>
        <v xml:space="preserve">C-Energy Planá s. r. o., Průmyslová 748, Planá </v>
      </c>
      <c r="G93" s="37"/>
      <c r="H93" s="37"/>
      <c r="I93" s="29" t="s">
        <v>31</v>
      </c>
      <c r="J93" s="32" t="str">
        <f>E23</f>
        <v>Jiří Veselý, Krasetín ev. č. 18, 382 03 Holubov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29" t="s">
        <v>29</v>
      </c>
      <c r="D94" s="37"/>
      <c r="E94" s="37"/>
      <c r="F94" s="27" t="str">
        <f>IF(E20="","",E20)</f>
        <v>Vyplň údaj</v>
      </c>
      <c r="G94" s="37"/>
      <c r="H94" s="37"/>
      <c r="I94" s="29" t="s">
        <v>34</v>
      </c>
      <c r="J94" s="32" t="str">
        <f>E26</f>
        <v>MONTGAS, a. s.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129</v>
      </c>
      <c r="D96" s="124"/>
      <c r="E96" s="124"/>
      <c r="F96" s="124"/>
      <c r="G96" s="124"/>
      <c r="H96" s="124"/>
      <c r="I96" s="124"/>
      <c r="J96" s="160" t="s">
        <v>130</v>
      </c>
      <c r="K96" s="124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1" t="s">
        <v>131</v>
      </c>
      <c r="D98" s="37"/>
      <c r="E98" s="37"/>
      <c r="F98" s="37"/>
      <c r="G98" s="37"/>
      <c r="H98" s="37"/>
      <c r="I98" s="37"/>
      <c r="J98" s="85">
        <f>J123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7" t="s">
        <v>132</v>
      </c>
    </row>
    <row r="99" spans="2:12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5"/>
      <c r="J99" s="166">
        <f>J124</f>
        <v>0</v>
      </c>
      <c r="K99" s="163"/>
      <c r="L99" s="167"/>
    </row>
    <row r="100" spans="2:12" s="10" customFormat="1" ht="19.9" customHeight="1">
      <c r="B100" s="168"/>
      <c r="C100" s="105"/>
      <c r="D100" s="169" t="s">
        <v>1003</v>
      </c>
      <c r="E100" s="170"/>
      <c r="F100" s="170"/>
      <c r="G100" s="170"/>
      <c r="H100" s="170"/>
      <c r="I100" s="170"/>
      <c r="J100" s="171">
        <f>J125</f>
        <v>0</v>
      </c>
      <c r="K100" s="105"/>
      <c r="L100" s="172"/>
    </row>
    <row r="101" spans="2:12" s="10" customFormat="1" ht="19.9" customHeight="1">
      <c r="B101" s="168"/>
      <c r="C101" s="105"/>
      <c r="D101" s="169" t="s">
        <v>1004</v>
      </c>
      <c r="E101" s="170"/>
      <c r="F101" s="170"/>
      <c r="G101" s="170"/>
      <c r="H101" s="170"/>
      <c r="I101" s="170"/>
      <c r="J101" s="171">
        <f>J133</f>
        <v>0</v>
      </c>
      <c r="K101" s="105"/>
      <c r="L101" s="172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3" t="s">
        <v>158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20" t="str">
        <f>E7</f>
        <v>VTL plynovodní přípojka pro teplárnu Tábor</v>
      </c>
      <c r="F111" s="321"/>
      <c r="G111" s="321"/>
      <c r="H111" s="321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2:12" s="1" customFormat="1" ht="12" customHeight="1">
      <c r="B112" s="21"/>
      <c r="C112" s="29" t="s">
        <v>126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5"/>
      <c r="B113" s="36"/>
      <c r="C113" s="37"/>
      <c r="D113" s="37"/>
      <c r="E113" s="320" t="s">
        <v>938</v>
      </c>
      <c r="F113" s="319"/>
      <c r="G113" s="319"/>
      <c r="H113" s="319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939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75" t="str">
        <f>E11</f>
        <v>36-3.2/2021 - SO 03/02 - RS elektro část</v>
      </c>
      <c r="F115" s="319"/>
      <c r="G115" s="319"/>
      <c r="H115" s="319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21</v>
      </c>
      <c r="D117" s="37"/>
      <c r="E117" s="37"/>
      <c r="F117" s="27" t="str">
        <f>F14</f>
        <v>Měšice u Tábora</v>
      </c>
      <c r="G117" s="37"/>
      <c r="H117" s="37"/>
      <c r="I117" s="29" t="s">
        <v>23</v>
      </c>
      <c r="J117" s="67" t="str">
        <f>IF(J14="","",J14)</f>
        <v>25. 8. 2021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40.15" customHeight="1">
      <c r="A119" s="35"/>
      <c r="B119" s="36"/>
      <c r="C119" s="29" t="s">
        <v>25</v>
      </c>
      <c r="D119" s="37"/>
      <c r="E119" s="37"/>
      <c r="F119" s="27" t="str">
        <f>E17</f>
        <v xml:space="preserve">C-Energy Planá s. r. o., Průmyslová 748, Planá </v>
      </c>
      <c r="G119" s="37"/>
      <c r="H119" s="37"/>
      <c r="I119" s="29" t="s">
        <v>31</v>
      </c>
      <c r="J119" s="32" t="str">
        <f>E23</f>
        <v>Jiří Veselý, Krasetín ev. č. 18, 382 03 Holubov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29" t="s">
        <v>29</v>
      </c>
      <c r="D120" s="37"/>
      <c r="E120" s="37"/>
      <c r="F120" s="27" t="str">
        <f>IF(E20="","",E20)</f>
        <v>Vyplň údaj</v>
      </c>
      <c r="G120" s="37"/>
      <c r="H120" s="37"/>
      <c r="I120" s="29" t="s">
        <v>34</v>
      </c>
      <c r="J120" s="32" t="str">
        <f>E26</f>
        <v>MONTGAS, a. s.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3"/>
      <c r="B122" s="174"/>
      <c r="C122" s="175" t="s">
        <v>159</v>
      </c>
      <c r="D122" s="176" t="s">
        <v>64</v>
      </c>
      <c r="E122" s="176" t="s">
        <v>60</v>
      </c>
      <c r="F122" s="176" t="s">
        <v>61</v>
      </c>
      <c r="G122" s="176" t="s">
        <v>160</v>
      </c>
      <c r="H122" s="176" t="s">
        <v>161</v>
      </c>
      <c r="I122" s="176" t="s">
        <v>162</v>
      </c>
      <c r="J122" s="177" t="s">
        <v>130</v>
      </c>
      <c r="K122" s="178" t="s">
        <v>163</v>
      </c>
      <c r="L122" s="179"/>
      <c r="M122" s="76" t="s">
        <v>1</v>
      </c>
      <c r="N122" s="77" t="s">
        <v>43</v>
      </c>
      <c r="O122" s="77" t="s">
        <v>164</v>
      </c>
      <c r="P122" s="77" t="s">
        <v>165</v>
      </c>
      <c r="Q122" s="77" t="s">
        <v>166</v>
      </c>
      <c r="R122" s="77" t="s">
        <v>167</v>
      </c>
      <c r="S122" s="77" t="s">
        <v>168</v>
      </c>
      <c r="T122" s="78" t="s">
        <v>169</v>
      </c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</row>
    <row r="123" spans="1:63" s="2" customFormat="1" ht="22.9" customHeight="1">
      <c r="A123" s="35"/>
      <c r="B123" s="36"/>
      <c r="C123" s="83" t="s">
        <v>170</v>
      </c>
      <c r="D123" s="37"/>
      <c r="E123" s="37"/>
      <c r="F123" s="37"/>
      <c r="G123" s="37"/>
      <c r="H123" s="37"/>
      <c r="I123" s="37"/>
      <c r="J123" s="180">
        <f>BK123</f>
        <v>0</v>
      </c>
      <c r="K123" s="37"/>
      <c r="L123" s="38"/>
      <c r="M123" s="79"/>
      <c r="N123" s="181"/>
      <c r="O123" s="80"/>
      <c r="P123" s="182">
        <f>P124</f>
        <v>0</v>
      </c>
      <c r="Q123" s="80"/>
      <c r="R123" s="182">
        <f>R124</f>
        <v>0</v>
      </c>
      <c r="S123" s="80"/>
      <c r="T123" s="183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7" t="s">
        <v>78</v>
      </c>
      <c r="AU123" s="17" t="s">
        <v>132</v>
      </c>
      <c r="BK123" s="184">
        <f>BK124</f>
        <v>0</v>
      </c>
    </row>
    <row r="124" spans="2:63" s="12" customFormat="1" ht="25.9" customHeight="1">
      <c r="B124" s="185"/>
      <c r="C124" s="186"/>
      <c r="D124" s="187" t="s">
        <v>78</v>
      </c>
      <c r="E124" s="188" t="s">
        <v>291</v>
      </c>
      <c r="F124" s="188" t="s">
        <v>419</v>
      </c>
      <c r="G124" s="186"/>
      <c r="H124" s="186"/>
      <c r="I124" s="189"/>
      <c r="J124" s="190">
        <f>BK124</f>
        <v>0</v>
      </c>
      <c r="K124" s="186"/>
      <c r="L124" s="191"/>
      <c r="M124" s="192"/>
      <c r="N124" s="193"/>
      <c r="O124" s="193"/>
      <c r="P124" s="194">
        <f>P125+P133</f>
        <v>0</v>
      </c>
      <c r="Q124" s="193"/>
      <c r="R124" s="194">
        <f>R125+R133</f>
        <v>0</v>
      </c>
      <c r="S124" s="193"/>
      <c r="T124" s="195">
        <f>T125+T133</f>
        <v>0</v>
      </c>
      <c r="AR124" s="196" t="s">
        <v>79</v>
      </c>
      <c r="AT124" s="197" t="s">
        <v>78</v>
      </c>
      <c r="AU124" s="197" t="s">
        <v>79</v>
      </c>
      <c r="AY124" s="196" t="s">
        <v>173</v>
      </c>
      <c r="BK124" s="198">
        <f>BK125+BK133</f>
        <v>0</v>
      </c>
    </row>
    <row r="125" spans="2:63" s="12" customFormat="1" ht="22.9" customHeight="1">
      <c r="B125" s="185"/>
      <c r="C125" s="186"/>
      <c r="D125" s="187" t="s">
        <v>78</v>
      </c>
      <c r="E125" s="199" t="s">
        <v>744</v>
      </c>
      <c r="F125" s="199" t="s">
        <v>1005</v>
      </c>
      <c r="G125" s="186"/>
      <c r="H125" s="186"/>
      <c r="I125" s="189"/>
      <c r="J125" s="200">
        <f>BK125</f>
        <v>0</v>
      </c>
      <c r="K125" s="186"/>
      <c r="L125" s="191"/>
      <c r="M125" s="192"/>
      <c r="N125" s="193"/>
      <c r="O125" s="193"/>
      <c r="P125" s="194">
        <f>SUM(P126:P132)</f>
        <v>0</v>
      </c>
      <c r="Q125" s="193"/>
      <c r="R125" s="194">
        <f>SUM(R126:R132)</f>
        <v>0</v>
      </c>
      <c r="S125" s="193"/>
      <c r="T125" s="195">
        <f>SUM(T126:T132)</f>
        <v>0</v>
      </c>
      <c r="AR125" s="196" t="s">
        <v>79</v>
      </c>
      <c r="AT125" s="197" t="s">
        <v>78</v>
      </c>
      <c r="AU125" s="197" t="s">
        <v>87</v>
      </c>
      <c r="AY125" s="196" t="s">
        <v>173</v>
      </c>
      <c r="BK125" s="198">
        <f>SUM(BK126:BK132)</f>
        <v>0</v>
      </c>
    </row>
    <row r="126" spans="1:65" s="2" customFormat="1" ht="24.2" customHeight="1">
      <c r="A126" s="35"/>
      <c r="B126" s="36"/>
      <c r="C126" s="201" t="s">
        <v>87</v>
      </c>
      <c r="D126" s="201" t="s">
        <v>177</v>
      </c>
      <c r="E126" s="202" t="s">
        <v>726</v>
      </c>
      <c r="F126" s="203" t="s">
        <v>1006</v>
      </c>
      <c r="G126" s="204" t="s">
        <v>402</v>
      </c>
      <c r="H126" s="205">
        <v>1</v>
      </c>
      <c r="I126" s="206"/>
      <c r="J126" s="207">
        <f aca="true" t="shared" si="0" ref="J126:J132">ROUND(I126*H126,2)</f>
        <v>0</v>
      </c>
      <c r="K126" s="208"/>
      <c r="L126" s="38"/>
      <c r="M126" s="209" t="s">
        <v>1</v>
      </c>
      <c r="N126" s="210" t="s">
        <v>44</v>
      </c>
      <c r="O126" s="72"/>
      <c r="P126" s="211">
        <f aca="true" t="shared" si="1" ref="P126:P132">O126*H126</f>
        <v>0</v>
      </c>
      <c r="Q126" s="211">
        <v>0</v>
      </c>
      <c r="R126" s="211">
        <f aca="true" t="shared" si="2" ref="R126:R132">Q126*H126</f>
        <v>0</v>
      </c>
      <c r="S126" s="211">
        <v>0</v>
      </c>
      <c r="T126" s="212">
        <f aca="true" t="shared" si="3" ref="T126:T132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3" t="s">
        <v>426</v>
      </c>
      <c r="AT126" s="213" t="s">
        <v>177</v>
      </c>
      <c r="AU126" s="213" t="s">
        <v>89</v>
      </c>
      <c r="AY126" s="17" t="s">
        <v>173</v>
      </c>
      <c r="BE126" s="119">
        <f aca="true" t="shared" si="4" ref="BE126:BE132">IF(N126="základní",J126,0)</f>
        <v>0</v>
      </c>
      <c r="BF126" s="119">
        <f aca="true" t="shared" si="5" ref="BF126:BF132">IF(N126="snížená",J126,0)</f>
        <v>0</v>
      </c>
      <c r="BG126" s="119">
        <f aca="true" t="shared" si="6" ref="BG126:BG132">IF(N126="zákl. přenesená",J126,0)</f>
        <v>0</v>
      </c>
      <c r="BH126" s="119">
        <f aca="true" t="shared" si="7" ref="BH126:BH132">IF(N126="sníž. přenesená",J126,0)</f>
        <v>0</v>
      </c>
      <c r="BI126" s="119">
        <f aca="true" t="shared" si="8" ref="BI126:BI132">IF(N126="nulová",J126,0)</f>
        <v>0</v>
      </c>
      <c r="BJ126" s="17" t="s">
        <v>87</v>
      </c>
      <c r="BK126" s="119">
        <f aca="true" t="shared" si="9" ref="BK126:BK132">ROUND(I126*H126,2)</f>
        <v>0</v>
      </c>
      <c r="BL126" s="17" t="s">
        <v>426</v>
      </c>
      <c r="BM126" s="213" t="s">
        <v>1007</v>
      </c>
    </row>
    <row r="127" spans="1:65" s="2" customFormat="1" ht="16.5" customHeight="1">
      <c r="A127" s="35"/>
      <c r="B127" s="36"/>
      <c r="C127" s="201" t="s">
        <v>89</v>
      </c>
      <c r="D127" s="201" t="s">
        <v>177</v>
      </c>
      <c r="E127" s="202" t="s">
        <v>1008</v>
      </c>
      <c r="F127" s="203" t="s">
        <v>1009</v>
      </c>
      <c r="G127" s="204" t="s">
        <v>402</v>
      </c>
      <c r="H127" s="205">
        <v>1</v>
      </c>
      <c r="I127" s="206"/>
      <c r="J127" s="207">
        <f t="shared" si="0"/>
        <v>0</v>
      </c>
      <c r="K127" s="208"/>
      <c r="L127" s="38"/>
      <c r="M127" s="209" t="s">
        <v>1</v>
      </c>
      <c r="N127" s="210" t="s">
        <v>44</v>
      </c>
      <c r="O127" s="72"/>
      <c r="P127" s="211">
        <f t="shared" si="1"/>
        <v>0</v>
      </c>
      <c r="Q127" s="211">
        <v>0</v>
      </c>
      <c r="R127" s="211">
        <f t="shared" si="2"/>
        <v>0</v>
      </c>
      <c r="S127" s="211">
        <v>0</v>
      </c>
      <c r="T127" s="212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3" t="s">
        <v>426</v>
      </c>
      <c r="AT127" s="213" t="s">
        <v>177</v>
      </c>
      <c r="AU127" s="213" t="s">
        <v>89</v>
      </c>
      <c r="AY127" s="17" t="s">
        <v>173</v>
      </c>
      <c r="BE127" s="119">
        <f t="shared" si="4"/>
        <v>0</v>
      </c>
      <c r="BF127" s="119">
        <f t="shared" si="5"/>
        <v>0</v>
      </c>
      <c r="BG127" s="119">
        <f t="shared" si="6"/>
        <v>0</v>
      </c>
      <c r="BH127" s="119">
        <f t="shared" si="7"/>
        <v>0</v>
      </c>
      <c r="BI127" s="119">
        <f t="shared" si="8"/>
        <v>0</v>
      </c>
      <c r="BJ127" s="17" t="s">
        <v>87</v>
      </c>
      <c r="BK127" s="119">
        <f t="shared" si="9"/>
        <v>0</v>
      </c>
      <c r="BL127" s="17" t="s">
        <v>426</v>
      </c>
      <c r="BM127" s="213" t="s">
        <v>1010</v>
      </c>
    </row>
    <row r="128" spans="1:65" s="2" customFormat="1" ht="16.5" customHeight="1">
      <c r="A128" s="35"/>
      <c r="B128" s="36"/>
      <c r="C128" s="201" t="s">
        <v>182</v>
      </c>
      <c r="D128" s="201" t="s">
        <v>177</v>
      </c>
      <c r="E128" s="202" t="s">
        <v>1011</v>
      </c>
      <c r="F128" s="203" t="s">
        <v>1012</v>
      </c>
      <c r="G128" s="204" t="s">
        <v>402</v>
      </c>
      <c r="H128" s="205">
        <v>1</v>
      </c>
      <c r="I128" s="206"/>
      <c r="J128" s="207">
        <f t="shared" si="0"/>
        <v>0</v>
      </c>
      <c r="K128" s="208"/>
      <c r="L128" s="38"/>
      <c r="M128" s="209" t="s">
        <v>1</v>
      </c>
      <c r="N128" s="210" t="s">
        <v>44</v>
      </c>
      <c r="O128" s="72"/>
      <c r="P128" s="211">
        <f t="shared" si="1"/>
        <v>0</v>
      </c>
      <c r="Q128" s="211">
        <v>0</v>
      </c>
      <c r="R128" s="211">
        <f t="shared" si="2"/>
        <v>0</v>
      </c>
      <c r="S128" s="211">
        <v>0</v>
      </c>
      <c r="T128" s="212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3" t="s">
        <v>426</v>
      </c>
      <c r="AT128" s="213" t="s">
        <v>177</v>
      </c>
      <c r="AU128" s="213" t="s">
        <v>89</v>
      </c>
      <c r="AY128" s="17" t="s">
        <v>173</v>
      </c>
      <c r="BE128" s="119">
        <f t="shared" si="4"/>
        <v>0</v>
      </c>
      <c r="BF128" s="119">
        <f t="shared" si="5"/>
        <v>0</v>
      </c>
      <c r="BG128" s="119">
        <f t="shared" si="6"/>
        <v>0</v>
      </c>
      <c r="BH128" s="119">
        <f t="shared" si="7"/>
        <v>0</v>
      </c>
      <c r="BI128" s="119">
        <f t="shared" si="8"/>
        <v>0</v>
      </c>
      <c r="BJ128" s="17" t="s">
        <v>87</v>
      </c>
      <c r="BK128" s="119">
        <f t="shared" si="9"/>
        <v>0</v>
      </c>
      <c r="BL128" s="17" t="s">
        <v>426</v>
      </c>
      <c r="BM128" s="213" t="s">
        <v>1013</v>
      </c>
    </row>
    <row r="129" spans="1:65" s="2" customFormat="1" ht="16.5" customHeight="1">
      <c r="A129" s="35"/>
      <c r="B129" s="36"/>
      <c r="C129" s="201" t="s">
        <v>181</v>
      </c>
      <c r="D129" s="201" t="s">
        <v>177</v>
      </c>
      <c r="E129" s="202" t="s">
        <v>1014</v>
      </c>
      <c r="F129" s="203" t="s">
        <v>1015</v>
      </c>
      <c r="G129" s="204" t="s">
        <v>373</v>
      </c>
      <c r="H129" s="205">
        <v>2</v>
      </c>
      <c r="I129" s="206"/>
      <c r="J129" s="207">
        <f t="shared" si="0"/>
        <v>0</v>
      </c>
      <c r="K129" s="208"/>
      <c r="L129" s="38"/>
      <c r="M129" s="209" t="s">
        <v>1</v>
      </c>
      <c r="N129" s="210" t="s">
        <v>44</v>
      </c>
      <c r="O129" s="72"/>
      <c r="P129" s="211">
        <f t="shared" si="1"/>
        <v>0</v>
      </c>
      <c r="Q129" s="211">
        <v>0</v>
      </c>
      <c r="R129" s="211">
        <f t="shared" si="2"/>
        <v>0</v>
      </c>
      <c r="S129" s="211">
        <v>0</v>
      </c>
      <c r="T129" s="212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3" t="s">
        <v>426</v>
      </c>
      <c r="AT129" s="213" t="s">
        <v>177</v>
      </c>
      <c r="AU129" s="213" t="s">
        <v>89</v>
      </c>
      <c r="AY129" s="17" t="s">
        <v>173</v>
      </c>
      <c r="BE129" s="119">
        <f t="shared" si="4"/>
        <v>0</v>
      </c>
      <c r="BF129" s="119">
        <f t="shared" si="5"/>
        <v>0</v>
      </c>
      <c r="BG129" s="119">
        <f t="shared" si="6"/>
        <v>0</v>
      </c>
      <c r="BH129" s="119">
        <f t="shared" si="7"/>
        <v>0</v>
      </c>
      <c r="BI129" s="119">
        <f t="shared" si="8"/>
        <v>0</v>
      </c>
      <c r="BJ129" s="17" t="s">
        <v>87</v>
      </c>
      <c r="BK129" s="119">
        <f t="shared" si="9"/>
        <v>0</v>
      </c>
      <c r="BL129" s="17" t="s">
        <v>426</v>
      </c>
      <c r="BM129" s="213" t="s">
        <v>1016</v>
      </c>
    </row>
    <row r="130" spans="1:65" s="2" customFormat="1" ht="24.2" customHeight="1">
      <c r="A130" s="35"/>
      <c r="B130" s="36"/>
      <c r="C130" s="201" t="s">
        <v>202</v>
      </c>
      <c r="D130" s="201" t="s">
        <v>177</v>
      </c>
      <c r="E130" s="202" t="s">
        <v>1017</v>
      </c>
      <c r="F130" s="203" t="s">
        <v>1018</v>
      </c>
      <c r="G130" s="204" t="s">
        <v>402</v>
      </c>
      <c r="H130" s="205">
        <v>1</v>
      </c>
      <c r="I130" s="206"/>
      <c r="J130" s="207">
        <f t="shared" si="0"/>
        <v>0</v>
      </c>
      <c r="K130" s="208"/>
      <c r="L130" s="38"/>
      <c r="M130" s="209" t="s">
        <v>1</v>
      </c>
      <c r="N130" s="210" t="s">
        <v>44</v>
      </c>
      <c r="O130" s="72"/>
      <c r="P130" s="211">
        <f t="shared" si="1"/>
        <v>0</v>
      </c>
      <c r="Q130" s="211">
        <v>0</v>
      </c>
      <c r="R130" s="211">
        <f t="shared" si="2"/>
        <v>0</v>
      </c>
      <c r="S130" s="211">
        <v>0</v>
      </c>
      <c r="T130" s="212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3" t="s">
        <v>426</v>
      </c>
      <c r="AT130" s="213" t="s">
        <v>177</v>
      </c>
      <c r="AU130" s="213" t="s">
        <v>89</v>
      </c>
      <c r="AY130" s="17" t="s">
        <v>173</v>
      </c>
      <c r="BE130" s="119">
        <f t="shared" si="4"/>
        <v>0</v>
      </c>
      <c r="BF130" s="119">
        <f t="shared" si="5"/>
        <v>0</v>
      </c>
      <c r="BG130" s="119">
        <f t="shared" si="6"/>
        <v>0</v>
      </c>
      <c r="BH130" s="119">
        <f t="shared" si="7"/>
        <v>0</v>
      </c>
      <c r="BI130" s="119">
        <f t="shared" si="8"/>
        <v>0</v>
      </c>
      <c r="BJ130" s="17" t="s">
        <v>87</v>
      </c>
      <c r="BK130" s="119">
        <f t="shared" si="9"/>
        <v>0</v>
      </c>
      <c r="BL130" s="17" t="s">
        <v>426</v>
      </c>
      <c r="BM130" s="213" t="s">
        <v>1019</v>
      </c>
    </row>
    <row r="131" spans="1:65" s="2" customFormat="1" ht="16.5" customHeight="1">
      <c r="A131" s="35"/>
      <c r="B131" s="36"/>
      <c r="C131" s="201" t="s">
        <v>207</v>
      </c>
      <c r="D131" s="201" t="s">
        <v>177</v>
      </c>
      <c r="E131" s="202" t="s">
        <v>1020</v>
      </c>
      <c r="F131" s="203" t="s">
        <v>1021</v>
      </c>
      <c r="G131" s="204" t="s">
        <v>402</v>
      </c>
      <c r="H131" s="205">
        <v>1</v>
      </c>
      <c r="I131" s="206"/>
      <c r="J131" s="207">
        <f t="shared" si="0"/>
        <v>0</v>
      </c>
      <c r="K131" s="208"/>
      <c r="L131" s="38"/>
      <c r="M131" s="209" t="s">
        <v>1</v>
      </c>
      <c r="N131" s="210" t="s">
        <v>44</v>
      </c>
      <c r="O131" s="72"/>
      <c r="P131" s="211">
        <f t="shared" si="1"/>
        <v>0</v>
      </c>
      <c r="Q131" s="211">
        <v>0</v>
      </c>
      <c r="R131" s="211">
        <f t="shared" si="2"/>
        <v>0</v>
      </c>
      <c r="S131" s="211">
        <v>0</v>
      </c>
      <c r="T131" s="212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3" t="s">
        <v>426</v>
      </c>
      <c r="AT131" s="213" t="s">
        <v>177</v>
      </c>
      <c r="AU131" s="213" t="s">
        <v>89</v>
      </c>
      <c r="AY131" s="17" t="s">
        <v>173</v>
      </c>
      <c r="BE131" s="119">
        <f t="shared" si="4"/>
        <v>0</v>
      </c>
      <c r="BF131" s="119">
        <f t="shared" si="5"/>
        <v>0</v>
      </c>
      <c r="BG131" s="119">
        <f t="shared" si="6"/>
        <v>0</v>
      </c>
      <c r="BH131" s="119">
        <f t="shared" si="7"/>
        <v>0</v>
      </c>
      <c r="BI131" s="119">
        <f t="shared" si="8"/>
        <v>0</v>
      </c>
      <c r="BJ131" s="17" t="s">
        <v>87</v>
      </c>
      <c r="BK131" s="119">
        <f t="shared" si="9"/>
        <v>0</v>
      </c>
      <c r="BL131" s="17" t="s">
        <v>426</v>
      </c>
      <c r="BM131" s="213" t="s">
        <v>1022</v>
      </c>
    </row>
    <row r="132" spans="1:65" s="2" customFormat="1" ht="16.5" customHeight="1">
      <c r="A132" s="35"/>
      <c r="B132" s="36"/>
      <c r="C132" s="201" t="s">
        <v>214</v>
      </c>
      <c r="D132" s="201" t="s">
        <v>177</v>
      </c>
      <c r="E132" s="202" t="s">
        <v>1023</v>
      </c>
      <c r="F132" s="203" t="s">
        <v>1024</v>
      </c>
      <c r="G132" s="204" t="s">
        <v>402</v>
      </c>
      <c r="H132" s="205">
        <v>1</v>
      </c>
      <c r="I132" s="206"/>
      <c r="J132" s="207">
        <f t="shared" si="0"/>
        <v>0</v>
      </c>
      <c r="K132" s="208"/>
      <c r="L132" s="38"/>
      <c r="M132" s="209" t="s">
        <v>1</v>
      </c>
      <c r="N132" s="210" t="s">
        <v>44</v>
      </c>
      <c r="O132" s="72"/>
      <c r="P132" s="211">
        <f t="shared" si="1"/>
        <v>0</v>
      </c>
      <c r="Q132" s="211">
        <v>0</v>
      </c>
      <c r="R132" s="211">
        <f t="shared" si="2"/>
        <v>0</v>
      </c>
      <c r="S132" s="211">
        <v>0</v>
      </c>
      <c r="T132" s="21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3" t="s">
        <v>426</v>
      </c>
      <c r="AT132" s="213" t="s">
        <v>177</v>
      </c>
      <c r="AU132" s="213" t="s">
        <v>89</v>
      </c>
      <c r="AY132" s="17" t="s">
        <v>173</v>
      </c>
      <c r="BE132" s="119">
        <f t="shared" si="4"/>
        <v>0</v>
      </c>
      <c r="BF132" s="119">
        <f t="shared" si="5"/>
        <v>0</v>
      </c>
      <c r="BG132" s="119">
        <f t="shared" si="6"/>
        <v>0</v>
      </c>
      <c r="BH132" s="119">
        <f t="shared" si="7"/>
        <v>0</v>
      </c>
      <c r="BI132" s="119">
        <f t="shared" si="8"/>
        <v>0</v>
      </c>
      <c r="BJ132" s="17" t="s">
        <v>87</v>
      </c>
      <c r="BK132" s="119">
        <f t="shared" si="9"/>
        <v>0</v>
      </c>
      <c r="BL132" s="17" t="s">
        <v>426</v>
      </c>
      <c r="BM132" s="213" t="s">
        <v>1025</v>
      </c>
    </row>
    <row r="133" spans="2:63" s="12" customFormat="1" ht="22.9" customHeight="1">
      <c r="B133" s="185"/>
      <c r="C133" s="186"/>
      <c r="D133" s="187" t="s">
        <v>78</v>
      </c>
      <c r="E133" s="199" t="s">
        <v>1026</v>
      </c>
      <c r="F133" s="199" t="s">
        <v>1027</v>
      </c>
      <c r="G133" s="186"/>
      <c r="H133" s="186"/>
      <c r="I133" s="189"/>
      <c r="J133" s="200">
        <f>BK133</f>
        <v>0</v>
      </c>
      <c r="K133" s="186"/>
      <c r="L133" s="191"/>
      <c r="M133" s="192"/>
      <c r="N133" s="193"/>
      <c r="O133" s="193"/>
      <c r="P133" s="194">
        <f>SUM(P134:P136)</f>
        <v>0</v>
      </c>
      <c r="Q133" s="193"/>
      <c r="R133" s="194">
        <f>SUM(R134:R136)</f>
        <v>0</v>
      </c>
      <c r="S133" s="193"/>
      <c r="T133" s="195">
        <f>SUM(T134:T136)</f>
        <v>0</v>
      </c>
      <c r="AR133" s="196" t="s">
        <v>79</v>
      </c>
      <c r="AT133" s="197" t="s">
        <v>78</v>
      </c>
      <c r="AU133" s="197" t="s">
        <v>87</v>
      </c>
      <c r="AY133" s="196" t="s">
        <v>173</v>
      </c>
      <c r="BK133" s="198">
        <f>SUM(BK134:BK136)</f>
        <v>0</v>
      </c>
    </row>
    <row r="134" spans="1:65" s="2" customFormat="1" ht="16.5" customHeight="1">
      <c r="A134" s="35"/>
      <c r="B134" s="36"/>
      <c r="C134" s="201" t="s">
        <v>227</v>
      </c>
      <c r="D134" s="201" t="s">
        <v>177</v>
      </c>
      <c r="E134" s="202" t="s">
        <v>1028</v>
      </c>
      <c r="F134" s="203" t="s">
        <v>1029</v>
      </c>
      <c r="G134" s="204" t="s">
        <v>402</v>
      </c>
      <c r="H134" s="205">
        <v>1</v>
      </c>
      <c r="I134" s="206"/>
      <c r="J134" s="207">
        <f>ROUND(I134*H134,2)</f>
        <v>0</v>
      </c>
      <c r="K134" s="208"/>
      <c r="L134" s="38"/>
      <c r="M134" s="209" t="s">
        <v>1</v>
      </c>
      <c r="N134" s="210" t="s">
        <v>44</v>
      </c>
      <c r="O134" s="72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3" t="s">
        <v>426</v>
      </c>
      <c r="AT134" s="213" t="s">
        <v>177</v>
      </c>
      <c r="AU134" s="213" t="s">
        <v>89</v>
      </c>
      <c r="AY134" s="17" t="s">
        <v>173</v>
      </c>
      <c r="BE134" s="119">
        <f>IF(N134="základní",J134,0)</f>
        <v>0</v>
      </c>
      <c r="BF134" s="119">
        <f>IF(N134="snížená",J134,0)</f>
        <v>0</v>
      </c>
      <c r="BG134" s="119">
        <f>IF(N134="zákl. přenesená",J134,0)</f>
        <v>0</v>
      </c>
      <c r="BH134" s="119">
        <f>IF(N134="sníž. přenesená",J134,0)</f>
        <v>0</v>
      </c>
      <c r="BI134" s="119">
        <f>IF(N134="nulová",J134,0)</f>
        <v>0</v>
      </c>
      <c r="BJ134" s="17" t="s">
        <v>87</v>
      </c>
      <c r="BK134" s="119">
        <f>ROUND(I134*H134,2)</f>
        <v>0</v>
      </c>
      <c r="BL134" s="17" t="s">
        <v>426</v>
      </c>
      <c r="BM134" s="213" t="s">
        <v>1030</v>
      </c>
    </row>
    <row r="135" spans="1:65" s="2" customFormat="1" ht="16.5" customHeight="1">
      <c r="A135" s="35"/>
      <c r="B135" s="36"/>
      <c r="C135" s="201" t="s">
        <v>231</v>
      </c>
      <c r="D135" s="201" t="s">
        <v>177</v>
      </c>
      <c r="E135" s="202" t="s">
        <v>1031</v>
      </c>
      <c r="F135" s="203" t="s">
        <v>1032</v>
      </c>
      <c r="G135" s="204" t="s">
        <v>402</v>
      </c>
      <c r="H135" s="205">
        <v>1</v>
      </c>
      <c r="I135" s="206"/>
      <c r="J135" s="207">
        <f>ROUND(I135*H135,2)</f>
        <v>0</v>
      </c>
      <c r="K135" s="208"/>
      <c r="L135" s="38"/>
      <c r="M135" s="209" t="s">
        <v>1</v>
      </c>
      <c r="N135" s="210" t="s">
        <v>44</v>
      </c>
      <c r="O135" s="72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3" t="s">
        <v>426</v>
      </c>
      <c r="AT135" s="213" t="s">
        <v>177</v>
      </c>
      <c r="AU135" s="213" t="s">
        <v>89</v>
      </c>
      <c r="AY135" s="17" t="s">
        <v>173</v>
      </c>
      <c r="BE135" s="119">
        <f>IF(N135="základní",J135,0)</f>
        <v>0</v>
      </c>
      <c r="BF135" s="119">
        <f>IF(N135="snížená",J135,0)</f>
        <v>0</v>
      </c>
      <c r="BG135" s="119">
        <f>IF(N135="zákl. přenesená",J135,0)</f>
        <v>0</v>
      </c>
      <c r="BH135" s="119">
        <f>IF(N135="sníž. přenesená",J135,0)</f>
        <v>0</v>
      </c>
      <c r="BI135" s="119">
        <f>IF(N135="nulová",J135,0)</f>
        <v>0</v>
      </c>
      <c r="BJ135" s="17" t="s">
        <v>87</v>
      </c>
      <c r="BK135" s="119">
        <f>ROUND(I135*H135,2)</f>
        <v>0</v>
      </c>
      <c r="BL135" s="17" t="s">
        <v>426</v>
      </c>
      <c r="BM135" s="213" t="s">
        <v>1033</v>
      </c>
    </row>
    <row r="136" spans="1:65" s="2" customFormat="1" ht="16.5" customHeight="1">
      <c r="A136" s="35"/>
      <c r="B136" s="36"/>
      <c r="C136" s="201" t="s">
        <v>238</v>
      </c>
      <c r="D136" s="201" t="s">
        <v>177</v>
      </c>
      <c r="E136" s="202" t="s">
        <v>1034</v>
      </c>
      <c r="F136" s="203" t="s">
        <v>1035</v>
      </c>
      <c r="G136" s="204" t="s">
        <v>402</v>
      </c>
      <c r="H136" s="205">
        <v>1</v>
      </c>
      <c r="I136" s="206"/>
      <c r="J136" s="207">
        <f>ROUND(I136*H136,2)</f>
        <v>0</v>
      </c>
      <c r="K136" s="208"/>
      <c r="L136" s="38"/>
      <c r="M136" s="262" t="s">
        <v>1</v>
      </c>
      <c r="N136" s="263" t="s">
        <v>44</v>
      </c>
      <c r="O136" s="264"/>
      <c r="P136" s="265">
        <f>O136*H136</f>
        <v>0</v>
      </c>
      <c r="Q136" s="265">
        <v>0</v>
      </c>
      <c r="R136" s="265">
        <f>Q136*H136</f>
        <v>0</v>
      </c>
      <c r="S136" s="265">
        <v>0</v>
      </c>
      <c r="T136" s="26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3" t="s">
        <v>426</v>
      </c>
      <c r="AT136" s="213" t="s">
        <v>177</v>
      </c>
      <c r="AU136" s="213" t="s">
        <v>89</v>
      </c>
      <c r="AY136" s="17" t="s">
        <v>173</v>
      </c>
      <c r="BE136" s="119">
        <f>IF(N136="základní",J136,0)</f>
        <v>0</v>
      </c>
      <c r="BF136" s="119">
        <f>IF(N136="snížená",J136,0)</f>
        <v>0</v>
      </c>
      <c r="BG136" s="119">
        <f>IF(N136="zákl. přenesená",J136,0)</f>
        <v>0</v>
      </c>
      <c r="BH136" s="119">
        <f>IF(N136="sníž. přenesená",J136,0)</f>
        <v>0</v>
      </c>
      <c r="BI136" s="119">
        <f>IF(N136="nulová",J136,0)</f>
        <v>0</v>
      </c>
      <c r="BJ136" s="17" t="s">
        <v>87</v>
      </c>
      <c r="BK136" s="119">
        <f>ROUND(I136*H136,2)</f>
        <v>0</v>
      </c>
      <c r="BL136" s="17" t="s">
        <v>426</v>
      </c>
      <c r="BM136" s="213" t="s">
        <v>1036</v>
      </c>
    </row>
    <row r="137" spans="1:31" s="2" customFormat="1" ht="6.95" customHeight="1">
      <c r="A137" s="35"/>
      <c r="B137" s="55"/>
      <c r="C137" s="56"/>
      <c r="D137" s="56"/>
      <c r="E137" s="56"/>
      <c r="F137" s="56"/>
      <c r="G137" s="56"/>
      <c r="H137" s="56"/>
      <c r="I137" s="56"/>
      <c r="J137" s="56"/>
      <c r="K137" s="56"/>
      <c r="L137" s="38"/>
      <c r="M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</sheetData>
  <sheetProtection algorithmName="SHA-512" hashValue="TIFuPemaNcJSO9Hmdah4rw/ajGgh7CM5+LR4j/dGS1+RYPV0X8Vo+APJ9MJldSVQEa1+rUuSWdMytKPaSpd0KQ==" saltValue="JtDxHX4ZFc8gps3cKD5TTbbYAtOvFttNtysxCP+fa8v9m63o0SqPZyXgqIfBe2U0MxxkYVQkMXhQBeaTBbpweQ==" spinCount="100000" sheet="1" objects="1" scenarios="1" formatColumns="0" formatRows="0" autoFilter="0"/>
  <autoFilter ref="C122:K136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8.710937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105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89</v>
      </c>
    </row>
    <row r="4" spans="2:46" s="1" customFormat="1" ht="24.95" customHeight="1">
      <c r="B4" s="20"/>
      <c r="D4" s="127" t="s">
        <v>125</v>
      </c>
      <c r="L4" s="20"/>
      <c r="M4" s="12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322" t="str">
        <f>'Rekapitulace stavby'!K6</f>
        <v>VTL plynovodní přípojka pro teplárnu Tábor</v>
      </c>
      <c r="F7" s="323"/>
      <c r="G7" s="323"/>
      <c r="H7" s="323"/>
      <c r="L7" s="20"/>
    </row>
    <row r="8" spans="2:12" s="1" customFormat="1" ht="12" customHeight="1">
      <c r="B8" s="20"/>
      <c r="D8" s="129" t="s">
        <v>126</v>
      </c>
      <c r="L8" s="20"/>
    </row>
    <row r="9" spans="1:31" s="2" customFormat="1" ht="16.5" customHeight="1">
      <c r="A9" s="35"/>
      <c r="B9" s="38"/>
      <c r="C9" s="35"/>
      <c r="D9" s="35"/>
      <c r="E9" s="322" t="s">
        <v>938</v>
      </c>
      <c r="F9" s="325"/>
      <c r="G9" s="325"/>
      <c r="H9" s="32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8"/>
      <c r="C10" s="35"/>
      <c r="D10" s="129" t="s">
        <v>939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8"/>
      <c r="C11" s="35"/>
      <c r="D11" s="35"/>
      <c r="E11" s="324" t="s">
        <v>1037</v>
      </c>
      <c r="F11" s="325"/>
      <c r="G11" s="325"/>
      <c r="H11" s="32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>
      <c r="A12" s="35"/>
      <c r="B12" s="38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8"/>
      <c r="C13" s="35"/>
      <c r="D13" s="129" t="s">
        <v>18</v>
      </c>
      <c r="E13" s="35"/>
      <c r="F13" s="111" t="s">
        <v>19</v>
      </c>
      <c r="G13" s="35"/>
      <c r="H13" s="35"/>
      <c r="I13" s="129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9" t="s">
        <v>21</v>
      </c>
      <c r="E14" s="35"/>
      <c r="F14" s="111" t="s">
        <v>22</v>
      </c>
      <c r="G14" s="35"/>
      <c r="H14" s="35"/>
      <c r="I14" s="129" t="s">
        <v>23</v>
      </c>
      <c r="J14" s="130" t="str">
        <f>'Rekapitulace stavby'!AN8</f>
        <v>25. 8. 2021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38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8"/>
      <c r="C16" s="35"/>
      <c r="D16" s="129" t="s">
        <v>25</v>
      </c>
      <c r="E16" s="35"/>
      <c r="F16" s="35"/>
      <c r="G16" s="35"/>
      <c r="H16" s="35"/>
      <c r="I16" s="129" t="s">
        <v>26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8"/>
      <c r="C17" s="35"/>
      <c r="D17" s="35"/>
      <c r="E17" s="111" t="s">
        <v>27</v>
      </c>
      <c r="F17" s="35"/>
      <c r="G17" s="35"/>
      <c r="H17" s="35"/>
      <c r="I17" s="129" t="s">
        <v>28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38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8"/>
      <c r="C19" s="35"/>
      <c r="D19" s="129" t="s">
        <v>29</v>
      </c>
      <c r="E19" s="35"/>
      <c r="F19" s="35"/>
      <c r="G19" s="35"/>
      <c r="H19" s="35"/>
      <c r="I19" s="129" t="s">
        <v>26</v>
      </c>
      <c r="J19" s="30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8"/>
      <c r="C20" s="35"/>
      <c r="D20" s="35"/>
      <c r="E20" s="326" t="str">
        <f>'Rekapitulace stavby'!E14</f>
        <v>Vyplň údaj</v>
      </c>
      <c r="F20" s="327"/>
      <c r="G20" s="327"/>
      <c r="H20" s="327"/>
      <c r="I20" s="129" t="s">
        <v>28</v>
      </c>
      <c r="J20" s="30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38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8"/>
      <c r="C22" s="35"/>
      <c r="D22" s="129" t="s">
        <v>31</v>
      </c>
      <c r="E22" s="35"/>
      <c r="F22" s="35"/>
      <c r="G22" s="35"/>
      <c r="H22" s="35"/>
      <c r="I22" s="129" t="s">
        <v>26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8"/>
      <c r="C23" s="35"/>
      <c r="D23" s="35"/>
      <c r="E23" s="111" t="s">
        <v>32</v>
      </c>
      <c r="F23" s="35"/>
      <c r="G23" s="35"/>
      <c r="H23" s="35"/>
      <c r="I23" s="129" t="s">
        <v>28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38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8"/>
      <c r="C25" s="35"/>
      <c r="D25" s="129" t="s">
        <v>34</v>
      </c>
      <c r="E25" s="35"/>
      <c r="F25" s="35"/>
      <c r="G25" s="35"/>
      <c r="H25" s="35"/>
      <c r="I25" s="129" t="s">
        <v>26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8"/>
      <c r="C26" s="35"/>
      <c r="D26" s="35"/>
      <c r="E26" s="111" t="s">
        <v>941</v>
      </c>
      <c r="F26" s="35"/>
      <c r="G26" s="35"/>
      <c r="H26" s="35"/>
      <c r="I26" s="129" t="s">
        <v>28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38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8"/>
      <c r="C28" s="35"/>
      <c r="D28" s="129" t="s">
        <v>36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31"/>
      <c r="B29" s="132"/>
      <c r="C29" s="131"/>
      <c r="D29" s="131"/>
      <c r="E29" s="328" t="s">
        <v>1</v>
      </c>
      <c r="F29" s="328"/>
      <c r="G29" s="328"/>
      <c r="H29" s="328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s="2" customFormat="1" ht="6.95" customHeight="1">
      <c r="A30" s="35"/>
      <c r="B30" s="38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8"/>
      <c r="C31" s="35"/>
      <c r="D31" s="134"/>
      <c r="E31" s="134"/>
      <c r="F31" s="134"/>
      <c r="G31" s="134"/>
      <c r="H31" s="134"/>
      <c r="I31" s="134"/>
      <c r="J31" s="134"/>
      <c r="K31" s="13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5" t="s">
        <v>39</v>
      </c>
      <c r="E32" s="35"/>
      <c r="F32" s="35"/>
      <c r="G32" s="35"/>
      <c r="H32" s="35"/>
      <c r="I32" s="35"/>
      <c r="J32" s="136">
        <f>ROUND(J123,2)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4"/>
      <c r="E33" s="134"/>
      <c r="F33" s="134"/>
      <c r="G33" s="134"/>
      <c r="H33" s="134"/>
      <c r="I33" s="134"/>
      <c r="J33" s="134"/>
      <c r="K33" s="134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7" t="s">
        <v>41</v>
      </c>
      <c r="G34" s="35"/>
      <c r="H34" s="35"/>
      <c r="I34" s="137" t="s">
        <v>40</v>
      </c>
      <c r="J34" s="137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8" t="s">
        <v>43</v>
      </c>
      <c r="E35" s="129" t="s">
        <v>44</v>
      </c>
      <c r="F35" s="139">
        <f>ROUND((SUM(BE123:BE145)),2)</f>
        <v>0</v>
      </c>
      <c r="G35" s="35"/>
      <c r="H35" s="35"/>
      <c r="I35" s="140">
        <v>0.21</v>
      </c>
      <c r="J35" s="139">
        <f>ROUND(((SUM(BE123:BE145))*I35),2)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9" t="s">
        <v>45</v>
      </c>
      <c r="F36" s="139">
        <f>ROUND((SUM(BF123:BF145)),2)</f>
        <v>0</v>
      </c>
      <c r="G36" s="35"/>
      <c r="H36" s="35"/>
      <c r="I36" s="140">
        <v>0.15</v>
      </c>
      <c r="J36" s="139">
        <f>ROUND(((SUM(BF123:BF145))*I36),2)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9" t="s">
        <v>46</v>
      </c>
      <c r="F37" s="139">
        <f>ROUND((SUM(BG123:BG145)),2)</f>
        <v>0</v>
      </c>
      <c r="G37" s="35"/>
      <c r="H37" s="35"/>
      <c r="I37" s="140">
        <v>0.21</v>
      </c>
      <c r="J37" s="139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9" t="s">
        <v>47</v>
      </c>
      <c r="F38" s="139">
        <f>ROUND((SUM(BH123:BH145)),2)</f>
        <v>0</v>
      </c>
      <c r="G38" s="35"/>
      <c r="H38" s="35"/>
      <c r="I38" s="140">
        <v>0.15</v>
      </c>
      <c r="J38" s="139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9" t="s">
        <v>48</v>
      </c>
      <c r="F39" s="139">
        <f>ROUND((SUM(BI123:BI145)),2)</f>
        <v>0</v>
      </c>
      <c r="G39" s="35"/>
      <c r="H39" s="35"/>
      <c r="I39" s="140">
        <v>0</v>
      </c>
      <c r="J39" s="139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1"/>
      <c r="D41" s="142" t="s">
        <v>49</v>
      </c>
      <c r="E41" s="143"/>
      <c r="F41" s="143"/>
      <c r="G41" s="144" t="s">
        <v>50</v>
      </c>
      <c r="H41" s="145" t="s">
        <v>51</v>
      </c>
      <c r="I41" s="143"/>
      <c r="J41" s="146">
        <f>SUM(J32:J39)</f>
        <v>0</v>
      </c>
      <c r="K41" s="147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8" t="s">
        <v>52</v>
      </c>
      <c r="E50" s="149"/>
      <c r="F50" s="149"/>
      <c r="G50" s="148" t="s">
        <v>53</v>
      </c>
      <c r="H50" s="149"/>
      <c r="I50" s="149"/>
      <c r="J50" s="149"/>
      <c r="K50" s="149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0" t="s">
        <v>54</v>
      </c>
      <c r="E61" s="151"/>
      <c r="F61" s="152" t="s">
        <v>55</v>
      </c>
      <c r="G61" s="150" t="s">
        <v>54</v>
      </c>
      <c r="H61" s="151"/>
      <c r="I61" s="151"/>
      <c r="J61" s="153" t="s">
        <v>55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8" t="s">
        <v>56</v>
      </c>
      <c r="E65" s="154"/>
      <c r="F65" s="154"/>
      <c r="G65" s="148" t="s">
        <v>57</v>
      </c>
      <c r="H65" s="154"/>
      <c r="I65" s="154"/>
      <c r="J65" s="154"/>
      <c r="K65" s="15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0" t="s">
        <v>54</v>
      </c>
      <c r="E76" s="151"/>
      <c r="F76" s="152" t="s">
        <v>55</v>
      </c>
      <c r="G76" s="150" t="s">
        <v>54</v>
      </c>
      <c r="H76" s="151"/>
      <c r="I76" s="151"/>
      <c r="J76" s="153" t="s">
        <v>55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VTL plynovodní přípojka pro teplárnu Tábor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1"/>
      <c r="C86" s="29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5"/>
      <c r="B87" s="36"/>
      <c r="C87" s="37"/>
      <c r="D87" s="37"/>
      <c r="E87" s="320" t="s">
        <v>938</v>
      </c>
      <c r="F87" s="319"/>
      <c r="G87" s="319"/>
      <c r="H87" s="31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939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5" t="str">
        <f>E11</f>
        <v>36-3.3/2021 - SO 03/03 - RS strojní část</v>
      </c>
      <c r="F89" s="319"/>
      <c r="G89" s="319"/>
      <c r="H89" s="319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21</v>
      </c>
      <c r="D91" s="37"/>
      <c r="E91" s="37"/>
      <c r="F91" s="27" t="str">
        <f>F14</f>
        <v>Měšice u Tábora</v>
      </c>
      <c r="G91" s="37"/>
      <c r="H91" s="37"/>
      <c r="I91" s="29" t="s">
        <v>23</v>
      </c>
      <c r="J91" s="67" t="str">
        <f>IF(J14="","",J14)</f>
        <v>25. 8. 2021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.15" customHeight="1">
      <c r="A93" s="35"/>
      <c r="B93" s="36"/>
      <c r="C93" s="29" t="s">
        <v>25</v>
      </c>
      <c r="D93" s="37"/>
      <c r="E93" s="37"/>
      <c r="F93" s="27" t="str">
        <f>E17</f>
        <v xml:space="preserve">C-Energy Planá s. r. o., Průmyslová 748, Planá </v>
      </c>
      <c r="G93" s="37"/>
      <c r="H93" s="37"/>
      <c r="I93" s="29" t="s">
        <v>31</v>
      </c>
      <c r="J93" s="32" t="str">
        <f>E23</f>
        <v>Jiří Veselý, Krasetín ev. č. 18, 382 03 Holubov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29" t="s">
        <v>29</v>
      </c>
      <c r="D94" s="37"/>
      <c r="E94" s="37"/>
      <c r="F94" s="27" t="str">
        <f>IF(E20="","",E20)</f>
        <v>Vyplň údaj</v>
      </c>
      <c r="G94" s="37"/>
      <c r="H94" s="37"/>
      <c r="I94" s="29" t="s">
        <v>34</v>
      </c>
      <c r="J94" s="32" t="str">
        <f>E26</f>
        <v>MONTGAS, a. s.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9" t="s">
        <v>129</v>
      </c>
      <c r="D96" s="124"/>
      <c r="E96" s="124"/>
      <c r="F96" s="124"/>
      <c r="G96" s="124"/>
      <c r="H96" s="124"/>
      <c r="I96" s="124"/>
      <c r="J96" s="160" t="s">
        <v>130</v>
      </c>
      <c r="K96" s="124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1" t="s">
        <v>131</v>
      </c>
      <c r="D98" s="37"/>
      <c r="E98" s="37"/>
      <c r="F98" s="37"/>
      <c r="G98" s="37"/>
      <c r="H98" s="37"/>
      <c r="I98" s="37"/>
      <c r="J98" s="85">
        <f>J123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7" t="s">
        <v>132</v>
      </c>
    </row>
    <row r="99" spans="2:12" s="9" customFormat="1" ht="24.95" customHeight="1">
      <c r="B99" s="162"/>
      <c r="C99" s="163"/>
      <c r="D99" s="164" t="s">
        <v>146</v>
      </c>
      <c r="E99" s="165"/>
      <c r="F99" s="165"/>
      <c r="G99" s="165"/>
      <c r="H99" s="165"/>
      <c r="I99" s="165"/>
      <c r="J99" s="166">
        <f>J124</f>
        <v>0</v>
      </c>
      <c r="K99" s="163"/>
      <c r="L99" s="167"/>
    </row>
    <row r="100" spans="2:12" s="10" customFormat="1" ht="19.9" customHeight="1">
      <c r="B100" s="168"/>
      <c r="C100" s="105"/>
      <c r="D100" s="169" t="s">
        <v>147</v>
      </c>
      <c r="E100" s="170"/>
      <c r="F100" s="170"/>
      <c r="G100" s="170"/>
      <c r="H100" s="170"/>
      <c r="I100" s="170"/>
      <c r="J100" s="171">
        <f>J125</f>
        <v>0</v>
      </c>
      <c r="K100" s="105"/>
      <c r="L100" s="172"/>
    </row>
    <row r="101" spans="2:12" s="10" customFormat="1" ht="14.85" customHeight="1">
      <c r="B101" s="168"/>
      <c r="C101" s="105"/>
      <c r="D101" s="169" t="s">
        <v>1038</v>
      </c>
      <c r="E101" s="170"/>
      <c r="F101" s="170"/>
      <c r="G101" s="170"/>
      <c r="H101" s="170"/>
      <c r="I101" s="170"/>
      <c r="J101" s="171">
        <f>J140</f>
        <v>0</v>
      </c>
      <c r="K101" s="105"/>
      <c r="L101" s="172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3" t="s">
        <v>158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20" t="str">
        <f>E7</f>
        <v>VTL plynovodní přípojka pro teplárnu Tábor</v>
      </c>
      <c r="F111" s="321"/>
      <c r="G111" s="321"/>
      <c r="H111" s="321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2:12" s="1" customFormat="1" ht="12" customHeight="1">
      <c r="B112" s="21"/>
      <c r="C112" s="29" t="s">
        <v>126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5"/>
      <c r="B113" s="36"/>
      <c r="C113" s="37"/>
      <c r="D113" s="37"/>
      <c r="E113" s="320" t="s">
        <v>938</v>
      </c>
      <c r="F113" s="319"/>
      <c r="G113" s="319"/>
      <c r="H113" s="319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939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75" t="str">
        <f>E11</f>
        <v>36-3.3/2021 - SO 03/03 - RS strojní část</v>
      </c>
      <c r="F115" s="319"/>
      <c r="G115" s="319"/>
      <c r="H115" s="319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21</v>
      </c>
      <c r="D117" s="37"/>
      <c r="E117" s="37"/>
      <c r="F117" s="27" t="str">
        <f>F14</f>
        <v>Měšice u Tábora</v>
      </c>
      <c r="G117" s="37"/>
      <c r="H117" s="37"/>
      <c r="I117" s="29" t="s">
        <v>23</v>
      </c>
      <c r="J117" s="67" t="str">
        <f>IF(J14="","",J14)</f>
        <v>25. 8. 2021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40.15" customHeight="1">
      <c r="A119" s="35"/>
      <c r="B119" s="36"/>
      <c r="C119" s="29" t="s">
        <v>25</v>
      </c>
      <c r="D119" s="37"/>
      <c r="E119" s="37"/>
      <c r="F119" s="27" t="str">
        <f>E17</f>
        <v xml:space="preserve">C-Energy Planá s. r. o., Průmyslová 748, Planá </v>
      </c>
      <c r="G119" s="37"/>
      <c r="H119" s="37"/>
      <c r="I119" s="29" t="s">
        <v>31</v>
      </c>
      <c r="J119" s="32" t="str">
        <f>E23</f>
        <v>Jiří Veselý, Krasetín ev. č. 18, 382 03 Holubov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29" t="s">
        <v>29</v>
      </c>
      <c r="D120" s="37"/>
      <c r="E120" s="37"/>
      <c r="F120" s="27" t="str">
        <f>IF(E20="","",E20)</f>
        <v>Vyplň údaj</v>
      </c>
      <c r="G120" s="37"/>
      <c r="H120" s="37"/>
      <c r="I120" s="29" t="s">
        <v>34</v>
      </c>
      <c r="J120" s="32" t="str">
        <f>E26</f>
        <v>MONTGAS, a. s.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3"/>
      <c r="B122" s="174"/>
      <c r="C122" s="175" t="s">
        <v>159</v>
      </c>
      <c r="D122" s="176" t="s">
        <v>64</v>
      </c>
      <c r="E122" s="176" t="s">
        <v>60</v>
      </c>
      <c r="F122" s="176" t="s">
        <v>61</v>
      </c>
      <c r="G122" s="176" t="s">
        <v>160</v>
      </c>
      <c r="H122" s="176" t="s">
        <v>161</v>
      </c>
      <c r="I122" s="176" t="s">
        <v>162</v>
      </c>
      <c r="J122" s="177" t="s">
        <v>130</v>
      </c>
      <c r="K122" s="178" t="s">
        <v>163</v>
      </c>
      <c r="L122" s="179"/>
      <c r="M122" s="76" t="s">
        <v>1</v>
      </c>
      <c r="N122" s="77" t="s">
        <v>43</v>
      </c>
      <c r="O122" s="77" t="s">
        <v>164</v>
      </c>
      <c r="P122" s="77" t="s">
        <v>165</v>
      </c>
      <c r="Q122" s="77" t="s">
        <v>166</v>
      </c>
      <c r="R122" s="77" t="s">
        <v>167</v>
      </c>
      <c r="S122" s="77" t="s">
        <v>168</v>
      </c>
      <c r="T122" s="78" t="s">
        <v>169</v>
      </c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</row>
    <row r="123" spans="1:63" s="2" customFormat="1" ht="22.9" customHeight="1">
      <c r="A123" s="35"/>
      <c r="B123" s="36"/>
      <c r="C123" s="83" t="s">
        <v>170</v>
      </c>
      <c r="D123" s="37"/>
      <c r="E123" s="37"/>
      <c r="F123" s="37"/>
      <c r="G123" s="37"/>
      <c r="H123" s="37"/>
      <c r="I123" s="37"/>
      <c r="J123" s="180">
        <f>BK123</f>
        <v>0</v>
      </c>
      <c r="K123" s="37"/>
      <c r="L123" s="38"/>
      <c r="M123" s="79"/>
      <c r="N123" s="181"/>
      <c r="O123" s="80"/>
      <c r="P123" s="182">
        <f>P124</f>
        <v>0</v>
      </c>
      <c r="Q123" s="80"/>
      <c r="R123" s="182">
        <f>R124</f>
        <v>0</v>
      </c>
      <c r="S123" s="80"/>
      <c r="T123" s="183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7" t="s">
        <v>78</v>
      </c>
      <c r="AU123" s="17" t="s">
        <v>132</v>
      </c>
      <c r="BK123" s="184">
        <f>BK124</f>
        <v>0</v>
      </c>
    </row>
    <row r="124" spans="2:63" s="12" customFormat="1" ht="25.9" customHeight="1">
      <c r="B124" s="185"/>
      <c r="C124" s="186"/>
      <c r="D124" s="187" t="s">
        <v>78</v>
      </c>
      <c r="E124" s="188" t="s">
        <v>291</v>
      </c>
      <c r="F124" s="188" t="s">
        <v>419</v>
      </c>
      <c r="G124" s="186"/>
      <c r="H124" s="186"/>
      <c r="I124" s="189"/>
      <c r="J124" s="190">
        <f>BK124</f>
        <v>0</v>
      </c>
      <c r="K124" s="186"/>
      <c r="L124" s="191"/>
      <c r="M124" s="192"/>
      <c r="N124" s="193"/>
      <c r="O124" s="193"/>
      <c r="P124" s="194">
        <f>P125</f>
        <v>0</v>
      </c>
      <c r="Q124" s="193"/>
      <c r="R124" s="194">
        <f>R125</f>
        <v>0</v>
      </c>
      <c r="S124" s="193"/>
      <c r="T124" s="195">
        <f>T125</f>
        <v>0</v>
      </c>
      <c r="AR124" s="196" t="s">
        <v>79</v>
      </c>
      <c r="AT124" s="197" t="s">
        <v>78</v>
      </c>
      <c r="AU124" s="197" t="s">
        <v>79</v>
      </c>
      <c r="AY124" s="196" t="s">
        <v>173</v>
      </c>
      <c r="BK124" s="198">
        <f>BK125</f>
        <v>0</v>
      </c>
    </row>
    <row r="125" spans="2:63" s="12" customFormat="1" ht="22.9" customHeight="1">
      <c r="B125" s="185"/>
      <c r="C125" s="186"/>
      <c r="D125" s="187" t="s">
        <v>78</v>
      </c>
      <c r="E125" s="199" t="s">
        <v>420</v>
      </c>
      <c r="F125" s="199" t="s">
        <v>421</v>
      </c>
      <c r="G125" s="186"/>
      <c r="H125" s="186"/>
      <c r="I125" s="189"/>
      <c r="J125" s="200">
        <f>BK125</f>
        <v>0</v>
      </c>
      <c r="K125" s="186"/>
      <c r="L125" s="191"/>
      <c r="M125" s="192"/>
      <c r="N125" s="193"/>
      <c r="O125" s="193"/>
      <c r="P125" s="194">
        <f>P126+SUM(P127:P140)</f>
        <v>0</v>
      </c>
      <c r="Q125" s="193"/>
      <c r="R125" s="194">
        <f>R126+SUM(R127:R140)</f>
        <v>0</v>
      </c>
      <c r="S125" s="193"/>
      <c r="T125" s="195">
        <f>T126+SUM(T127:T140)</f>
        <v>0</v>
      </c>
      <c r="AR125" s="196" t="s">
        <v>79</v>
      </c>
      <c r="AT125" s="197" t="s">
        <v>78</v>
      </c>
      <c r="AU125" s="197" t="s">
        <v>87</v>
      </c>
      <c r="AY125" s="196" t="s">
        <v>173</v>
      </c>
      <c r="BK125" s="198">
        <f>BK126+SUM(BK127:BK140)</f>
        <v>0</v>
      </c>
    </row>
    <row r="126" spans="1:65" s="2" customFormat="1" ht="21.75" customHeight="1">
      <c r="A126" s="35"/>
      <c r="B126" s="36"/>
      <c r="C126" s="201" t="s">
        <v>87</v>
      </c>
      <c r="D126" s="201" t="s">
        <v>177</v>
      </c>
      <c r="E126" s="202" t="s">
        <v>1039</v>
      </c>
      <c r="F126" s="203" t="s">
        <v>1040</v>
      </c>
      <c r="G126" s="204" t="s">
        <v>373</v>
      </c>
      <c r="H126" s="205">
        <v>1</v>
      </c>
      <c r="I126" s="206"/>
      <c r="J126" s="207">
        <f aca="true" t="shared" si="0" ref="J126:J139">ROUND(I126*H126,2)</f>
        <v>0</v>
      </c>
      <c r="K126" s="208"/>
      <c r="L126" s="38"/>
      <c r="M126" s="209" t="s">
        <v>1</v>
      </c>
      <c r="N126" s="210" t="s">
        <v>44</v>
      </c>
      <c r="O126" s="72"/>
      <c r="P126" s="211">
        <f aca="true" t="shared" si="1" ref="P126:P139">O126*H126</f>
        <v>0</v>
      </c>
      <c r="Q126" s="211">
        <v>0</v>
      </c>
      <c r="R126" s="211">
        <f aca="true" t="shared" si="2" ref="R126:R139">Q126*H126</f>
        <v>0</v>
      </c>
      <c r="S126" s="211">
        <v>0</v>
      </c>
      <c r="T126" s="212">
        <f aca="true" t="shared" si="3" ref="T126:T139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3" t="s">
        <v>426</v>
      </c>
      <c r="AT126" s="213" t="s">
        <v>177</v>
      </c>
      <c r="AU126" s="213" t="s">
        <v>89</v>
      </c>
      <c r="AY126" s="17" t="s">
        <v>173</v>
      </c>
      <c r="BE126" s="119">
        <f aca="true" t="shared" si="4" ref="BE126:BE139">IF(N126="základní",J126,0)</f>
        <v>0</v>
      </c>
      <c r="BF126" s="119">
        <f aca="true" t="shared" si="5" ref="BF126:BF139">IF(N126="snížená",J126,0)</f>
        <v>0</v>
      </c>
      <c r="BG126" s="119">
        <f aca="true" t="shared" si="6" ref="BG126:BG139">IF(N126="zákl. přenesená",J126,0)</f>
        <v>0</v>
      </c>
      <c r="BH126" s="119">
        <f aca="true" t="shared" si="7" ref="BH126:BH139">IF(N126="sníž. přenesená",J126,0)</f>
        <v>0</v>
      </c>
      <c r="BI126" s="119">
        <f aca="true" t="shared" si="8" ref="BI126:BI139">IF(N126="nulová",J126,0)</f>
        <v>0</v>
      </c>
      <c r="BJ126" s="17" t="s">
        <v>87</v>
      </c>
      <c r="BK126" s="119">
        <f aca="true" t="shared" si="9" ref="BK126:BK139">ROUND(I126*H126,2)</f>
        <v>0</v>
      </c>
      <c r="BL126" s="17" t="s">
        <v>426</v>
      </c>
      <c r="BM126" s="213" t="s">
        <v>1041</v>
      </c>
    </row>
    <row r="127" spans="1:65" s="2" customFormat="1" ht="24.2" customHeight="1">
      <c r="A127" s="35"/>
      <c r="B127" s="36"/>
      <c r="C127" s="201" t="s">
        <v>89</v>
      </c>
      <c r="D127" s="201" t="s">
        <v>177</v>
      </c>
      <c r="E127" s="202" t="s">
        <v>1042</v>
      </c>
      <c r="F127" s="203" t="s">
        <v>1043</v>
      </c>
      <c r="G127" s="204" t="s">
        <v>373</v>
      </c>
      <c r="H127" s="205">
        <v>2</v>
      </c>
      <c r="I127" s="206"/>
      <c r="J127" s="207">
        <f t="shared" si="0"/>
        <v>0</v>
      </c>
      <c r="K127" s="208"/>
      <c r="L127" s="38"/>
      <c r="M127" s="209" t="s">
        <v>1</v>
      </c>
      <c r="N127" s="210" t="s">
        <v>44</v>
      </c>
      <c r="O127" s="72"/>
      <c r="P127" s="211">
        <f t="shared" si="1"/>
        <v>0</v>
      </c>
      <c r="Q127" s="211">
        <v>0</v>
      </c>
      <c r="R127" s="211">
        <f t="shared" si="2"/>
        <v>0</v>
      </c>
      <c r="S127" s="211">
        <v>0</v>
      </c>
      <c r="T127" s="212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3" t="s">
        <v>426</v>
      </c>
      <c r="AT127" s="213" t="s">
        <v>177</v>
      </c>
      <c r="AU127" s="213" t="s">
        <v>89</v>
      </c>
      <c r="AY127" s="17" t="s">
        <v>173</v>
      </c>
      <c r="BE127" s="119">
        <f t="shared" si="4"/>
        <v>0</v>
      </c>
      <c r="BF127" s="119">
        <f t="shared" si="5"/>
        <v>0</v>
      </c>
      <c r="BG127" s="119">
        <f t="shared" si="6"/>
        <v>0</v>
      </c>
      <c r="BH127" s="119">
        <f t="shared" si="7"/>
        <v>0</v>
      </c>
      <c r="BI127" s="119">
        <f t="shared" si="8"/>
        <v>0</v>
      </c>
      <c r="BJ127" s="17" t="s">
        <v>87</v>
      </c>
      <c r="BK127" s="119">
        <f t="shared" si="9"/>
        <v>0</v>
      </c>
      <c r="BL127" s="17" t="s">
        <v>426</v>
      </c>
      <c r="BM127" s="213" t="s">
        <v>1044</v>
      </c>
    </row>
    <row r="128" spans="1:65" s="2" customFormat="1" ht="37.9" customHeight="1">
      <c r="A128" s="35"/>
      <c r="B128" s="36"/>
      <c r="C128" s="201" t="s">
        <v>182</v>
      </c>
      <c r="D128" s="201" t="s">
        <v>177</v>
      </c>
      <c r="E128" s="202" t="s">
        <v>1045</v>
      </c>
      <c r="F128" s="203" t="s">
        <v>1046</v>
      </c>
      <c r="G128" s="204" t="s">
        <v>402</v>
      </c>
      <c r="H128" s="205">
        <v>1</v>
      </c>
      <c r="I128" s="206"/>
      <c r="J128" s="207">
        <f t="shared" si="0"/>
        <v>0</v>
      </c>
      <c r="K128" s="208"/>
      <c r="L128" s="38"/>
      <c r="M128" s="209" t="s">
        <v>1</v>
      </c>
      <c r="N128" s="210" t="s">
        <v>44</v>
      </c>
      <c r="O128" s="72"/>
      <c r="P128" s="211">
        <f t="shared" si="1"/>
        <v>0</v>
      </c>
      <c r="Q128" s="211">
        <v>0</v>
      </c>
      <c r="R128" s="211">
        <f t="shared" si="2"/>
        <v>0</v>
      </c>
      <c r="S128" s="211">
        <v>0</v>
      </c>
      <c r="T128" s="212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3" t="s">
        <v>426</v>
      </c>
      <c r="AT128" s="213" t="s">
        <v>177</v>
      </c>
      <c r="AU128" s="213" t="s">
        <v>89</v>
      </c>
      <c r="AY128" s="17" t="s">
        <v>173</v>
      </c>
      <c r="BE128" s="119">
        <f t="shared" si="4"/>
        <v>0</v>
      </c>
      <c r="BF128" s="119">
        <f t="shared" si="5"/>
        <v>0</v>
      </c>
      <c r="BG128" s="119">
        <f t="shared" si="6"/>
        <v>0</v>
      </c>
      <c r="BH128" s="119">
        <f t="shared" si="7"/>
        <v>0</v>
      </c>
      <c r="BI128" s="119">
        <f t="shared" si="8"/>
        <v>0</v>
      </c>
      <c r="BJ128" s="17" t="s">
        <v>87</v>
      </c>
      <c r="BK128" s="119">
        <f t="shared" si="9"/>
        <v>0</v>
      </c>
      <c r="BL128" s="17" t="s">
        <v>426</v>
      </c>
      <c r="BM128" s="213" t="s">
        <v>1047</v>
      </c>
    </row>
    <row r="129" spans="1:65" s="2" customFormat="1" ht="21.75" customHeight="1">
      <c r="A129" s="35"/>
      <c r="B129" s="36"/>
      <c r="C129" s="247" t="s">
        <v>181</v>
      </c>
      <c r="D129" s="247" t="s">
        <v>291</v>
      </c>
      <c r="E129" s="248" t="s">
        <v>1048</v>
      </c>
      <c r="F129" s="249" t="s">
        <v>1049</v>
      </c>
      <c r="G129" s="250" t="s">
        <v>373</v>
      </c>
      <c r="H129" s="251">
        <v>2</v>
      </c>
      <c r="I129" s="252"/>
      <c r="J129" s="253">
        <f t="shared" si="0"/>
        <v>0</v>
      </c>
      <c r="K129" s="254"/>
      <c r="L129" s="255"/>
      <c r="M129" s="256" t="s">
        <v>1</v>
      </c>
      <c r="N129" s="257" t="s">
        <v>44</v>
      </c>
      <c r="O129" s="72"/>
      <c r="P129" s="211">
        <f t="shared" si="1"/>
        <v>0</v>
      </c>
      <c r="Q129" s="211">
        <v>0</v>
      </c>
      <c r="R129" s="211">
        <f t="shared" si="2"/>
        <v>0</v>
      </c>
      <c r="S129" s="211">
        <v>0</v>
      </c>
      <c r="T129" s="212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3" t="s">
        <v>436</v>
      </c>
      <c r="AT129" s="213" t="s">
        <v>291</v>
      </c>
      <c r="AU129" s="213" t="s">
        <v>89</v>
      </c>
      <c r="AY129" s="17" t="s">
        <v>173</v>
      </c>
      <c r="BE129" s="119">
        <f t="shared" si="4"/>
        <v>0</v>
      </c>
      <c r="BF129" s="119">
        <f t="shared" si="5"/>
        <v>0</v>
      </c>
      <c r="BG129" s="119">
        <f t="shared" si="6"/>
        <v>0</v>
      </c>
      <c r="BH129" s="119">
        <f t="shared" si="7"/>
        <v>0</v>
      </c>
      <c r="BI129" s="119">
        <f t="shared" si="8"/>
        <v>0</v>
      </c>
      <c r="BJ129" s="17" t="s">
        <v>87</v>
      </c>
      <c r="BK129" s="119">
        <f t="shared" si="9"/>
        <v>0</v>
      </c>
      <c r="BL129" s="17" t="s">
        <v>426</v>
      </c>
      <c r="BM129" s="213" t="s">
        <v>1050</v>
      </c>
    </row>
    <row r="130" spans="1:65" s="2" customFormat="1" ht="21.75" customHeight="1">
      <c r="A130" s="35"/>
      <c r="B130" s="36"/>
      <c r="C130" s="247" t="s">
        <v>202</v>
      </c>
      <c r="D130" s="247" t="s">
        <v>291</v>
      </c>
      <c r="E130" s="248" t="s">
        <v>1051</v>
      </c>
      <c r="F130" s="249" t="s">
        <v>1052</v>
      </c>
      <c r="G130" s="250" t="s">
        <v>373</v>
      </c>
      <c r="H130" s="251">
        <v>2</v>
      </c>
      <c r="I130" s="252"/>
      <c r="J130" s="253">
        <f t="shared" si="0"/>
        <v>0</v>
      </c>
      <c r="K130" s="254"/>
      <c r="L130" s="255"/>
      <c r="M130" s="256" t="s">
        <v>1</v>
      </c>
      <c r="N130" s="257" t="s">
        <v>44</v>
      </c>
      <c r="O130" s="72"/>
      <c r="P130" s="211">
        <f t="shared" si="1"/>
        <v>0</v>
      </c>
      <c r="Q130" s="211">
        <v>0</v>
      </c>
      <c r="R130" s="211">
        <f t="shared" si="2"/>
        <v>0</v>
      </c>
      <c r="S130" s="211">
        <v>0</v>
      </c>
      <c r="T130" s="212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3" t="s">
        <v>436</v>
      </c>
      <c r="AT130" s="213" t="s">
        <v>291</v>
      </c>
      <c r="AU130" s="213" t="s">
        <v>89</v>
      </c>
      <c r="AY130" s="17" t="s">
        <v>173</v>
      </c>
      <c r="BE130" s="119">
        <f t="shared" si="4"/>
        <v>0</v>
      </c>
      <c r="BF130" s="119">
        <f t="shared" si="5"/>
        <v>0</v>
      </c>
      <c r="BG130" s="119">
        <f t="shared" si="6"/>
        <v>0</v>
      </c>
      <c r="BH130" s="119">
        <f t="shared" si="7"/>
        <v>0</v>
      </c>
      <c r="BI130" s="119">
        <f t="shared" si="8"/>
        <v>0</v>
      </c>
      <c r="BJ130" s="17" t="s">
        <v>87</v>
      </c>
      <c r="BK130" s="119">
        <f t="shared" si="9"/>
        <v>0</v>
      </c>
      <c r="BL130" s="17" t="s">
        <v>426</v>
      </c>
      <c r="BM130" s="213" t="s">
        <v>1053</v>
      </c>
    </row>
    <row r="131" spans="1:65" s="2" customFormat="1" ht="21.75" customHeight="1">
      <c r="A131" s="35"/>
      <c r="B131" s="36"/>
      <c r="C131" s="247" t="s">
        <v>207</v>
      </c>
      <c r="D131" s="247" t="s">
        <v>291</v>
      </c>
      <c r="E131" s="248" t="s">
        <v>1054</v>
      </c>
      <c r="F131" s="249" t="s">
        <v>1055</v>
      </c>
      <c r="G131" s="250" t="s">
        <v>373</v>
      </c>
      <c r="H131" s="251">
        <v>2</v>
      </c>
      <c r="I131" s="252"/>
      <c r="J131" s="253">
        <f t="shared" si="0"/>
        <v>0</v>
      </c>
      <c r="K131" s="254"/>
      <c r="L131" s="255"/>
      <c r="M131" s="256" t="s">
        <v>1</v>
      </c>
      <c r="N131" s="257" t="s">
        <v>44</v>
      </c>
      <c r="O131" s="72"/>
      <c r="P131" s="211">
        <f t="shared" si="1"/>
        <v>0</v>
      </c>
      <c r="Q131" s="211">
        <v>0</v>
      </c>
      <c r="R131" s="211">
        <f t="shared" si="2"/>
        <v>0</v>
      </c>
      <c r="S131" s="211">
        <v>0</v>
      </c>
      <c r="T131" s="212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3" t="s">
        <v>436</v>
      </c>
      <c r="AT131" s="213" t="s">
        <v>291</v>
      </c>
      <c r="AU131" s="213" t="s">
        <v>89</v>
      </c>
      <c r="AY131" s="17" t="s">
        <v>173</v>
      </c>
      <c r="BE131" s="119">
        <f t="shared" si="4"/>
        <v>0</v>
      </c>
      <c r="BF131" s="119">
        <f t="shared" si="5"/>
        <v>0</v>
      </c>
      <c r="BG131" s="119">
        <f t="shared" si="6"/>
        <v>0</v>
      </c>
      <c r="BH131" s="119">
        <f t="shared" si="7"/>
        <v>0</v>
      </c>
      <c r="BI131" s="119">
        <f t="shared" si="8"/>
        <v>0</v>
      </c>
      <c r="BJ131" s="17" t="s">
        <v>87</v>
      </c>
      <c r="BK131" s="119">
        <f t="shared" si="9"/>
        <v>0</v>
      </c>
      <c r="BL131" s="17" t="s">
        <v>426</v>
      </c>
      <c r="BM131" s="213" t="s">
        <v>1056</v>
      </c>
    </row>
    <row r="132" spans="1:65" s="2" customFormat="1" ht="21.75" customHeight="1">
      <c r="A132" s="35"/>
      <c r="B132" s="36"/>
      <c r="C132" s="247" t="s">
        <v>214</v>
      </c>
      <c r="D132" s="247" t="s">
        <v>291</v>
      </c>
      <c r="E132" s="248" t="s">
        <v>1057</v>
      </c>
      <c r="F132" s="249" t="s">
        <v>1058</v>
      </c>
      <c r="G132" s="250" t="s">
        <v>373</v>
      </c>
      <c r="H132" s="251">
        <v>2</v>
      </c>
      <c r="I132" s="252"/>
      <c r="J132" s="253">
        <f t="shared" si="0"/>
        <v>0</v>
      </c>
      <c r="K132" s="254"/>
      <c r="L132" s="255"/>
      <c r="M132" s="256" t="s">
        <v>1</v>
      </c>
      <c r="N132" s="257" t="s">
        <v>44</v>
      </c>
      <c r="O132" s="72"/>
      <c r="P132" s="211">
        <f t="shared" si="1"/>
        <v>0</v>
      </c>
      <c r="Q132" s="211">
        <v>0</v>
      </c>
      <c r="R132" s="211">
        <f t="shared" si="2"/>
        <v>0</v>
      </c>
      <c r="S132" s="211">
        <v>0</v>
      </c>
      <c r="T132" s="212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3" t="s">
        <v>436</v>
      </c>
      <c r="AT132" s="213" t="s">
        <v>291</v>
      </c>
      <c r="AU132" s="213" t="s">
        <v>89</v>
      </c>
      <c r="AY132" s="17" t="s">
        <v>173</v>
      </c>
      <c r="BE132" s="119">
        <f t="shared" si="4"/>
        <v>0</v>
      </c>
      <c r="BF132" s="119">
        <f t="shared" si="5"/>
        <v>0</v>
      </c>
      <c r="BG132" s="119">
        <f t="shared" si="6"/>
        <v>0</v>
      </c>
      <c r="BH132" s="119">
        <f t="shared" si="7"/>
        <v>0</v>
      </c>
      <c r="BI132" s="119">
        <f t="shared" si="8"/>
        <v>0</v>
      </c>
      <c r="BJ132" s="17" t="s">
        <v>87</v>
      </c>
      <c r="BK132" s="119">
        <f t="shared" si="9"/>
        <v>0</v>
      </c>
      <c r="BL132" s="17" t="s">
        <v>426</v>
      </c>
      <c r="BM132" s="213" t="s">
        <v>1059</v>
      </c>
    </row>
    <row r="133" spans="1:65" s="2" customFormat="1" ht="24.2" customHeight="1">
      <c r="A133" s="35"/>
      <c r="B133" s="36"/>
      <c r="C133" s="247" t="s">
        <v>227</v>
      </c>
      <c r="D133" s="247" t="s">
        <v>291</v>
      </c>
      <c r="E133" s="248" t="s">
        <v>1060</v>
      </c>
      <c r="F133" s="249" t="s">
        <v>1061</v>
      </c>
      <c r="G133" s="250" t="s">
        <v>373</v>
      </c>
      <c r="H133" s="251">
        <v>2</v>
      </c>
      <c r="I133" s="252"/>
      <c r="J133" s="253">
        <f t="shared" si="0"/>
        <v>0</v>
      </c>
      <c r="K133" s="254"/>
      <c r="L133" s="255"/>
      <c r="M133" s="256" t="s">
        <v>1</v>
      </c>
      <c r="N133" s="257" t="s">
        <v>44</v>
      </c>
      <c r="O133" s="72"/>
      <c r="P133" s="211">
        <f t="shared" si="1"/>
        <v>0</v>
      </c>
      <c r="Q133" s="211">
        <v>0</v>
      </c>
      <c r="R133" s="211">
        <f t="shared" si="2"/>
        <v>0</v>
      </c>
      <c r="S133" s="211">
        <v>0</v>
      </c>
      <c r="T133" s="212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3" t="s">
        <v>436</v>
      </c>
      <c r="AT133" s="213" t="s">
        <v>291</v>
      </c>
      <c r="AU133" s="213" t="s">
        <v>89</v>
      </c>
      <c r="AY133" s="17" t="s">
        <v>173</v>
      </c>
      <c r="BE133" s="119">
        <f t="shared" si="4"/>
        <v>0</v>
      </c>
      <c r="BF133" s="119">
        <f t="shared" si="5"/>
        <v>0</v>
      </c>
      <c r="BG133" s="119">
        <f t="shared" si="6"/>
        <v>0</v>
      </c>
      <c r="BH133" s="119">
        <f t="shared" si="7"/>
        <v>0</v>
      </c>
      <c r="BI133" s="119">
        <f t="shared" si="8"/>
        <v>0</v>
      </c>
      <c r="BJ133" s="17" t="s">
        <v>87</v>
      </c>
      <c r="BK133" s="119">
        <f t="shared" si="9"/>
        <v>0</v>
      </c>
      <c r="BL133" s="17" t="s">
        <v>426</v>
      </c>
      <c r="BM133" s="213" t="s">
        <v>1062</v>
      </c>
    </row>
    <row r="134" spans="1:65" s="2" customFormat="1" ht="21.75" customHeight="1">
      <c r="A134" s="35"/>
      <c r="B134" s="36"/>
      <c r="C134" s="247" t="s">
        <v>231</v>
      </c>
      <c r="D134" s="247" t="s">
        <v>291</v>
      </c>
      <c r="E134" s="248" t="s">
        <v>1063</v>
      </c>
      <c r="F134" s="249" t="s">
        <v>1064</v>
      </c>
      <c r="G134" s="250" t="s">
        <v>373</v>
      </c>
      <c r="H134" s="251">
        <v>2</v>
      </c>
      <c r="I134" s="252"/>
      <c r="J134" s="253">
        <f t="shared" si="0"/>
        <v>0</v>
      </c>
      <c r="K134" s="254"/>
      <c r="L134" s="255"/>
      <c r="M134" s="256" t="s">
        <v>1</v>
      </c>
      <c r="N134" s="257" t="s">
        <v>44</v>
      </c>
      <c r="O134" s="72"/>
      <c r="P134" s="211">
        <f t="shared" si="1"/>
        <v>0</v>
      </c>
      <c r="Q134" s="211">
        <v>0</v>
      </c>
      <c r="R134" s="211">
        <f t="shared" si="2"/>
        <v>0</v>
      </c>
      <c r="S134" s="211">
        <v>0</v>
      </c>
      <c r="T134" s="212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3" t="s">
        <v>436</v>
      </c>
      <c r="AT134" s="213" t="s">
        <v>291</v>
      </c>
      <c r="AU134" s="213" t="s">
        <v>89</v>
      </c>
      <c r="AY134" s="17" t="s">
        <v>173</v>
      </c>
      <c r="BE134" s="119">
        <f t="shared" si="4"/>
        <v>0</v>
      </c>
      <c r="BF134" s="119">
        <f t="shared" si="5"/>
        <v>0</v>
      </c>
      <c r="BG134" s="119">
        <f t="shared" si="6"/>
        <v>0</v>
      </c>
      <c r="BH134" s="119">
        <f t="shared" si="7"/>
        <v>0</v>
      </c>
      <c r="BI134" s="119">
        <f t="shared" si="8"/>
        <v>0</v>
      </c>
      <c r="BJ134" s="17" t="s">
        <v>87</v>
      </c>
      <c r="BK134" s="119">
        <f t="shared" si="9"/>
        <v>0</v>
      </c>
      <c r="BL134" s="17" t="s">
        <v>426</v>
      </c>
      <c r="BM134" s="213" t="s">
        <v>1065</v>
      </c>
    </row>
    <row r="135" spans="1:65" s="2" customFormat="1" ht="16.5" customHeight="1">
      <c r="A135" s="35"/>
      <c r="B135" s="36"/>
      <c r="C135" s="247" t="s">
        <v>238</v>
      </c>
      <c r="D135" s="247" t="s">
        <v>291</v>
      </c>
      <c r="E135" s="248" t="s">
        <v>1066</v>
      </c>
      <c r="F135" s="249" t="s">
        <v>1067</v>
      </c>
      <c r="G135" s="250" t="s">
        <v>373</v>
      </c>
      <c r="H135" s="251">
        <v>1</v>
      </c>
      <c r="I135" s="252"/>
      <c r="J135" s="253">
        <f t="shared" si="0"/>
        <v>0</v>
      </c>
      <c r="K135" s="254"/>
      <c r="L135" s="255"/>
      <c r="M135" s="256" t="s">
        <v>1</v>
      </c>
      <c r="N135" s="257" t="s">
        <v>44</v>
      </c>
      <c r="O135" s="72"/>
      <c r="P135" s="211">
        <f t="shared" si="1"/>
        <v>0</v>
      </c>
      <c r="Q135" s="211">
        <v>0</v>
      </c>
      <c r="R135" s="211">
        <f t="shared" si="2"/>
        <v>0</v>
      </c>
      <c r="S135" s="211">
        <v>0</v>
      </c>
      <c r="T135" s="212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3" t="s">
        <v>436</v>
      </c>
      <c r="AT135" s="213" t="s">
        <v>291</v>
      </c>
      <c r="AU135" s="213" t="s">
        <v>89</v>
      </c>
      <c r="AY135" s="17" t="s">
        <v>173</v>
      </c>
      <c r="BE135" s="119">
        <f t="shared" si="4"/>
        <v>0</v>
      </c>
      <c r="BF135" s="119">
        <f t="shared" si="5"/>
        <v>0</v>
      </c>
      <c r="BG135" s="119">
        <f t="shared" si="6"/>
        <v>0</v>
      </c>
      <c r="BH135" s="119">
        <f t="shared" si="7"/>
        <v>0</v>
      </c>
      <c r="BI135" s="119">
        <f t="shared" si="8"/>
        <v>0</v>
      </c>
      <c r="BJ135" s="17" t="s">
        <v>87</v>
      </c>
      <c r="BK135" s="119">
        <f t="shared" si="9"/>
        <v>0</v>
      </c>
      <c r="BL135" s="17" t="s">
        <v>426</v>
      </c>
      <c r="BM135" s="213" t="s">
        <v>1068</v>
      </c>
    </row>
    <row r="136" spans="1:65" s="2" customFormat="1" ht="16.5" customHeight="1">
      <c r="A136" s="35"/>
      <c r="B136" s="36"/>
      <c r="C136" s="247" t="s">
        <v>175</v>
      </c>
      <c r="D136" s="247" t="s">
        <v>291</v>
      </c>
      <c r="E136" s="248" t="s">
        <v>1069</v>
      </c>
      <c r="F136" s="249" t="s">
        <v>1070</v>
      </c>
      <c r="G136" s="250" t="s">
        <v>373</v>
      </c>
      <c r="H136" s="251">
        <v>2</v>
      </c>
      <c r="I136" s="252"/>
      <c r="J136" s="253">
        <f t="shared" si="0"/>
        <v>0</v>
      </c>
      <c r="K136" s="254"/>
      <c r="L136" s="255"/>
      <c r="M136" s="256" t="s">
        <v>1</v>
      </c>
      <c r="N136" s="257" t="s">
        <v>44</v>
      </c>
      <c r="O136" s="72"/>
      <c r="P136" s="211">
        <f t="shared" si="1"/>
        <v>0</v>
      </c>
      <c r="Q136" s="211">
        <v>0</v>
      </c>
      <c r="R136" s="211">
        <f t="shared" si="2"/>
        <v>0</v>
      </c>
      <c r="S136" s="211">
        <v>0</v>
      </c>
      <c r="T136" s="212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3" t="s">
        <v>436</v>
      </c>
      <c r="AT136" s="213" t="s">
        <v>291</v>
      </c>
      <c r="AU136" s="213" t="s">
        <v>89</v>
      </c>
      <c r="AY136" s="17" t="s">
        <v>173</v>
      </c>
      <c r="BE136" s="119">
        <f t="shared" si="4"/>
        <v>0</v>
      </c>
      <c r="BF136" s="119">
        <f t="shared" si="5"/>
        <v>0</v>
      </c>
      <c r="BG136" s="119">
        <f t="shared" si="6"/>
        <v>0</v>
      </c>
      <c r="BH136" s="119">
        <f t="shared" si="7"/>
        <v>0</v>
      </c>
      <c r="BI136" s="119">
        <f t="shared" si="8"/>
        <v>0</v>
      </c>
      <c r="BJ136" s="17" t="s">
        <v>87</v>
      </c>
      <c r="BK136" s="119">
        <f t="shared" si="9"/>
        <v>0</v>
      </c>
      <c r="BL136" s="17" t="s">
        <v>426</v>
      </c>
      <c r="BM136" s="213" t="s">
        <v>1071</v>
      </c>
    </row>
    <row r="137" spans="1:65" s="2" customFormat="1" ht="16.5" customHeight="1">
      <c r="A137" s="35"/>
      <c r="B137" s="36"/>
      <c r="C137" s="201" t="s">
        <v>247</v>
      </c>
      <c r="D137" s="201" t="s">
        <v>177</v>
      </c>
      <c r="E137" s="202" t="s">
        <v>1072</v>
      </c>
      <c r="F137" s="203" t="s">
        <v>1073</v>
      </c>
      <c r="G137" s="204" t="s">
        <v>728</v>
      </c>
      <c r="H137" s="205">
        <v>1</v>
      </c>
      <c r="I137" s="206"/>
      <c r="J137" s="207">
        <f t="shared" si="0"/>
        <v>0</v>
      </c>
      <c r="K137" s="208"/>
      <c r="L137" s="38"/>
      <c r="M137" s="209" t="s">
        <v>1</v>
      </c>
      <c r="N137" s="210" t="s">
        <v>44</v>
      </c>
      <c r="O137" s="72"/>
      <c r="P137" s="211">
        <f t="shared" si="1"/>
        <v>0</v>
      </c>
      <c r="Q137" s="211">
        <v>0</v>
      </c>
      <c r="R137" s="211">
        <f t="shared" si="2"/>
        <v>0</v>
      </c>
      <c r="S137" s="211">
        <v>0</v>
      </c>
      <c r="T137" s="212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3" t="s">
        <v>426</v>
      </c>
      <c r="AT137" s="213" t="s">
        <v>177</v>
      </c>
      <c r="AU137" s="213" t="s">
        <v>89</v>
      </c>
      <c r="AY137" s="17" t="s">
        <v>173</v>
      </c>
      <c r="BE137" s="119">
        <f t="shared" si="4"/>
        <v>0</v>
      </c>
      <c r="BF137" s="119">
        <f t="shared" si="5"/>
        <v>0</v>
      </c>
      <c r="BG137" s="119">
        <f t="shared" si="6"/>
        <v>0</v>
      </c>
      <c r="BH137" s="119">
        <f t="shared" si="7"/>
        <v>0</v>
      </c>
      <c r="BI137" s="119">
        <f t="shared" si="8"/>
        <v>0</v>
      </c>
      <c r="BJ137" s="17" t="s">
        <v>87</v>
      </c>
      <c r="BK137" s="119">
        <f t="shared" si="9"/>
        <v>0</v>
      </c>
      <c r="BL137" s="17" t="s">
        <v>426</v>
      </c>
      <c r="BM137" s="213" t="s">
        <v>1074</v>
      </c>
    </row>
    <row r="138" spans="1:65" s="2" customFormat="1" ht="21.75" customHeight="1">
      <c r="A138" s="35"/>
      <c r="B138" s="36"/>
      <c r="C138" s="247" t="s">
        <v>252</v>
      </c>
      <c r="D138" s="247" t="s">
        <v>291</v>
      </c>
      <c r="E138" s="248" t="s">
        <v>1075</v>
      </c>
      <c r="F138" s="249" t="s">
        <v>1076</v>
      </c>
      <c r="G138" s="250" t="s">
        <v>373</v>
      </c>
      <c r="H138" s="251">
        <v>1</v>
      </c>
      <c r="I138" s="252"/>
      <c r="J138" s="253">
        <f t="shared" si="0"/>
        <v>0</v>
      </c>
      <c r="K138" s="254"/>
      <c r="L138" s="255"/>
      <c r="M138" s="256" t="s">
        <v>1</v>
      </c>
      <c r="N138" s="257" t="s">
        <v>44</v>
      </c>
      <c r="O138" s="72"/>
      <c r="P138" s="211">
        <f t="shared" si="1"/>
        <v>0</v>
      </c>
      <c r="Q138" s="211">
        <v>0</v>
      </c>
      <c r="R138" s="211">
        <f t="shared" si="2"/>
        <v>0</v>
      </c>
      <c r="S138" s="211">
        <v>0</v>
      </c>
      <c r="T138" s="212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3" t="s">
        <v>436</v>
      </c>
      <c r="AT138" s="213" t="s">
        <v>291</v>
      </c>
      <c r="AU138" s="213" t="s">
        <v>89</v>
      </c>
      <c r="AY138" s="17" t="s">
        <v>173</v>
      </c>
      <c r="BE138" s="119">
        <f t="shared" si="4"/>
        <v>0</v>
      </c>
      <c r="BF138" s="119">
        <f t="shared" si="5"/>
        <v>0</v>
      </c>
      <c r="BG138" s="119">
        <f t="shared" si="6"/>
        <v>0</v>
      </c>
      <c r="BH138" s="119">
        <f t="shared" si="7"/>
        <v>0</v>
      </c>
      <c r="BI138" s="119">
        <f t="shared" si="8"/>
        <v>0</v>
      </c>
      <c r="BJ138" s="17" t="s">
        <v>87</v>
      </c>
      <c r="BK138" s="119">
        <f t="shared" si="9"/>
        <v>0</v>
      </c>
      <c r="BL138" s="17" t="s">
        <v>426</v>
      </c>
      <c r="BM138" s="213" t="s">
        <v>1077</v>
      </c>
    </row>
    <row r="139" spans="1:65" s="2" customFormat="1" ht="24.2" customHeight="1">
      <c r="A139" s="35"/>
      <c r="B139" s="36"/>
      <c r="C139" s="247" t="s">
        <v>258</v>
      </c>
      <c r="D139" s="247" t="s">
        <v>291</v>
      </c>
      <c r="E139" s="248" t="s">
        <v>1078</v>
      </c>
      <c r="F139" s="249" t="s">
        <v>1079</v>
      </c>
      <c r="G139" s="250" t="s">
        <v>373</v>
      </c>
      <c r="H139" s="251">
        <v>1</v>
      </c>
      <c r="I139" s="252"/>
      <c r="J139" s="253">
        <f t="shared" si="0"/>
        <v>0</v>
      </c>
      <c r="K139" s="254"/>
      <c r="L139" s="255"/>
      <c r="M139" s="256" t="s">
        <v>1</v>
      </c>
      <c r="N139" s="257" t="s">
        <v>44</v>
      </c>
      <c r="O139" s="72"/>
      <c r="P139" s="211">
        <f t="shared" si="1"/>
        <v>0</v>
      </c>
      <c r="Q139" s="211">
        <v>0</v>
      </c>
      <c r="R139" s="211">
        <f t="shared" si="2"/>
        <v>0</v>
      </c>
      <c r="S139" s="211">
        <v>0</v>
      </c>
      <c r="T139" s="212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3" t="s">
        <v>436</v>
      </c>
      <c r="AT139" s="213" t="s">
        <v>291</v>
      </c>
      <c r="AU139" s="213" t="s">
        <v>89</v>
      </c>
      <c r="AY139" s="17" t="s">
        <v>173</v>
      </c>
      <c r="BE139" s="119">
        <f t="shared" si="4"/>
        <v>0</v>
      </c>
      <c r="BF139" s="119">
        <f t="shared" si="5"/>
        <v>0</v>
      </c>
      <c r="BG139" s="119">
        <f t="shared" si="6"/>
        <v>0</v>
      </c>
      <c r="BH139" s="119">
        <f t="shared" si="7"/>
        <v>0</v>
      </c>
      <c r="BI139" s="119">
        <f t="shared" si="8"/>
        <v>0</v>
      </c>
      <c r="BJ139" s="17" t="s">
        <v>87</v>
      </c>
      <c r="BK139" s="119">
        <f t="shared" si="9"/>
        <v>0</v>
      </c>
      <c r="BL139" s="17" t="s">
        <v>426</v>
      </c>
      <c r="BM139" s="213" t="s">
        <v>1080</v>
      </c>
    </row>
    <row r="140" spans="2:63" s="12" customFormat="1" ht="20.85" customHeight="1">
      <c r="B140" s="185"/>
      <c r="C140" s="186"/>
      <c r="D140" s="187" t="s">
        <v>78</v>
      </c>
      <c r="E140" s="199" t="s">
        <v>1081</v>
      </c>
      <c r="F140" s="199" t="s">
        <v>1082</v>
      </c>
      <c r="G140" s="186"/>
      <c r="H140" s="186"/>
      <c r="I140" s="189"/>
      <c r="J140" s="200">
        <f>BK140</f>
        <v>0</v>
      </c>
      <c r="K140" s="186"/>
      <c r="L140" s="191"/>
      <c r="M140" s="192"/>
      <c r="N140" s="193"/>
      <c r="O140" s="193"/>
      <c r="P140" s="194">
        <f>SUM(P141:P145)</f>
        <v>0</v>
      </c>
      <c r="Q140" s="193"/>
      <c r="R140" s="194">
        <f>SUM(R141:R145)</f>
        <v>0</v>
      </c>
      <c r="S140" s="193"/>
      <c r="T140" s="195">
        <f>SUM(T141:T145)</f>
        <v>0</v>
      </c>
      <c r="AR140" s="196" t="s">
        <v>79</v>
      </c>
      <c r="AT140" s="197" t="s">
        <v>78</v>
      </c>
      <c r="AU140" s="197" t="s">
        <v>89</v>
      </c>
      <c r="AY140" s="196" t="s">
        <v>173</v>
      </c>
      <c r="BK140" s="198">
        <f>SUM(BK141:BK145)</f>
        <v>0</v>
      </c>
    </row>
    <row r="141" spans="1:65" s="2" customFormat="1" ht="16.5" customHeight="1">
      <c r="A141" s="35"/>
      <c r="B141" s="36"/>
      <c r="C141" s="201" t="s">
        <v>8</v>
      </c>
      <c r="D141" s="201" t="s">
        <v>177</v>
      </c>
      <c r="E141" s="202" t="s">
        <v>1083</v>
      </c>
      <c r="F141" s="203" t="s">
        <v>1084</v>
      </c>
      <c r="G141" s="204" t="s">
        <v>402</v>
      </c>
      <c r="H141" s="205">
        <v>1</v>
      </c>
      <c r="I141" s="206"/>
      <c r="J141" s="207">
        <f>ROUND(I141*H141,2)</f>
        <v>0</v>
      </c>
      <c r="K141" s="208"/>
      <c r="L141" s="38"/>
      <c r="M141" s="209" t="s">
        <v>1</v>
      </c>
      <c r="N141" s="210" t="s">
        <v>44</v>
      </c>
      <c r="O141" s="72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3" t="s">
        <v>426</v>
      </c>
      <c r="AT141" s="213" t="s">
        <v>177</v>
      </c>
      <c r="AU141" s="213" t="s">
        <v>182</v>
      </c>
      <c r="AY141" s="17" t="s">
        <v>173</v>
      </c>
      <c r="BE141" s="119">
        <f>IF(N141="základní",J141,0)</f>
        <v>0</v>
      </c>
      <c r="BF141" s="119">
        <f>IF(N141="snížená",J141,0)</f>
        <v>0</v>
      </c>
      <c r="BG141" s="119">
        <f>IF(N141="zákl. přenesená",J141,0)</f>
        <v>0</v>
      </c>
      <c r="BH141" s="119">
        <f>IF(N141="sníž. přenesená",J141,0)</f>
        <v>0</v>
      </c>
      <c r="BI141" s="119">
        <f>IF(N141="nulová",J141,0)</f>
        <v>0</v>
      </c>
      <c r="BJ141" s="17" t="s">
        <v>87</v>
      </c>
      <c r="BK141" s="119">
        <f>ROUND(I141*H141,2)</f>
        <v>0</v>
      </c>
      <c r="BL141" s="17" t="s">
        <v>426</v>
      </c>
      <c r="BM141" s="213" t="s">
        <v>1085</v>
      </c>
    </row>
    <row r="142" spans="1:65" s="2" customFormat="1" ht="16.5" customHeight="1">
      <c r="A142" s="35"/>
      <c r="B142" s="36"/>
      <c r="C142" s="201" t="s">
        <v>272</v>
      </c>
      <c r="D142" s="201" t="s">
        <v>177</v>
      </c>
      <c r="E142" s="202" t="s">
        <v>1086</v>
      </c>
      <c r="F142" s="203" t="s">
        <v>1087</v>
      </c>
      <c r="G142" s="204" t="s">
        <v>402</v>
      </c>
      <c r="H142" s="205">
        <v>1</v>
      </c>
      <c r="I142" s="206"/>
      <c r="J142" s="207">
        <f>ROUND(I142*H142,2)</f>
        <v>0</v>
      </c>
      <c r="K142" s="208"/>
      <c r="L142" s="38"/>
      <c r="M142" s="209" t="s">
        <v>1</v>
      </c>
      <c r="N142" s="210" t="s">
        <v>44</v>
      </c>
      <c r="O142" s="72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3" t="s">
        <v>426</v>
      </c>
      <c r="AT142" s="213" t="s">
        <v>177</v>
      </c>
      <c r="AU142" s="213" t="s">
        <v>182</v>
      </c>
      <c r="AY142" s="17" t="s">
        <v>173</v>
      </c>
      <c r="BE142" s="119">
        <f>IF(N142="základní",J142,0)</f>
        <v>0</v>
      </c>
      <c r="BF142" s="119">
        <f>IF(N142="snížená",J142,0)</f>
        <v>0</v>
      </c>
      <c r="BG142" s="119">
        <f>IF(N142="zákl. přenesená",J142,0)</f>
        <v>0</v>
      </c>
      <c r="BH142" s="119">
        <f>IF(N142="sníž. přenesená",J142,0)</f>
        <v>0</v>
      </c>
      <c r="BI142" s="119">
        <f>IF(N142="nulová",J142,0)</f>
        <v>0</v>
      </c>
      <c r="BJ142" s="17" t="s">
        <v>87</v>
      </c>
      <c r="BK142" s="119">
        <f>ROUND(I142*H142,2)</f>
        <v>0</v>
      </c>
      <c r="BL142" s="17" t="s">
        <v>426</v>
      </c>
      <c r="BM142" s="213" t="s">
        <v>1088</v>
      </c>
    </row>
    <row r="143" spans="1:65" s="2" customFormat="1" ht="16.5" customHeight="1">
      <c r="A143" s="35"/>
      <c r="B143" s="36"/>
      <c r="C143" s="201" t="s">
        <v>284</v>
      </c>
      <c r="D143" s="201" t="s">
        <v>177</v>
      </c>
      <c r="E143" s="202" t="s">
        <v>1089</v>
      </c>
      <c r="F143" s="203" t="s">
        <v>1090</v>
      </c>
      <c r="G143" s="204" t="s">
        <v>402</v>
      </c>
      <c r="H143" s="205">
        <v>1</v>
      </c>
      <c r="I143" s="206"/>
      <c r="J143" s="207">
        <f>ROUND(I143*H143,2)</f>
        <v>0</v>
      </c>
      <c r="K143" s="208"/>
      <c r="L143" s="38"/>
      <c r="M143" s="209" t="s">
        <v>1</v>
      </c>
      <c r="N143" s="210" t="s">
        <v>44</v>
      </c>
      <c r="O143" s="72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3" t="s">
        <v>426</v>
      </c>
      <c r="AT143" s="213" t="s">
        <v>177</v>
      </c>
      <c r="AU143" s="213" t="s">
        <v>182</v>
      </c>
      <c r="AY143" s="17" t="s">
        <v>173</v>
      </c>
      <c r="BE143" s="119">
        <f>IF(N143="základní",J143,0)</f>
        <v>0</v>
      </c>
      <c r="BF143" s="119">
        <f>IF(N143="snížená",J143,0)</f>
        <v>0</v>
      </c>
      <c r="BG143" s="119">
        <f>IF(N143="zákl. přenesená",J143,0)</f>
        <v>0</v>
      </c>
      <c r="BH143" s="119">
        <f>IF(N143="sníž. přenesená",J143,0)</f>
        <v>0</v>
      </c>
      <c r="BI143" s="119">
        <f>IF(N143="nulová",J143,0)</f>
        <v>0</v>
      </c>
      <c r="BJ143" s="17" t="s">
        <v>87</v>
      </c>
      <c r="BK143" s="119">
        <f>ROUND(I143*H143,2)</f>
        <v>0</v>
      </c>
      <c r="BL143" s="17" t="s">
        <v>426</v>
      </c>
      <c r="BM143" s="213" t="s">
        <v>1091</v>
      </c>
    </row>
    <row r="144" spans="1:65" s="2" customFormat="1" ht="24.2" customHeight="1">
      <c r="A144" s="35"/>
      <c r="B144" s="36"/>
      <c r="C144" s="201" t="s">
        <v>290</v>
      </c>
      <c r="D144" s="201" t="s">
        <v>177</v>
      </c>
      <c r="E144" s="202" t="s">
        <v>1092</v>
      </c>
      <c r="F144" s="203" t="s">
        <v>1093</v>
      </c>
      <c r="G144" s="204" t="s">
        <v>402</v>
      </c>
      <c r="H144" s="205">
        <v>1</v>
      </c>
      <c r="I144" s="206"/>
      <c r="J144" s="207">
        <f>ROUND(I144*H144,2)</f>
        <v>0</v>
      </c>
      <c r="K144" s="208"/>
      <c r="L144" s="38"/>
      <c r="M144" s="209" t="s">
        <v>1</v>
      </c>
      <c r="N144" s="210" t="s">
        <v>44</v>
      </c>
      <c r="O144" s="72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3" t="s">
        <v>426</v>
      </c>
      <c r="AT144" s="213" t="s">
        <v>177</v>
      </c>
      <c r="AU144" s="213" t="s">
        <v>182</v>
      </c>
      <c r="AY144" s="17" t="s">
        <v>173</v>
      </c>
      <c r="BE144" s="119">
        <f>IF(N144="základní",J144,0)</f>
        <v>0</v>
      </c>
      <c r="BF144" s="119">
        <f>IF(N144="snížená",J144,0)</f>
        <v>0</v>
      </c>
      <c r="BG144" s="119">
        <f>IF(N144="zákl. přenesená",J144,0)</f>
        <v>0</v>
      </c>
      <c r="BH144" s="119">
        <f>IF(N144="sníž. přenesená",J144,0)</f>
        <v>0</v>
      </c>
      <c r="BI144" s="119">
        <f>IF(N144="nulová",J144,0)</f>
        <v>0</v>
      </c>
      <c r="BJ144" s="17" t="s">
        <v>87</v>
      </c>
      <c r="BK144" s="119">
        <f>ROUND(I144*H144,2)</f>
        <v>0</v>
      </c>
      <c r="BL144" s="17" t="s">
        <v>426</v>
      </c>
      <c r="BM144" s="213" t="s">
        <v>1094</v>
      </c>
    </row>
    <row r="145" spans="1:65" s="2" customFormat="1" ht="16.5" customHeight="1">
      <c r="A145" s="35"/>
      <c r="B145" s="36"/>
      <c r="C145" s="201" t="s">
        <v>299</v>
      </c>
      <c r="D145" s="201" t="s">
        <v>177</v>
      </c>
      <c r="E145" s="202" t="s">
        <v>1095</v>
      </c>
      <c r="F145" s="203" t="s">
        <v>1096</v>
      </c>
      <c r="G145" s="204" t="s">
        <v>402</v>
      </c>
      <c r="H145" s="205">
        <v>1</v>
      </c>
      <c r="I145" s="206"/>
      <c r="J145" s="207">
        <f>ROUND(I145*H145,2)</f>
        <v>0</v>
      </c>
      <c r="K145" s="208"/>
      <c r="L145" s="38"/>
      <c r="M145" s="262" t="s">
        <v>1</v>
      </c>
      <c r="N145" s="263" t="s">
        <v>44</v>
      </c>
      <c r="O145" s="264"/>
      <c r="P145" s="265">
        <f>O145*H145</f>
        <v>0</v>
      </c>
      <c r="Q145" s="265">
        <v>0</v>
      </c>
      <c r="R145" s="265">
        <f>Q145*H145</f>
        <v>0</v>
      </c>
      <c r="S145" s="265">
        <v>0</v>
      </c>
      <c r="T145" s="26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3" t="s">
        <v>426</v>
      </c>
      <c r="AT145" s="213" t="s">
        <v>177</v>
      </c>
      <c r="AU145" s="213" t="s">
        <v>182</v>
      </c>
      <c r="AY145" s="17" t="s">
        <v>173</v>
      </c>
      <c r="BE145" s="119">
        <f>IF(N145="základní",J145,0)</f>
        <v>0</v>
      </c>
      <c r="BF145" s="119">
        <f>IF(N145="snížená",J145,0)</f>
        <v>0</v>
      </c>
      <c r="BG145" s="119">
        <f>IF(N145="zákl. přenesená",J145,0)</f>
        <v>0</v>
      </c>
      <c r="BH145" s="119">
        <f>IF(N145="sníž. přenesená",J145,0)</f>
        <v>0</v>
      </c>
      <c r="BI145" s="119">
        <f>IF(N145="nulová",J145,0)</f>
        <v>0</v>
      </c>
      <c r="BJ145" s="17" t="s">
        <v>87</v>
      </c>
      <c r="BK145" s="119">
        <f>ROUND(I145*H145,2)</f>
        <v>0</v>
      </c>
      <c r="BL145" s="17" t="s">
        <v>426</v>
      </c>
      <c r="BM145" s="213" t="s">
        <v>1097</v>
      </c>
    </row>
    <row r="146" spans="1:31" s="2" customFormat="1" ht="6.95" customHeight="1">
      <c r="A146" s="35"/>
      <c r="B146" s="55"/>
      <c r="C146" s="56"/>
      <c r="D146" s="56"/>
      <c r="E146" s="56"/>
      <c r="F146" s="56"/>
      <c r="G146" s="56"/>
      <c r="H146" s="56"/>
      <c r="I146" s="56"/>
      <c r="J146" s="56"/>
      <c r="K146" s="56"/>
      <c r="L146" s="38"/>
      <c r="M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</sheetData>
  <sheetProtection algorithmName="SHA-512" hashValue="4ZMk7SvdgktRutQZ7cskMALgrSxhdeCUpF458cxVsCXtVWTPVgPSd2dezvQaI387KzVuuh3ac73p6xJ1749Igw==" saltValue="XRLciMBj5ZNEcieGgphYx6E0paYiKOsQPsDzlbh3+OOA/mw9pePCJWYvRfmPFyGNO8yHEUBNdNbPZ7WxbSrDHw==" spinCount="100000" sheet="1" objects="1" scenarios="1" formatColumns="0" formatRows="0" autoFilter="0"/>
  <autoFilter ref="C122:K14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9.00390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108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89</v>
      </c>
    </row>
    <row r="4" spans="2:46" s="1" customFormat="1" ht="24.95" customHeight="1">
      <c r="B4" s="20"/>
      <c r="D4" s="127" t="s">
        <v>125</v>
      </c>
      <c r="L4" s="20"/>
      <c r="M4" s="12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322" t="str">
        <f>'Rekapitulace stavby'!K6</f>
        <v>VTL plynovodní přípojka pro teplárnu Tábor</v>
      </c>
      <c r="F7" s="323"/>
      <c r="G7" s="323"/>
      <c r="H7" s="323"/>
      <c r="L7" s="20"/>
    </row>
    <row r="8" spans="1:31" s="2" customFormat="1" ht="12" customHeight="1">
      <c r="A8" s="35"/>
      <c r="B8" s="38"/>
      <c r="C8" s="35"/>
      <c r="D8" s="129" t="s">
        <v>126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24" t="s">
        <v>1098</v>
      </c>
      <c r="F9" s="325"/>
      <c r="G9" s="325"/>
      <c r="H9" s="32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9" t="s">
        <v>18</v>
      </c>
      <c r="E11" s="35"/>
      <c r="F11" s="111" t="s">
        <v>19</v>
      </c>
      <c r="G11" s="35"/>
      <c r="H11" s="35"/>
      <c r="I11" s="129" t="s">
        <v>20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9" t="s">
        <v>21</v>
      </c>
      <c r="E12" s="35"/>
      <c r="F12" s="111" t="s">
        <v>22</v>
      </c>
      <c r="G12" s="35"/>
      <c r="H12" s="35"/>
      <c r="I12" s="129" t="s">
        <v>23</v>
      </c>
      <c r="J12" s="130" t="str">
        <f>'Rekapitulace stavby'!AN8</f>
        <v>25. 8. 2021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9" t="s">
        <v>25</v>
      </c>
      <c r="E14" s="35"/>
      <c r="F14" s="35"/>
      <c r="G14" s="35"/>
      <c r="H14" s="35"/>
      <c r="I14" s="129" t="s">
        <v>26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11" t="s">
        <v>27</v>
      </c>
      <c r="F15" s="35"/>
      <c r="G15" s="35"/>
      <c r="H15" s="35"/>
      <c r="I15" s="129" t="s">
        <v>28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9" t="s">
        <v>29</v>
      </c>
      <c r="E17" s="35"/>
      <c r="F17" s="35"/>
      <c r="G17" s="35"/>
      <c r="H17" s="35"/>
      <c r="I17" s="129" t="s">
        <v>26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26" t="str">
        <f>'Rekapitulace stavby'!E14</f>
        <v>Vyplň údaj</v>
      </c>
      <c r="F18" s="327"/>
      <c r="G18" s="327"/>
      <c r="H18" s="327"/>
      <c r="I18" s="129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9" t="s">
        <v>31</v>
      </c>
      <c r="E20" s="35"/>
      <c r="F20" s="35"/>
      <c r="G20" s="35"/>
      <c r="H20" s="35"/>
      <c r="I20" s="129" t="s">
        <v>26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11" t="s">
        <v>32</v>
      </c>
      <c r="F21" s="35"/>
      <c r="G21" s="35"/>
      <c r="H21" s="35"/>
      <c r="I21" s="129" t="s">
        <v>28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9" t="s">
        <v>34</v>
      </c>
      <c r="E23" s="35"/>
      <c r="F23" s="35"/>
      <c r="G23" s="35"/>
      <c r="H23" s="35"/>
      <c r="I23" s="129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11" t="s">
        <v>35</v>
      </c>
      <c r="F24" s="35"/>
      <c r="G24" s="35"/>
      <c r="H24" s="35"/>
      <c r="I24" s="129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9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1"/>
      <c r="B27" s="132"/>
      <c r="C27" s="131"/>
      <c r="D27" s="131"/>
      <c r="E27" s="328" t="s">
        <v>1</v>
      </c>
      <c r="F27" s="328"/>
      <c r="G27" s="328"/>
      <c r="H27" s="328"/>
      <c r="I27" s="131"/>
      <c r="J27" s="131"/>
      <c r="K27" s="131"/>
      <c r="L27" s="133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4"/>
      <c r="E29" s="134"/>
      <c r="F29" s="134"/>
      <c r="G29" s="134"/>
      <c r="H29" s="134"/>
      <c r="I29" s="134"/>
      <c r="J29" s="134"/>
      <c r="K29" s="13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38"/>
      <c r="C30" s="35"/>
      <c r="D30" s="135" t="s">
        <v>39</v>
      </c>
      <c r="E30" s="35"/>
      <c r="F30" s="35"/>
      <c r="G30" s="35"/>
      <c r="H30" s="35"/>
      <c r="I30" s="35"/>
      <c r="J30" s="136">
        <f>ROUND(J135,2)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8"/>
      <c r="C31" s="35"/>
      <c r="D31" s="134"/>
      <c r="E31" s="134"/>
      <c r="F31" s="134"/>
      <c r="G31" s="134"/>
      <c r="H31" s="134"/>
      <c r="I31" s="134"/>
      <c r="J31" s="134"/>
      <c r="K31" s="13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38"/>
      <c r="C32" s="35"/>
      <c r="D32" s="35"/>
      <c r="E32" s="35"/>
      <c r="F32" s="137" t="s">
        <v>41</v>
      </c>
      <c r="G32" s="35"/>
      <c r="H32" s="35"/>
      <c r="I32" s="137" t="s">
        <v>40</v>
      </c>
      <c r="J32" s="137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38"/>
      <c r="C33" s="35"/>
      <c r="D33" s="138" t="s">
        <v>43</v>
      </c>
      <c r="E33" s="129" t="s">
        <v>44</v>
      </c>
      <c r="F33" s="139">
        <f>ROUND((SUM(BE135:BE307)),2)</f>
        <v>0</v>
      </c>
      <c r="G33" s="35"/>
      <c r="H33" s="35"/>
      <c r="I33" s="140">
        <v>0.21</v>
      </c>
      <c r="J33" s="139">
        <f>ROUND(((SUM(BE135:BE307))*I33),2)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129" t="s">
        <v>45</v>
      </c>
      <c r="F34" s="139">
        <f>ROUND((SUM(BF135:BF307)),2)</f>
        <v>0</v>
      </c>
      <c r="G34" s="35"/>
      <c r="H34" s="35"/>
      <c r="I34" s="140">
        <v>0.15</v>
      </c>
      <c r="J34" s="139">
        <f>ROUND(((SUM(BF135:BF307))*I34),2)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38"/>
      <c r="C35" s="35"/>
      <c r="D35" s="35"/>
      <c r="E35" s="129" t="s">
        <v>46</v>
      </c>
      <c r="F35" s="139">
        <f>ROUND((SUM(BG135:BG307)),2)</f>
        <v>0</v>
      </c>
      <c r="G35" s="35"/>
      <c r="H35" s="35"/>
      <c r="I35" s="140">
        <v>0.21</v>
      </c>
      <c r="J35" s="139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38"/>
      <c r="C36" s="35"/>
      <c r="D36" s="35"/>
      <c r="E36" s="129" t="s">
        <v>47</v>
      </c>
      <c r="F36" s="139">
        <f>ROUND((SUM(BH135:BH307)),2)</f>
        <v>0</v>
      </c>
      <c r="G36" s="35"/>
      <c r="H36" s="35"/>
      <c r="I36" s="140">
        <v>0.15</v>
      </c>
      <c r="J36" s="139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9" t="s">
        <v>48</v>
      </c>
      <c r="F37" s="139">
        <f>ROUND((SUM(BI135:BI307)),2)</f>
        <v>0</v>
      </c>
      <c r="G37" s="35"/>
      <c r="H37" s="35"/>
      <c r="I37" s="140">
        <v>0</v>
      </c>
      <c r="J37" s="139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8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38"/>
      <c r="C39" s="141"/>
      <c r="D39" s="142" t="s">
        <v>49</v>
      </c>
      <c r="E39" s="143"/>
      <c r="F39" s="143"/>
      <c r="G39" s="144" t="s">
        <v>50</v>
      </c>
      <c r="H39" s="145" t="s">
        <v>51</v>
      </c>
      <c r="I39" s="143"/>
      <c r="J39" s="146">
        <f>SUM(J30:J37)</f>
        <v>0</v>
      </c>
      <c r="K39" s="147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8" t="s">
        <v>52</v>
      </c>
      <c r="E50" s="149"/>
      <c r="F50" s="149"/>
      <c r="G50" s="148" t="s">
        <v>53</v>
      </c>
      <c r="H50" s="149"/>
      <c r="I50" s="149"/>
      <c r="J50" s="149"/>
      <c r="K50" s="149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0" t="s">
        <v>54</v>
      </c>
      <c r="E61" s="151"/>
      <c r="F61" s="152" t="s">
        <v>55</v>
      </c>
      <c r="G61" s="150" t="s">
        <v>54</v>
      </c>
      <c r="H61" s="151"/>
      <c r="I61" s="151"/>
      <c r="J61" s="153" t="s">
        <v>55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8" t="s">
        <v>56</v>
      </c>
      <c r="E65" s="154"/>
      <c r="F65" s="154"/>
      <c r="G65" s="148" t="s">
        <v>57</v>
      </c>
      <c r="H65" s="154"/>
      <c r="I65" s="154"/>
      <c r="J65" s="154"/>
      <c r="K65" s="15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0" t="s">
        <v>54</v>
      </c>
      <c r="E76" s="151"/>
      <c r="F76" s="152" t="s">
        <v>55</v>
      </c>
      <c r="G76" s="150" t="s">
        <v>54</v>
      </c>
      <c r="H76" s="151"/>
      <c r="I76" s="151"/>
      <c r="J76" s="153" t="s">
        <v>55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VTL plynovodní přípojka pro teplárnu Tábor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126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5" t="str">
        <f>E9</f>
        <v>36-4/2021 - SO 04 - Umístění VTL RS a její oplocení</v>
      </c>
      <c r="F87" s="319"/>
      <c r="G87" s="319"/>
      <c r="H87" s="31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21</v>
      </c>
      <c r="D89" s="37"/>
      <c r="E89" s="37"/>
      <c r="F89" s="27" t="str">
        <f>F12</f>
        <v>Měšice u Tábora</v>
      </c>
      <c r="G89" s="37"/>
      <c r="H89" s="37"/>
      <c r="I89" s="29" t="s">
        <v>23</v>
      </c>
      <c r="J89" s="67" t="str">
        <f>IF(J12="","",J12)</f>
        <v>25. 8. 2021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29" t="s">
        <v>25</v>
      </c>
      <c r="D91" s="37"/>
      <c r="E91" s="37"/>
      <c r="F91" s="27" t="str">
        <f>E15</f>
        <v xml:space="preserve">C-Energy Planá s. r. o., Průmyslová 748, Planá </v>
      </c>
      <c r="G91" s="37"/>
      <c r="H91" s="37"/>
      <c r="I91" s="29" t="s">
        <v>31</v>
      </c>
      <c r="J91" s="32" t="str">
        <f>E21</f>
        <v>Jiří Veselý, Krasetín ev. č. 18, 382 03 Holubov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34</v>
      </c>
      <c r="J92" s="32" t="str">
        <f>E24</f>
        <v>Němcová Dagmar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9" t="s">
        <v>129</v>
      </c>
      <c r="D94" s="124"/>
      <c r="E94" s="124"/>
      <c r="F94" s="124"/>
      <c r="G94" s="124"/>
      <c r="H94" s="124"/>
      <c r="I94" s="124"/>
      <c r="J94" s="160" t="s">
        <v>130</v>
      </c>
      <c r="K94" s="124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131</v>
      </c>
      <c r="D96" s="37"/>
      <c r="E96" s="37"/>
      <c r="F96" s="37"/>
      <c r="G96" s="37"/>
      <c r="H96" s="37"/>
      <c r="I96" s="37"/>
      <c r="J96" s="85">
        <f>J135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132</v>
      </c>
    </row>
    <row r="97" spans="2:12" s="9" customFormat="1" ht="24.95" customHeight="1">
      <c r="B97" s="162"/>
      <c r="C97" s="163"/>
      <c r="D97" s="164" t="s">
        <v>1099</v>
      </c>
      <c r="E97" s="165"/>
      <c r="F97" s="165"/>
      <c r="G97" s="165"/>
      <c r="H97" s="165"/>
      <c r="I97" s="165"/>
      <c r="J97" s="166">
        <f>J136</f>
        <v>0</v>
      </c>
      <c r="K97" s="163"/>
      <c r="L97" s="167"/>
    </row>
    <row r="98" spans="2:12" s="10" customFormat="1" ht="19.9" customHeight="1">
      <c r="B98" s="168"/>
      <c r="C98" s="105"/>
      <c r="D98" s="169" t="s">
        <v>147</v>
      </c>
      <c r="E98" s="170"/>
      <c r="F98" s="170"/>
      <c r="G98" s="170"/>
      <c r="H98" s="170"/>
      <c r="I98" s="170"/>
      <c r="J98" s="171">
        <f>J137</f>
        <v>0</v>
      </c>
      <c r="K98" s="105"/>
      <c r="L98" s="172"/>
    </row>
    <row r="99" spans="2:12" s="10" customFormat="1" ht="14.85" customHeight="1">
      <c r="B99" s="168"/>
      <c r="C99" s="105"/>
      <c r="D99" s="169" t="s">
        <v>149</v>
      </c>
      <c r="E99" s="170"/>
      <c r="F99" s="170"/>
      <c r="G99" s="170"/>
      <c r="H99" s="170"/>
      <c r="I99" s="170"/>
      <c r="J99" s="171">
        <f>J159</f>
        <v>0</v>
      </c>
      <c r="K99" s="105"/>
      <c r="L99" s="172"/>
    </row>
    <row r="100" spans="2:12" s="10" customFormat="1" ht="14.85" customHeight="1">
      <c r="B100" s="168"/>
      <c r="C100" s="105"/>
      <c r="D100" s="169" t="s">
        <v>1100</v>
      </c>
      <c r="E100" s="170"/>
      <c r="F100" s="170"/>
      <c r="G100" s="170"/>
      <c r="H100" s="170"/>
      <c r="I100" s="170"/>
      <c r="J100" s="171">
        <f>J167</f>
        <v>0</v>
      </c>
      <c r="K100" s="105"/>
      <c r="L100" s="172"/>
    </row>
    <row r="101" spans="2:12" s="10" customFormat="1" ht="19.9" customHeight="1">
      <c r="B101" s="168"/>
      <c r="C101" s="105"/>
      <c r="D101" s="169" t="s">
        <v>1101</v>
      </c>
      <c r="E101" s="170"/>
      <c r="F101" s="170"/>
      <c r="G101" s="170"/>
      <c r="H101" s="170"/>
      <c r="I101" s="170"/>
      <c r="J101" s="171">
        <f>J173</f>
        <v>0</v>
      </c>
      <c r="K101" s="105"/>
      <c r="L101" s="172"/>
    </row>
    <row r="102" spans="2:12" s="9" customFormat="1" ht="24.95" customHeight="1">
      <c r="B102" s="162"/>
      <c r="C102" s="163"/>
      <c r="D102" s="164" t="s">
        <v>1102</v>
      </c>
      <c r="E102" s="165"/>
      <c r="F102" s="165"/>
      <c r="G102" s="165"/>
      <c r="H102" s="165"/>
      <c r="I102" s="165"/>
      <c r="J102" s="166">
        <f>J195</f>
        <v>0</v>
      </c>
      <c r="K102" s="163"/>
      <c r="L102" s="167"/>
    </row>
    <row r="103" spans="2:12" s="10" customFormat="1" ht="19.9" customHeight="1">
      <c r="B103" s="168"/>
      <c r="C103" s="105"/>
      <c r="D103" s="169" t="s">
        <v>152</v>
      </c>
      <c r="E103" s="170"/>
      <c r="F103" s="170"/>
      <c r="G103" s="170"/>
      <c r="H103" s="170"/>
      <c r="I103" s="170"/>
      <c r="J103" s="171">
        <f>J211</f>
        <v>0</v>
      </c>
      <c r="K103" s="105"/>
      <c r="L103" s="172"/>
    </row>
    <row r="104" spans="2:12" s="9" customFormat="1" ht="24.95" customHeight="1">
      <c r="B104" s="162"/>
      <c r="C104" s="163"/>
      <c r="D104" s="164" t="s">
        <v>1103</v>
      </c>
      <c r="E104" s="165"/>
      <c r="F104" s="165"/>
      <c r="G104" s="165"/>
      <c r="H104" s="165"/>
      <c r="I104" s="165"/>
      <c r="J104" s="166">
        <f>J217</f>
        <v>0</v>
      </c>
      <c r="K104" s="163"/>
      <c r="L104" s="167"/>
    </row>
    <row r="105" spans="2:12" s="10" customFormat="1" ht="19.9" customHeight="1">
      <c r="B105" s="168"/>
      <c r="C105" s="105"/>
      <c r="D105" s="169" t="s">
        <v>152</v>
      </c>
      <c r="E105" s="170"/>
      <c r="F105" s="170"/>
      <c r="G105" s="170"/>
      <c r="H105" s="170"/>
      <c r="I105" s="170"/>
      <c r="J105" s="171">
        <f>J238</f>
        <v>0</v>
      </c>
      <c r="K105" s="105"/>
      <c r="L105" s="172"/>
    </row>
    <row r="106" spans="2:12" s="9" customFormat="1" ht="24.95" customHeight="1">
      <c r="B106" s="162"/>
      <c r="C106" s="163"/>
      <c r="D106" s="164" t="s">
        <v>1104</v>
      </c>
      <c r="E106" s="165"/>
      <c r="F106" s="165"/>
      <c r="G106" s="165"/>
      <c r="H106" s="165"/>
      <c r="I106" s="165"/>
      <c r="J106" s="166">
        <f>J244</f>
        <v>0</v>
      </c>
      <c r="K106" s="163"/>
      <c r="L106" s="167"/>
    </row>
    <row r="107" spans="2:12" s="10" customFormat="1" ht="19.9" customHeight="1">
      <c r="B107" s="168"/>
      <c r="C107" s="105"/>
      <c r="D107" s="169" t="s">
        <v>134</v>
      </c>
      <c r="E107" s="170"/>
      <c r="F107" s="170"/>
      <c r="G107" s="170"/>
      <c r="H107" s="170"/>
      <c r="I107" s="170"/>
      <c r="J107" s="171">
        <f>J245</f>
        <v>0</v>
      </c>
      <c r="K107" s="105"/>
      <c r="L107" s="172"/>
    </row>
    <row r="108" spans="2:12" s="10" customFormat="1" ht="19.9" customHeight="1">
      <c r="B108" s="168"/>
      <c r="C108" s="105"/>
      <c r="D108" s="169" t="s">
        <v>1105</v>
      </c>
      <c r="E108" s="170"/>
      <c r="F108" s="170"/>
      <c r="G108" s="170"/>
      <c r="H108" s="170"/>
      <c r="I108" s="170"/>
      <c r="J108" s="171">
        <f>J267</f>
        <v>0</v>
      </c>
      <c r="K108" s="105"/>
      <c r="L108" s="172"/>
    </row>
    <row r="109" spans="2:12" s="10" customFormat="1" ht="19.9" customHeight="1">
      <c r="B109" s="168"/>
      <c r="C109" s="105"/>
      <c r="D109" s="169" t="s">
        <v>1106</v>
      </c>
      <c r="E109" s="170"/>
      <c r="F109" s="170"/>
      <c r="G109" s="170"/>
      <c r="H109" s="170"/>
      <c r="I109" s="170"/>
      <c r="J109" s="171">
        <f>J281</f>
        <v>0</v>
      </c>
      <c r="K109" s="105"/>
      <c r="L109" s="172"/>
    </row>
    <row r="110" spans="2:12" s="10" customFormat="1" ht="19.9" customHeight="1">
      <c r="B110" s="168"/>
      <c r="C110" s="105"/>
      <c r="D110" s="169" t="s">
        <v>1107</v>
      </c>
      <c r="E110" s="170"/>
      <c r="F110" s="170"/>
      <c r="G110" s="170"/>
      <c r="H110" s="170"/>
      <c r="I110" s="170"/>
      <c r="J110" s="171">
        <f>J286</f>
        <v>0</v>
      </c>
      <c r="K110" s="105"/>
      <c r="L110" s="172"/>
    </row>
    <row r="111" spans="2:12" s="10" customFormat="1" ht="19.9" customHeight="1">
      <c r="B111" s="168"/>
      <c r="C111" s="105"/>
      <c r="D111" s="169" t="s">
        <v>1108</v>
      </c>
      <c r="E111" s="170"/>
      <c r="F111" s="170"/>
      <c r="G111" s="170"/>
      <c r="H111" s="170"/>
      <c r="I111" s="170"/>
      <c r="J111" s="171">
        <f>J288</f>
        <v>0</v>
      </c>
      <c r="K111" s="105"/>
      <c r="L111" s="172"/>
    </row>
    <row r="112" spans="2:12" s="9" customFormat="1" ht="24.95" customHeight="1">
      <c r="B112" s="162"/>
      <c r="C112" s="163"/>
      <c r="D112" s="164" t="s">
        <v>146</v>
      </c>
      <c r="E112" s="165"/>
      <c r="F112" s="165"/>
      <c r="G112" s="165"/>
      <c r="H112" s="165"/>
      <c r="I112" s="165"/>
      <c r="J112" s="166">
        <f>J293</f>
        <v>0</v>
      </c>
      <c r="K112" s="163"/>
      <c r="L112" s="167"/>
    </row>
    <row r="113" spans="2:12" s="10" customFormat="1" ht="19.9" customHeight="1">
      <c r="B113" s="168"/>
      <c r="C113" s="105"/>
      <c r="D113" s="169" t="s">
        <v>1109</v>
      </c>
      <c r="E113" s="170"/>
      <c r="F113" s="170"/>
      <c r="G113" s="170"/>
      <c r="H113" s="170"/>
      <c r="I113" s="170"/>
      <c r="J113" s="171">
        <f>J294</f>
        <v>0</v>
      </c>
      <c r="K113" s="105"/>
      <c r="L113" s="172"/>
    </row>
    <row r="114" spans="2:12" s="9" customFormat="1" ht="24.95" customHeight="1">
      <c r="B114" s="162"/>
      <c r="C114" s="163"/>
      <c r="D114" s="164" t="s">
        <v>154</v>
      </c>
      <c r="E114" s="165"/>
      <c r="F114" s="165"/>
      <c r="G114" s="165"/>
      <c r="H114" s="165"/>
      <c r="I114" s="165"/>
      <c r="J114" s="166">
        <f>J303</f>
        <v>0</v>
      </c>
      <c r="K114" s="163"/>
      <c r="L114" s="167"/>
    </row>
    <row r="115" spans="2:12" s="10" customFormat="1" ht="19.9" customHeight="1">
      <c r="B115" s="168"/>
      <c r="C115" s="105"/>
      <c r="D115" s="169" t="s">
        <v>157</v>
      </c>
      <c r="E115" s="170"/>
      <c r="F115" s="170"/>
      <c r="G115" s="170"/>
      <c r="H115" s="170"/>
      <c r="I115" s="170"/>
      <c r="J115" s="171">
        <f>J304</f>
        <v>0</v>
      </c>
      <c r="K115" s="105"/>
      <c r="L115" s="172"/>
    </row>
    <row r="116" spans="1:31" s="2" customFormat="1" ht="21.7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55"/>
      <c r="C117" s="56"/>
      <c r="D117" s="56"/>
      <c r="E117" s="56"/>
      <c r="F117" s="56"/>
      <c r="G117" s="56"/>
      <c r="H117" s="56"/>
      <c r="I117" s="56"/>
      <c r="J117" s="56"/>
      <c r="K117" s="56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pans="1:31" s="2" customFormat="1" ht="6.95" customHeight="1">
      <c r="A121" s="35"/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4.95" customHeight="1">
      <c r="A122" s="35"/>
      <c r="B122" s="36"/>
      <c r="C122" s="23" t="s">
        <v>158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16</v>
      </c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320" t="str">
        <f>E7</f>
        <v>VTL plynovodní přípojka pro teplárnu Tábor</v>
      </c>
      <c r="F125" s="321"/>
      <c r="G125" s="321"/>
      <c r="H125" s="321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29" t="s">
        <v>126</v>
      </c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275" t="str">
        <f>E9</f>
        <v>36-4/2021 - SO 04 - Umístění VTL RS a její oplocení</v>
      </c>
      <c r="F127" s="319"/>
      <c r="G127" s="319"/>
      <c r="H127" s="319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29" t="s">
        <v>21</v>
      </c>
      <c r="D129" s="37"/>
      <c r="E129" s="37"/>
      <c r="F129" s="27" t="str">
        <f>F12</f>
        <v>Měšice u Tábora</v>
      </c>
      <c r="G129" s="37"/>
      <c r="H129" s="37"/>
      <c r="I129" s="29" t="s">
        <v>23</v>
      </c>
      <c r="J129" s="67" t="str">
        <f>IF(J12="","",J12)</f>
        <v>25. 8. 2021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40.15" customHeight="1">
      <c r="A131" s="35"/>
      <c r="B131" s="36"/>
      <c r="C131" s="29" t="s">
        <v>25</v>
      </c>
      <c r="D131" s="37"/>
      <c r="E131" s="37"/>
      <c r="F131" s="27" t="str">
        <f>E15</f>
        <v xml:space="preserve">C-Energy Planá s. r. o., Průmyslová 748, Planá </v>
      </c>
      <c r="G131" s="37"/>
      <c r="H131" s="37"/>
      <c r="I131" s="29" t="s">
        <v>31</v>
      </c>
      <c r="J131" s="32" t="str">
        <f>E21</f>
        <v>Jiří Veselý, Krasetín ev. č. 18, 382 03 Holubov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5.2" customHeight="1">
      <c r="A132" s="35"/>
      <c r="B132" s="36"/>
      <c r="C132" s="29" t="s">
        <v>29</v>
      </c>
      <c r="D132" s="37"/>
      <c r="E132" s="37"/>
      <c r="F132" s="27" t="str">
        <f>IF(E18="","",E18)</f>
        <v>Vyplň údaj</v>
      </c>
      <c r="G132" s="37"/>
      <c r="H132" s="37"/>
      <c r="I132" s="29" t="s">
        <v>34</v>
      </c>
      <c r="J132" s="32" t="str">
        <f>E24</f>
        <v>Němcová Dagmar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0.3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11" customFormat="1" ht="29.25" customHeight="1">
      <c r="A134" s="173"/>
      <c r="B134" s="174"/>
      <c r="C134" s="175" t="s">
        <v>159</v>
      </c>
      <c r="D134" s="176" t="s">
        <v>64</v>
      </c>
      <c r="E134" s="176" t="s">
        <v>60</v>
      </c>
      <c r="F134" s="176" t="s">
        <v>61</v>
      </c>
      <c r="G134" s="176" t="s">
        <v>160</v>
      </c>
      <c r="H134" s="176" t="s">
        <v>161</v>
      </c>
      <c r="I134" s="176" t="s">
        <v>162</v>
      </c>
      <c r="J134" s="177" t="s">
        <v>130</v>
      </c>
      <c r="K134" s="178" t="s">
        <v>163</v>
      </c>
      <c r="L134" s="179"/>
      <c r="M134" s="76" t="s">
        <v>1</v>
      </c>
      <c r="N134" s="77" t="s">
        <v>43</v>
      </c>
      <c r="O134" s="77" t="s">
        <v>164</v>
      </c>
      <c r="P134" s="77" t="s">
        <v>165</v>
      </c>
      <c r="Q134" s="77" t="s">
        <v>166</v>
      </c>
      <c r="R134" s="77" t="s">
        <v>167</v>
      </c>
      <c r="S134" s="77" t="s">
        <v>168</v>
      </c>
      <c r="T134" s="78" t="s">
        <v>169</v>
      </c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</row>
    <row r="135" spans="1:63" s="2" customFormat="1" ht="22.9" customHeight="1">
      <c r="A135" s="35"/>
      <c r="B135" s="36"/>
      <c r="C135" s="83" t="s">
        <v>170</v>
      </c>
      <c r="D135" s="37"/>
      <c r="E135" s="37"/>
      <c r="F135" s="37"/>
      <c r="G135" s="37"/>
      <c r="H135" s="37"/>
      <c r="I135" s="37"/>
      <c r="J135" s="180">
        <f>BK135</f>
        <v>0</v>
      </c>
      <c r="K135" s="37"/>
      <c r="L135" s="38"/>
      <c r="M135" s="79"/>
      <c r="N135" s="181"/>
      <c r="O135" s="80"/>
      <c r="P135" s="182">
        <f>P136+P195+P217+P244+P293+P303</f>
        <v>0</v>
      </c>
      <c r="Q135" s="80"/>
      <c r="R135" s="182">
        <f>R136+R195+R217+R244+R293+R303</f>
        <v>26.749826000000002</v>
      </c>
      <c r="S135" s="80"/>
      <c r="T135" s="183">
        <f>T136+T195+T217+T244+T293+T303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7" t="s">
        <v>78</v>
      </c>
      <c r="AU135" s="17" t="s">
        <v>132</v>
      </c>
      <c r="BK135" s="184">
        <f>BK136+BK195+BK217+BK244+BK293+BK303</f>
        <v>0</v>
      </c>
    </row>
    <row r="136" spans="2:63" s="12" customFormat="1" ht="25.9" customHeight="1">
      <c r="B136" s="185"/>
      <c r="C136" s="186"/>
      <c r="D136" s="187" t="s">
        <v>78</v>
      </c>
      <c r="E136" s="188" t="s">
        <v>1110</v>
      </c>
      <c r="F136" s="188" t="s">
        <v>1111</v>
      </c>
      <c r="G136" s="186"/>
      <c r="H136" s="186"/>
      <c r="I136" s="189"/>
      <c r="J136" s="190">
        <f>BK136</f>
        <v>0</v>
      </c>
      <c r="K136" s="186"/>
      <c r="L136" s="191"/>
      <c r="M136" s="192"/>
      <c r="N136" s="193"/>
      <c r="O136" s="193"/>
      <c r="P136" s="194">
        <f>P137+P173</f>
        <v>0</v>
      </c>
      <c r="Q136" s="193"/>
      <c r="R136" s="194">
        <f>R137+R173</f>
        <v>0.34348399999999996</v>
      </c>
      <c r="S136" s="193"/>
      <c r="T136" s="195">
        <f>T137+T173</f>
        <v>0</v>
      </c>
      <c r="AR136" s="196" t="s">
        <v>87</v>
      </c>
      <c r="AT136" s="197" t="s">
        <v>78</v>
      </c>
      <c r="AU136" s="197" t="s">
        <v>79</v>
      </c>
      <c r="AY136" s="196" t="s">
        <v>173</v>
      </c>
      <c r="BK136" s="198">
        <f>BK137+BK173</f>
        <v>0</v>
      </c>
    </row>
    <row r="137" spans="2:63" s="12" customFormat="1" ht="22.9" customHeight="1">
      <c r="B137" s="185"/>
      <c r="C137" s="186"/>
      <c r="D137" s="187" t="s">
        <v>78</v>
      </c>
      <c r="E137" s="199" t="s">
        <v>420</v>
      </c>
      <c r="F137" s="199" t="s">
        <v>421</v>
      </c>
      <c r="G137" s="186"/>
      <c r="H137" s="186"/>
      <c r="I137" s="189"/>
      <c r="J137" s="200">
        <f>BK137</f>
        <v>0</v>
      </c>
      <c r="K137" s="186"/>
      <c r="L137" s="191"/>
      <c r="M137" s="192"/>
      <c r="N137" s="193"/>
      <c r="O137" s="193"/>
      <c r="P137" s="194">
        <f>P138+SUM(P139:P159)+P167</f>
        <v>0</v>
      </c>
      <c r="Q137" s="193"/>
      <c r="R137" s="194">
        <f>R138+SUM(R139:R159)+R167</f>
        <v>0.31735399999999997</v>
      </c>
      <c r="S137" s="193"/>
      <c r="T137" s="195">
        <f>T138+SUM(T139:T159)+T167</f>
        <v>0</v>
      </c>
      <c r="AR137" s="196" t="s">
        <v>182</v>
      </c>
      <c r="AT137" s="197" t="s">
        <v>78</v>
      </c>
      <c r="AU137" s="197" t="s">
        <v>87</v>
      </c>
      <c r="AY137" s="196" t="s">
        <v>173</v>
      </c>
      <c r="BK137" s="198">
        <f>BK138+SUM(BK139:BK159)+BK167</f>
        <v>0</v>
      </c>
    </row>
    <row r="138" spans="1:65" s="2" customFormat="1" ht="21.75" customHeight="1">
      <c r="A138" s="35"/>
      <c r="B138" s="36"/>
      <c r="C138" s="201" t="s">
        <v>87</v>
      </c>
      <c r="D138" s="201" t="s">
        <v>177</v>
      </c>
      <c r="E138" s="202" t="s">
        <v>439</v>
      </c>
      <c r="F138" s="203" t="s">
        <v>440</v>
      </c>
      <c r="G138" s="204" t="s">
        <v>193</v>
      </c>
      <c r="H138" s="205">
        <v>16</v>
      </c>
      <c r="I138" s="206"/>
      <c r="J138" s="207">
        <f>ROUND(I138*H138,2)</f>
        <v>0</v>
      </c>
      <c r="K138" s="208"/>
      <c r="L138" s="38"/>
      <c r="M138" s="209" t="s">
        <v>1</v>
      </c>
      <c r="N138" s="210" t="s">
        <v>44</v>
      </c>
      <c r="O138" s="72"/>
      <c r="P138" s="211">
        <f>O138*H138</f>
        <v>0</v>
      </c>
      <c r="Q138" s="211">
        <v>0.00023</v>
      </c>
      <c r="R138" s="211">
        <f>Q138*H138</f>
        <v>0.00368</v>
      </c>
      <c r="S138" s="211">
        <v>0</v>
      </c>
      <c r="T138" s="21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3" t="s">
        <v>426</v>
      </c>
      <c r="AT138" s="213" t="s">
        <v>177</v>
      </c>
      <c r="AU138" s="213" t="s">
        <v>89</v>
      </c>
      <c r="AY138" s="17" t="s">
        <v>173</v>
      </c>
      <c r="BE138" s="119">
        <f>IF(N138="základní",J138,0)</f>
        <v>0</v>
      </c>
      <c r="BF138" s="119">
        <f>IF(N138="snížená",J138,0)</f>
        <v>0</v>
      </c>
      <c r="BG138" s="119">
        <f>IF(N138="zákl. přenesená",J138,0)</f>
        <v>0</v>
      </c>
      <c r="BH138" s="119">
        <f>IF(N138="sníž. přenesená",J138,0)</f>
        <v>0</v>
      </c>
      <c r="BI138" s="119">
        <f>IF(N138="nulová",J138,0)</f>
        <v>0</v>
      </c>
      <c r="BJ138" s="17" t="s">
        <v>87</v>
      </c>
      <c r="BK138" s="119">
        <f>ROUND(I138*H138,2)</f>
        <v>0</v>
      </c>
      <c r="BL138" s="17" t="s">
        <v>426</v>
      </c>
      <c r="BM138" s="213" t="s">
        <v>1112</v>
      </c>
    </row>
    <row r="139" spans="2:51" s="14" customFormat="1" ht="12">
      <c r="B139" s="225"/>
      <c r="C139" s="226"/>
      <c r="D139" s="216" t="s">
        <v>184</v>
      </c>
      <c r="E139" s="227" t="s">
        <v>1</v>
      </c>
      <c r="F139" s="228" t="s">
        <v>1113</v>
      </c>
      <c r="G139" s="226"/>
      <c r="H139" s="229">
        <v>15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184</v>
      </c>
      <c r="AU139" s="235" t="s">
        <v>89</v>
      </c>
      <c r="AV139" s="14" t="s">
        <v>89</v>
      </c>
      <c r="AW139" s="14" t="s">
        <v>33</v>
      </c>
      <c r="AX139" s="14" t="s">
        <v>79</v>
      </c>
      <c r="AY139" s="235" t="s">
        <v>173</v>
      </c>
    </row>
    <row r="140" spans="2:51" s="14" customFormat="1" ht="22.5">
      <c r="B140" s="225"/>
      <c r="C140" s="226"/>
      <c r="D140" s="216" t="s">
        <v>184</v>
      </c>
      <c r="E140" s="227" t="s">
        <v>1</v>
      </c>
      <c r="F140" s="228" t="s">
        <v>1114</v>
      </c>
      <c r="G140" s="226"/>
      <c r="H140" s="229">
        <v>1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184</v>
      </c>
      <c r="AU140" s="235" t="s">
        <v>89</v>
      </c>
      <c r="AV140" s="14" t="s">
        <v>89</v>
      </c>
      <c r="AW140" s="14" t="s">
        <v>33</v>
      </c>
      <c r="AX140" s="14" t="s">
        <v>79</v>
      </c>
      <c r="AY140" s="235" t="s">
        <v>173</v>
      </c>
    </row>
    <row r="141" spans="2:51" s="15" customFormat="1" ht="12">
      <c r="B141" s="236"/>
      <c r="C141" s="237"/>
      <c r="D141" s="216" t="s">
        <v>184</v>
      </c>
      <c r="E141" s="238" t="s">
        <v>1</v>
      </c>
      <c r="F141" s="239" t="s">
        <v>226</v>
      </c>
      <c r="G141" s="237"/>
      <c r="H141" s="240">
        <v>16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AT141" s="246" t="s">
        <v>184</v>
      </c>
      <c r="AU141" s="246" t="s">
        <v>89</v>
      </c>
      <c r="AV141" s="15" t="s">
        <v>181</v>
      </c>
      <c r="AW141" s="15" t="s">
        <v>33</v>
      </c>
      <c r="AX141" s="15" t="s">
        <v>87</v>
      </c>
      <c r="AY141" s="246" t="s">
        <v>173</v>
      </c>
    </row>
    <row r="142" spans="1:65" s="2" customFormat="1" ht="24.2" customHeight="1">
      <c r="A142" s="35"/>
      <c r="B142" s="36"/>
      <c r="C142" s="247" t="s">
        <v>89</v>
      </c>
      <c r="D142" s="247" t="s">
        <v>291</v>
      </c>
      <c r="E142" s="248" t="s">
        <v>1115</v>
      </c>
      <c r="F142" s="249" t="s">
        <v>1116</v>
      </c>
      <c r="G142" s="250" t="s">
        <v>193</v>
      </c>
      <c r="H142" s="251">
        <v>16.2</v>
      </c>
      <c r="I142" s="252"/>
      <c r="J142" s="253">
        <f>ROUND(I142*H142,2)</f>
        <v>0</v>
      </c>
      <c r="K142" s="254"/>
      <c r="L142" s="255"/>
      <c r="M142" s="256" t="s">
        <v>1</v>
      </c>
      <c r="N142" s="257" t="s">
        <v>44</v>
      </c>
      <c r="O142" s="72"/>
      <c r="P142" s="211">
        <f>O142*H142</f>
        <v>0</v>
      </c>
      <c r="Q142" s="211">
        <v>0.0173</v>
      </c>
      <c r="R142" s="211">
        <f>Q142*H142</f>
        <v>0.28025999999999995</v>
      </c>
      <c r="S142" s="211">
        <v>0</v>
      </c>
      <c r="T142" s="21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3" t="s">
        <v>436</v>
      </c>
      <c r="AT142" s="213" t="s">
        <v>291</v>
      </c>
      <c r="AU142" s="213" t="s">
        <v>89</v>
      </c>
      <c r="AY142" s="17" t="s">
        <v>173</v>
      </c>
      <c r="BE142" s="119">
        <f>IF(N142="základní",J142,0)</f>
        <v>0</v>
      </c>
      <c r="BF142" s="119">
        <f>IF(N142="snížená",J142,0)</f>
        <v>0</v>
      </c>
      <c r="BG142" s="119">
        <f>IF(N142="zákl. přenesená",J142,0)</f>
        <v>0</v>
      </c>
      <c r="BH142" s="119">
        <f>IF(N142="sníž. přenesená",J142,0)</f>
        <v>0</v>
      </c>
      <c r="BI142" s="119">
        <f>IF(N142="nulová",J142,0)</f>
        <v>0</v>
      </c>
      <c r="BJ142" s="17" t="s">
        <v>87</v>
      </c>
      <c r="BK142" s="119">
        <f>ROUND(I142*H142,2)</f>
        <v>0</v>
      </c>
      <c r="BL142" s="17" t="s">
        <v>426</v>
      </c>
      <c r="BM142" s="213" t="s">
        <v>1117</v>
      </c>
    </row>
    <row r="143" spans="2:51" s="13" customFormat="1" ht="12">
      <c r="B143" s="214"/>
      <c r="C143" s="215"/>
      <c r="D143" s="216" t="s">
        <v>184</v>
      </c>
      <c r="E143" s="217" t="s">
        <v>1</v>
      </c>
      <c r="F143" s="218" t="s">
        <v>296</v>
      </c>
      <c r="G143" s="215"/>
      <c r="H143" s="217" t="s">
        <v>1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184</v>
      </c>
      <c r="AU143" s="224" t="s">
        <v>89</v>
      </c>
      <c r="AV143" s="13" t="s">
        <v>87</v>
      </c>
      <c r="AW143" s="13" t="s">
        <v>33</v>
      </c>
      <c r="AX143" s="13" t="s">
        <v>79</v>
      </c>
      <c r="AY143" s="224" t="s">
        <v>173</v>
      </c>
    </row>
    <row r="144" spans="2:51" s="14" customFormat="1" ht="12">
      <c r="B144" s="225"/>
      <c r="C144" s="226"/>
      <c r="D144" s="216" t="s">
        <v>184</v>
      </c>
      <c r="E144" s="227" t="s">
        <v>1</v>
      </c>
      <c r="F144" s="228" t="s">
        <v>1118</v>
      </c>
      <c r="G144" s="226"/>
      <c r="H144" s="229">
        <v>16.2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184</v>
      </c>
      <c r="AU144" s="235" t="s">
        <v>89</v>
      </c>
      <c r="AV144" s="14" t="s">
        <v>89</v>
      </c>
      <c r="AW144" s="14" t="s">
        <v>33</v>
      </c>
      <c r="AX144" s="14" t="s">
        <v>87</v>
      </c>
      <c r="AY144" s="235" t="s">
        <v>173</v>
      </c>
    </row>
    <row r="145" spans="1:65" s="2" customFormat="1" ht="44.25" customHeight="1">
      <c r="A145" s="35"/>
      <c r="B145" s="36"/>
      <c r="C145" s="247" t="s">
        <v>182</v>
      </c>
      <c r="D145" s="247" t="s">
        <v>291</v>
      </c>
      <c r="E145" s="248" t="s">
        <v>1119</v>
      </c>
      <c r="F145" s="249" t="s">
        <v>1120</v>
      </c>
      <c r="G145" s="250" t="s">
        <v>193</v>
      </c>
      <c r="H145" s="251">
        <v>1.08</v>
      </c>
      <c r="I145" s="252"/>
      <c r="J145" s="253">
        <f>ROUND(I145*H145,2)</f>
        <v>0</v>
      </c>
      <c r="K145" s="254"/>
      <c r="L145" s="255"/>
      <c r="M145" s="256" t="s">
        <v>1</v>
      </c>
      <c r="N145" s="257" t="s">
        <v>44</v>
      </c>
      <c r="O145" s="72"/>
      <c r="P145" s="211">
        <f>O145*H145</f>
        <v>0</v>
      </c>
      <c r="Q145" s="211">
        <v>0.0288</v>
      </c>
      <c r="R145" s="211">
        <f>Q145*H145</f>
        <v>0.031104</v>
      </c>
      <c r="S145" s="211">
        <v>0</v>
      </c>
      <c r="T145" s="21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3" t="s">
        <v>294</v>
      </c>
      <c r="AT145" s="213" t="s">
        <v>291</v>
      </c>
      <c r="AU145" s="213" t="s">
        <v>89</v>
      </c>
      <c r="AY145" s="17" t="s">
        <v>173</v>
      </c>
      <c r="BE145" s="119">
        <f>IF(N145="základní",J145,0)</f>
        <v>0</v>
      </c>
      <c r="BF145" s="119">
        <f>IF(N145="snížená",J145,0)</f>
        <v>0</v>
      </c>
      <c r="BG145" s="119">
        <f>IF(N145="zákl. přenesená",J145,0)</f>
        <v>0</v>
      </c>
      <c r="BH145" s="119">
        <f>IF(N145="sníž. přenesená",J145,0)</f>
        <v>0</v>
      </c>
      <c r="BI145" s="119">
        <f>IF(N145="nulová",J145,0)</f>
        <v>0</v>
      </c>
      <c r="BJ145" s="17" t="s">
        <v>87</v>
      </c>
      <c r="BK145" s="119">
        <f>ROUND(I145*H145,2)</f>
        <v>0</v>
      </c>
      <c r="BL145" s="17" t="s">
        <v>294</v>
      </c>
      <c r="BM145" s="213" t="s">
        <v>1121</v>
      </c>
    </row>
    <row r="146" spans="2:51" s="13" customFormat="1" ht="12">
      <c r="B146" s="214"/>
      <c r="C146" s="215"/>
      <c r="D146" s="216" t="s">
        <v>184</v>
      </c>
      <c r="E146" s="217" t="s">
        <v>1</v>
      </c>
      <c r="F146" s="218" t="s">
        <v>296</v>
      </c>
      <c r="G146" s="215"/>
      <c r="H146" s="217" t="s">
        <v>1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184</v>
      </c>
      <c r="AU146" s="224" t="s">
        <v>89</v>
      </c>
      <c r="AV146" s="13" t="s">
        <v>87</v>
      </c>
      <c r="AW146" s="13" t="s">
        <v>33</v>
      </c>
      <c r="AX146" s="13" t="s">
        <v>79</v>
      </c>
      <c r="AY146" s="224" t="s">
        <v>173</v>
      </c>
    </row>
    <row r="147" spans="2:51" s="14" customFormat="1" ht="12">
      <c r="B147" s="225"/>
      <c r="C147" s="226"/>
      <c r="D147" s="216" t="s">
        <v>184</v>
      </c>
      <c r="E147" s="227" t="s">
        <v>1</v>
      </c>
      <c r="F147" s="228" t="s">
        <v>1122</v>
      </c>
      <c r="G147" s="226"/>
      <c r="H147" s="229">
        <v>1.08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184</v>
      </c>
      <c r="AU147" s="235" t="s">
        <v>89</v>
      </c>
      <c r="AV147" s="14" t="s">
        <v>89</v>
      </c>
      <c r="AW147" s="14" t="s">
        <v>33</v>
      </c>
      <c r="AX147" s="14" t="s">
        <v>87</v>
      </c>
      <c r="AY147" s="235" t="s">
        <v>173</v>
      </c>
    </row>
    <row r="148" spans="1:65" s="2" customFormat="1" ht="24.2" customHeight="1">
      <c r="A148" s="35"/>
      <c r="B148" s="36"/>
      <c r="C148" s="201" t="s">
        <v>181</v>
      </c>
      <c r="D148" s="201" t="s">
        <v>177</v>
      </c>
      <c r="E148" s="202" t="s">
        <v>455</v>
      </c>
      <c r="F148" s="203" t="s">
        <v>456</v>
      </c>
      <c r="G148" s="204" t="s">
        <v>373</v>
      </c>
      <c r="H148" s="205">
        <v>4</v>
      </c>
      <c r="I148" s="206"/>
      <c r="J148" s="207">
        <f>ROUND(I148*H148,2)</f>
        <v>0</v>
      </c>
      <c r="K148" s="208"/>
      <c r="L148" s="38"/>
      <c r="M148" s="209" t="s">
        <v>1</v>
      </c>
      <c r="N148" s="210" t="s">
        <v>44</v>
      </c>
      <c r="O148" s="72"/>
      <c r="P148" s="211">
        <f>O148*H148</f>
        <v>0</v>
      </c>
      <c r="Q148" s="211">
        <v>0.00018</v>
      </c>
      <c r="R148" s="211">
        <f>Q148*H148</f>
        <v>0.00072</v>
      </c>
      <c r="S148" s="211">
        <v>0</v>
      </c>
      <c r="T148" s="21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3" t="s">
        <v>426</v>
      </c>
      <c r="AT148" s="213" t="s">
        <v>177</v>
      </c>
      <c r="AU148" s="213" t="s">
        <v>89</v>
      </c>
      <c r="AY148" s="17" t="s">
        <v>173</v>
      </c>
      <c r="BE148" s="119">
        <f>IF(N148="základní",J148,0)</f>
        <v>0</v>
      </c>
      <c r="BF148" s="119">
        <f>IF(N148="snížená",J148,0)</f>
        <v>0</v>
      </c>
      <c r="BG148" s="119">
        <f>IF(N148="zákl. přenesená",J148,0)</f>
        <v>0</v>
      </c>
      <c r="BH148" s="119">
        <f>IF(N148="sníž. přenesená",J148,0)</f>
        <v>0</v>
      </c>
      <c r="BI148" s="119">
        <f>IF(N148="nulová",J148,0)</f>
        <v>0</v>
      </c>
      <c r="BJ148" s="17" t="s">
        <v>87</v>
      </c>
      <c r="BK148" s="119">
        <f>ROUND(I148*H148,2)</f>
        <v>0</v>
      </c>
      <c r="BL148" s="17" t="s">
        <v>426</v>
      </c>
      <c r="BM148" s="213" t="s">
        <v>1123</v>
      </c>
    </row>
    <row r="149" spans="2:51" s="14" customFormat="1" ht="12">
      <c r="B149" s="225"/>
      <c r="C149" s="226"/>
      <c r="D149" s="216" t="s">
        <v>184</v>
      </c>
      <c r="E149" s="227" t="s">
        <v>1</v>
      </c>
      <c r="F149" s="228" t="s">
        <v>1124</v>
      </c>
      <c r="G149" s="226"/>
      <c r="H149" s="229">
        <v>4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184</v>
      </c>
      <c r="AU149" s="235" t="s">
        <v>89</v>
      </c>
      <c r="AV149" s="14" t="s">
        <v>89</v>
      </c>
      <c r="AW149" s="14" t="s">
        <v>33</v>
      </c>
      <c r="AX149" s="14" t="s">
        <v>87</v>
      </c>
      <c r="AY149" s="235" t="s">
        <v>173</v>
      </c>
    </row>
    <row r="150" spans="1:65" s="2" customFormat="1" ht="33" customHeight="1">
      <c r="A150" s="35"/>
      <c r="B150" s="36"/>
      <c r="C150" s="247" t="s">
        <v>202</v>
      </c>
      <c r="D150" s="247" t="s">
        <v>291</v>
      </c>
      <c r="E150" s="248" t="s">
        <v>1125</v>
      </c>
      <c r="F150" s="249" t="s">
        <v>1126</v>
      </c>
      <c r="G150" s="250" t="s">
        <v>373</v>
      </c>
      <c r="H150" s="251">
        <v>4</v>
      </c>
      <c r="I150" s="252"/>
      <c r="J150" s="253">
        <f>ROUND(I150*H150,2)</f>
        <v>0</v>
      </c>
      <c r="K150" s="254"/>
      <c r="L150" s="255"/>
      <c r="M150" s="256" t="s">
        <v>1</v>
      </c>
      <c r="N150" s="257" t="s">
        <v>44</v>
      </c>
      <c r="O150" s="72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3" t="s">
        <v>436</v>
      </c>
      <c r="AT150" s="213" t="s">
        <v>291</v>
      </c>
      <c r="AU150" s="213" t="s">
        <v>89</v>
      </c>
      <c r="AY150" s="17" t="s">
        <v>173</v>
      </c>
      <c r="BE150" s="119">
        <f>IF(N150="základní",J150,0)</f>
        <v>0</v>
      </c>
      <c r="BF150" s="119">
        <f>IF(N150="snížená",J150,0)</f>
        <v>0</v>
      </c>
      <c r="BG150" s="119">
        <f>IF(N150="zákl. přenesená",J150,0)</f>
        <v>0</v>
      </c>
      <c r="BH150" s="119">
        <f>IF(N150="sníž. přenesená",J150,0)</f>
        <v>0</v>
      </c>
      <c r="BI150" s="119">
        <f>IF(N150="nulová",J150,0)</f>
        <v>0</v>
      </c>
      <c r="BJ150" s="17" t="s">
        <v>87</v>
      </c>
      <c r="BK150" s="119">
        <f>ROUND(I150*H150,2)</f>
        <v>0</v>
      </c>
      <c r="BL150" s="17" t="s">
        <v>426</v>
      </c>
      <c r="BM150" s="213" t="s">
        <v>1127</v>
      </c>
    </row>
    <row r="151" spans="1:65" s="2" customFormat="1" ht="24.2" customHeight="1">
      <c r="A151" s="35"/>
      <c r="B151" s="36"/>
      <c r="C151" s="201" t="s">
        <v>207</v>
      </c>
      <c r="D151" s="201" t="s">
        <v>177</v>
      </c>
      <c r="E151" s="202" t="s">
        <v>429</v>
      </c>
      <c r="F151" s="203" t="s">
        <v>430</v>
      </c>
      <c r="G151" s="204" t="s">
        <v>373</v>
      </c>
      <c r="H151" s="205">
        <v>3</v>
      </c>
      <c r="I151" s="206"/>
      <c r="J151" s="207">
        <f>ROUND(I151*H151,2)</f>
        <v>0</v>
      </c>
      <c r="K151" s="208"/>
      <c r="L151" s="38"/>
      <c r="M151" s="209" t="s">
        <v>1</v>
      </c>
      <c r="N151" s="210" t="s">
        <v>44</v>
      </c>
      <c r="O151" s="72"/>
      <c r="P151" s="211">
        <f>O151*H151</f>
        <v>0</v>
      </c>
      <c r="Q151" s="211">
        <v>0.00018</v>
      </c>
      <c r="R151" s="211">
        <f>Q151*H151</f>
        <v>0.00054</v>
      </c>
      <c r="S151" s="211">
        <v>0</v>
      </c>
      <c r="T151" s="21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3" t="s">
        <v>426</v>
      </c>
      <c r="AT151" s="213" t="s">
        <v>177</v>
      </c>
      <c r="AU151" s="213" t="s">
        <v>89</v>
      </c>
      <c r="AY151" s="17" t="s">
        <v>173</v>
      </c>
      <c r="BE151" s="119">
        <f>IF(N151="základní",J151,0)</f>
        <v>0</v>
      </c>
      <c r="BF151" s="119">
        <f>IF(N151="snížená",J151,0)</f>
        <v>0</v>
      </c>
      <c r="BG151" s="119">
        <f>IF(N151="zákl. přenesená",J151,0)</f>
        <v>0</v>
      </c>
      <c r="BH151" s="119">
        <f>IF(N151="sníž. přenesená",J151,0)</f>
        <v>0</v>
      </c>
      <c r="BI151" s="119">
        <f>IF(N151="nulová",J151,0)</f>
        <v>0</v>
      </c>
      <c r="BJ151" s="17" t="s">
        <v>87</v>
      </c>
      <c r="BK151" s="119">
        <f>ROUND(I151*H151,2)</f>
        <v>0</v>
      </c>
      <c r="BL151" s="17" t="s">
        <v>426</v>
      </c>
      <c r="BM151" s="213" t="s">
        <v>1128</v>
      </c>
    </row>
    <row r="152" spans="2:51" s="14" customFormat="1" ht="12">
      <c r="B152" s="225"/>
      <c r="C152" s="226"/>
      <c r="D152" s="216" t="s">
        <v>184</v>
      </c>
      <c r="E152" s="227" t="s">
        <v>1</v>
      </c>
      <c r="F152" s="228" t="s">
        <v>1129</v>
      </c>
      <c r="G152" s="226"/>
      <c r="H152" s="229">
        <v>1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184</v>
      </c>
      <c r="AU152" s="235" t="s">
        <v>89</v>
      </c>
      <c r="AV152" s="14" t="s">
        <v>89</v>
      </c>
      <c r="AW152" s="14" t="s">
        <v>33</v>
      </c>
      <c r="AX152" s="14" t="s">
        <v>79</v>
      </c>
      <c r="AY152" s="235" t="s">
        <v>173</v>
      </c>
    </row>
    <row r="153" spans="2:51" s="14" customFormat="1" ht="12">
      <c r="B153" s="225"/>
      <c r="C153" s="226"/>
      <c r="D153" s="216" t="s">
        <v>184</v>
      </c>
      <c r="E153" s="227" t="s">
        <v>1</v>
      </c>
      <c r="F153" s="228" t="s">
        <v>1130</v>
      </c>
      <c r="G153" s="226"/>
      <c r="H153" s="229">
        <v>1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184</v>
      </c>
      <c r="AU153" s="235" t="s">
        <v>89</v>
      </c>
      <c r="AV153" s="14" t="s">
        <v>89</v>
      </c>
      <c r="AW153" s="14" t="s">
        <v>33</v>
      </c>
      <c r="AX153" s="14" t="s">
        <v>79</v>
      </c>
      <c r="AY153" s="235" t="s">
        <v>173</v>
      </c>
    </row>
    <row r="154" spans="2:51" s="14" customFormat="1" ht="12">
      <c r="B154" s="225"/>
      <c r="C154" s="226"/>
      <c r="D154" s="216" t="s">
        <v>184</v>
      </c>
      <c r="E154" s="227" t="s">
        <v>1</v>
      </c>
      <c r="F154" s="228" t="s">
        <v>1131</v>
      </c>
      <c r="G154" s="226"/>
      <c r="H154" s="229">
        <v>1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184</v>
      </c>
      <c r="AU154" s="235" t="s">
        <v>89</v>
      </c>
      <c r="AV154" s="14" t="s">
        <v>89</v>
      </c>
      <c r="AW154" s="14" t="s">
        <v>33</v>
      </c>
      <c r="AX154" s="14" t="s">
        <v>79</v>
      </c>
      <c r="AY154" s="235" t="s">
        <v>173</v>
      </c>
    </row>
    <row r="155" spans="2:51" s="15" customFormat="1" ht="12">
      <c r="B155" s="236"/>
      <c r="C155" s="237"/>
      <c r="D155" s="216" t="s">
        <v>184</v>
      </c>
      <c r="E155" s="238" t="s">
        <v>1</v>
      </c>
      <c r="F155" s="239" t="s">
        <v>226</v>
      </c>
      <c r="G155" s="237"/>
      <c r="H155" s="240">
        <v>3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184</v>
      </c>
      <c r="AU155" s="246" t="s">
        <v>89</v>
      </c>
      <c r="AV155" s="15" t="s">
        <v>181</v>
      </c>
      <c r="AW155" s="15" t="s">
        <v>33</v>
      </c>
      <c r="AX155" s="15" t="s">
        <v>87</v>
      </c>
      <c r="AY155" s="246" t="s">
        <v>173</v>
      </c>
    </row>
    <row r="156" spans="1:65" s="2" customFormat="1" ht="16.5" customHeight="1">
      <c r="A156" s="35"/>
      <c r="B156" s="36"/>
      <c r="C156" s="247" t="s">
        <v>214</v>
      </c>
      <c r="D156" s="247" t="s">
        <v>291</v>
      </c>
      <c r="E156" s="248" t="s">
        <v>1132</v>
      </c>
      <c r="F156" s="249" t="s">
        <v>1133</v>
      </c>
      <c r="G156" s="250" t="s">
        <v>373</v>
      </c>
      <c r="H156" s="251">
        <v>1</v>
      </c>
      <c r="I156" s="252"/>
      <c r="J156" s="253">
        <f>ROUND(I156*H156,2)</f>
        <v>0</v>
      </c>
      <c r="K156" s="254"/>
      <c r="L156" s="255"/>
      <c r="M156" s="256" t="s">
        <v>1</v>
      </c>
      <c r="N156" s="257" t="s">
        <v>44</v>
      </c>
      <c r="O156" s="72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3" t="s">
        <v>436</v>
      </c>
      <c r="AT156" s="213" t="s">
        <v>291</v>
      </c>
      <c r="AU156" s="213" t="s">
        <v>89</v>
      </c>
      <c r="AY156" s="17" t="s">
        <v>173</v>
      </c>
      <c r="BE156" s="119">
        <f>IF(N156="základní",J156,0)</f>
        <v>0</v>
      </c>
      <c r="BF156" s="119">
        <f>IF(N156="snížená",J156,0)</f>
        <v>0</v>
      </c>
      <c r="BG156" s="119">
        <f>IF(N156="zákl. přenesená",J156,0)</f>
        <v>0</v>
      </c>
      <c r="BH156" s="119">
        <f>IF(N156="sníž. přenesená",J156,0)</f>
        <v>0</v>
      </c>
      <c r="BI156" s="119">
        <f>IF(N156="nulová",J156,0)</f>
        <v>0</v>
      </c>
      <c r="BJ156" s="17" t="s">
        <v>87</v>
      </c>
      <c r="BK156" s="119">
        <f>ROUND(I156*H156,2)</f>
        <v>0</v>
      </c>
      <c r="BL156" s="17" t="s">
        <v>426</v>
      </c>
      <c r="BM156" s="213" t="s">
        <v>1134</v>
      </c>
    </row>
    <row r="157" spans="1:65" s="2" customFormat="1" ht="16.5" customHeight="1">
      <c r="A157" s="35"/>
      <c r="B157" s="36"/>
      <c r="C157" s="247" t="s">
        <v>227</v>
      </c>
      <c r="D157" s="247" t="s">
        <v>291</v>
      </c>
      <c r="E157" s="248" t="s">
        <v>1135</v>
      </c>
      <c r="F157" s="249" t="s">
        <v>1136</v>
      </c>
      <c r="G157" s="250" t="s">
        <v>373</v>
      </c>
      <c r="H157" s="251">
        <v>1</v>
      </c>
      <c r="I157" s="252"/>
      <c r="J157" s="253">
        <f>ROUND(I157*H157,2)</f>
        <v>0</v>
      </c>
      <c r="K157" s="254"/>
      <c r="L157" s="255"/>
      <c r="M157" s="256" t="s">
        <v>1</v>
      </c>
      <c r="N157" s="257" t="s">
        <v>44</v>
      </c>
      <c r="O157" s="72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3" t="s">
        <v>436</v>
      </c>
      <c r="AT157" s="213" t="s">
        <v>291</v>
      </c>
      <c r="AU157" s="213" t="s">
        <v>89</v>
      </c>
      <c r="AY157" s="17" t="s">
        <v>173</v>
      </c>
      <c r="BE157" s="119">
        <f>IF(N157="základní",J157,0)</f>
        <v>0</v>
      </c>
      <c r="BF157" s="119">
        <f>IF(N157="snížená",J157,0)</f>
        <v>0</v>
      </c>
      <c r="BG157" s="119">
        <f>IF(N157="zákl. přenesená",J157,0)</f>
        <v>0</v>
      </c>
      <c r="BH157" s="119">
        <f>IF(N157="sníž. přenesená",J157,0)</f>
        <v>0</v>
      </c>
      <c r="BI157" s="119">
        <f>IF(N157="nulová",J157,0)</f>
        <v>0</v>
      </c>
      <c r="BJ157" s="17" t="s">
        <v>87</v>
      </c>
      <c r="BK157" s="119">
        <f>ROUND(I157*H157,2)</f>
        <v>0</v>
      </c>
      <c r="BL157" s="17" t="s">
        <v>426</v>
      </c>
      <c r="BM157" s="213" t="s">
        <v>1137</v>
      </c>
    </row>
    <row r="158" spans="1:65" s="2" customFormat="1" ht="16.5" customHeight="1">
      <c r="A158" s="35"/>
      <c r="B158" s="36"/>
      <c r="C158" s="247" t="s">
        <v>231</v>
      </c>
      <c r="D158" s="247" t="s">
        <v>291</v>
      </c>
      <c r="E158" s="248" t="s">
        <v>409</v>
      </c>
      <c r="F158" s="249" t="s">
        <v>1138</v>
      </c>
      <c r="G158" s="250" t="s">
        <v>373</v>
      </c>
      <c r="H158" s="251">
        <v>1</v>
      </c>
      <c r="I158" s="252"/>
      <c r="J158" s="253">
        <f>ROUND(I158*H158,2)</f>
        <v>0</v>
      </c>
      <c r="K158" s="254"/>
      <c r="L158" s="255"/>
      <c r="M158" s="256" t="s">
        <v>1</v>
      </c>
      <c r="N158" s="257" t="s">
        <v>44</v>
      </c>
      <c r="O158" s="72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3" t="s">
        <v>436</v>
      </c>
      <c r="AT158" s="213" t="s">
        <v>291</v>
      </c>
      <c r="AU158" s="213" t="s">
        <v>89</v>
      </c>
      <c r="AY158" s="17" t="s">
        <v>173</v>
      </c>
      <c r="BE158" s="119">
        <f>IF(N158="základní",J158,0)</f>
        <v>0</v>
      </c>
      <c r="BF158" s="119">
        <f>IF(N158="snížená",J158,0)</f>
        <v>0</v>
      </c>
      <c r="BG158" s="119">
        <f>IF(N158="zákl. přenesená",J158,0)</f>
        <v>0</v>
      </c>
      <c r="BH158" s="119">
        <f>IF(N158="sníž. přenesená",J158,0)</f>
        <v>0</v>
      </c>
      <c r="BI158" s="119">
        <f>IF(N158="nulová",J158,0)</f>
        <v>0</v>
      </c>
      <c r="BJ158" s="17" t="s">
        <v>87</v>
      </c>
      <c r="BK158" s="119">
        <f>ROUND(I158*H158,2)</f>
        <v>0</v>
      </c>
      <c r="BL158" s="17" t="s">
        <v>426</v>
      </c>
      <c r="BM158" s="213" t="s">
        <v>1139</v>
      </c>
    </row>
    <row r="159" spans="2:63" s="12" customFormat="1" ht="20.85" customHeight="1">
      <c r="B159" s="185"/>
      <c r="C159" s="186"/>
      <c r="D159" s="187" t="s">
        <v>78</v>
      </c>
      <c r="E159" s="199" t="s">
        <v>553</v>
      </c>
      <c r="F159" s="199" t="s">
        <v>554</v>
      </c>
      <c r="G159" s="186"/>
      <c r="H159" s="186"/>
      <c r="I159" s="189"/>
      <c r="J159" s="200">
        <f>BK159</f>
        <v>0</v>
      </c>
      <c r="K159" s="186"/>
      <c r="L159" s="191"/>
      <c r="M159" s="192"/>
      <c r="N159" s="193"/>
      <c r="O159" s="193"/>
      <c r="P159" s="194">
        <f>SUM(P160:P166)</f>
        <v>0</v>
      </c>
      <c r="Q159" s="193"/>
      <c r="R159" s="194">
        <f>SUM(R160:R166)</f>
        <v>0</v>
      </c>
      <c r="S159" s="193"/>
      <c r="T159" s="195">
        <f>SUM(T160:T166)</f>
        <v>0</v>
      </c>
      <c r="AR159" s="196" t="s">
        <v>182</v>
      </c>
      <c r="AT159" s="197" t="s">
        <v>78</v>
      </c>
      <c r="AU159" s="197" t="s">
        <v>89</v>
      </c>
      <c r="AY159" s="196" t="s">
        <v>173</v>
      </c>
      <c r="BK159" s="198">
        <f>SUM(BK160:BK166)</f>
        <v>0</v>
      </c>
    </row>
    <row r="160" spans="1:65" s="2" customFormat="1" ht="24.2" customHeight="1">
      <c r="A160" s="35"/>
      <c r="B160" s="36"/>
      <c r="C160" s="201" t="s">
        <v>238</v>
      </c>
      <c r="D160" s="201" t="s">
        <v>177</v>
      </c>
      <c r="E160" s="202" t="s">
        <v>567</v>
      </c>
      <c r="F160" s="203" t="s">
        <v>568</v>
      </c>
      <c r="G160" s="204" t="s">
        <v>261</v>
      </c>
      <c r="H160" s="205">
        <v>2.65</v>
      </c>
      <c r="I160" s="206"/>
      <c r="J160" s="207">
        <f>ROUND(I160*H160,2)</f>
        <v>0</v>
      </c>
      <c r="K160" s="208"/>
      <c r="L160" s="38"/>
      <c r="M160" s="209" t="s">
        <v>1</v>
      </c>
      <c r="N160" s="210" t="s">
        <v>44</v>
      </c>
      <c r="O160" s="72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3" t="s">
        <v>426</v>
      </c>
      <c r="AT160" s="213" t="s">
        <v>177</v>
      </c>
      <c r="AU160" s="213" t="s">
        <v>182</v>
      </c>
      <c r="AY160" s="17" t="s">
        <v>173</v>
      </c>
      <c r="BE160" s="119">
        <f>IF(N160="základní",J160,0)</f>
        <v>0</v>
      </c>
      <c r="BF160" s="119">
        <f>IF(N160="snížená",J160,0)</f>
        <v>0</v>
      </c>
      <c r="BG160" s="119">
        <f>IF(N160="zákl. přenesená",J160,0)</f>
        <v>0</v>
      </c>
      <c r="BH160" s="119">
        <f>IF(N160="sníž. přenesená",J160,0)</f>
        <v>0</v>
      </c>
      <c r="BI160" s="119">
        <f>IF(N160="nulová",J160,0)</f>
        <v>0</v>
      </c>
      <c r="BJ160" s="17" t="s">
        <v>87</v>
      </c>
      <c r="BK160" s="119">
        <f>ROUND(I160*H160,2)</f>
        <v>0</v>
      </c>
      <c r="BL160" s="17" t="s">
        <v>426</v>
      </c>
      <c r="BM160" s="213" t="s">
        <v>1140</v>
      </c>
    </row>
    <row r="161" spans="2:51" s="13" customFormat="1" ht="12">
      <c r="B161" s="214"/>
      <c r="C161" s="215"/>
      <c r="D161" s="216" t="s">
        <v>184</v>
      </c>
      <c r="E161" s="217" t="s">
        <v>1</v>
      </c>
      <c r="F161" s="218" t="s">
        <v>1141</v>
      </c>
      <c r="G161" s="215"/>
      <c r="H161" s="217" t="s">
        <v>1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184</v>
      </c>
      <c r="AU161" s="224" t="s">
        <v>182</v>
      </c>
      <c r="AV161" s="13" t="s">
        <v>87</v>
      </c>
      <c r="AW161" s="13" t="s">
        <v>33</v>
      </c>
      <c r="AX161" s="13" t="s">
        <v>79</v>
      </c>
      <c r="AY161" s="224" t="s">
        <v>173</v>
      </c>
    </row>
    <row r="162" spans="2:51" s="14" customFormat="1" ht="12">
      <c r="B162" s="225"/>
      <c r="C162" s="226"/>
      <c r="D162" s="216" t="s">
        <v>184</v>
      </c>
      <c r="E162" s="227" t="s">
        <v>1</v>
      </c>
      <c r="F162" s="228" t="s">
        <v>1142</v>
      </c>
      <c r="G162" s="226"/>
      <c r="H162" s="229">
        <v>2.65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184</v>
      </c>
      <c r="AU162" s="235" t="s">
        <v>182</v>
      </c>
      <c r="AV162" s="14" t="s">
        <v>89</v>
      </c>
      <c r="AW162" s="14" t="s">
        <v>33</v>
      </c>
      <c r="AX162" s="14" t="s">
        <v>87</v>
      </c>
      <c r="AY162" s="235" t="s">
        <v>173</v>
      </c>
    </row>
    <row r="163" spans="1:65" s="2" customFormat="1" ht="24.2" customHeight="1">
      <c r="A163" s="35"/>
      <c r="B163" s="36"/>
      <c r="C163" s="247" t="s">
        <v>175</v>
      </c>
      <c r="D163" s="247" t="s">
        <v>291</v>
      </c>
      <c r="E163" s="248" t="s">
        <v>573</v>
      </c>
      <c r="F163" s="249" t="s">
        <v>574</v>
      </c>
      <c r="G163" s="250" t="s">
        <v>373</v>
      </c>
      <c r="H163" s="251">
        <v>8</v>
      </c>
      <c r="I163" s="252"/>
      <c r="J163" s="253">
        <f>ROUND(I163*H163,2)</f>
        <v>0</v>
      </c>
      <c r="K163" s="254"/>
      <c r="L163" s="255"/>
      <c r="M163" s="256" t="s">
        <v>1</v>
      </c>
      <c r="N163" s="257" t="s">
        <v>44</v>
      </c>
      <c r="O163" s="72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3" t="s">
        <v>294</v>
      </c>
      <c r="AT163" s="213" t="s">
        <v>291</v>
      </c>
      <c r="AU163" s="213" t="s">
        <v>182</v>
      </c>
      <c r="AY163" s="17" t="s">
        <v>173</v>
      </c>
      <c r="BE163" s="119">
        <f>IF(N163="základní",J163,0)</f>
        <v>0</v>
      </c>
      <c r="BF163" s="119">
        <f>IF(N163="snížená",J163,0)</f>
        <v>0</v>
      </c>
      <c r="BG163" s="119">
        <f>IF(N163="zákl. přenesená",J163,0)</f>
        <v>0</v>
      </c>
      <c r="BH163" s="119">
        <f>IF(N163="sníž. přenesená",J163,0)</f>
        <v>0</v>
      </c>
      <c r="BI163" s="119">
        <f>IF(N163="nulová",J163,0)</f>
        <v>0</v>
      </c>
      <c r="BJ163" s="17" t="s">
        <v>87</v>
      </c>
      <c r="BK163" s="119">
        <f>ROUND(I163*H163,2)</f>
        <v>0</v>
      </c>
      <c r="BL163" s="17" t="s">
        <v>294</v>
      </c>
      <c r="BM163" s="213" t="s">
        <v>1143</v>
      </c>
    </row>
    <row r="164" spans="2:51" s="13" customFormat="1" ht="12">
      <c r="B164" s="214"/>
      <c r="C164" s="215"/>
      <c r="D164" s="216" t="s">
        <v>184</v>
      </c>
      <c r="E164" s="217" t="s">
        <v>1</v>
      </c>
      <c r="F164" s="218" t="s">
        <v>576</v>
      </c>
      <c r="G164" s="215"/>
      <c r="H164" s="217" t="s">
        <v>1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184</v>
      </c>
      <c r="AU164" s="224" t="s">
        <v>182</v>
      </c>
      <c r="AV164" s="13" t="s">
        <v>87</v>
      </c>
      <c r="AW164" s="13" t="s">
        <v>33</v>
      </c>
      <c r="AX164" s="13" t="s">
        <v>79</v>
      </c>
      <c r="AY164" s="224" t="s">
        <v>173</v>
      </c>
    </row>
    <row r="165" spans="2:51" s="14" customFormat="1" ht="12">
      <c r="B165" s="225"/>
      <c r="C165" s="226"/>
      <c r="D165" s="216" t="s">
        <v>184</v>
      </c>
      <c r="E165" s="227" t="s">
        <v>1</v>
      </c>
      <c r="F165" s="228" t="s">
        <v>1144</v>
      </c>
      <c r="G165" s="226"/>
      <c r="H165" s="229">
        <v>7.5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184</v>
      </c>
      <c r="AU165" s="235" t="s">
        <v>182</v>
      </c>
      <c r="AV165" s="14" t="s">
        <v>89</v>
      </c>
      <c r="AW165" s="14" t="s">
        <v>33</v>
      </c>
      <c r="AX165" s="14" t="s">
        <v>79</v>
      </c>
      <c r="AY165" s="235" t="s">
        <v>173</v>
      </c>
    </row>
    <row r="166" spans="2:51" s="14" customFormat="1" ht="12">
      <c r="B166" s="225"/>
      <c r="C166" s="226"/>
      <c r="D166" s="216" t="s">
        <v>184</v>
      </c>
      <c r="E166" s="227" t="s">
        <v>1</v>
      </c>
      <c r="F166" s="228" t="s">
        <v>1145</v>
      </c>
      <c r="G166" s="226"/>
      <c r="H166" s="229">
        <v>8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184</v>
      </c>
      <c r="AU166" s="235" t="s">
        <v>182</v>
      </c>
      <c r="AV166" s="14" t="s">
        <v>89</v>
      </c>
      <c r="AW166" s="14" t="s">
        <v>33</v>
      </c>
      <c r="AX166" s="14" t="s">
        <v>87</v>
      </c>
      <c r="AY166" s="235" t="s">
        <v>173</v>
      </c>
    </row>
    <row r="167" spans="2:63" s="12" customFormat="1" ht="20.85" customHeight="1">
      <c r="B167" s="185"/>
      <c r="C167" s="186"/>
      <c r="D167" s="187" t="s">
        <v>78</v>
      </c>
      <c r="E167" s="199" t="s">
        <v>617</v>
      </c>
      <c r="F167" s="199" t="s">
        <v>618</v>
      </c>
      <c r="G167" s="186"/>
      <c r="H167" s="186"/>
      <c r="I167" s="189"/>
      <c r="J167" s="200">
        <f>BK167</f>
        <v>0</v>
      </c>
      <c r="K167" s="186"/>
      <c r="L167" s="191"/>
      <c r="M167" s="192"/>
      <c r="N167" s="193"/>
      <c r="O167" s="193"/>
      <c r="P167" s="194">
        <f>SUM(P168:P172)</f>
        <v>0</v>
      </c>
      <c r="Q167" s="193"/>
      <c r="R167" s="194">
        <f>SUM(R168:R172)</f>
        <v>0.00105</v>
      </c>
      <c r="S167" s="193"/>
      <c r="T167" s="195">
        <f>SUM(T168:T172)</f>
        <v>0</v>
      </c>
      <c r="AR167" s="196" t="s">
        <v>182</v>
      </c>
      <c r="AT167" s="197" t="s">
        <v>78</v>
      </c>
      <c r="AU167" s="197" t="s">
        <v>89</v>
      </c>
      <c r="AY167" s="196" t="s">
        <v>173</v>
      </c>
      <c r="BK167" s="198">
        <f>SUM(BK168:BK172)</f>
        <v>0</v>
      </c>
    </row>
    <row r="168" spans="1:65" s="2" customFormat="1" ht="16.5" customHeight="1">
      <c r="A168" s="35"/>
      <c r="B168" s="36"/>
      <c r="C168" s="201" t="s">
        <v>247</v>
      </c>
      <c r="D168" s="201" t="s">
        <v>177</v>
      </c>
      <c r="E168" s="202" t="s">
        <v>620</v>
      </c>
      <c r="F168" s="203" t="s">
        <v>621</v>
      </c>
      <c r="G168" s="204" t="s">
        <v>193</v>
      </c>
      <c r="H168" s="205">
        <v>15</v>
      </c>
      <c r="I168" s="206"/>
      <c r="J168" s="207">
        <f>ROUND(I168*H168,2)</f>
        <v>0</v>
      </c>
      <c r="K168" s="208"/>
      <c r="L168" s="38"/>
      <c r="M168" s="209" t="s">
        <v>1</v>
      </c>
      <c r="N168" s="210" t="s">
        <v>44</v>
      </c>
      <c r="O168" s="72"/>
      <c r="P168" s="211">
        <f>O168*H168</f>
        <v>0</v>
      </c>
      <c r="Q168" s="211">
        <v>7E-05</v>
      </c>
      <c r="R168" s="211">
        <f>Q168*H168</f>
        <v>0.00105</v>
      </c>
      <c r="S168" s="211">
        <v>0</v>
      </c>
      <c r="T168" s="21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3" t="s">
        <v>426</v>
      </c>
      <c r="AT168" s="213" t="s">
        <v>177</v>
      </c>
      <c r="AU168" s="213" t="s">
        <v>182</v>
      </c>
      <c r="AY168" s="17" t="s">
        <v>173</v>
      </c>
      <c r="BE168" s="119">
        <f>IF(N168="základní",J168,0)</f>
        <v>0</v>
      </c>
      <c r="BF168" s="119">
        <f>IF(N168="snížená",J168,0)</f>
        <v>0</v>
      </c>
      <c r="BG168" s="119">
        <f>IF(N168="zákl. přenesená",J168,0)</f>
        <v>0</v>
      </c>
      <c r="BH168" s="119">
        <f>IF(N168="sníž. přenesená",J168,0)</f>
        <v>0</v>
      </c>
      <c r="BI168" s="119">
        <f>IF(N168="nulová",J168,0)</f>
        <v>0</v>
      </c>
      <c r="BJ168" s="17" t="s">
        <v>87</v>
      </c>
      <c r="BK168" s="119">
        <f>ROUND(I168*H168,2)</f>
        <v>0</v>
      </c>
      <c r="BL168" s="17" t="s">
        <v>426</v>
      </c>
      <c r="BM168" s="213" t="s">
        <v>1146</v>
      </c>
    </row>
    <row r="169" spans="2:51" s="14" customFormat="1" ht="12">
      <c r="B169" s="225"/>
      <c r="C169" s="226"/>
      <c r="D169" s="216" t="s">
        <v>184</v>
      </c>
      <c r="E169" s="227" t="s">
        <v>1</v>
      </c>
      <c r="F169" s="228" t="s">
        <v>1147</v>
      </c>
      <c r="G169" s="226"/>
      <c r="H169" s="229">
        <v>15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AT169" s="235" t="s">
        <v>184</v>
      </c>
      <c r="AU169" s="235" t="s">
        <v>182</v>
      </c>
      <c r="AV169" s="14" t="s">
        <v>89</v>
      </c>
      <c r="AW169" s="14" t="s">
        <v>33</v>
      </c>
      <c r="AX169" s="14" t="s">
        <v>87</v>
      </c>
      <c r="AY169" s="235" t="s">
        <v>173</v>
      </c>
    </row>
    <row r="170" spans="1:65" s="2" customFormat="1" ht="24.2" customHeight="1">
      <c r="A170" s="35"/>
      <c r="B170" s="36"/>
      <c r="C170" s="247" t="s">
        <v>252</v>
      </c>
      <c r="D170" s="247" t="s">
        <v>291</v>
      </c>
      <c r="E170" s="248" t="s">
        <v>625</v>
      </c>
      <c r="F170" s="249" t="s">
        <v>626</v>
      </c>
      <c r="G170" s="250" t="s">
        <v>193</v>
      </c>
      <c r="H170" s="251">
        <v>15.3</v>
      </c>
      <c r="I170" s="252"/>
      <c r="J170" s="253">
        <f>ROUND(I170*H170,2)</f>
        <v>0</v>
      </c>
      <c r="K170" s="254"/>
      <c r="L170" s="255"/>
      <c r="M170" s="256" t="s">
        <v>1</v>
      </c>
      <c r="N170" s="257" t="s">
        <v>44</v>
      </c>
      <c r="O170" s="72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3" t="s">
        <v>294</v>
      </c>
      <c r="AT170" s="213" t="s">
        <v>291</v>
      </c>
      <c r="AU170" s="213" t="s">
        <v>182</v>
      </c>
      <c r="AY170" s="17" t="s">
        <v>173</v>
      </c>
      <c r="BE170" s="119">
        <f>IF(N170="základní",J170,0)</f>
        <v>0</v>
      </c>
      <c r="BF170" s="119">
        <f>IF(N170="snížená",J170,0)</f>
        <v>0</v>
      </c>
      <c r="BG170" s="119">
        <f>IF(N170="zákl. přenesená",J170,0)</f>
        <v>0</v>
      </c>
      <c r="BH170" s="119">
        <f>IF(N170="sníž. přenesená",J170,0)</f>
        <v>0</v>
      </c>
      <c r="BI170" s="119">
        <f>IF(N170="nulová",J170,0)</f>
        <v>0</v>
      </c>
      <c r="BJ170" s="17" t="s">
        <v>87</v>
      </c>
      <c r="BK170" s="119">
        <f>ROUND(I170*H170,2)</f>
        <v>0</v>
      </c>
      <c r="BL170" s="17" t="s">
        <v>294</v>
      </c>
      <c r="BM170" s="213" t="s">
        <v>1148</v>
      </c>
    </row>
    <row r="171" spans="2:51" s="13" customFormat="1" ht="12">
      <c r="B171" s="214"/>
      <c r="C171" s="215"/>
      <c r="D171" s="216" t="s">
        <v>184</v>
      </c>
      <c r="E171" s="217" t="s">
        <v>1</v>
      </c>
      <c r="F171" s="218" t="s">
        <v>628</v>
      </c>
      <c r="G171" s="215"/>
      <c r="H171" s="217" t="s">
        <v>1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184</v>
      </c>
      <c r="AU171" s="224" t="s">
        <v>182</v>
      </c>
      <c r="AV171" s="13" t="s">
        <v>87</v>
      </c>
      <c r="AW171" s="13" t="s">
        <v>33</v>
      </c>
      <c r="AX171" s="13" t="s">
        <v>79</v>
      </c>
      <c r="AY171" s="224" t="s">
        <v>173</v>
      </c>
    </row>
    <row r="172" spans="2:51" s="14" customFormat="1" ht="12">
      <c r="B172" s="225"/>
      <c r="C172" s="226"/>
      <c r="D172" s="216" t="s">
        <v>184</v>
      </c>
      <c r="E172" s="227" t="s">
        <v>1</v>
      </c>
      <c r="F172" s="228" t="s">
        <v>1149</v>
      </c>
      <c r="G172" s="226"/>
      <c r="H172" s="229">
        <v>15.3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184</v>
      </c>
      <c r="AU172" s="235" t="s">
        <v>182</v>
      </c>
      <c r="AV172" s="14" t="s">
        <v>89</v>
      </c>
      <c r="AW172" s="14" t="s">
        <v>33</v>
      </c>
      <c r="AX172" s="14" t="s">
        <v>87</v>
      </c>
      <c r="AY172" s="235" t="s">
        <v>173</v>
      </c>
    </row>
    <row r="173" spans="2:63" s="12" customFormat="1" ht="22.9" customHeight="1">
      <c r="B173" s="185"/>
      <c r="C173" s="186"/>
      <c r="D173" s="187" t="s">
        <v>78</v>
      </c>
      <c r="E173" s="199" t="s">
        <v>1150</v>
      </c>
      <c r="F173" s="199" t="s">
        <v>1151</v>
      </c>
      <c r="G173" s="186"/>
      <c r="H173" s="186"/>
      <c r="I173" s="189"/>
      <c r="J173" s="200">
        <f>BK173</f>
        <v>0</v>
      </c>
      <c r="K173" s="186"/>
      <c r="L173" s="191"/>
      <c r="M173" s="192"/>
      <c r="N173" s="193"/>
      <c r="O173" s="193"/>
      <c r="P173" s="194">
        <f>SUM(P174:P194)</f>
        <v>0</v>
      </c>
      <c r="Q173" s="193"/>
      <c r="R173" s="194">
        <f>SUM(R174:R194)</f>
        <v>0.02613</v>
      </c>
      <c r="S173" s="193"/>
      <c r="T173" s="195">
        <f>SUM(T174:T194)</f>
        <v>0</v>
      </c>
      <c r="AR173" s="196" t="s">
        <v>87</v>
      </c>
      <c r="AT173" s="197" t="s">
        <v>78</v>
      </c>
      <c r="AU173" s="197" t="s">
        <v>87</v>
      </c>
      <c r="AY173" s="196" t="s">
        <v>173</v>
      </c>
      <c r="BK173" s="198">
        <f>SUM(BK174:BK194)</f>
        <v>0</v>
      </c>
    </row>
    <row r="174" spans="1:65" s="2" customFormat="1" ht="24.2" customHeight="1">
      <c r="A174" s="35"/>
      <c r="B174" s="36"/>
      <c r="C174" s="201" t="s">
        <v>258</v>
      </c>
      <c r="D174" s="201" t="s">
        <v>177</v>
      </c>
      <c r="E174" s="202" t="s">
        <v>1152</v>
      </c>
      <c r="F174" s="203" t="s">
        <v>1153</v>
      </c>
      <c r="G174" s="204" t="s">
        <v>373</v>
      </c>
      <c r="H174" s="205">
        <v>3</v>
      </c>
      <c r="I174" s="206"/>
      <c r="J174" s="207">
        <f>ROUND(I174*H174,2)</f>
        <v>0</v>
      </c>
      <c r="K174" s="208"/>
      <c r="L174" s="38"/>
      <c r="M174" s="209" t="s">
        <v>1</v>
      </c>
      <c r="N174" s="210" t="s">
        <v>44</v>
      </c>
      <c r="O174" s="72"/>
      <c r="P174" s="211">
        <f>O174*H174</f>
        <v>0</v>
      </c>
      <c r="Q174" s="211">
        <v>0.00014</v>
      </c>
      <c r="R174" s="211">
        <f>Q174*H174</f>
        <v>0.00041999999999999996</v>
      </c>
      <c r="S174" s="211">
        <v>0</v>
      </c>
      <c r="T174" s="21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3" t="s">
        <v>426</v>
      </c>
      <c r="AT174" s="213" t="s">
        <v>177</v>
      </c>
      <c r="AU174" s="213" t="s">
        <v>89</v>
      </c>
      <c r="AY174" s="17" t="s">
        <v>173</v>
      </c>
      <c r="BE174" s="119">
        <f>IF(N174="základní",J174,0)</f>
        <v>0</v>
      </c>
      <c r="BF174" s="119">
        <f>IF(N174="snížená",J174,0)</f>
        <v>0</v>
      </c>
      <c r="BG174" s="119">
        <f>IF(N174="zákl. přenesená",J174,0)</f>
        <v>0</v>
      </c>
      <c r="BH174" s="119">
        <f>IF(N174="sníž. přenesená",J174,0)</f>
        <v>0</v>
      </c>
      <c r="BI174" s="119">
        <f>IF(N174="nulová",J174,0)</f>
        <v>0</v>
      </c>
      <c r="BJ174" s="17" t="s">
        <v>87</v>
      </c>
      <c r="BK174" s="119">
        <f>ROUND(I174*H174,2)</f>
        <v>0</v>
      </c>
      <c r="BL174" s="17" t="s">
        <v>426</v>
      </c>
      <c r="BM174" s="213" t="s">
        <v>1154</v>
      </c>
    </row>
    <row r="175" spans="2:51" s="14" customFormat="1" ht="12">
      <c r="B175" s="225"/>
      <c r="C175" s="226"/>
      <c r="D175" s="216" t="s">
        <v>184</v>
      </c>
      <c r="E175" s="227" t="s">
        <v>1</v>
      </c>
      <c r="F175" s="228" t="s">
        <v>1155</v>
      </c>
      <c r="G175" s="226"/>
      <c r="H175" s="229">
        <v>1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184</v>
      </c>
      <c r="AU175" s="235" t="s">
        <v>89</v>
      </c>
      <c r="AV175" s="14" t="s">
        <v>89</v>
      </c>
      <c r="AW175" s="14" t="s">
        <v>33</v>
      </c>
      <c r="AX175" s="14" t="s">
        <v>79</v>
      </c>
      <c r="AY175" s="235" t="s">
        <v>173</v>
      </c>
    </row>
    <row r="176" spans="2:51" s="14" customFormat="1" ht="12">
      <c r="B176" s="225"/>
      <c r="C176" s="226"/>
      <c r="D176" s="216" t="s">
        <v>184</v>
      </c>
      <c r="E176" s="227" t="s">
        <v>1</v>
      </c>
      <c r="F176" s="228" t="s">
        <v>1156</v>
      </c>
      <c r="G176" s="226"/>
      <c r="H176" s="229">
        <v>1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184</v>
      </c>
      <c r="AU176" s="235" t="s">
        <v>89</v>
      </c>
      <c r="AV176" s="14" t="s">
        <v>89</v>
      </c>
      <c r="AW176" s="14" t="s">
        <v>33</v>
      </c>
      <c r="AX176" s="14" t="s">
        <v>79</v>
      </c>
      <c r="AY176" s="235" t="s">
        <v>173</v>
      </c>
    </row>
    <row r="177" spans="2:51" s="14" customFormat="1" ht="12">
      <c r="B177" s="225"/>
      <c r="C177" s="226"/>
      <c r="D177" s="216" t="s">
        <v>184</v>
      </c>
      <c r="E177" s="227" t="s">
        <v>1</v>
      </c>
      <c r="F177" s="228" t="s">
        <v>1157</v>
      </c>
      <c r="G177" s="226"/>
      <c r="H177" s="229">
        <v>1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184</v>
      </c>
      <c r="AU177" s="235" t="s">
        <v>89</v>
      </c>
      <c r="AV177" s="14" t="s">
        <v>89</v>
      </c>
      <c r="AW177" s="14" t="s">
        <v>33</v>
      </c>
      <c r="AX177" s="14" t="s">
        <v>79</v>
      </c>
      <c r="AY177" s="235" t="s">
        <v>173</v>
      </c>
    </row>
    <row r="178" spans="2:51" s="15" customFormat="1" ht="12">
      <c r="B178" s="236"/>
      <c r="C178" s="237"/>
      <c r="D178" s="216" t="s">
        <v>184</v>
      </c>
      <c r="E178" s="238" t="s">
        <v>1</v>
      </c>
      <c r="F178" s="239" t="s">
        <v>226</v>
      </c>
      <c r="G178" s="237"/>
      <c r="H178" s="240">
        <v>3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AT178" s="246" t="s">
        <v>184</v>
      </c>
      <c r="AU178" s="246" t="s">
        <v>89</v>
      </c>
      <c r="AV178" s="15" t="s">
        <v>181</v>
      </c>
      <c r="AW178" s="15" t="s">
        <v>33</v>
      </c>
      <c r="AX178" s="15" t="s">
        <v>87</v>
      </c>
      <c r="AY178" s="246" t="s">
        <v>173</v>
      </c>
    </row>
    <row r="179" spans="1:65" s="2" customFormat="1" ht="24.2" customHeight="1">
      <c r="A179" s="35"/>
      <c r="B179" s="36"/>
      <c r="C179" s="247" t="s">
        <v>8</v>
      </c>
      <c r="D179" s="247" t="s">
        <v>291</v>
      </c>
      <c r="E179" s="248" t="s">
        <v>1158</v>
      </c>
      <c r="F179" s="249" t="s">
        <v>1159</v>
      </c>
      <c r="G179" s="250" t="s">
        <v>373</v>
      </c>
      <c r="H179" s="251">
        <v>1</v>
      </c>
      <c r="I179" s="252"/>
      <c r="J179" s="253">
        <f>ROUND(I179*H179,2)</f>
        <v>0</v>
      </c>
      <c r="K179" s="254"/>
      <c r="L179" s="255"/>
      <c r="M179" s="256" t="s">
        <v>1</v>
      </c>
      <c r="N179" s="257" t="s">
        <v>44</v>
      </c>
      <c r="O179" s="72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3" t="s">
        <v>436</v>
      </c>
      <c r="AT179" s="213" t="s">
        <v>291</v>
      </c>
      <c r="AU179" s="213" t="s">
        <v>89</v>
      </c>
      <c r="AY179" s="17" t="s">
        <v>173</v>
      </c>
      <c r="BE179" s="119">
        <f>IF(N179="základní",J179,0)</f>
        <v>0</v>
      </c>
      <c r="BF179" s="119">
        <f>IF(N179="snížená",J179,0)</f>
        <v>0</v>
      </c>
      <c r="BG179" s="119">
        <f>IF(N179="zákl. přenesená",J179,0)</f>
        <v>0</v>
      </c>
      <c r="BH179" s="119">
        <f>IF(N179="sníž. přenesená",J179,0)</f>
        <v>0</v>
      </c>
      <c r="BI179" s="119">
        <f>IF(N179="nulová",J179,0)</f>
        <v>0</v>
      </c>
      <c r="BJ179" s="17" t="s">
        <v>87</v>
      </c>
      <c r="BK179" s="119">
        <f>ROUND(I179*H179,2)</f>
        <v>0</v>
      </c>
      <c r="BL179" s="17" t="s">
        <v>426</v>
      </c>
      <c r="BM179" s="213" t="s">
        <v>1160</v>
      </c>
    </row>
    <row r="180" spans="1:65" s="2" customFormat="1" ht="21.75" customHeight="1">
      <c r="A180" s="35"/>
      <c r="B180" s="36"/>
      <c r="C180" s="247" t="s">
        <v>272</v>
      </c>
      <c r="D180" s="247" t="s">
        <v>291</v>
      </c>
      <c r="E180" s="248" t="s">
        <v>1161</v>
      </c>
      <c r="F180" s="249" t="s">
        <v>1162</v>
      </c>
      <c r="G180" s="250" t="s">
        <v>373</v>
      </c>
      <c r="H180" s="251">
        <v>1</v>
      </c>
      <c r="I180" s="252"/>
      <c r="J180" s="253">
        <f>ROUND(I180*H180,2)</f>
        <v>0</v>
      </c>
      <c r="K180" s="254"/>
      <c r="L180" s="255"/>
      <c r="M180" s="256" t="s">
        <v>1</v>
      </c>
      <c r="N180" s="257" t="s">
        <v>44</v>
      </c>
      <c r="O180" s="72"/>
      <c r="P180" s="211">
        <f>O180*H180</f>
        <v>0</v>
      </c>
      <c r="Q180" s="211">
        <v>0.00283</v>
      </c>
      <c r="R180" s="211">
        <f>Q180*H180</f>
        <v>0.00283</v>
      </c>
      <c r="S180" s="211">
        <v>0</v>
      </c>
      <c r="T180" s="21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3" t="s">
        <v>294</v>
      </c>
      <c r="AT180" s="213" t="s">
        <v>291</v>
      </c>
      <c r="AU180" s="213" t="s">
        <v>89</v>
      </c>
      <c r="AY180" s="17" t="s">
        <v>173</v>
      </c>
      <c r="BE180" s="119">
        <f>IF(N180="základní",J180,0)</f>
        <v>0</v>
      </c>
      <c r="BF180" s="119">
        <f>IF(N180="snížená",J180,0)</f>
        <v>0</v>
      </c>
      <c r="BG180" s="119">
        <f>IF(N180="zákl. přenesená",J180,0)</f>
        <v>0</v>
      </c>
      <c r="BH180" s="119">
        <f>IF(N180="sníž. přenesená",J180,0)</f>
        <v>0</v>
      </c>
      <c r="BI180" s="119">
        <f>IF(N180="nulová",J180,0)</f>
        <v>0</v>
      </c>
      <c r="BJ180" s="17" t="s">
        <v>87</v>
      </c>
      <c r="BK180" s="119">
        <f>ROUND(I180*H180,2)</f>
        <v>0</v>
      </c>
      <c r="BL180" s="17" t="s">
        <v>294</v>
      </c>
      <c r="BM180" s="213" t="s">
        <v>1163</v>
      </c>
    </row>
    <row r="181" spans="1:65" s="2" customFormat="1" ht="16.5" customHeight="1">
      <c r="A181" s="35"/>
      <c r="B181" s="36"/>
      <c r="C181" s="247" t="s">
        <v>284</v>
      </c>
      <c r="D181" s="247" t="s">
        <v>291</v>
      </c>
      <c r="E181" s="248" t="s">
        <v>1164</v>
      </c>
      <c r="F181" s="249" t="s">
        <v>1165</v>
      </c>
      <c r="G181" s="250" t="s">
        <v>373</v>
      </c>
      <c r="H181" s="251">
        <v>1</v>
      </c>
      <c r="I181" s="252"/>
      <c r="J181" s="253">
        <f>ROUND(I181*H181,2)</f>
        <v>0</v>
      </c>
      <c r="K181" s="254"/>
      <c r="L181" s="255"/>
      <c r="M181" s="256" t="s">
        <v>1</v>
      </c>
      <c r="N181" s="257" t="s">
        <v>44</v>
      </c>
      <c r="O181" s="72"/>
      <c r="P181" s="211">
        <f>O181*H181</f>
        <v>0</v>
      </c>
      <c r="Q181" s="211">
        <v>0.0026</v>
      </c>
      <c r="R181" s="211">
        <f>Q181*H181</f>
        <v>0.0026</v>
      </c>
      <c r="S181" s="211">
        <v>0</v>
      </c>
      <c r="T181" s="21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3" t="s">
        <v>294</v>
      </c>
      <c r="AT181" s="213" t="s">
        <v>291</v>
      </c>
      <c r="AU181" s="213" t="s">
        <v>89</v>
      </c>
      <c r="AY181" s="17" t="s">
        <v>173</v>
      </c>
      <c r="BE181" s="119">
        <f>IF(N181="základní",J181,0)</f>
        <v>0</v>
      </c>
      <c r="BF181" s="119">
        <f>IF(N181="snížená",J181,0)</f>
        <v>0</v>
      </c>
      <c r="BG181" s="119">
        <f>IF(N181="zákl. přenesená",J181,0)</f>
        <v>0</v>
      </c>
      <c r="BH181" s="119">
        <f>IF(N181="sníž. přenesená",J181,0)</f>
        <v>0</v>
      </c>
      <c r="BI181" s="119">
        <f>IF(N181="nulová",J181,0)</f>
        <v>0</v>
      </c>
      <c r="BJ181" s="17" t="s">
        <v>87</v>
      </c>
      <c r="BK181" s="119">
        <f>ROUND(I181*H181,2)</f>
        <v>0</v>
      </c>
      <c r="BL181" s="17" t="s">
        <v>294</v>
      </c>
      <c r="BM181" s="213" t="s">
        <v>1166</v>
      </c>
    </row>
    <row r="182" spans="1:65" s="2" customFormat="1" ht="24.2" customHeight="1">
      <c r="A182" s="35"/>
      <c r="B182" s="36"/>
      <c r="C182" s="201" t="s">
        <v>290</v>
      </c>
      <c r="D182" s="201" t="s">
        <v>177</v>
      </c>
      <c r="E182" s="202" t="s">
        <v>455</v>
      </c>
      <c r="F182" s="203" t="s">
        <v>456</v>
      </c>
      <c r="G182" s="204" t="s">
        <v>373</v>
      </c>
      <c r="H182" s="205">
        <v>2</v>
      </c>
      <c r="I182" s="206"/>
      <c r="J182" s="207">
        <f>ROUND(I182*H182,2)</f>
        <v>0</v>
      </c>
      <c r="K182" s="208"/>
      <c r="L182" s="38"/>
      <c r="M182" s="209" t="s">
        <v>1</v>
      </c>
      <c r="N182" s="210" t="s">
        <v>44</v>
      </c>
      <c r="O182" s="72"/>
      <c r="P182" s="211">
        <f>O182*H182</f>
        <v>0</v>
      </c>
      <c r="Q182" s="211">
        <v>0.00018</v>
      </c>
      <c r="R182" s="211">
        <f>Q182*H182</f>
        <v>0.00036</v>
      </c>
      <c r="S182" s="211">
        <v>0</v>
      </c>
      <c r="T182" s="21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3" t="s">
        <v>181</v>
      </c>
      <c r="AT182" s="213" t="s">
        <v>177</v>
      </c>
      <c r="AU182" s="213" t="s">
        <v>89</v>
      </c>
      <c r="AY182" s="17" t="s">
        <v>173</v>
      </c>
      <c r="BE182" s="119">
        <f>IF(N182="základní",J182,0)</f>
        <v>0</v>
      </c>
      <c r="BF182" s="119">
        <f>IF(N182="snížená",J182,0)</f>
        <v>0</v>
      </c>
      <c r="BG182" s="119">
        <f>IF(N182="zákl. přenesená",J182,0)</f>
        <v>0</v>
      </c>
      <c r="BH182" s="119">
        <f>IF(N182="sníž. přenesená",J182,0)</f>
        <v>0</v>
      </c>
      <c r="BI182" s="119">
        <f>IF(N182="nulová",J182,0)</f>
        <v>0</v>
      </c>
      <c r="BJ182" s="17" t="s">
        <v>87</v>
      </c>
      <c r="BK182" s="119">
        <f>ROUND(I182*H182,2)</f>
        <v>0</v>
      </c>
      <c r="BL182" s="17" t="s">
        <v>181</v>
      </c>
      <c r="BM182" s="213" t="s">
        <v>1167</v>
      </c>
    </row>
    <row r="183" spans="2:51" s="14" customFormat="1" ht="12">
      <c r="B183" s="225"/>
      <c r="C183" s="226"/>
      <c r="D183" s="216" t="s">
        <v>184</v>
      </c>
      <c r="E183" s="227" t="s">
        <v>1</v>
      </c>
      <c r="F183" s="228" t="s">
        <v>1168</v>
      </c>
      <c r="G183" s="226"/>
      <c r="H183" s="229">
        <v>2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184</v>
      </c>
      <c r="AU183" s="235" t="s">
        <v>89</v>
      </c>
      <c r="AV183" s="14" t="s">
        <v>89</v>
      </c>
      <c r="AW183" s="14" t="s">
        <v>33</v>
      </c>
      <c r="AX183" s="14" t="s">
        <v>87</v>
      </c>
      <c r="AY183" s="235" t="s">
        <v>173</v>
      </c>
    </row>
    <row r="184" spans="1:65" s="2" customFormat="1" ht="33" customHeight="1">
      <c r="A184" s="35"/>
      <c r="B184" s="36"/>
      <c r="C184" s="247" t="s">
        <v>299</v>
      </c>
      <c r="D184" s="247" t="s">
        <v>291</v>
      </c>
      <c r="E184" s="248" t="s">
        <v>1125</v>
      </c>
      <c r="F184" s="249" t="s">
        <v>1126</v>
      </c>
      <c r="G184" s="250" t="s">
        <v>373</v>
      </c>
      <c r="H184" s="251">
        <v>2</v>
      </c>
      <c r="I184" s="252"/>
      <c r="J184" s="253">
        <f>ROUND(I184*H184,2)</f>
        <v>0</v>
      </c>
      <c r="K184" s="254"/>
      <c r="L184" s="255"/>
      <c r="M184" s="256" t="s">
        <v>1</v>
      </c>
      <c r="N184" s="257" t="s">
        <v>44</v>
      </c>
      <c r="O184" s="72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3" t="s">
        <v>227</v>
      </c>
      <c r="AT184" s="213" t="s">
        <v>291</v>
      </c>
      <c r="AU184" s="213" t="s">
        <v>89</v>
      </c>
      <c r="AY184" s="17" t="s">
        <v>173</v>
      </c>
      <c r="BE184" s="119">
        <f>IF(N184="základní",J184,0)</f>
        <v>0</v>
      </c>
      <c r="BF184" s="119">
        <f>IF(N184="snížená",J184,0)</f>
        <v>0</v>
      </c>
      <c r="BG184" s="119">
        <f>IF(N184="zákl. přenesená",J184,0)</f>
        <v>0</v>
      </c>
      <c r="BH184" s="119">
        <f>IF(N184="sníž. přenesená",J184,0)</f>
        <v>0</v>
      </c>
      <c r="BI184" s="119">
        <f>IF(N184="nulová",J184,0)</f>
        <v>0</v>
      </c>
      <c r="BJ184" s="17" t="s">
        <v>87</v>
      </c>
      <c r="BK184" s="119">
        <f>ROUND(I184*H184,2)</f>
        <v>0</v>
      </c>
      <c r="BL184" s="17" t="s">
        <v>181</v>
      </c>
      <c r="BM184" s="213" t="s">
        <v>1169</v>
      </c>
    </row>
    <row r="185" spans="1:65" s="2" customFormat="1" ht="24.2" customHeight="1">
      <c r="A185" s="35"/>
      <c r="B185" s="36"/>
      <c r="C185" s="201" t="s">
        <v>307</v>
      </c>
      <c r="D185" s="201" t="s">
        <v>177</v>
      </c>
      <c r="E185" s="202" t="s">
        <v>429</v>
      </c>
      <c r="F185" s="203" t="s">
        <v>430</v>
      </c>
      <c r="G185" s="204" t="s">
        <v>373</v>
      </c>
      <c r="H185" s="205">
        <v>6</v>
      </c>
      <c r="I185" s="206"/>
      <c r="J185" s="207">
        <f>ROUND(I185*H185,2)</f>
        <v>0</v>
      </c>
      <c r="K185" s="208"/>
      <c r="L185" s="38"/>
      <c r="M185" s="209" t="s">
        <v>1</v>
      </c>
      <c r="N185" s="210" t="s">
        <v>44</v>
      </c>
      <c r="O185" s="72"/>
      <c r="P185" s="211">
        <f>O185*H185</f>
        <v>0</v>
      </c>
      <c r="Q185" s="211">
        <v>0.00018</v>
      </c>
      <c r="R185" s="211">
        <f>Q185*H185</f>
        <v>0.00108</v>
      </c>
      <c r="S185" s="211">
        <v>0</v>
      </c>
      <c r="T185" s="21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3" t="s">
        <v>181</v>
      </c>
      <c r="AT185" s="213" t="s">
        <v>177</v>
      </c>
      <c r="AU185" s="213" t="s">
        <v>89</v>
      </c>
      <c r="AY185" s="17" t="s">
        <v>173</v>
      </c>
      <c r="BE185" s="119">
        <f>IF(N185="základní",J185,0)</f>
        <v>0</v>
      </c>
      <c r="BF185" s="119">
        <f>IF(N185="snížená",J185,0)</f>
        <v>0</v>
      </c>
      <c r="BG185" s="119">
        <f>IF(N185="zákl. přenesená",J185,0)</f>
        <v>0</v>
      </c>
      <c r="BH185" s="119">
        <f>IF(N185="sníž. přenesená",J185,0)</f>
        <v>0</v>
      </c>
      <c r="BI185" s="119">
        <f>IF(N185="nulová",J185,0)</f>
        <v>0</v>
      </c>
      <c r="BJ185" s="17" t="s">
        <v>87</v>
      </c>
      <c r="BK185" s="119">
        <f>ROUND(I185*H185,2)</f>
        <v>0</v>
      </c>
      <c r="BL185" s="17" t="s">
        <v>181</v>
      </c>
      <c r="BM185" s="213" t="s">
        <v>1170</v>
      </c>
    </row>
    <row r="186" spans="2:51" s="14" customFormat="1" ht="12">
      <c r="B186" s="225"/>
      <c r="C186" s="226"/>
      <c r="D186" s="216" t="s">
        <v>184</v>
      </c>
      <c r="E186" s="227" t="s">
        <v>1</v>
      </c>
      <c r="F186" s="228" t="s">
        <v>1171</v>
      </c>
      <c r="G186" s="226"/>
      <c r="H186" s="229">
        <v>1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184</v>
      </c>
      <c r="AU186" s="235" t="s">
        <v>89</v>
      </c>
      <c r="AV186" s="14" t="s">
        <v>89</v>
      </c>
      <c r="AW186" s="14" t="s">
        <v>33</v>
      </c>
      <c r="AX186" s="14" t="s">
        <v>79</v>
      </c>
      <c r="AY186" s="235" t="s">
        <v>173</v>
      </c>
    </row>
    <row r="187" spans="2:51" s="14" customFormat="1" ht="12">
      <c r="B187" s="225"/>
      <c r="C187" s="226"/>
      <c r="D187" s="216" t="s">
        <v>184</v>
      </c>
      <c r="E187" s="227" t="s">
        <v>1</v>
      </c>
      <c r="F187" s="228" t="s">
        <v>458</v>
      </c>
      <c r="G187" s="226"/>
      <c r="H187" s="229">
        <v>1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AT187" s="235" t="s">
        <v>184</v>
      </c>
      <c r="AU187" s="235" t="s">
        <v>89</v>
      </c>
      <c r="AV187" s="14" t="s">
        <v>89</v>
      </c>
      <c r="AW187" s="14" t="s">
        <v>33</v>
      </c>
      <c r="AX187" s="14" t="s">
        <v>79</v>
      </c>
      <c r="AY187" s="235" t="s">
        <v>173</v>
      </c>
    </row>
    <row r="188" spans="2:51" s="14" customFormat="1" ht="12">
      <c r="B188" s="225"/>
      <c r="C188" s="226"/>
      <c r="D188" s="216" t="s">
        <v>184</v>
      </c>
      <c r="E188" s="227" t="s">
        <v>1</v>
      </c>
      <c r="F188" s="228" t="s">
        <v>1172</v>
      </c>
      <c r="G188" s="226"/>
      <c r="H188" s="229">
        <v>3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AT188" s="235" t="s">
        <v>184</v>
      </c>
      <c r="AU188" s="235" t="s">
        <v>89</v>
      </c>
      <c r="AV188" s="14" t="s">
        <v>89</v>
      </c>
      <c r="AW188" s="14" t="s">
        <v>33</v>
      </c>
      <c r="AX188" s="14" t="s">
        <v>79</v>
      </c>
      <c r="AY188" s="235" t="s">
        <v>173</v>
      </c>
    </row>
    <row r="189" spans="2:51" s="14" customFormat="1" ht="12">
      <c r="B189" s="225"/>
      <c r="C189" s="226"/>
      <c r="D189" s="216" t="s">
        <v>184</v>
      </c>
      <c r="E189" s="227" t="s">
        <v>1</v>
      </c>
      <c r="F189" s="228" t="s">
        <v>1173</v>
      </c>
      <c r="G189" s="226"/>
      <c r="H189" s="229">
        <v>1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184</v>
      </c>
      <c r="AU189" s="235" t="s">
        <v>89</v>
      </c>
      <c r="AV189" s="14" t="s">
        <v>89</v>
      </c>
      <c r="AW189" s="14" t="s">
        <v>33</v>
      </c>
      <c r="AX189" s="14" t="s">
        <v>79</v>
      </c>
      <c r="AY189" s="235" t="s">
        <v>173</v>
      </c>
    </row>
    <row r="190" spans="2:51" s="15" customFormat="1" ht="12">
      <c r="B190" s="236"/>
      <c r="C190" s="237"/>
      <c r="D190" s="216" t="s">
        <v>184</v>
      </c>
      <c r="E190" s="238" t="s">
        <v>1</v>
      </c>
      <c r="F190" s="239" t="s">
        <v>226</v>
      </c>
      <c r="G190" s="237"/>
      <c r="H190" s="240">
        <v>6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AT190" s="246" t="s">
        <v>184</v>
      </c>
      <c r="AU190" s="246" t="s">
        <v>89</v>
      </c>
      <c r="AV190" s="15" t="s">
        <v>181</v>
      </c>
      <c r="AW190" s="15" t="s">
        <v>33</v>
      </c>
      <c r="AX190" s="15" t="s">
        <v>87</v>
      </c>
      <c r="AY190" s="246" t="s">
        <v>173</v>
      </c>
    </row>
    <row r="191" spans="1:65" s="2" customFormat="1" ht="21.75" customHeight="1">
      <c r="A191" s="35"/>
      <c r="B191" s="36"/>
      <c r="C191" s="247" t="s">
        <v>7</v>
      </c>
      <c r="D191" s="247" t="s">
        <v>291</v>
      </c>
      <c r="E191" s="248" t="s">
        <v>1174</v>
      </c>
      <c r="F191" s="249" t="s">
        <v>1175</v>
      </c>
      <c r="G191" s="250" t="s">
        <v>373</v>
      </c>
      <c r="H191" s="251">
        <v>1</v>
      </c>
      <c r="I191" s="252"/>
      <c r="J191" s="253">
        <f>ROUND(I191*H191,2)</f>
        <v>0</v>
      </c>
      <c r="K191" s="254"/>
      <c r="L191" s="255"/>
      <c r="M191" s="256" t="s">
        <v>1</v>
      </c>
      <c r="N191" s="257" t="s">
        <v>44</v>
      </c>
      <c r="O191" s="72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3" t="s">
        <v>227</v>
      </c>
      <c r="AT191" s="213" t="s">
        <v>291</v>
      </c>
      <c r="AU191" s="213" t="s">
        <v>89</v>
      </c>
      <c r="AY191" s="17" t="s">
        <v>173</v>
      </c>
      <c r="BE191" s="119">
        <f>IF(N191="základní",J191,0)</f>
        <v>0</v>
      </c>
      <c r="BF191" s="119">
        <f>IF(N191="snížená",J191,0)</f>
        <v>0</v>
      </c>
      <c r="BG191" s="119">
        <f>IF(N191="zákl. přenesená",J191,0)</f>
        <v>0</v>
      </c>
      <c r="BH191" s="119">
        <f>IF(N191="sníž. přenesená",J191,0)</f>
        <v>0</v>
      </c>
      <c r="BI191" s="119">
        <f>IF(N191="nulová",J191,0)</f>
        <v>0</v>
      </c>
      <c r="BJ191" s="17" t="s">
        <v>87</v>
      </c>
      <c r="BK191" s="119">
        <f>ROUND(I191*H191,2)</f>
        <v>0</v>
      </c>
      <c r="BL191" s="17" t="s">
        <v>181</v>
      </c>
      <c r="BM191" s="213" t="s">
        <v>1176</v>
      </c>
    </row>
    <row r="192" spans="1:65" s="2" customFormat="1" ht="16.5" customHeight="1">
      <c r="A192" s="35"/>
      <c r="B192" s="36"/>
      <c r="C192" s="247" t="s">
        <v>317</v>
      </c>
      <c r="D192" s="247" t="s">
        <v>291</v>
      </c>
      <c r="E192" s="248" t="s">
        <v>461</v>
      </c>
      <c r="F192" s="249" t="s">
        <v>462</v>
      </c>
      <c r="G192" s="250" t="s">
        <v>373</v>
      </c>
      <c r="H192" s="251">
        <v>1</v>
      </c>
      <c r="I192" s="252"/>
      <c r="J192" s="253">
        <f>ROUND(I192*H192,2)</f>
        <v>0</v>
      </c>
      <c r="K192" s="254"/>
      <c r="L192" s="255"/>
      <c r="M192" s="256" t="s">
        <v>1</v>
      </c>
      <c r="N192" s="257" t="s">
        <v>44</v>
      </c>
      <c r="O192" s="72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3" t="s">
        <v>227</v>
      </c>
      <c r="AT192" s="213" t="s">
        <v>291</v>
      </c>
      <c r="AU192" s="213" t="s">
        <v>89</v>
      </c>
      <c r="AY192" s="17" t="s">
        <v>173</v>
      </c>
      <c r="BE192" s="119">
        <f>IF(N192="základní",J192,0)</f>
        <v>0</v>
      </c>
      <c r="BF192" s="119">
        <f>IF(N192="snížená",J192,0)</f>
        <v>0</v>
      </c>
      <c r="BG192" s="119">
        <f>IF(N192="zákl. přenesená",J192,0)</f>
        <v>0</v>
      </c>
      <c r="BH192" s="119">
        <f>IF(N192="sníž. přenesená",J192,0)</f>
        <v>0</v>
      </c>
      <c r="BI192" s="119">
        <f>IF(N192="nulová",J192,0)</f>
        <v>0</v>
      </c>
      <c r="BJ192" s="17" t="s">
        <v>87</v>
      </c>
      <c r="BK192" s="119">
        <f>ROUND(I192*H192,2)</f>
        <v>0</v>
      </c>
      <c r="BL192" s="17" t="s">
        <v>181</v>
      </c>
      <c r="BM192" s="213" t="s">
        <v>1177</v>
      </c>
    </row>
    <row r="193" spans="1:65" s="2" customFormat="1" ht="21.75" customHeight="1">
      <c r="A193" s="35"/>
      <c r="B193" s="36"/>
      <c r="C193" s="247" t="s">
        <v>322</v>
      </c>
      <c r="D193" s="247" t="s">
        <v>291</v>
      </c>
      <c r="E193" s="248" t="s">
        <v>1178</v>
      </c>
      <c r="F193" s="249" t="s">
        <v>1179</v>
      </c>
      <c r="G193" s="250" t="s">
        <v>373</v>
      </c>
      <c r="H193" s="251">
        <v>3</v>
      </c>
      <c r="I193" s="252"/>
      <c r="J193" s="253">
        <f>ROUND(I193*H193,2)</f>
        <v>0</v>
      </c>
      <c r="K193" s="254"/>
      <c r="L193" s="255"/>
      <c r="M193" s="256" t="s">
        <v>1</v>
      </c>
      <c r="N193" s="257" t="s">
        <v>44</v>
      </c>
      <c r="O193" s="72"/>
      <c r="P193" s="211">
        <f>O193*H193</f>
        <v>0</v>
      </c>
      <c r="Q193" s="211">
        <v>0.00628</v>
      </c>
      <c r="R193" s="211">
        <f>Q193*H193</f>
        <v>0.01884</v>
      </c>
      <c r="S193" s="211">
        <v>0</v>
      </c>
      <c r="T193" s="21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3" t="s">
        <v>294</v>
      </c>
      <c r="AT193" s="213" t="s">
        <v>291</v>
      </c>
      <c r="AU193" s="213" t="s">
        <v>89</v>
      </c>
      <c r="AY193" s="17" t="s">
        <v>173</v>
      </c>
      <c r="BE193" s="119">
        <f>IF(N193="základní",J193,0)</f>
        <v>0</v>
      </c>
      <c r="BF193" s="119">
        <f>IF(N193="snížená",J193,0)</f>
        <v>0</v>
      </c>
      <c r="BG193" s="119">
        <f>IF(N193="zákl. přenesená",J193,0)</f>
        <v>0</v>
      </c>
      <c r="BH193" s="119">
        <f>IF(N193="sníž. přenesená",J193,0)</f>
        <v>0</v>
      </c>
      <c r="BI193" s="119">
        <f>IF(N193="nulová",J193,0)</f>
        <v>0</v>
      </c>
      <c r="BJ193" s="17" t="s">
        <v>87</v>
      </c>
      <c r="BK193" s="119">
        <f>ROUND(I193*H193,2)</f>
        <v>0</v>
      </c>
      <c r="BL193" s="17" t="s">
        <v>294</v>
      </c>
      <c r="BM193" s="213" t="s">
        <v>1180</v>
      </c>
    </row>
    <row r="194" spans="1:65" s="2" customFormat="1" ht="16.5" customHeight="1">
      <c r="A194" s="35"/>
      <c r="B194" s="36"/>
      <c r="C194" s="247" t="s">
        <v>329</v>
      </c>
      <c r="D194" s="247" t="s">
        <v>291</v>
      </c>
      <c r="E194" s="248" t="s">
        <v>1181</v>
      </c>
      <c r="F194" s="249" t="s">
        <v>1182</v>
      </c>
      <c r="G194" s="250" t="s">
        <v>373</v>
      </c>
      <c r="H194" s="251">
        <v>1</v>
      </c>
      <c r="I194" s="252"/>
      <c r="J194" s="253">
        <f>ROUND(I194*H194,2)</f>
        <v>0</v>
      </c>
      <c r="K194" s="254"/>
      <c r="L194" s="255"/>
      <c r="M194" s="256" t="s">
        <v>1</v>
      </c>
      <c r="N194" s="257" t="s">
        <v>44</v>
      </c>
      <c r="O194" s="72"/>
      <c r="P194" s="211">
        <f>O194*H194</f>
        <v>0</v>
      </c>
      <c r="Q194" s="211">
        <v>0</v>
      </c>
      <c r="R194" s="211">
        <f>Q194*H194</f>
        <v>0</v>
      </c>
      <c r="S194" s="211">
        <v>0</v>
      </c>
      <c r="T194" s="21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3" t="s">
        <v>294</v>
      </c>
      <c r="AT194" s="213" t="s">
        <v>291</v>
      </c>
      <c r="AU194" s="213" t="s">
        <v>89</v>
      </c>
      <c r="AY194" s="17" t="s">
        <v>173</v>
      </c>
      <c r="BE194" s="119">
        <f>IF(N194="základní",J194,0)</f>
        <v>0</v>
      </c>
      <c r="BF194" s="119">
        <f>IF(N194="snížená",J194,0)</f>
        <v>0</v>
      </c>
      <c r="BG194" s="119">
        <f>IF(N194="zákl. přenesená",J194,0)</f>
        <v>0</v>
      </c>
      <c r="BH194" s="119">
        <f>IF(N194="sníž. přenesená",J194,0)</f>
        <v>0</v>
      </c>
      <c r="BI194" s="119">
        <f>IF(N194="nulová",J194,0)</f>
        <v>0</v>
      </c>
      <c r="BJ194" s="17" t="s">
        <v>87</v>
      </c>
      <c r="BK194" s="119">
        <f>ROUND(I194*H194,2)</f>
        <v>0</v>
      </c>
      <c r="BL194" s="17" t="s">
        <v>294</v>
      </c>
      <c r="BM194" s="213" t="s">
        <v>1183</v>
      </c>
    </row>
    <row r="195" spans="2:63" s="12" customFormat="1" ht="25.9" customHeight="1">
      <c r="B195" s="185"/>
      <c r="C195" s="186"/>
      <c r="D195" s="187" t="s">
        <v>78</v>
      </c>
      <c r="E195" s="188" t="s">
        <v>1184</v>
      </c>
      <c r="F195" s="188" t="s">
        <v>1185</v>
      </c>
      <c r="G195" s="186"/>
      <c r="H195" s="186"/>
      <c r="I195" s="189"/>
      <c r="J195" s="190">
        <f>BK195</f>
        <v>0</v>
      </c>
      <c r="K195" s="186"/>
      <c r="L195" s="191"/>
      <c r="M195" s="192"/>
      <c r="N195" s="193"/>
      <c r="O195" s="193"/>
      <c r="P195" s="194">
        <f>P196+SUM(P197:P211)</f>
        <v>0</v>
      </c>
      <c r="Q195" s="193"/>
      <c r="R195" s="194">
        <f>R196+SUM(R197:R211)</f>
        <v>0.065982</v>
      </c>
      <c r="S195" s="193"/>
      <c r="T195" s="195">
        <f>T196+SUM(T197:T211)</f>
        <v>0</v>
      </c>
      <c r="AR195" s="196" t="s">
        <v>87</v>
      </c>
      <c r="AT195" s="197" t="s">
        <v>78</v>
      </c>
      <c r="AU195" s="197" t="s">
        <v>79</v>
      </c>
      <c r="AY195" s="196" t="s">
        <v>173</v>
      </c>
      <c r="BK195" s="198">
        <f>BK196+SUM(BK197:BK211)</f>
        <v>0</v>
      </c>
    </row>
    <row r="196" spans="1:65" s="2" customFormat="1" ht="21.75" customHeight="1">
      <c r="A196" s="35"/>
      <c r="B196" s="36"/>
      <c r="C196" s="201" t="s">
        <v>335</v>
      </c>
      <c r="D196" s="201" t="s">
        <v>177</v>
      </c>
      <c r="E196" s="202" t="s">
        <v>1186</v>
      </c>
      <c r="F196" s="203" t="s">
        <v>1187</v>
      </c>
      <c r="G196" s="204" t="s">
        <v>193</v>
      </c>
      <c r="H196" s="205">
        <v>3</v>
      </c>
      <c r="I196" s="206"/>
      <c r="J196" s="207">
        <f>ROUND(I196*H196,2)</f>
        <v>0</v>
      </c>
      <c r="K196" s="208"/>
      <c r="L196" s="38"/>
      <c r="M196" s="209" t="s">
        <v>1</v>
      </c>
      <c r="N196" s="210" t="s">
        <v>44</v>
      </c>
      <c r="O196" s="72"/>
      <c r="P196" s="211">
        <f>O196*H196</f>
        <v>0</v>
      </c>
      <c r="Q196" s="211">
        <v>0.00035</v>
      </c>
      <c r="R196" s="211">
        <f>Q196*H196</f>
        <v>0.00105</v>
      </c>
      <c r="S196" s="211">
        <v>0</v>
      </c>
      <c r="T196" s="21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3" t="s">
        <v>426</v>
      </c>
      <c r="AT196" s="213" t="s">
        <v>177</v>
      </c>
      <c r="AU196" s="213" t="s">
        <v>87</v>
      </c>
      <c r="AY196" s="17" t="s">
        <v>173</v>
      </c>
      <c r="BE196" s="119">
        <f>IF(N196="základní",J196,0)</f>
        <v>0</v>
      </c>
      <c r="BF196" s="119">
        <f>IF(N196="snížená",J196,0)</f>
        <v>0</v>
      </c>
      <c r="BG196" s="119">
        <f>IF(N196="zákl. přenesená",J196,0)</f>
        <v>0</v>
      </c>
      <c r="BH196" s="119">
        <f>IF(N196="sníž. přenesená",J196,0)</f>
        <v>0</v>
      </c>
      <c r="BI196" s="119">
        <f>IF(N196="nulová",J196,0)</f>
        <v>0</v>
      </c>
      <c r="BJ196" s="17" t="s">
        <v>87</v>
      </c>
      <c r="BK196" s="119">
        <f>ROUND(I196*H196,2)</f>
        <v>0</v>
      </c>
      <c r="BL196" s="17" t="s">
        <v>426</v>
      </c>
      <c r="BM196" s="213" t="s">
        <v>1188</v>
      </c>
    </row>
    <row r="197" spans="2:51" s="14" customFormat="1" ht="12">
      <c r="B197" s="225"/>
      <c r="C197" s="226"/>
      <c r="D197" s="216" t="s">
        <v>184</v>
      </c>
      <c r="E197" s="227" t="s">
        <v>1</v>
      </c>
      <c r="F197" s="228" t="s">
        <v>1189</v>
      </c>
      <c r="G197" s="226"/>
      <c r="H197" s="229">
        <v>3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184</v>
      </c>
      <c r="AU197" s="235" t="s">
        <v>87</v>
      </c>
      <c r="AV197" s="14" t="s">
        <v>89</v>
      </c>
      <c r="AW197" s="14" t="s">
        <v>33</v>
      </c>
      <c r="AX197" s="14" t="s">
        <v>87</v>
      </c>
      <c r="AY197" s="235" t="s">
        <v>173</v>
      </c>
    </row>
    <row r="198" spans="1:65" s="2" customFormat="1" ht="33" customHeight="1">
      <c r="A198" s="35"/>
      <c r="B198" s="36"/>
      <c r="C198" s="247" t="s">
        <v>339</v>
      </c>
      <c r="D198" s="247" t="s">
        <v>291</v>
      </c>
      <c r="E198" s="248" t="s">
        <v>1190</v>
      </c>
      <c r="F198" s="249" t="s">
        <v>1191</v>
      </c>
      <c r="G198" s="250" t="s">
        <v>193</v>
      </c>
      <c r="H198" s="251">
        <v>3.24</v>
      </c>
      <c r="I198" s="252"/>
      <c r="J198" s="253">
        <f>ROUND(I198*H198,2)</f>
        <v>0</v>
      </c>
      <c r="K198" s="254"/>
      <c r="L198" s="255"/>
      <c r="M198" s="256" t="s">
        <v>1</v>
      </c>
      <c r="N198" s="257" t="s">
        <v>44</v>
      </c>
      <c r="O198" s="72"/>
      <c r="P198" s="211">
        <f>O198*H198</f>
        <v>0</v>
      </c>
      <c r="Q198" s="211">
        <v>0.0193</v>
      </c>
      <c r="R198" s="211">
        <f>Q198*H198</f>
        <v>0.062532</v>
      </c>
      <c r="S198" s="211">
        <v>0</v>
      </c>
      <c r="T198" s="21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3" t="s">
        <v>436</v>
      </c>
      <c r="AT198" s="213" t="s">
        <v>291</v>
      </c>
      <c r="AU198" s="213" t="s">
        <v>87</v>
      </c>
      <c r="AY198" s="17" t="s">
        <v>173</v>
      </c>
      <c r="BE198" s="119">
        <f>IF(N198="základní",J198,0)</f>
        <v>0</v>
      </c>
      <c r="BF198" s="119">
        <f>IF(N198="snížená",J198,0)</f>
        <v>0</v>
      </c>
      <c r="BG198" s="119">
        <f>IF(N198="zákl. přenesená",J198,0)</f>
        <v>0</v>
      </c>
      <c r="BH198" s="119">
        <f>IF(N198="sníž. přenesená",J198,0)</f>
        <v>0</v>
      </c>
      <c r="BI198" s="119">
        <f>IF(N198="nulová",J198,0)</f>
        <v>0</v>
      </c>
      <c r="BJ198" s="17" t="s">
        <v>87</v>
      </c>
      <c r="BK198" s="119">
        <f>ROUND(I198*H198,2)</f>
        <v>0</v>
      </c>
      <c r="BL198" s="17" t="s">
        <v>426</v>
      </c>
      <c r="BM198" s="213" t="s">
        <v>1192</v>
      </c>
    </row>
    <row r="199" spans="2:51" s="13" customFormat="1" ht="12">
      <c r="B199" s="214"/>
      <c r="C199" s="215"/>
      <c r="D199" s="216" t="s">
        <v>184</v>
      </c>
      <c r="E199" s="217" t="s">
        <v>1</v>
      </c>
      <c r="F199" s="218" t="s">
        <v>296</v>
      </c>
      <c r="G199" s="215"/>
      <c r="H199" s="217" t="s">
        <v>1</v>
      </c>
      <c r="I199" s="219"/>
      <c r="J199" s="215"/>
      <c r="K199" s="215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184</v>
      </c>
      <c r="AU199" s="224" t="s">
        <v>87</v>
      </c>
      <c r="AV199" s="13" t="s">
        <v>87</v>
      </c>
      <c r="AW199" s="13" t="s">
        <v>33</v>
      </c>
      <c r="AX199" s="13" t="s">
        <v>79</v>
      </c>
      <c r="AY199" s="224" t="s">
        <v>173</v>
      </c>
    </row>
    <row r="200" spans="2:51" s="14" customFormat="1" ht="12">
      <c r="B200" s="225"/>
      <c r="C200" s="226"/>
      <c r="D200" s="216" t="s">
        <v>184</v>
      </c>
      <c r="E200" s="227" t="s">
        <v>1</v>
      </c>
      <c r="F200" s="228" t="s">
        <v>1193</v>
      </c>
      <c r="G200" s="226"/>
      <c r="H200" s="229">
        <v>3.24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AT200" s="235" t="s">
        <v>184</v>
      </c>
      <c r="AU200" s="235" t="s">
        <v>87</v>
      </c>
      <c r="AV200" s="14" t="s">
        <v>89</v>
      </c>
      <c r="AW200" s="14" t="s">
        <v>33</v>
      </c>
      <c r="AX200" s="14" t="s">
        <v>87</v>
      </c>
      <c r="AY200" s="235" t="s">
        <v>173</v>
      </c>
    </row>
    <row r="201" spans="1:65" s="2" customFormat="1" ht="24.2" customHeight="1">
      <c r="A201" s="35"/>
      <c r="B201" s="36"/>
      <c r="C201" s="201" t="s">
        <v>345</v>
      </c>
      <c r="D201" s="201" t="s">
        <v>177</v>
      </c>
      <c r="E201" s="202" t="s">
        <v>1194</v>
      </c>
      <c r="F201" s="203" t="s">
        <v>1195</v>
      </c>
      <c r="G201" s="204" t="s">
        <v>373</v>
      </c>
      <c r="H201" s="205">
        <v>2</v>
      </c>
      <c r="I201" s="206"/>
      <c r="J201" s="207">
        <f>ROUND(I201*H201,2)</f>
        <v>0</v>
      </c>
      <c r="K201" s="208"/>
      <c r="L201" s="38"/>
      <c r="M201" s="209" t="s">
        <v>1</v>
      </c>
      <c r="N201" s="210" t="s">
        <v>44</v>
      </c>
      <c r="O201" s="72"/>
      <c r="P201" s="211">
        <f>O201*H201</f>
        <v>0</v>
      </c>
      <c r="Q201" s="211">
        <v>0.00031</v>
      </c>
      <c r="R201" s="211">
        <f>Q201*H201</f>
        <v>0.00062</v>
      </c>
      <c r="S201" s="211">
        <v>0</v>
      </c>
      <c r="T201" s="21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3" t="s">
        <v>426</v>
      </c>
      <c r="AT201" s="213" t="s">
        <v>177</v>
      </c>
      <c r="AU201" s="213" t="s">
        <v>87</v>
      </c>
      <c r="AY201" s="17" t="s">
        <v>173</v>
      </c>
      <c r="BE201" s="119">
        <f>IF(N201="základní",J201,0)</f>
        <v>0</v>
      </c>
      <c r="BF201" s="119">
        <f>IF(N201="snížená",J201,0)</f>
        <v>0</v>
      </c>
      <c r="BG201" s="119">
        <f>IF(N201="zákl. přenesená",J201,0)</f>
        <v>0</v>
      </c>
      <c r="BH201" s="119">
        <f>IF(N201="sníž. přenesená",J201,0)</f>
        <v>0</v>
      </c>
      <c r="BI201" s="119">
        <f>IF(N201="nulová",J201,0)</f>
        <v>0</v>
      </c>
      <c r="BJ201" s="17" t="s">
        <v>87</v>
      </c>
      <c r="BK201" s="119">
        <f>ROUND(I201*H201,2)</f>
        <v>0</v>
      </c>
      <c r="BL201" s="17" t="s">
        <v>426</v>
      </c>
      <c r="BM201" s="213" t="s">
        <v>1196</v>
      </c>
    </row>
    <row r="202" spans="2:51" s="14" customFormat="1" ht="12">
      <c r="B202" s="225"/>
      <c r="C202" s="226"/>
      <c r="D202" s="216" t="s">
        <v>184</v>
      </c>
      <c r="E202" s="227" t="s">
        <v>1</v>
      </c>
      <c r="F202" s="228" t="s">
        <v>1197</v>
      </c>
      <c r="G202" s="226"/>
      <c r="H202" s="229">
        <v>1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184</v>
      </c>
      <c r="AU202" s="235" t="s">
        <v>87</v>
      </c>
      <c r="AV202" s="14" t="s">
        <v>89</v>
      </c>
      <c r="AW202" s="14" t="s">
        <v>33</v>
      </c>
      <c r="AX202" s="14" t="s">
        <v>79</v>
      </c>
      <c r="AY202" s="235" t="s">
        <v>173</v>
      </c>
    </row>
    <row r="203" spans="2:51" s="14" customFormat="1" ht="12">
      <c r="B203" s="225"/>
      <c r="C203" s="226"/>
      <c r="D203" s="216" t="s">
        <v>184</v>
      </c>
      <c r="E203" s="227" t="s">
        <v>1</v>
      </c>
      <c r="F203" s="228" t="s">
        <v>1198</v>
      </c>
      <c r="G203" s="226"/>
      <c r="H203" s="229">
        <v>1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184</v>
      </c>
      <c r="AU203" s="235" t="s">
        <v>87</v>
      </c>
      <c r="AV203" s="14" t="s">
        <v>89</v>
      </c>
      <c r="AW203" s="14" t="s">
        <v>33</v>
      </c>
      <c r="AX203" s="14" t="s">
        <v>79</v>
      </c>
      <c r="AY203" s="235" t="s">
        <v>173</v>
      </c>
    </row>
    <row r="204" spans="2:51" s="15" customFormat="1" ht="12">
      <c r="B204" s="236"/>
      <c r="C204" s="237"/>
      <c r="D204" s="216" t="s">
        <v>184</v>
      </c>
      <c r="E204" s="238" t="s">
        <v>1</v>
      </c>
      <c r="F204" s="239" t="s">
        <v>226</v>
      </c>
      <c r="G204" s="237"/>
      <c r="H204" s="240">
        <v>2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AT204" s="246" t="s">
        <v>184</v>
      </c>
      <c r="AU204" s="246" t="s">
        <v>87</v>
      </c>
      <c r="AV204" s="15" t="s">
        <v>181</v>
      </c>
      <c r="AW204" s="15" t="s">
        <v>33</v>
      </c>
      <c r="AX204" s="15" t="s">
        <v>87</v>
      </c>
      <c r="AY204" s="246" t="s">
        <v>173</v>
      </c>
    </row>
    <row r="205" spans="1:65" s="2" customFormat="1" ht="16.5" customHeight="1">
      <c r="A205" s="35"/>
      <c r="B205" s="36"/>
      <c r="C205" s="247" t="s">
        <v>351</v>
      </c>
      <c r="D205" s="247" t="s">
        <v>291</v>
      </c>
      <c r="E205" s="248" t="s">
        <v>1199</v>
      </c>
      <c r="F205" s="249" t="s">
        <v>1200</v>
      </c>
      <c r="G205" s="250" t="s">
        <v>373</v>
      </c>
      <c r="H205" s="251">
        <v>1</v>
      </c>
      <c r="I205" s="252"/>
      <c r="J205" s="253">
        <f>ROUND(I205*H205,2)</f>
        <v>0</v>
      </c>
      <c r="K205" s="254"/>
      <c r="L205" s="255"/>
      <c r="M205" s="256" t="s">
        <v>1</v>
      </c>
      <c r="N205" s="257" t="s">
        <v>44</v>
      </c>
      <c r="O205" s="72"/>
      <c r="P205" s="211">
        <f>O205*H205</f>
        <v>0</v>
      </c>
      <c r="Q205" s="211">
        <v>0.00157</v>
      </c>
      <c r="R205" s="211">
        <f>Q205*H205</f>
        <v>0.00157</v>
      </c>
      <c r="S205" s="211">
        <v>0</v>
      </c>
      <c r="T205" s="21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3" t="s">
        <v>294</v>
      </c>
      <c r="AT205" s="213" t="s">
        <v>291</v>
      </c>
      <c r="AU205" s="213" t="s">
        <v>87</v>
      </c>
      <c r="AY205" s="17" t="s">
        <v>173</v>
      </c>
      <c r="BE205" s="119">
        <f>IF(N205="základní",J205,0)</f>
        <v>0</v>
      </c>
      <c r="BF205" s="119">
        <f>IF(N205="snížená",J205,0)</f>
        <v>0</v>
      </c>
      <c r="BG205" s="119">
        <f>IF(N205="zákl. přenesená",J205,0)</f>
        <v>0</v>
      </c>
      <c r="BH205" s="119">
        <f>IF(N205="sníž. přenesená",J205,0)</f>
        <v>0</v>
      </c>
      <c r="BI205" s="119">
        <f>IF(N205="nulová",J205,0)</f>
        <v>0</v>
      </c>
      <c r="BJ205" s="17" t="s">
        <v>87</v>
      </c>
      <c r="BK205" s="119">
        <f>ROUND(I205*H205,2)</f>
        <v>0</v>
      </c>
      <c r="BL205" s="17" t="s">
        <v>294</v>
      </c>
      <c r="BM205" s="213" t="s">
        <v>1201</v>
      </c>
    </row>
    <row r="206" spans="1:65" s="2" customFormat="1" ht="49.15" customHeight="1">
      <c r="A206" s="35"/>
      <c r="B206" s="36"/>
      <c r="C206" s="247" t="s">
        <v>357</v>
      </c>
      <c r="D206" s="247" t="s">
        <v>291</v>
      </c>
      <c r="E206" s="248" t="s">
        <v>1202</v>
      </c>
      <c r="F206" s="249" t="s">
        <v>1203</v>
      </c>
      <c r="G206" s="250" t="s">
        <v>373</v>
      </c>
      <c r="H206" s="251">
        <v>1</v>
      </c>
      <c r="I206" s="252"/>
      <c r="J206" s="253">
        <f>ROUND(I206*H206,2)</f>
        <v>0</v>
      </c>
      <c r="K206" s="254"/>
      <c r="L206" s="255"/>
      <c r="M206" s="256" t="s">
        <v>1</v>
      </c>
      <c r="N206" s="257" t="s">
        <v>44</v>
      </c>
      <c r="O206" s="72"/>
      <c r="P206" s="211">
        <f>O206*H206</f>
        <v>0</v>
      </c>
      <c r="Q206" s="211">
        <v>0</v>
      </c>
      <c r="R206" s="211">
        <f>Q206*H206</f>
        <v>0</v>
      </c>
      <c r="S206" s="211">
        <v>0</v>
      </c>
      <c r="T206" s="21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3" t="s">
        <v>294</v>
      </c>
      <c r="AT206" s="213" t="s">
        <v>291</v>
      </c>
      <c r="AU206" s="213" t="s">
        <v>87</v>
      </c>
      <c r="AY206" s="17" t="s">
        <v>173</v>
      </c>
      <c r="BE206" s="119">
        <f>IF(N206="základní",J206,0)</f>
        <v>0</v>
      </c>
      <c r="BF206" s="119">
        <f>IF(N206="snížená",J206,0)</f>
        <v>0</v>
      </c>
      <c r="BG206" s="119">
        <f>IF(N206="zákl. přenesená",J206,0)</f>
        <v>0</v>
      </c>
      <c r="BH206" s="119">
        <f>IF(N206="sníž. přenesená",J206,0)</f>
        <v>0</v>
      </c>
      <c r="BI206" s="119">
        <f>IF(N206="nulová",J206,0)</f>
        <v>0</v>
      </c>
      <c r="BJ206" s="17" t="s">
        <v>87</v>
      </c>
      <c r="BK206" s="119">
        <f>ROUND(I206*H206,2)</f>
        <v>0</v>
      </c>
      <c r="BL206" s="17" t="s">
        <v>294</v>
      </c>
      <c r="BM206" s="213" t="s">
        <v>1204</v>
      </c>
    </row>
    <row r="207" spans="1:65" s="2" customFormat="1" ht="16.5" customHeight="1">
      <c r="A207" s="35"/>
      <c r="B207" s="36"/>
      <c r="C207" s="201" t="s">
        <v>364</v>
      </c>
      <c r="D207" s="201" t="s">
        <v>177</v>
      </c>
      <c r="E207" s="202" t="s">
        <v>1205</v>
      </c>
      <c r="F207" s="203" t="s">
        <v>1206</v>
      </c>
      <c r="G207" s="204" t="s">
        <v>373</v>
      </c>
      <c r="H207" s="205">
        <v>1</v>
      </c>
      <c r="I207" s="206"/>
      <c r="J207" s="207">
        <f>ROUND(I207*H207,2)</f>
        <v>0</v>
      </c>
      <c r="K207" s="208"/>
      <c r="L207" s="38"/>
      <c r="M207" s="209" t="s">
        <v>1</v>
      </c>
      <c r="N207" s="210" t="s">
        <v>44</v>
      </c>
      <c r="O207" s="72"/>
      <c r="P207" s="211">
        <f>O207*H207</f>
        <v>0</v>
      </c>
      <c r="Q207" s="211">
        <v>0</v>
      </c>
      <c r="R207" s="211">
        <f>Q207*H207</f>
        <v>0</v>
      </c>
      <c r="S207" s="211">
        <v>0</v>
      </c>
      <c r="T207" s="21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3" t="s">
        <v>426</v>
      </c>
      <c r="AT207" s="213" t="s">
        <v>177</v>
      </c>
      <c r="AU207" s="213" t="s">
        <v>87</v>
      </c>
      <c r="AY207" s="17" t="s">
        <v>173</v>
      </c>
      <c r="BE207" s="119">
        <f>IF(N207="základní",J207,0)</f>
        <v>0</v>
      </c>
      <c r="BF207" s="119">
        <f>IF(N207="snížená",J207,0)</f>
        <v>0</v>
      </c>
      <c r="BG207" s="119">
        <f>IF(N207="zákl. přenesená",J207,0)</f>
        <v>0</v>
      </c>
      <c r="BH207" s="119">
        <f>IF(N207="sníž. přenesená",J207,0)</f>
        <v>0</v>
      </c>
      <c r="BI207" s="119">
        <f>IF(N207="nulová",J207,0)</f>
        <v>0</v>
      </c>
      <c r="BJ207" s="17" t="s">
        <v>87</v>
      </c>
      <c r="BK207" s="119">
        <f>ROUND(I207*H207,2)</f>
        <v>0</v>
      </c>
      <c r="BL207" s="17" t="s">
        <v>426</v>
      </c>
      <c r="BM207" s="213" t="s">
        <v>1207</v>
      </c>
    </row>
    <row r="208" spans="2:51" s="14" customFormat="1" ht="12">
      <c r="B208" s="225"/>
      <c r="C208" s="226"/>
      <c r="D208" s="216" t="s">
        <v>184</v>
      </c>
      <c r="E208" s="227" t="s">
        <v>1</v>
      </c>
      <c r="F208" s="228" t="s">
        <v>1208</v>
      </c>
      <c r="G208" s="226"/>
      <c r="H208" s="229">
        <v>1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AT208" s="235" t="s">
        <v>184</v>
      </c>
      <c r="AU208" s="235" t="s">
        <v>87</v>
      </c>
      <c r="AV208" s="14" t="s">
        <v>89</v>
      </c>
      <c r="AW208" s="14" t="s">
        <v>33</v>
      </c>
      <c r="AX208" s="14" t="s">
        <v>87</v>
      </c>
      <c r="AY208" s="235" t="s">
        <v>173</v>
      </c>
    </row>
    <row r="209" spans="1:65" s="2" customFormat="1" ht="16.5" customHeight="1">
      <c r="A209" s="35"/>
      <c r="B209" s="36"/>
      <c r="C209" s="247" t="s">
        <v>370</v>
      </c>
      <c r="D209" s="247" t="s">
        <v>291</v>
      </c>
      <c r="E209" s="248" t="s">
        <v>1209</v>
      </c>
      <c r="F209" s="249" t="s">
        <v>1210</v>
      </c>
      <c r="G209" s="250" t="s">
        <v>373</v>
      </c>
      <c r="H209" s="251">
        <v>1</v>
      </c>
      <c r="I209" s="252"/>
      <c r="J209" s="253">
        <f>ROUND(I209*H209,2)</f>
        <v>0</v>
      </c>
      <c r="K209" s="254"/>
      <c r="L209" s="255"/>
      <c r="M209" s="256" t="s">
        <v>1</v>
      </c>
      <c r="N209" s="257" t="s">
        <v>44</v>
      </c>
      <c r="O209" s="72"/>
      <c r="P209" s="211">
        <f>O209*H209</f>
        <v>0</v>
      </c>
      <c r="Q209" s="211">
        <v>0</v>
      </c>
      <c r="R209" s="211">
        <f>Q209*H209</f>
        <v>0</v>
      </c>
      <c r="S209" s="211">
        <v>0</v>
      </c>
      <c r="T209" s="21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3" t="s">
        <v>436</v>
      </c>
      <c r="AT209" s="213" t="s">
        <v>291</v>
      </c>
      <c r="AU209" s="213" t="s">
        <v>87</v>
      </c>
      <c r="AY209" s="17" t="s">
        <v>173</v>
      </c>
      <c r="BE209" s="119">
        <f>IF(N209="základní",J209,0)</f>
        <v>0</v>
      </c>
      <c r="BF209" s="119">
        <f>IF(N209="snížená",J209,0)</f>
        <v>0</v>
      </c>
      <c r="BG209" s="119">
        <f>IF(N209="zákl. přenesená",J209,0)</f>
        <v>0</v>
      </c>
      <c r="BH209" s="119">
        <f>IF(N209="sníž. přenesená",J209,0)</f>
        <v>0</v>
      </c>
      <c r="BI209" s="119">
        <f>IF(N209="nulová",J209,0)</f>
        <v>0</v>
      </c>
      <c r="BJ209" s="17" t="s">
        <v>87</v>
      </c>
      <c r="BK209" s="119">
        <f>ROUND(I209*H209,2)</f>
        <v>0</v>
      </c>
      <c r="BL209" s="17" t="s">
        <v>426</v>
      </c>
      <c r="BM209" s="213" t="s">
        <v>1211</v>
      </c>
    </row>
    <row r="210" spans="1:65" s="2" customFormat="1" ht="16.5" customHeight="1">
      <c r="A210" s="35"/>
      <c r="B210" s="36"/>
      <c r="C210" s="247" t="s">
        <v>376</v>
      </c>
      <c r="D210" s="247" t="s">
        <v>291</v>
      </c>
      <c r="E210" s="248" t="s">
        <v>1212</v>
      </c>
      <c r="F210" s="249" t="s">
        <v>1213</v>
      </c>
      <c r="G210" s="250" t="s">
        <v>373</v>
      </c>
      <c r="H210" s="251">
        <v>1</v>
      </c>
      <c r="I210" s="252"/>
      <c r="J210" s="253">
        <f>ROUND(I210*H210,2)</f>
        <v>0</v>
      </c>
      <c r="K210" s="254"/>
      <c r="L210" s="255"/>
      <c r="M210" s="256" t="s">
        <v>1</v>
      </c>
      <c r="N210" s="257" t="s">
        <v>44</v>
      </c>
      <c r="O210" s="72"/>
      <c r="P210" s="211">
        <f>O210*H210</f>
        <v>0</v>
      </c>
      <c r="Q210" s="211">
        <v>0</v>
      </c>
      <c r="R210" s="211">
        <f>Q210*H210</f>
        <v>0</v>
      </c>
      <c r="S210" s="211">
        <v>0</v>
      </c>
      <c r="T210" s="21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3" t="s">
        <v>436</v>
      </c>
      <c r="AT210" s="213" t="s">
        <v>291</v>
      </c>
      <c r="AU210" s="213" t="s">
        <v>87</v>
      </c>
      <c r="AY210" s="17" t="s">
        <v>173</v>
      </c>
      <c r="BE210" s="119">
        <f>IF(N210="základní",J210,0)</f>
        <v>0</v>
      </c>
      <c r="BF210" s="119">
        <f>IF(N210="snížená",J210,0)</f>
        <v>0</v>
      </c>
      <c r="BG210" s="119">
        <f>IF(N210="zákl. přenesená",J210,0)</f>
        <v>0</v>
      </c>
      <c r="BH210" s="119">
        <f>IF(N210="sníž. přenesená",J210,0)</f>
        <v>0</v>
      </c>
      <c r="BI210" s="119">
        <f>IF(N210="nulová",J210,0)</f>
        <v>0</v>
      </c>
      <c r="BJ210" s="17" t="s">
        <v>87</v>
      </c>
      <c r="BK210" s="119">
        <f>ROUND(I210*H210,2)</f>
        <v>0</v>
      </c>
      <c r="BL210" s="17" t="s">
        <v>426</v>
      </c>
      <c r="BM210" s="213" t="s">
        <v>1214</v>
      </c>
    </row>
    <row r="211" spans="2:63" s="12" customFormat="1" ht="22.9" customHeight="1">
      <c r="B211" s="185"/>
      <c r="C211" s="186"/>
      <c r="D211" s="187" t="s">
        <v>78</v>
      </c>
      <c r="E211" s="199" t="s">
        <v>617</v>
      </c>
      <c r="F211" s="199" t="s">
        <v>618</v>
      </c>
      <c r="G211" s="186"/>
      <c r="H211" s="186"/>
      <c r="I211" s="189"/>
      <c r="J211" s="200">
        <f>BK211</f>
        <v>0</v>
      </c>
      <c r="K211" s="186"/>
      <c r="L211" s="191"/>
      <c r="M211" s="192"/>
      <c r="N211" s="193"/>
      <c r="O211" s="193"/>
      <c r="P211" s="194">
        <f>SUM(P212:P216)</f>
        <v>0</v>
      </c>
      <c r="Q211" s="193"/>
      <c r="R211" s="194">
        <f>SUM(R212:R216)</f>
        <v>0.00020999999999999998</v>
      </c>
      <c r="S211" s="193"/>
      <c r="T211" s="195">
        <f>SUM(T212:T216)</f>
        <v>0</v>
      </c>
      <c r="AR211" s="196" t="s">
        <v>182</v>
      </c>
      <c r="AT211" s="197" t="s">
        <v>78</v>
      </c>
      <c r="AU211" s="197" t="s">
        <v>87</v>
      </c>
      <c r="AY211" s="196" t="s">
        <v>173</v>
      </c>
      <c r="BK211" s="198">
        <f>SUM(BK212:BK216)</f>
        <v>0</v>
      </c>
    </row>
    <row r="212" spans="1:65" s="2" customFormat="1" ht="16.5" customHeight="1">
      <c r="A212" s="35"/>
      <c r="B212" s="36"/>
      <c r="C212" s="201" t="s">
        <v>383</v>
      </c>
      <c r="D212" s="201" t="s">
        <v>177</v>
      </c>
      <c r="E212" s="202" t="s">
        <v>620</v>
      </c>
      <c r="F212" s="203" t="s">
        <v>621</v>
      </c>
      <c r="G212" s="204" t="s">
        <v>193</v>
      </c>
      <c r="H212" s="205">
        <v>3</v>
      </c>
      <c r="I212" s="206"/>
      <c r="J212" s="207">
        <f>ROUND(I212*H212,2)</f>
        <v>0</v>
      </c>
      <c r="K212" s="208"/>
      <c r="L212" s="38"/>
      <c r="M212" s="209" t="s">
        <v>1</v>
      </c>
      <c r="N212" s="210" t="s">
        <v>44</v>
      </c>
      <c r="O212" s="72"/>
      <c r="P212" s="211">
        <f>O212*H212</f>
        <v>0</v>
      </c>
      <c r="Q212" s="211">
        <v>7E-05</v>
      </c>
      <c r="R212" s="211">
        <f>Q212*H212</f>
        <v>0.00020999999999999998</v>
      </c>
      <c r="S212" s="211">
        <v>0</v>
      </c>
      <c r="T212" s="21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3" t="s">
        <v>426</v>
      </c>
      <c r="AT212" s="213" t="s">
        <v>177</v>
      </c>
      <c r="AU212" s="213" t="s">
        <v>89</v>
      </c>
      <c r="AY212" s="17" t="s">
        <v>173</v>
      </c>
      <c r="BE212" s="119">
        <f>IF(N212="základní",J212,0)</f>
        <v>0</v>
      </c>
      <c r="BF212" s="119">
        <f>IF(N212="snížená",J212,0)</f>
        <v>0</v>
      </c>
      <c r="BG212" s="119">
        <f>IF(N212="zákl. přenesená",J212,0)</f>
        <v>0</v>
      </c>
      <c r="BH212" s="119">
        <f>IF(N212="sníž. přenesená",J212,0)</f>
        <v>0</v>
      </c>
      <c r="BI212" s="119">
        <f>IF(N212="nulová",J212,0)</f>
        <v>0</v>
      </c>
      <c r="BJ212" s="17" t="s">
        <v>87</v>
      </c>
      <c r="BK212" s="119">
        <f>ROUND(I212*H212,2)</f>
        <v>0</v>
      </c>
      <c r="BL212" s="17" t="s">
        <v>426</v>
      </c>
      <c r="BM212" s="213" t="s">
        <v>1215</v>
      </c>
    </row>
    <row r="213" spans="2:51" s="14" customFormat="1" ht="12">
      <c r="B213" s="225"/>
      <c r="C213" s="226"/>
      <c r="D213" s="216" t="s">
        <v>184</v>
      </c>
      <c r="E213" s="227" t="s">
        <v>1</v>
      </c>
      <c r="F213" s="228" t="s">
        <v>1216</v>
      </c>
      <c r="G213" s="226"/>
      <c r="H213" s="229">
        <v>3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184</v>
      </c>
      <c r="AU213" s="235" t="s">
        <v>89</v>
      </c>
      <c r="AV213" s="14" t="s">
        <v>89</v>
      </c>
      <c r="AW213" s="14" t="s">
        <v>33</v>
      </c>
      <c r="AX213" s="14" t="s">
        <v>87</v>
      </c>
      <c r="AY213" s="235" t="s">
        <v>173</v>
      </c>
    </row>
    <row r="214" spans="1:65" s="2" customFormat="1" ht="24.2" customHeight="1">
      <c r="A214" s="35"/>
      <c r="B214" s="36"/>
      <c r="C214" s="247" t="s">
        <v>388</v>
      </c>
      <c r="D214" s="247" t="s">
        <v>291</v>
      </c>
      <c r="E214" s="248" t="s">
        <v>625</v>
      </c>
      <c r="F214" s="249" t="s">
        <v>626</v>
      </c>
      <c r="G214" s="250" t="s">
        <v>193</v>
      </c>
      <c r="H214" s="251">
        <v>3.06</v>
      </c>
      <c r="I214" s="252"/>
      <c r="J214" s="253">
        <f>ROUND(I214*H214,2)</f>
        <v>0</v>
      </c>
      <c r="K214" s="254"/>
      <c r="L214" s="255"/>
      <c r="M214" s="256" t="s">
        <v>1</v>
      </c>
      <c r="N214" s="257" t="s">
        <v>44</v>
      </c>
      <c r="O214" s="72"/>
      <c r="P214" s="211">
        <f>O214*H214</f>
        <v>0</v>
      </c>
      <c r="Q214" s="211">
        <v>0</v>
      </c>
      <c r="R214" s="211">
        <f>Q214*H214</f>
        <v>0</v>
      </c>
      <c r="S214" s="211">
        <v>0</v>
      </c>
      <c r="T214" s="21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3" t="s">
        <v>436</v>
      </c>
      <c r="AT214" s="213" t="s">
        <v>291</v>
      </c>
      <c r="AU214" s="213" t="s">
        <v>89</v>
      </c>
      <c r="AY214" s="17" t="s">
        <v>173</v>
      </c>
      <c r="BE214" s="119">
        <f>IF(N214="základní",J214,0)</f>
        <v>0</v>
      </c>
      <c r="BF214" s="119">
        <f>IF(N214="snížená",J214,0)</f>
        <v>0</v>
      </c>
      <c r="BG214" s="119">
        <f>IF(N214="zákl. přenesená",J214,0)</f>
        <v>0</v>
      </c>
      <c r="BH214" s="119">
        <f>IF(N214="sníž. přenesená",J214,0)</f>
        <v>0</v>
      </c>
      <c r="BI214" s="119">
        <f>IF(N214="nulová",J214,0)</f>
        <v>0</v>
      </c>
      <c r="BJ214" s="17" t="s">
        <v>87</v>
      </c>
      <c r="BK214" s="119">
        <f>ROUND(I214*H214,2)</f>
        <v>0</v>
      </c>
      <c r="BL214" s="17" t="s">
        <v>426</v>
      </c>
      <c r="BM214" s="213" t="s">
        <v>1217</v>
      </c>
    </row>
    <row r="215" spans="2:51" s="13" customFormat="1" ht="12">
      <c r="B215" s="214"/>
      <c r="C215" s="215"/>
      <c r="D215" s="216" t="s">
        <v>184</v>
      </c>
      <c r="E215" s="217" t="s">
        <v>1</v>
      </c>
      <c r="F215" s="218" t="s">
        <v>628</v>
      </c>
      <c r="G215" s="215"/>
      <c r="H215" s="217" t="s">
        <v>1</v>
      </c>
      <c r="I215" s="219"/>
      <c r="J215" s="215"/>
      <c r="K215" s="215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184</v>
      </c>
      <c r="AU215" s="224" t="s">
        <v>89</v>
      </c>
      <c r="AV215" s="13" t="s">
        <v>87</v>
      </c>
      <c r="AW215" s="13" t="s">
        <v>33</v>
      </c>
      <c r="AX215" s="13" t="s">
        <v>79</v>
      </c>
      <c r="AY215" s="224" t="s">
        <v>173</v>
      </c>
    </row>
    <row r="216" spans="2:51" s="14" customFormat="1" ht="12">
      <c r="B216" s="225"/>
      <c r="C216" s="226"/>
      <c r="D216" s="216" t="s">
        <v>184</v>
      </c>
      <c r="E216" s="227" t="s">
        <v>1</v>
      </c>
      <c r="F216" s="228" t="s">
        <v>1218</v>
      </c>
      <c r="G216" s="226"/>
      <c r="H216" s="229">
        <v>3.06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AT216" s="235" t="s">
        <v>184</v>
      </c>
      <c r="AU216" s="235" t="s">
        <v>89</v>
      </c>
      <c r="AV216" s="14" t="s">
        <v>89</v>
      </c>
      <c r="AW216" s="14" t="s">
        <v>33</v>
      </c>
      <c r="AX216" s="14" t="s">
        <v>87</v>
      </c>
      <c r="AY216" s="235" t="s">
        <v>173</v>
      </c>
    </row>
    <row r="217" spans="2:63" s="12" customFormat="1" ht="25.9" customHeight="1">
      <c r="B217" s="185"/>
      <c r="C217" s="186"/>
      <c r="D217" s="187" t="s">
        <v>78</v>
      </c>
      <c r="E217" s="188" t="s">
        <v>1219</v>
      </c>
      <c r="F217" s="188" t="s">
        <v>1220</v>
      </c>
      <c r="G217" s="186"/>
      <c r="H217" s="186"/>
      <c r="I217" s="189"/>
      <c r="J217" s="190">
        <f>BK217</f>
        <v>0</v>
      </c>
      <c r="K217" s="186"/>
      <c r="L217" s="191"/>
      <c r="M217" s="192"/>
      <c r="N217" s="193"/>
      <c r="O217" s="193"/>
      <c r="P217" s="194">
        <f>P218+SUM(P219:P238)</f>
        <v>0</v>
      </c>
      <c r="Q217" s="193"/>
      <c r="R217" s="194">
        <f>R218+SUM(R219:R238)</f>
        <v>0.018510000000000002</v>
      </c>
      <c r="S217" s="193"/>
      <c r="T217" s="195">
        <f>T218+SUM(T219:T238)</f>
        <v>0</v>
      </c>
      <c r="AR217" s="196" t="s">
        <v>87</v>
      </c>
      <c r="AT217" s="197" t="s">
        <v>78</v>
      </c>
      <c r="AU217" s="197" t="s">
        <v>79</v>
      </c>
      <c r="AY217" s="196" t="s">
        <v>173</v>
      </c>
      <c r="BK217" s="198">
        <f>BK218+SUM(BK219:BK238)</f>
        <v>0</v>
      </c>
    </row>
    <row r="218" spans="1:65" s="2" customFormat="1" ht="24.2" customHeight="1">
      <c r="A218" s="35"/>
      <c r="B218" s="36"/>
      <c r="C218" s="201" t="s">
        <v>394</v>
      </c>
      <c r="D218" s="201" t="s">
        <v>177</v>
      </c>
      <c r="E218" s="202" t="s">
        <v>1221</v>
      </c>
      <c r="F218" s="203" t="s">
        <v>1222</v>
      </c>
      <c r="G218" s="204" t="s">
        <v>193</v>
      </c>
      <c r="H218" s="205">
        <v>8</v>
      </c>
      <c r="I218" s="206"/>
      <c r="J218" s="207">
        <f>ROUND(I218*H218,2)</f>
        <v>0</v>
      </c>
      <c r="K218" s="208"/>
      <c r="L218" s="38"/>
      <c r="M218" s="209" t="s">
        <v>1</v>
      </c>
      <c r="N218" s="210" t="s">
        <v>44</v>
      </c>
      <c r="O218" s="72"/>
      <c r="P218" s="211">
        <f>O218*H218</f>
        <v>0</v>
      </c>
      <c r="Q218" s="211">
        <v>0</v>
      </c>
      <c r="R218" s="211">
        <f>Q218*H218</f>
        <v>0</v>
      </c>
      <c r="S218" s="211">
        <v>0</v>
      </c>
      <c r="T218" s="21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3" t="s">
        <v>181</v>
      </c>
      <c r="AT218" s="213" t="s">
        <v>177</v>
      </c>
      <c r="AU218" s="213" t="s">
        <v>87</v>
      </c>
      <c r="AY218" s="17" t="s">
        <v>173</v>
      </c>
      <c r="BE218" s="119">
        <f>IF(N218="základní",J218,0)</f>
        <v>0</v>
      </c>
      <c r="BF218" s="119">
        <f>IF(N218="snížená",J218,0)</f>
        <v>0</v>
      </c>
      <c r="BG218" s="119">
        <f>IF(N218="zákl. přenesená",J218,0)</f>
        <v>0</v>
      </c>
      <c r="BH218" s="119">
        <f>IF(N218="sníž. přenesená",J218,0)</f>
        <v>0</v>
      </c>
      <c r="BI218" s="119">
        <f>IF(N218="nulová",J218,0)</f>
        <v>0</v>
      </c>
      <c r="BJ218" s="17" t="s">
        <v>87</v>
      </c>
      <c r="BK218" s="119">
        <f>ROUND(I218*H218,2)</f>
        <v>0</v>
      </c>
      <c r="BL218" s="17" t="s">
        <v>181</v>
      </c>
      <c r="BM218" s="213" t="s">
        <v>1223</v>
      </c>
    </row>
    <row r="219" spans="2:51" s="14" customFormat="1" ht="12">
      <c r="B219" s="225"/>
      <c r="C219" s="226"/>
      <c r="D219" s="216" t="s">
        <v>184</v>
      </c>
      <c r="E219" s="227" t="s">
        <v>1</v>
      </c>
      <c r="F219" s="228" t="s">
        <v>1224</v>
      </c>
      <c r="G219" s="226"/>
      <c r="H219" s="229">
        <v>8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AT219" s="235" t="s">
        <v>184</v>
      </c>
      <c r="AU219" s="235" t="s">
        <v>87</v>
      </c>
      <c r="AV219" s="14" t="s">
        <v>89</v>
      </c>
      <c r="AW219" s="14" t="s">
        <v>33</v>
      </c>
      <c r="AX219" s="14" t="s">
        <v>87</v>
      </c>
      <c r="AY219" s="235" t="s">
        <v>173</v>
      </c>
    </row>
    <row r="220" spans="1:65" s="2" customFormat="1" ht="24.2" customHeight="1">
      <c r="A220" s="35"/>
      <c r="B220" s="36"/>
      <c r="C220" s="247" t="s">
        <v>399</v>
      </c>
      <c r="D220" s="247" t="s">
        <v>291</v>
      </c>
      <c r="E220" s="248" t="s">
        <v>1225</v>
      </c>
      <c r="F220" s="249" t="s">
        <v>1226</v>
      </c>
      <c r="G220" s="250" t="s">
        <v>193</v>
      </c>
      <c r="H220" s="251">
        <v>8.4</v>
      </c>
      <c r="I220" s="252"/>
      <c r="J220" s="253">
        <f>ROUND(I220*H220,2)</f>
        <v>0</v>
      </c>
      <c r="K220" s="254"/>
      <c r="L220" s="255"/>
      <c r="M220" s="256" t="s">
        <v>1</v>
      </c>
      <c r="N220" s="257" t="s">
        <v>44</v>
      </c>
      <c r="O220" s="72"/>
      <c r="P220" s="211">
        <f>O220*H220</f>
        <v>0</v>
      </c>
      <c r="Q220" s="211">
        <v>0.0021</v>
      </c>
      <c r="R220" s="211">
        <f>Q220*H220</f>
        <v>0.01764</v>
      </c>
      <c r="S220" s="211">
        <v>0</v>
      </c>
      <c r="T220" s="21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3" t="s">
        <v>294</v>
      </c>
      <c r="AT220" s="213" t="s">
        <v>291</v>
      </c>
      <c r="AU220" s="213" t="s">
        <v>87</v>
      </c>
      <c r="AY220" s="17" t="s">
        <v>173</v>
      </c>
      <c r="BE220" s="119">
        <f>IF(N220="základní",J220,0)</f>
        <v>0</v>
      </c>
      <c r="BF220" s="119">
        <f>IF(N220="snížená",J220,0)</f>
        <v>0</v>
      </c>
      <c r="BG220" s="119">
        <f>IF(N220="zákl. přenesená",J220,0)</f>
        <v>0</v>
      </c>
      <c r="BH220" s="119">
        <f>IF(N220="sníž. přenesená",J220,0)</f>
        <v>0</v>
      </c>
      <c r="BI220" s="119">
        <f>IF(N220="nulová",J220,0)</f>
        <v>0</v>
      </c>
      <c r="BJ220" s="17" t="s">
        <v>87</v>
      </c>
      <c r="BK220" s="119">
        <f>ROUND(I220*H220,2)</f>
        <v>0</v>
      </c>
      <c r="BL220" s="17" t="s">
        <v>294</v>
      </c>
      <c r="BM220" s="213" t="s">
        <v>1227</v>
      </c>
    </row>
    <row r="221" spans="2:51" s="13" customFormat="1" ht="12">
      <c r="B221" s="214"/>
      <c r="C221" s="215"/>
      <c r="D221" s="216" t="s">
        <v>184</v>
      </c>
      <c r="E221" s="217" t="s">
        <v>1</v>
      </c>
      <c r="F221" s="218" t="s">
        <v>1228</v>
      </c>
      <c r="G221" s="215"/>
      <c r="H221" s="217" t="s">
        <v>1</v>
      </c>
      <c r="I221" s="219"/>
      <c r="J221" s="215"/>
      <c r="K221" s="215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184</v>
      </c>
      <c r="AU221" s="224" t="s">
        <v>87</v>
      </c>
      <c r="AV221" s="13" t="s">
        <v>87</v>
      </c>
      <c r="AW221" s="13" t="s">
        <v>33</v>
      </c>
      <c r="AX221" s="13" t="s">
        <v>79</v>
      </c>
      <c r="AY221" s="224" t="s">
        <v>173</v>
      </c>
    </row>
    <row r="222" spans="2:51" s="14" customFormat="1" ht="12">
      <c r="B222" s="225"/>
      <c r="C222" s="226"/>
      <c r="D222" s="216" t="s">
        <v>184</v>
      </c>
      <c r="E222" s="227" t="s">
        <v>1</v>
      </c>
      <c r="F222" s="228" t="s">
        <v>1229</v>
      </c>
      <c r="G222" s="226"/>
      <c r="H222" s="229">
        <v>8.4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AT222" s="235" t="s">
        <v>184</v>
      </c>
      <c r="AU222" s="235" t="s">
        <v>87</v>
      </c>
      <c r="AV222" s="14" t="s">
        <v>89</v>
      </c>
      <c r="AW222" s="14" t="s">
        <v>33</v>
      </c>
      <c r="AX222" s="14" t="s">
        <v>87</v>
      </c>
      <c r="AY222" s="235" t="s">
        <v>173</v>
      </c>
    </row>
    <row r="223" spans="1:65" s="2" customFormat="1" ht="24.2" customHeight="1">
      <c r="A223" s="35"/>
      <c r="B223" s="36"/>
      <c r="C223" s="201" t="s">
        <v>404</v>
      </c>
      <c r="D223" s="201" t="s">
        <v>177</v>
      </c>
      <c r="E223" s="202" t="s">
        <v>1194</v>
      </c>
      <c r="F223" s="203" t="s">
        <v>1195</v>
      </c>
      <c r="G223" s="204" t="s">
        <v>373</v>
      </c>
      <c r="H223" s="205">
        <v>1</v>
      </c>
      <c r="I223" s="206"/>
      <c r="J223" s="207">
        <f>ROUND(I223*H223,2)</f>
        <v>0</v>
      </c>
      <c r="K223" s="208"/>
      <c r="L223" s="38"/>
      <c r="M223" s="209" t="s">
        <v>1</v>
      </c>
      <c r="N223" s="210" t="s">
        <v>44</v>
      </c>
      <c r="O223" s="72"/>
      <c r="P223" s="211">
        <f>O223*H223</f>
        <v>0</v>
      </c>
      <c r="Q223" s="211">
        <v>0.00031</v>
      </c>
      <c r="R223" s="211">
        <f>Q223*H223</f>
        <v>0.00031</v>
      </c>
      <c r="S223" s="211">
        <v>0</v>
      </c>
      <c r="T223" s="21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3" t="s">
        <v>426</v>
      </c>
      <c r="AT223" s="213" t="s">
        <v>177</v>
      </c>
      <c r="AU223" s="213" t="s">
        <v>87</v>
      </c>
      <c r="AY223" s="17" t="s">
        <v>173</v>
      </c>
      <c r="BE223" s="119">
        <f>IF(N223="základní",J223,0)</f>
        <v>0</v>
      </c>
      <c r="BF223" s="119">
        <f>IF(N223="snížená",J223,0)</f>
        <v>0</v>
      </c>
      <c r="BG223" s="119">
        <f>IF(N223="zákl. přenesená",J223,0)</f>
        <v>0</v>
      </c>
      <c r="BH223" s="119">
        <f>IF(N223="sníž. přenesená",J223,0)</f>
        <v>0</v>
      </c>
      <c r="BI223" s="119">
        <f>IF(N223="nulová",J223,0)</f>
        <v>0</v>
      </c>
      <c r="BJ223" s="17" t="s">
        <v>87</v>
      </c>
      <c r="BK223" s="119">
        <f>ROUND(I223*H223,2)</f>
        <v>0</v>
      </c>
      <c r="BL223" s="17" t="s">
        <v>426</v>
      </c>
      <c r="BM223" s="213" t="s">
        <v>1230</v>
      </c>
    </row>
    <row r="224" spans="2:51" s="14" customFormat="1" ht="12">
      <c r="B224" s="225"/>
      <c r="C224" s="226"/>
      <c r="D224" s="216" t="s">
        <v>184</v>
      </c>
      <c r="E224" s="227" t="s">
        <v>1</v>
      </c>
      <c r="F224" s="228" t="s">
        <v>1231</v>
      </c>
      <c r="G224" s="226"/>
      <c r="H224" s="229">
        <v>1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AT224" s="235" t="s">
        <v>184</v>
      </c>
      <c r="AU224" s="235" t="s">
        <v>87</v>
      </c>
      <c r="AV224" s="14" t="s">
        <v>89</v>
      </c>
      <c r="AW224" s="14" t="s">
        <v>33</v>
      </c>
      <c r="AX224" s="14" t="s">
        <v>87</v>
      </c>
      <c r="AY224" s="235" t="s">
        <v>173</v>
      </c>
    </row>
    <row r="225" spans="1:65" s="2" customFormat="1" ht="21.75" customHeight="1">
      <c r="A225" s="35"/>
      <c r="B225" s="36"/>
      <c r="C225" s="247" t="s">
        <v>408</v>
      </c>
      <c r="D225" s="247" t="s">
        <v>291</v>
      </c>
      <c r="E225" s="248" t="s">
        <v>1232</v>
      </c>
      <c r="F225" s="249" t="s">
        <v>1233</v>
      </c>
      <c r="G225" s="250" t="s">
        <v>373</v>
      </c>
      <c r="H225" s="251">
        <v>1</v>
      </c>
      <c r="I225" s="252"/>
      <c r="J225" s="253">
        <f>ROUND(I225*H225,2)</f>
        <v>0</v>
      </c>
      <c r="K225" s="254"/>
      <c r="L225" s="255"/>
      <c r="M225" s="256" t="s">
        <v>1</v>
      </c>
      <c r="N225" s="257" t="s">
        <v>44</v>
      </c>
      <c r="O225" s="72"/>
      <c r="P225" s="211">
        <f>O225*H225</f>
        <v>0</v>
      </c>
      <c r="Q225" s="211">
        <v>0</v>
      </c>
      <c r="R225" s="211">
        <f>Q225*H225</f>
        <v>0</v>
      </c>
      <c r="S225" s="211">
        <v>0</v>
      </c>
      <c r="T225" s="21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3" t="s">
        <v>436</v>
      </c>
      <c r="AT225" s="213" t="s">
        <v>291</v>
      </c>
      <c r="AU225" s="213" t="s">
        <v>87</v>
      </c>
      <c r="AY225" s="17" t="s">
        <v>173</v>
      </c>
      <c r="BE225" s="119">
        <f>IF(N225="základní",J225,0)</f>
        <v>0</v>
      </c>
      <c r="BF225" s="119">
        <f>IF(N225="snížená",J225,0)</f>
        <v>0</v>
      </c>
      <c r="BG225" s="119">
        <f>IF(N225="zákl. přenesená",J225,0)</f>
        <v>0</v>
      </c>
      <c r="BH225" s="119">
        <f>IF(N225="sníž. přenesená",J225,0)</f>
        <v>0</v>
      </c>
      <c r="BI225" s="119">
        <f>IF(N225="nulová",J225,0)</f>
        <v>0</v>
      </c>
      <c r="BJ225" s="17" t="s">
        <v>87</v>
      </c>
      <c r="BK225" s="119">
        <f>ROUND(I225*H225,2)</f>
        <v>0</v>
      </c>
      <c r="BL225" s="17" t="s">
        <v>426</v>
      </c>
      <c r="BM225" s="213" t="s">
        <v>1234</v>
      </c>
    </row>
    <row r="226" spans="1:65" s="2" customFormat="1" ht="24.2" customHeight="1">
      <c r="A226" s="35"/>
      <c r="B226" s="36"/>
      <c r="C226" s="201" t="s">
        <v>415</v>
      </c>
      <c r="D226" s="201" t="s">
        <v>177</v>
      </c>
      <c r="E226" s="202" t="s">
        <v>1235</v>
      </c>
      <c r="F226" s="203" t="s">
        <v>1236</v>
      </c>
      <c r="G226" s="204" t="s">
        <v>373</v>
      </c>
      <c r="H226" s="205">
        <v>3</v>
      </c>
      <c r="I226" s="206"/>
      <c r="J226" s="207">
        <f>ROUND(I226*H226,2)</f>
        <v>0</v>
      </c>
      <c r="K226" s="208"/>
      <c r="L226" s="38"/>
      <c r="M226" s="209" t="s">
        <v>1</v>
      </c>
      <c r="N226" s="210" t="s">
        <v>44</v>
      </c>
      <c r="O226" s="72"/>
      <c r="P226" s="211">
        <f>O226*H226</f>
        <v>0</v>
      </c>
      <c r="Q226" s="211">
        <v>0</v>
      </c>
      <c r="R226" s="211">
        <f>Q226*H226</f>
        <v>0</v>
      </c>
      <c r="S226" s="211">
        <v>0</v>
      </c>
      <c r="T226" s="21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3" t="s">
        <v>426</v>
      </c>
      <c r="AT226" s="213" t="s">
        <v>177</v>
      </c>
      <c r="AU226" s="213" t="s">
        <v>87</v>
      </c>
      <c r="AY226" s="17" t="s">
        <v>173</v>
      </c>
      <c r="BE226" s="119">
        <f>IF(N226="základní",J226,0)</f>
        <v>0</v>
      </c>
      <c r="BF226" s="119">
        <f>IF(N226="snížená",J226,0)</f>
        <v>0</v>
      </c>
      <c r="BG226" s="119">
        <f>IF(N226="zákl. přenesená",J226,0)</f>
        <v>0</v>
      </c>
      <c r="BH226" s="119">
        <f>IF(N226="sníž. přenesená",J226,0)</f>
        <v>0</v>
      </c>
      <c r="BI226" s="119">
        <f>IF(N226="nulová",J226,0)</f>
        <v>0</v>
      </c>
      <c r="BJ226" s="17" t="s">
        <v>87</v>
      </c>
      <c r="BK226" s="119">
        <f>ROUND(I226*H226,2)</f>
        <v>0</v>
      </c>
      <c r="BL226" s="17" t="s">
        <v>426</v>
      </c>
      <c r="BM226" s="213" t="s">
        <v>1237</v>
      </c>
    </row>
    <row r="227" spans="2:51" s="14" customFormat="1" ht="12">
      <c r="B227" s="225"/>
      <c r="C227" s="226"/>
      <c r="D227" s="216" t="s">
        <v>184</v>
      </c>
      <c r="E227" s="227" t="s">
        <v>1</v>
      </c>
      <c r="F227" s="228" t="s">
        <v>1238</v>
      </c>
      <c r="G227" s="226"/>
      <c r="H227" s="229">
        <v>1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AT227" s="235" t="s">
        <v>184</v>
      </c>
      <c r="AU227" s="235" t="s">
        <v>87</v>
      </c>
      <c r="AV227" s="14" t="s">
        <v>89</v>
      </c>
      <c r="AW227" s="14" t="s">
        <v>33</v>
      </c>
      <c r="AX227" s="14" t="s">
        <v>79</v>
      </c>
      <c r="AY227" s="235" t="s">
        <v>173</v>
      </c>
    </row>
    <row r="228" spans="2:51" s="14" customFormat="1" ht="12">
      <c r="B228" s="225"/>
      <c r="C228" s="226"/>
      <c r="D228" s="216" t="s">
        <v>184</v>
      </c>
      <c r="E228" s="227" t="s">
        <v>1</v>
      </c>
      <c r="F228" s="228" t="s">
        <v>1239</v>
      </c>
      <c r="G228" s="226"/>
      <c r="H228" s="229">
        <v>1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AT228" s="235" t="s">
        <v>184</v>
      </c>
      <c r="AU228" s="235" t="s">
        <v>87</v>
      </c>
      <c r="AV228" s="14" t="s">
        <v>89</v>
      </c>
      <c r="AW228" s="14" t="s">
        <v>33</v>
      </c>
      <c r="AX228" s="14" t="s">
        <v>79</v>
      </c>
      <c r="AY228" s="235" t="s">
        <v>173</v>
      </c>
    </row>
    <row r="229" spans="2:51" s="14" customFormat="1" ht="12">
      <c r="B229" s="225"/>
      <c r="C229" s="226"/>
      <c r="D229" s="216" t="s">
        <v>184</v>
      </c>
      <c r="E229" s="227" t="s">
        <v>1</v>
      </c>
      <c r="F229" s="228" t="s">
        <v>1240</v>
      </c>
      <c r="G229" s="226"/>
      <c r="H229" s="229">
        <v>1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AT229" s="235" t="s">
        <v>184</v>
      </c>
      <c r="AU229" s="235" t="s">
        <v>87</v>
      </c>
      <c r="AV229" s="14" t="s">
        <v>89</v>
      </c>
      <c r="AW229" s="14" t="s">
        <v>33</v>
      </c>
      <c r="AX229" s="14" t="s">
        <v>79</v>
      </c>
      <c r="AY229" s="235" t="s">
        <v>173</v>
      </c>
    </row>
    <row r="230" spans="2:51" s="15" customFormat="1" ht="12">
      <c r="B230" s="236"/>
      <c r="C230" s="237"/>
      <c r="D230" s="216" t="s">
        <v>184</v>
      </c>
      <c r="E230" s="238" t="s">
        <v>1</v>
      </c>
      <c r="F230" s="239" t="s">
        <v>226</v>
      </c>
      <c r="G230" s="237"/>
      <c r="H230" s="240">
        <v>3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AT230" s="246" t="s">
        <v>184</v>
      </c>
      <c r="AU230" s="246" t="s">
        <v>87</v>
      </c>
      <c r="AV230" s="15" t="s">
        <v>181</v>
      </c>
      <c r="AW230" s="15" t="s">
        <v>33</v>
      </c>
      <c r="AX230" s="15" t="s">
        <v>87</v>
      </c>
      <c r="AY230" s="246" t="s">
        <v>173</v>
      </c>
    </row>
    <row r="231" spans="1:65" s="2" customFormat="1" ht="16.5" customHeight="1">
      <c r="A231" s="35"/>
      <c r="B231" s="36"/>
      <c r="C231" s="247" t="s">
        <v>422</v>
      </c>
      <c r="D231" s="247" t="s">
        <v>291</v>
      </c>
      <c r="E231" s="248" t="s">
        <v>1241</v>
      </c>
      <c r="F231" s="249" t="s">
        <v>1242</v>
      </c>
      <c r="G231" s="250" t="s">
        <v>373</v>
      </c>
      <c r="H231" s="251">
        <v>1</v>
      </c>
      <c r="I231" s="252"/>
      <c r="J231" s="253">
        <f>ROUND(I231*H231,2)</f>
        <v>0</v>
      </c>
      <c r="K231" s="254"/>
      <c r="L231" s="255"/>
      <c r="M231" s="256" t="s">
        <v>1</v>
      </c>
      <c r="N231" s="257" t="s">
        <v>44</v>
      </c>
      <c r="O231" s="72"/>
      <c r="P231" s="211">
        <f>O231*H231</f>
        <v>0</v>
      </c>
      <c r="Q231" s="211">
        <v>0</v>
      </c>
      <c r="R231" s="211">
        <f>Q231*H231</f>
        <v>0</v>
      </c>
      <c r="S231" s="211">
        <v>0</v>
      </c>
      <c r="T231" s="21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3" t="s">
        <v>436</v>
      </c>
      <c r="AT231" s="213" t="s">
        <v>291</v>
      </c>
      <c r="AU231" s="213" t="s">
        <v>87</v>
      </c>
      <c r="AY231" s="17" t="s">
        <v>173</v>
      </c>
      <c r="BE231" s="119">
        <f>IF(N231="základní",J231,0)</f>
        <v>0</v>
      </c>
      <c r="BF231" s="119">
        <f>IF(N231="snížená",J231,0)</f>
        <v>0</v>
      </c>
      <c r="BG231" s="119">
        <f>IF(N231="zákl. přenesená",J231,0)</f>
        <v>0</v>
      </c>
      <c r="BH231" s="119">
        <f>IF(N231="sníž. přenesená",J231,0)</f>
        <v>0</v>
      </c>
      <c r="BI231" s="119">
        <f>IF(N231="nulová",J231,0)</f>
        <v>0</v>
      </c>
      <c r="BJ231" s="17" t="s">
        <v>87</v>
      </c>
      <c r="BK231" s="119">
        <f>ROUND(I231*H231,2)</f>
        <v>0</v>
      </c>
      <c r="BL231" s="17" t="s">
        <v>426</v>
      </c>
      <c r="BM231" s="213" t="s">
        <v>1243</v>
      </c>
    </row>
    <row r="232" spans="1:65" s="2" customFormat="1" ht="16.5" customHeight="1">
      <c r="A232" s="35"/>
      <c r="B232" s="36"/>
      <c r="C232" s="247" t="s">
        <v>428</v>
      </c>
      <c r="D232" s="247" t="s">
        <v>291</v>
      </c>
      <c r="E232" s="248" t="s">
        <v>1244</v>
      </c>
      <c r="F232" s="249" t="s">
        <v>1245</v>
      </c>
      <c r="G232" s="250" t="s">
        <v>373</v>
      </c>
      <c r="H232" s="251">
        <v>1</v>
      </c>
      <c r="I232" s="252"/>
      <c r="J232" s="253">
        <f>ROUND(I232*H232,2)</f>
        <v>0</v>
      </c>
      <c r="K232" s="254"/>
      <c r="L232" s="255"/>
      <c r="M232" s="256" t="s">
        <v>1</v>
      </c>
      <c r="N232" s="257" t="s">
        <v>44</v>
      </c>
      <c r="O232" s="72"/>
      <c r="P232" s="211">
        <f>O232*H232</f>
        <v>0</v>
      </c>
      <c r="Q232" s="211">
        <v>0</v>
      </c>
      <c r="R232" s="211">
        <f>Q232*H232</f>
        <v>0</v>
      </c>
      <c r="S232" s="211">
        <v>0</v>
      </c>
      <c r="T232" s="21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3" t="s">
        <v>436</v>
      </c>
      <c r="AT232" s="213" t="s">
        <v>291</v>
      </c>
      <c r="AU232" s="213" t="s">
        <v>87</v>
      </c>
      <c r="AY232" s="17" t="s">
        <v>173</v>
      </c>
      <c r="BE232" s="119">
        <f>IF(N232="základní",J232,0)</f>
        <v>0</v>
      </c>
      <c r="BF232" s="119">
        <f>IF(N232="snížená",J232,0)</f>
        <v>0</v>
      </c>
      <c r="BG232" s="119">
        <f>IF(N232="zákl. přenesená",J232,0)</f>
        <v>0</v>
      </c>
      <c r="BH232" s="119">
        <f>IF(N232="sníž. přenesená",J232,0)</f>
        <v>0</v>
      </c>
      <c r="BI232" s="119">
        <f>IF(N232="nulová",J232,0)</f>
        <v>0</v>
      </c>
      <c r="BJ232" s="17" t="s">
        <v>87</v>
      </c>
      <c r="BK232" s="119">
        <f>ROUND(I232*H232,2)</f>
        <v>0</v>
      </c>
      <c r="BL232" s="17" t="s">
        <v>426</v>
      </c>
      <c r="BM232" s="213" t="s">
        <v>1246</v>
      </c>
    </row>
    <row r="233" spans="1:65" s="2" customFormat="1" ht="21.75" customHeight="1">
      <c r="A233" s="35"/>
      <c r="B233" s="36"/>
      <c r="C233" s="247" t="s">
        <v>433</v>
      </c>
      <c r="D233" s="247" t="s">
        <v>291</v>
      </c>
      <c r="E233" s="248" t="s">
        <v>1247</v>
      </c>
      <c r="F233" s="249" t="s">
        <v>1248</v>
      </c>
      <c r="G233" s="250" t="s">
        <v>373</v>
      </c>
      <c r="H233" s="251">
        <v>1</v>
      </c>
      <c r="I233" s="252"/>
      <c r="J233" s="253">
        <f>ROUND(I233*H233,2)</f>
        <v>0</v>
      </c>
      <c r="K233" s="254"/>
      <c r="L233" s="255"/>
      <c r="M233" s="256" t="s">
        <v>1</v>
      </c>
      <c r="N233" s="257" t="s">
        <v>44</v>
      </c>
      <c r="O233" s="72"/>
      <c r="P233" s="211">
        <f>O233*H233</f>
        <v>0</v>
      </c>
      <c r="Q233" s="211">
        <v>0</v>
      </c>
      <c r="R233" s="211">
        <f>Q233*H233</f>
        <v>0</v>
      </c>
      <c r="S233" s="211">
        <v>0</v>
      </c>
      <c r="T233" s="21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3" t="s">
        <v>436</v>
      </c>
      <c r="AT233" s="213" t="s">
        <v>291</v>
      </c>
      <c r="AU233" s="213" t="s">
        <v>87</v>
      </c>
      <c r="AY233" s="17" t="s">
        <v>173</v>
      </c>
      <c r="BE233" s="119">
        <f>IF(N233="základní",J233,0)</f>
        <v>0</v>
      </c>
      <c r="BF233" s="119">
        <f>IF(N233="snížená",J233,0)</f>
        <v>0</v>
      </c>
      <c r="BG233" s="119">
        <f>IF(N233="zákl. přenesená",J233,0)</f>
        <v>0</v>
      </c>
      <c r="BH233" s="119">
        <f>IF(N233="sníž. přenesená",J233,0)</f>
        <v>0</v>
      </c>
      <c r="BI233" s="119">
        <f>IF(N233="nulová",J233,0)</f>
        <v>0</v>
      </c>
      <c r="BJ233" s="17" t="s">
        <v>87</v>
      </c>
      <c r="BK233" s="119">
        <f>ROUND(I233*H233,2)</f>
        <v>0</v>
      </c>
      <c r="BL233" s="17" t="s">
        <v>426</v>
      </c>
      <c r="BM233" s="213" t="s">
        <v>1249</v>
      </c>
    </row>
    <row r="234" spans="1:65" s="2" customFormat="1" ht="16.5" customHeight="1">
      <c r="A234" s="35"/>
      <c r="B234" s="36"/>
      <c r="C234" s="201" t="s">
        <v>438</v>
      </c>
      <c r="D234" s="201" t="s">
        <v>177</v>
      </c>
      <c r="E234" s="202" t="s">
        <v>1205</v>
      </c>
      <c r="F234" s="203" t="s">
        <v>1206</v>
      </c>
      <c r="G234" s="204" t="s">
        <v>373</v>
      </c>
      <c r="H234" s="205">
        <v>1</v>
      </c>
      <c r="I234" s="206"/>
      <c r="J234" s="207">
        <f>ROUND(I234*H234,2)</f>
        <v>0</v>
      </c>
      <c r="K234" s="208"/>
      <c r="L234" s="38"/>
      <c r="M234" s="209" t="s">
        <v>1</v>
      </c>
      <c r="N234" s="210" t="s">
        <v>44</v>
      </c>
      <c r="O234" s="72"/>
      <c r="P234" s="211">
        <f>O234*H234</f>
        <v>0</v>
      </c>
      <c r="Q234" s="211">
        <v>0</v>
      </c>
      <c r="R234" s="211">
        <f>Q234*H234</f>
        <v>0</v>
      </c>
      <c r="S234" s="211">
        <v>0</v>
      </c>
      <c r="T234" s="21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3" t="s">
        <v>181</v>
      </c>
      <c r="AT234" s="213" t="s">
        <v>177</v>
      </c>
      <c r="AU234" s="213" t="s">
        <v>87</v>
      </c>
      <c r="AY234" s="17" t="s">
        <v>173</v>
      </c>
      <c r="BE234" s="119">
        <f>IF(N234="základní",J234,0)</f>
        <v>0</v>
      </c>
      <c r="BF234" s="119">
        <f>IF(N234="snížená",J234,0)</f>
        <v>0</v>
      </c>
      <c r="BG234" s="119">
        <f>IF(N234="zákl. přenesená",J234,0)</f>
        <v>0</v>
      </c>
      <c r="BH234" s="119">
        <f>IF(N234="sníž. přenesená",J234,0)</f>
        <v>0</v>
      </c>
      <c r="BI234" s="119">
        <f>IF(N234="nulová",J234,0)</f>
        <v>0</v>
      </c>
      <c r="BJ234" s="17" t="s">
        <v>87</v>
      </c>
      <c r="BK234" s="119">
        <f>ROUND(I234*H234,2)</f>
        <v>0</v>
      </c>
      <c r="BL234" s="17" t="s">
        <v>181</v>
      </c>
      <c r="BM234" s="213" t="s">
        <v>1250</v>
      </c>
    </row>
    <row r="235" spans="2:51" s="14" customFormat="1" ht="12">
      <c r="B235" s="225"/>
      <c r="C235" s="226"/>
      <c r="D235" s="216" t="s">
        <v>184</v>
      </c>
      <c r="E235" s="227" t="s">
        <v>1</v>
      </c>
      <c r="F235" s="228" t="s">
        <v>1208</v>
      </c>
      <c r="G235" s="226"/>
      <c r="H235" s="229">
        <v>1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AT235" s="235" t="s">
        <v>184</v>
      </c>
      <c r="AU235" s="235" t="s">
        <v>87</v>
      </c>
      <c r="AV235" s="14" t="s">
        <v>89</v>
      </c>
      <c r="AW235" s="14" t="s">
        <v>33</v>
      </c>
      <c r="AX235" s="14" t="s">
        <v>87</v>
      </c>
      <c r="AY235" s="235" t="s">
        <v>173</v>
      </c>
    </row>
    <row r="236" spans="1:65" s="2" customFormat="1" ht="16.5" customHeight="1">
      <c r="A236" s="35"/>
      <c r="B236" s="36"/>
      <c r="C236" s="247" t="s">
        <v>444</v>
      </c>
      <c r="D236" s="247" t="s">
        <v>291</v>
      </c>
      <c r="E236" s="248" t="s">
        <v>1209</v>
      </c>
      <c r="F236" s="249" t="s">
        <v>1210</v>
      </c>
      <c r="G236" s="250" t="s">
        <v>373</v>
      </c>
      <c r="H236" s="251">
        <v>1</v>
      </c>
      <c r="I236" s="252"/>
      <c r="J236" s="253">
        <f>ROUND(I236*H236,2)</f>
        <v>0</v>
      </c>
      <c r="K236" s="254"/>
      <c r="L236" s="255"/>
      <c r="M236" s="256" t="s">
        <v>1</v>
      </c>
      <c r="N236" s="257" t="s">
        <v>44</v>
      </c>
      <c r="O236" s="72"/>
      <c r="P236" s="211">
        <f>O236*H236</f>
        <v>0</v>
      </c>
      <c r="Q236" s="211">
        <v>0</v>
      </c>
      <c r="R236" s="211">
        <f>Q236*H236</f>
        <v>0</v>
      </c>
      <c r="S236" s="211">
        <v>0</v>
      </c>
      <c r="T236" s="21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3" t="s">
        <v>227</v>
      </c>
      <c r="AT236" s="213" t="s">
        <v>291</v>
      </c>
      <c r="AU236" s="213" t="s">
        <v>87</v>
      </c>
      <c r="AY236" s="17" t="s">
        <v>173</v>
      </c>
      <c r="BE236" s="119">
        <f>IF(N236="základní",J236,0)</f>
        <v>0</v>
      </c>
      <c r="BF236" s="119">
        <f>IF(N236="snížená",J236,0)</f>
        <v>0</v>
      </c>
      <c r="BG236" s="119">
        <f>IF(N236="zákl. přenesená",J236,0)</f>
        <v>0</v>
      </c>
      <c r="BH236" s="119">
        <f>IF(N236="sníž. přenesená",J236,0)</f>
        <v>0</v>
      </c>
      <c r="BI236" s="119">
        <f>IF(N236="nulová",J236,0)</f>
        <v>0</v>
      </c>
      <c r="BJ236" s="17" t="s">
        <v>87</v>
      </c>
      <c r="BK236" s="119">
        <f>ROUND(I236*H236,2)</f>
        <v>0</v>
      </c>
      <c r="BL236" s="17" t="s">
        <v>181</v>
      </c>
      <c r="BM236" s="213" t="s">
        <v>1251</v>
      </c>
    </row>
    <row r="237" spans="1:65" s="2" customFormat="1" ht="16.5" customHeight="1">
      <c r="A237" s="35"/>
      <c r="B237" s="36"/>
      <c r="C237" s="247" t="s">
        <v>449</v>
      </c>
      <c r="D237" s="247" t="s">
        <v>291</v>
      </c>
      <c r="E237" s="248" t="s">
        <v>1212</v>
      </c>
      <c r="F237" s="249" t="s">
        <v>1213</v>
      </c>
      <c r="G237" s="250" t="s">
        <v>373</v>
      </c>
      <c r="H237" s="251">
        <v>1</v>
      </c>
      <c r="I237" s="252"/>
      <c r="J237" s="253">
        <f>ROUND(I237*H237,2)</f>
        <v>0</v>
      </c>
      <c r="K237" s="254"/>
      <c r="L237" s="255"/>
      <c r="M237" s="256" t="s">
        <v>1</v>
      </c>
      <c r="N237" s="257" t="s">
        <v>44</v>
      </c>
      <c r="O237" s="72"/>
      <c r="P237" s="211">
        <f>O237*H237</f>
        <v>0</v>
      </c>
      <c r="Q237" s="211">
        <v>0</v>
      </c>
      <c r="R237" s="211">
        <f>Q237*H237</f>
        <v>0</v>
      </c>
      <c r="S237" s="211">
        <v>0</v>
      </c>
      <c r="T237" s="21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3" t="s">
        <v>227</v>
      </c>
      <c r="AT237" s="213" t="s">
        <v>291</v>
      </c>
      <c r="AU237" s="213" t="s">
        <v>87</v>
      </c>
      <c r="AY237" s="17" t="s">
        <v>173</v>
      </c>
      <c r="BE237" s="119">
        <f>IF(N237="základní",J237,0)</f>
        <v>0</v>
      </c>
      <c r="BF237" s="119">
        <f>IF(N237="snížená",J237,0)</f>
        <v>0</v>
      </c>
      <c r="BG237" s="119">
        <f>IF(N237="zákl. přenesená",J237,0)</f>
        <v>0</v>
      </c>
      <c r="BH237" s="119">
        <f>IF(N237="sníž. přenesená",J237,0)</f>
        <v>0</v>
      </c>
      <c r="BI237" s="119">
        <f>IF(N237="nulová",J237,0)</f>
        <v>0</v>
      </c>
      <c r="BJ237" s="17" t="s">
        <v>87</v>
      </c>
      <c r="BK237" s="119">
        <f>ROUND(I237*H237,2)</f>
        <v>0</v>
      </c>
      <c r="BL237" s="17" t="s">
        <v>181</v>
      </c>
      <c r="BM237" s="213" t="s">
        <v>1252</v>
      </c>
    </row>
    <row r="238" spans="2:63" s="12" customFormat="1" ht="22.9" customHeight="1">
      <c r="B238" s="185"/>
      <c r="C238" s="186"/>
      <c r="D238" s="187" t="s">
        <v>78</v>
      </c>
      <c r="E238" s="199" t="s">
        <v>617</v>
      </c>
      <c r="F238" s="199" t="s">
        <v>618</v>
      </c>
      <c r="G238" s="186"/>
      <c r="H238" s="186"/>
      <c r="I238" s="189"/>
      <c r="J238" s="200">
        <f>BK238</f>
        <v>0</v>
      </c>
      <c r="K238" s="186"/>
      <c r="L238" s="191"/>
      <c r="M238" s="192"/>
      <c r="N238" s="193"/>
      <c r="O238" s="193"/>
      <c r="P238" s="194">
        <f>SUM(P239:P243)</f>
        <v>0</v>
      </c>
      <c r="Q238" s="193"/>
      <c r="R238" s="194">
        <f>SUM(R239:R243)</f>
        <v>0.00056</v>
      </c>
      <c r="S238" s="193"/>
      <c r="T238" s="195">
        <f>SUM(T239:T243)</f>
        <v>0</v>
      </c>
      <c r="AR238" s="196" t="s">
        <v>182</v>
      </c>
      <c r="AT238" s="197" t="s">
        <v>78</v>
      </c>
      <c r="AU238" s="197" t="s">
        <v>87</v>
      </c>
      <c r="AY238" s="196" t="s">
        <v>173</v>
      </c>
      <c r="BK238" s="198">
        <f>SUM(BK239:BK243)</f>
        <v>0</v>
      </c>
    </row>
    <row r="239" spans="1:65" s="2" customFormat="1" ht="16.5" customHeight="1">
      <c r="A239" s="35"/>
      <c r="B239" s="36"/>
      <c r="C239" s="201" t="s">
        <v>454</v>
      </c>
      <c r="D239" s="201" t="s">
        <v>177</v>
      </c>
      <c r="E239" s="202" t="s">
        <v>620</v>
      </c>
      <c r="F239" s="203" t="s">
        <v>621</v>
      </c>
      <c r="G239" s="204" t="s">
        <v>193</v>
      </c>
      <c r="H239" s="205">
        <v>8</v>
      </c>
      <c r="I239" s="206"/>
      <c r="J239" s="207">
        <f>ROUND(I239*H239,2)</f>
        <v>0</v>
      </c>
      <c r="K239" s="208"/>
      <c r="L239" s="38"/>
      <c r="M239" s="209" t="s">
        <v>1</v>
      </c>
      <c r="N239" s="210" t="s">
        <v>44</v>
      </c>
      <c r="O239" s="72"/>
      <c r="P239" s="211">
        <f>O239*H239</f>
        <v>0</v>
      </c>
      <c r="Q239" s="211">
        <v>7E-05</v>
      </c>
      <c r="R239" s="211">
        <f>Q239*H239</f>
        <v>0.00056</v>
      </c>
      <c r="S239" s="211">
        <v>0</v>
      </c>
      <c r="T239" s="21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3" t="s">
        <v>426</v>
      </c>
      <c r="AT239" s="213" t="s">
        <v>177</v>
      </c>
      <c r="AU239" s="213" t="s">
        <v>89</v>
      </c>
      <c r="AY239" s="17" t="s">
        <v>173</v>
      </c>
      <c r="BE239" s="119">
        <f>IF(N239="základní",J239,0)</f>
        <v>0</v>
      </c>
      <c r="BF239" s="119">
        <f>IF(N239="snížená",J239,0)</f>
        <v>0</v>
      </c>
      <c r="BG239" s="119">
        <f>IF(N239="zákl. přenesená",J239,0)</f>
        <v>0</v>
      </c>
      <c r="BH239" s="119">
        <f>IF(N239="sníž. přenesená",J239,0)</f>
        <v>0</v>
      </c>
      <c r="BI239" s="119">
        <f>IF(N239="nulová",J239,0)</f>
        <v>0</v>
      </c>
      <c r="BJ239" s="17" t="s">
        <v>87</v>
      </c>
      <c r="BK239" s="119">
        <f>ROUND(I239*H239,2)</f>
        <v>0</v>
      </c>
      <c r="BL239" s="17" t="s">
        <v>426</v>
      </c>
      <c r="BM239" s="213" t="s">
        <v>1253</v>
      </c>
    </row>
    <row r="240" spans="2:51" s="14" customFormat="1" ht="12">
      <c r="B240" s="225"/>
      <c r="C240" s="226"/>
      <c r="D240" s="216" t="s">
        <v>184</v>
      </c>
      <c r="E240" s="227" t="s">
        <v>1</v>
      </c>
      <c r="F240" s="228" t="s">
        <v>1254</v>
      </c>
      <c r="G240" s="226"/>
      <c r="H240" s="229">
        <v>8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AT240" s="235" t="s">
        <v>184</v>
      </c>
      <c r="AU240" s="235" t="s">
        <v>89</v>
      </c>
      <c r="AV240" s="14" t="s">
        <v>89</v>
      </c>
      <c r="AW240" s="14" t="s">
        <v>33</v>
      </c>
      <c r="AX240" s="14" t="s">
        <v>87</v>
      </c>
      <c r="AY240" s="235" t="s">
        <v>173</v>
      </c>
    </row>
    <row r="241" spans="1:65" s="2" customFormat="1" ht="24.2" customHeight="1">
      <c r="A241" s="35"/>
      <c r="B241" s="36"/>
      <c r="C241" s="247" t="s">
        <v>460</v>
      </c>
      <c r="D241" s="247" t="s">
        <v>291</v>
      </c>
      <c r="E241" s="248" t="s">
        <v>625</v>
      </c>
      <c r="F241" s="249" t="s">
        <v>626</v>
      </c>
      <c r="G241" s="250" t="s">
        <v>193</v>
      </c>
      <c r="H241" s="251">
        <v>8.16</v>
      </c>
      <c r="I241" s="252"/>
      <c r="J241" s="253">
        <f>ROUND(I241*H241,2)</f>
        <v>0</v>
      </c>
      <c r="K241" s="254"/>
      <c r="L241" s="255"/>
      <c r="M241" s="256" t="s">
        <v>1</v>
      </c>
      <c r="N241" s="257" t="s">
        <v>44</v>
      </c>
      <c r="O241" s="72"/>
      <c r="P241" s="211">
        <f>O241*H241</f>
        <v>0</v>
      </c>
      <c r="Q241" s="211">
        <v>0</v>
      </c>
      <c r="R241" s="211">
        <f>Q241*H241</f>
        <v>0</v>
      </c>
      <c r="S241" s="211">
        <v>0</v>
      </c>
      <c r="T241" s="21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3" t="s">
        <v>436</v>
      </c>
      <c r="AT241" s="213" t="s">
        <v>291</v>
      </c>
      <c r="AU241" s="213" t="s">
        <v>89</v>
      </c>
      <c r="AY241" s="17" t="s">
        <v>173</v>
      </c>
      <c r="BE241" s="119">
        <f>IF(N241="základní",J241,0)</f>
        <v>0</v>
      </c>
      <c r="BF241" s="119">
        <f>IF(N241="snížená",J241,0)</f>
        <v>0</v>
      </c>
      <c r="BG241" s="119">
        <f>IF(N241="zákl. přenesená",J241,0)</f>
        <v>0</v>
      </c>
      <c r="BH241" s="119">
        <f>IF(N241="sníž. přenesená",J241,0)</f>
        <v>0</v>
      </c>
      <c r="BI241" s="119">
        <f>IF(N241="nulová",J241,0)</f>
        <v>0</v>
      </c>
      <c r="BJ241" s="17" t="s">
        <v>87</v>
      </c>
      <c r="BK241" s="119">
        <f>ROUND(I241*H241,2)</f>
        <v>0</v>
      </c>
      <c r="BL241" s="17" t="s">
        <v>426</v>
      </c>
      <c r="BM241" s="213" t="s">
        <v>1255</v>
      </c>
    </row>
    <row r="242" spans="2:51" s="13" customFormat="1" ht="12">
      <c r="B242" s="214"/>
      <c r="C242" s="215"/>
      <c r="D242" s="216" t="s">
        <v>184</v>
      </c>
      <c r="E242" s="217" t="s">
        <v>1</v>
      </c>
      <c r="F242" s="218" t="s">
        <v>628</v>
      </c>
      <c r="G242" s="215"/>
      <c r="H242" s="217" t="s">
        <v>1</v>
      </c>
      <c r="I242" s="219"/>
      <c r="J242" s="215"/>
      <c r="K242" s="215"/>
      <c r="L242" s="220"/>
      <c r="M242" s="221"/>
      <c r="N242" s="222"/>
      <c r="O242" s="222"/>
      <c r="P242" s="222"/>
      <c r="Q242" s="222"/>
      <c r="R242" s="222"/>
      <c r="S242" s="222"/>
      <c r="T242" s="223"/>
      <c r="AT242" s="224" t="s">
        <v>184</v>
      </c>
      <c r="AU242" s="224" t="s">
        <v>89</v>
      </c>
      <c r="AV242" s="13" t="s">
        <v>87</v>
      </c>
      <c r="AW242" s="13" t="s">
        <v>33</v>
      </c>
      <c r="AX242" s="13" t="s">
        <v>79</v>
      </c>
      <c r="AY242" s="224" t="s">
        <v>173</v>
      </c>
    </row>
    <row r="243" spans="2:51" s="14" customFormat="1" ht="12">
      <c r="B243" s="225"/>
      <c r="C243" s="226"/>
      <c r="D243" s="216" t="s">
        <v>184</v>
      </c>
      <c r="E243" s="227" t="s">
        <v>1</v>
      </c>
      <c r="F243" s="228" t="s">
        <v>1256</v>
      </c>
      <c r="G243" s="226"/>
      <c r="H243" s="229">
        <v>8.16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AT243" s="235" t="s">
        <v>184</v>
      </c>
      <c r="AU243" s="235" t="s">
        <v>89</v>
      </c>
      <c r="AV243" s="14" t="s">
        <v>89</v>
      </c>
      <c r="AW243" s="14" t="s">
        <v>33</v>
      </c>
      <c r="AX243" s="14" t="s">
        <v>87</v>
      </c>
      <c r="AY243" s="235" t="s">
        <v>173</v>
      </c>
    </row>
    <row r="244" spans="2:63" s="12" customFormat="1" ht="25.9" customHeight="1">
      <c r="B244" s="185"/>
      <c r="C244" s="186"/>
      <c r="D244" s="187" t="s">
        <v>78</v>
      </c>
      <c r="E244" s="188" t="s">
        <v>1257</v>
      </c>
      <c r="F244" s="188" t="s">
        <v>1258</v>
      </c>
      <c r="G244" s="186"/>
      <c r="H244" s="186"/>
      <c r="I244" s="189"/>
      <c r="J244" s="190">
        <f>BK244</f>
        <v>0</v>
      </c>
      <c r="K244" s="186"/>
      <c r="L244" s="191"/>
      <c r="M244" s="192"/>
      <c r="N244" s="193"/>
      <c r="O244" s="193"/>
      <c r="P244" s="194">
        <f>P245+P267+P281+P286+P288</f>
        <v>0</v>
      </c>
      <c r="Q244" s="193"/>
      <c r="R244" s="194">
        <f>R245+R267+R281+R286+R288</f>
        <v>26.3138</v>
      </c>
      <c r="S244" s="193"/>
      <c r="T244" s="195">
        <f>T245+T267+T281+T286+T288</f>
        <v>0</v>
      </c>
      <c r="AR244" s="196" t="s">
        <v>87</v>
      </c>
      <c r="AT244" s="197" t="s">
        <v>78</v>
      </c>
      <c r="AU244" s="197" t="s">
        <v>79</v>
      </c>
      <c r="AY244" s="196" t="s">
        <v>173</v>
      </c>
      <c r="BK244" s="198">
        <f>BK245+BK267+BK281+BK286+BK288</f>
        <v>0</v>
      </c>
    </row>
    <row r="245" spans="2:63" s="12" customFormat="1" ht="22.9" customHeight="1">
      <c r="B245" s="185"/>
      <c r="C245" s="186"/>
      <c r="D245" s="187" t="s">
        <v>78</v>
      </c>
      <c r="E245" s="199" t="s">
        <v>87</v>
      </c>
      <c r="F245" s="199" t="s">
        <v>174</v>
      </c>
      <c r="G245" s="186"/>
      <c r="H245" s="186"/>
      <c r="I245" s="189"/>
      <c r="J245" s="200">
        <f>BK245</f>
        <v>0</v>
      </c>
      <c r="K245" s="186"/>
      <c r="L245" s="191"/>
      <c r="M245" s="192"/>
      <c r="N245" s="193"/>
      <c r="O245" s="193"/>
      <c r="P245" s="194">
        <f>SUM(P246:P266)</f>
        <v>0</v>
      </c>
      <c r="Q245" s="193"/>
      <c r="R245" s="194">
        <f>SUM(R246:R266)</f>
        <v>0</v>
      </c>
      <c r="S245" s="193"/>
      <c r="T245" s="195">
        <f>SUM(T246:T266)</f>
        <v>0</v>
      </c>
      <c r="AR245" s="196" t="s">
        <v>87</v>
      </c>
      <c r="AT245" s="197" t="s">
        <v>78</v>
      </c>
      <c r="AU245" s="197" t="s">
        <v>87</v>
      </c>
      <c r="AY245" s="196" t="s">
        <v>173</v>
      </c>
      <c r="BK245" s="198">
        <f>SUM(BK246:BK266)</f>
        <v>0</v>
      </c>
    </row>
    <row r="246" spans="1:65" s="2" customFormat="1" ht="33" customHeight="1">
      <c r="A246" s="35"/>
      <c r="B246" s="36"/>
      <c r="C246" s="201" t="s">
        <v>464</v>
      </c>
      <c r="D246" s="201" t="s">
        <v>177</v>
      </c>
      <c r="E246" s="202" t="s">
        <v>1259</v>
      </c>
      <c r="F246" s="203" t="s">
        <v>1260</v>
      </c>
      <c r="G246" s="204" t="s">
        <v>255</v>
      </c>
      <c r="H246" s="205">
        <v>13.8</v>
      </c>
      <c r="I246" s="206"/>
      <c r="J246" s="207">
        <f>ROUND(I246*H246,2)</f>
        <v>0</v>
      </c>
      <c r="K246" s="208"/>
      <c r="L246" s="38"/>
      <c r="M246" s="209" t="s">
        <v>1</v>
      </c>
      <c r="N246" s="210" t="s">
        <v>44</v>
      </c>
      <c r="O246" s="72"/>
      <c r="P246" s="211">
        <f>O246*H246</f>
        <v>0</v>
      </c>
      <c r="Q246" s="211">
        <v>0</v>
      </c>
      <c r="R246" s="211">
        <f>Q246*H246</f>
        <v>0</v>
      </c>
      <c r="S246" s="211">
        <v>0</v>
      </c>
      <c r="T246" s="212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3" t="s">
        <v>181</v>
      </c>
      <c r="AT246" s="213" t="s">
        <v>177</v>
      </c>
      <c r="AU246" s="213" t="s">
        <v>89</v>
      </c>
      <c r="AY246" s="17" t="s">
        <v>173</v>
      </c>
      <c r="BE246" s="119">
        <f>IF(N246="základní",J246,0)</f>
        <v>0</v>
      </c>
      <c r="BF246" s="119">
        <f>IF(N246="snížená",J246,0)</f>
        <v>0</v>
      </c>
      <c r="BG246" s="119">
        <f>IF(N246="zákl. přenesená",J246,0)</f>
        <v>0</v>
      </c>
      <c r="BH246" s="119">
        <f>IF(N246="sníž. přenesená",J246,0)</f>
        <v>0</v>
      </c>
      <c r="BI246" s="119">
        <f>IF(N246="nulová",J246,0)</f>
        <v>0</v>
      </c>
      <c r="BJ246" s="17" t="s">
        <v>87</v>
      </c>
      <c r="BK246" s="119">
        <f>ROUND(I246*H246,2)</f>
        <v>0</v>
      </c>
      <c r="BL246" s="17" t="s">
        <v>181</v>
      </c>
      <c r="BM246" s="213" t="s">
        <v>1261</v>
      </c>
    </row>
    <row r="247" spans="2:51" s="13" customFormat="1" ht="12">
      <c r="B247" s="214"/>
      <c r="C247" s="215"/>
      <c r="D247" s="216" t="s">
        <v>184</v>
      </c>
      <c r="E247" s="217" t="s">
        <v>1</v>
      </c>
      <c r="F247" s="218" t="s">
        <v>1262</v>
      </c>
      <c r="G247" s="215"/>
      <c r="H247" s="217" t="s">
        <v>1</v>
      </c>
      <c r="I247" s="219"/>
      <c r="J247" s="215"/>
      <c r="K247" s="215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184</v>
      </c>
      <c r="AU247" s="224" t="s">
        <v>89</v>
      </c>
      <c r="AV247" s="13" t="s">
        <v>87</v>
      </c>
      <c r="AW247" s="13" t="s">
        <v>33</v>
      </c>
      <c r="AX247" s="13" t="s">
        <v>79</v>
      </c>
      <c r="AY247" s="224" t="s">
        <v>173</v>
      </c>
    </row>
    <row r="248" spans="2:51" s="14" customFormat="1" ht="12">
      <c r="B248" s="225"/>
      <c r="C248" s="226"/>
      <c r="D248" s="216" t="s">
        <v>184</v>
      </c>
      <c r="E248" s="227" t="s">
        <v>1</v>
      </c>
      <c r="F248" s="228" t="s">
        <v>1263</v>
      </c>
      <c r="G248" s="226"/>
      <c r="H248" s="229">
        <v>13.8</v>
      </c>
      <c r="I248" s="230"/>
      <c r="J248" s="226"/>
      <c r="K248" s="226"/>
      <c r="L248" s="231"/>
      <c r="M248" s="232"/>
      <c r="N248" s="233"/>
      <c r="O248" s="233"/>
      <c r="P248" s="233"/>
      <c r="Q248" s="233"/>
      <c r="R248" s="233"/>
      <c r="S248" s="233"/>
      <c r="T248" s="234"/>
      <c r="AT248" s="235" t="s">
        <v>184</v>
      </c>
      <c r="AU248" s="235" t="s">
        <v>89</v>
      </c>
      <c r="AV248" s="14" t="s">
        <v>89</v>
      </c>
      <c r="AW248" s="14" t="s">
        <v>33</v>
      </c>
      <c r="AX248" s="14" t="s">
        <v>87</v>
      </c>
      <c r="AY248" s="235" t="s">
        <v>173</v>
      </c>
    </row>
    <row r="249" spans="1:65" s="2" customFormat="1" ht="33" customHeight="1">
      <c r="A249" s="35"/>
      <c r="B249" s="36"/>
      <c r="C249" s="201" t="s">
        <v>468</v>
      </c>
      <c r="D249" s="201" t="s">
        <v>177</v>
      </c>
      <c r="E249" s="202" t="s">
        <v>718</v>
      </c>
      <c r="F249" s="203" t="s">
        <v>1264</v>
      </c>
      <c r="G249" s="204" t="s">
        <v>255</v>
      </c>
      <c r="H249" s="205">
        <v>8</v>
      </c>
      <c r="I249" s="206"/>
      <c r="J249" s="207">
        <f>ROUND(I249*H249,2)</f>
        <v>0</v>
      </c>
      <c r="K249" s="208"/>
      <c r="L249" s="38"/>
      <c r="M249" s="209" t="s">
        <v>1</v>
      </c>
      <c r="N249" s="210" t="s">
        <v>44</v>
      </c>
      <c r="O249" s="72"/>
      <c r="P249" s="211">
        <f>O249*H249</f>
        <v>0</v>
      </c>
      <c r="Q249" s="211">
        <v>0</v>
      </c>
      <c r="R249" s="211">
        <f>Q249*H249</f>
        <v>0</v>
      </c>
      <c r="S249" s="211">
        <v>0</v>
      </c>
      <c r="T249" s="212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3" t="s">
        <v>181</v>
      </c>
      <c r="AT249" s="213" t="s">
        <v>177</v>
      </c>
      <c r="AU249" s="213" t="s">
        <v>89</v>
      </c>
      <c r="AY249" s="17" t="s">
        <v>173</v>
      </c>
      <c r="BE249" s="119">
        <f>IF(N249="základní",J249,0)</f>
        <v>0</v>
      </c>
      <c r="BF249" s="119">
        <f>IF(N249="snížená",J249,0)</f>
        <v>0</v>
      </c>
      <c r="BG249" s="119">
        <f>IF(N249="zákl. přenesená",J249,0)</f>
        <v>0</v>
      </c>
      <c r="BH249" s="119">
        <f>IF(N249="sníž. přenesená",J249,0)</f>
        <v>0</v>
      </c>
      <c r="BI249" s="119">
        <f>IF(N249="nulová",J249,0)</f>
        <v>0</v>
      </c>
      <c r="BJ249" s="17" t="s">
        <v>87</v>
      </c>
      <c r="BK249" s="119">
        <f>ROUND(I249*H249,2)</f>
        <v>0</v>
      </c>
      <c r="BL249" s="17" t="s">
        <v>181</v>
      </c>
      <c r="BM249" s="213" t="s">
        <v>1265</v>
      </c>
    </row>
    <row r="250" spans="2:51" s="13" customFormat="1" ht="12">
      <c r="B250" s="214"/>
      <c r="C250" s="215"/>
      <c r="D250" s="216" t="s">
        <v>184</v>
      </c>
      <c r="E250" s="217" t="s">
        <v>1</v>
      </c>
      <c r="F250" s="218" t="s">
        <v>1266</v>
      </c>
      <c r="G250" s="215"/>
      <c r="H250" s="217" t="s">
        <v>1</v>
      </c>
      <c r="I250" s="219"/>
      <c r="J250" s="215"/>
      <c r="K250" s="215"/>
      <c r="L250" s="220"/>
      <c r="M250" s="221"/>
      <c r="N250" s="222"/>
      <c r="O250" s="222"/>
      <c r="P250" s="222"/>
      <c r="Q250" s="222"/>
      <c r="R250" s="222"/>
      <c r="S250" s="222"/>
      <c r="T250" s="223"/>
      <c r="AT250" s="224" t="s">
        <v>184</v>
      </c>
      <c r="AU250" s="224" t="s">
        <v>89</v>
      </c>
      <c r="AV250" s="13" t="s">
        <v>87</v>
      </c>
      <c r="AW250" s="13" t="s">
        <v>33</v>
      </c>
      <c r="AX250" s="13" t="s">
        <v>79</v>
      </c>
      <c r="AY250" s="224" t="s">
        <v>173</v>
      </c>
    </row>
    <row r="251" spans="2:51" s="14" customFormat="1" ht="12">
      <c r="B251" s="225"/>
      <c r="C251" s="226"/>
      <c r="D251" s="216" t="s">
        <v>184</v>
      </c>
      <c r="E251" s="227" t="s">
        <v>1</v>
      </c>
      <c r="F251" s="228" t="s">
        <v>1267</v>
      </c>
      <c r="G251" s="226"/>
      <c r="H251" s="229">
        <v>8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AT251" s="235" t="s">
        <v>184</v>
      </c>
      <c r="AU251" s="235" t="s">
        <v>89</v>
      </c>
      <c r="AV251" s="14" t="s">
        <v>89</v>
      </c>
      <c r="AW251" s="14" t="s">
        <v>33</v>
      </c>
      <c r="AX251" s="14" t="s">
        <v>87</v>
      </c>
      <c r="AY251" s="235" t="s">
        <v>173</v>
      </c>
    </row>
    <row r="252" spans="1:65" s="2" customFormat="1" ht="33" customHeight="1">
      <c r="A252" s="35"/>
      <c r="B252" s="36"/>
      <c r="C252" s="201" t="s">
        <v>472</v>
      </c>
      <c r="D252" s="201" t="s">
        <v>177</v>
      </c>
      <c r="E252" s="202" t="s">
        <v>323</v>
      </c>
      <c r="F252" s="203" t="s">
        <v>324</v>
      </c>
      <c r="G252" s="204" t="s">
        <v>255</v>
      </c>
      <c r="H252" s="205">
        <v>13.8</v>
      </c>
      <c r="I252" s="206"/>
      <c r="J252" s="207">
        <f>ROUND(I252*H252,2)</f>
        <v>0</v>
      </c>
      <c r="K252" s="208"/>
      <c r="L252" s="38"/>
      <c r="M252" s="209" t="s">
        <v>1</v>
      </c>
      <c r="N252" s="210" t="s">
        <v>44</v>
      </c>
      <c r="O252" s="72"/>
      <c r="P252" s="211">
        <f>O252*H252</f>
        <v>0</v>
      </c>
      <c r="Q252" s="211">
        <v>0</v>
      </c>
      <c r="R252" s="211">
        <f>Q252*H252</f>
        <v>0</v>
      </c>
      <c r="S252" s="211">
        <v>0</v>
      </c>
      <c r="T252" s="21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3" t="s">
        <v>181</v>
      </c>
      <c r="AT252" s="213" t="s">
        <v>177</v>
      </c>
      <c r="AU252" s="213" t="s">
        <v>89</v>
      </c>
      <c r="AY252" s="17" t="s">
        <v>173</v>
      </c>
      <c r="BE252" s="119">
        <f>IF(N252="základní",J252,0)</f>
        <v>0</v>
      </c>
      <c r="BF252" s="119">
        <f>IF(N252="snížená",J252,0)</f>
        <v>0</v>
      </c>
      <c r="BG252" s="119">
        <f>IF(N252="zákl. přenesená",J252,0)</f>
        <v>0</v>
      </c>
      <c r="BH252" s="119">
        <f>IF(N252="sníž. přenesená",J252,0)</f>
        <v>0</v>
      </c>
      <c r="BI252" s="119">
        <f>IF(N252="nulová",J252,0)</f>
        <v>0</v>
      </c>
      <c r="BJ252" s="17" t="s">
        <v>87</v>
      </c>
      <c r="BK252" s="119">
        <f>ROUND(I252*H252,2)</f>
        <v>0</v>
      </c>
      <c r="BL252" s="17" t="s">
        <v>181</v>
      </c>
      <c r="BM252" s="213" t="s">
        <v>1268</v>
      </c>
    </row>
    <row r="253" spans="2:51" s="13" customFormat="1" ht="12">
      <c r="B253" s="214"/>
      <c r="C253" s="215"/>
      <c r="D253" s="216" t="s">
        <v>184</v>
      </c>
      <c r="E253" s="217" t="s">
        <v>1</v>
      </c>
      <c r="F253" s="218" t="s">
        <v>1269</v>
      </c>
      <c r="G253" s="215"/>
      <c r="H253" s="217" t="s">
        <v>1</v>
      </c>
      <c r="I253" s="219"/>
      <c r="J253" s="215"/>
      <c r="K253" s="215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184</v>
      </c>
      <c r="AU253" s="224" t="s">
        <v>89</v>
      </c>
      <c r="AV253" s="13" t="s">
        <v>87</v>
      </c>
      <c r="AW253" s="13" t="s">
        <v>33</v>
      </c>
      <c r="AX253" s="13" t="s">
        <v>79</v>
      </c>
      <c r="AY253" s="224" t="s">
        <v>173</v>
      </c>
    </row>
    <row r="254" spans="2:51" s="14" customFormat="1" ht="12">
      <c r="B254" s="225"/>
      <c r="C254" s="226"/>
      <c r="D254" s="216" t="s">
        <v>184</v>
      </c>
      <c r="E254" s="227" t="s">
        <v>1</v>
      </c>
      <c r="F254" s="228" t="s">
        <v>1270</v>
      </c>
      <c r="G254" s="226"/>
      <c r="H254" s="229">
        <v>13.8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AT254" s="235" t="s">
        <v>184</v>
      </c>
      <c r="AU254" s="235" t="s">
        <v>89</v>
      </c>
      <c r="AV254" s="14" t="s">
        <v>89</v>
      </c>
      <c r="AW254" s="14" t="s">
        <v>33</v>
      </c>
      <c r="AX254" s="14" t="s">
        <v>87</v>
      </c>
      <c r="AY254" s="235" t="s">
        <v>173</v>
      </c>
    </row>
    <row r="255" spans="1:65" s="2" customFormat="1" ht="37.9" customHeight="1">
      <c r="A255" s="35"/>
      <c r="B255" s="36"/>
      <c r="C255" s="201" t="s">
        <v>476</v>
      </c>
      <c r="D255" s="201" t="s">
        <v>177</v>
      </c>
      <c r="E255" s="202" t="s">
        <v>330</v>
      </c>
      <c r="F255" s="203" t="s">
        <v>331</v>
      </c>
      <c r="G255" s="204" t="s">
        <v>255</v>
      </c>
      <c r="H255" s="205">
        <v>207</v>
      </c>
      <c r="I255" s="206"/>
      <c r="J255" s="207">
        <f>ROUND(I255*H255,2)</f>
        <v>0</v>
      </c>
      <c r="K255" s="208"/>
      <c r="L255" s="38"/>
      <c r="M255" s="209" t="s">
        <v>1</v>
      </c>
      <c r="N255" s="210" t="s">
        <v>44</v>
      </c>
      <c r="O255" s="72"/>
      <c r="P255" s="211">
        <f>O255*H255</f>
        <v>0</v>
      </c>
      <c r="Q255" s="211">
        <v>0</v>
      </c>
      <c r="R255" s="211">
        <f>Q255*H255</f>
        <v>0</v>
      </c>
      <c r="S255" s="211">
        <v>0</v>
      </c>
      <c r="T255" s="21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3" t="s">
        <v>181</v>
      </c>
      <c r="AT255" s="213" t="s">
        <v>177</v>
      </c>
      <c r="AU255" s="213" t="s">
        <v>89</v>
      </c>
      <c r="AY255" s="17" t="s">
        <v>173</v>
      </c>
      <c r="BE255" s="119">
        <f>IF(N255="základní",J255,0)</f>
        <v>0</v>
      </c>
      <c r="BF255" s="119">
        <f>IF(N255="snížená",J255,0)</f>
        <v>0</v>
      </c>
      <c r="BG255" s="119">
        <f>IF(N255="zákl. přenesená",J255,0)</f>
        <v>0</v>
      </c>
      <c r="BH255" s="119">
        <f>IF(N255="sníž. přenesená",J255,0)</f>
        <v>0</v>
      </c>
      <c r="BI255" s="119">
        <f>IF(N255="nulová",J255,0)</f>
        <v>0</v>
      </c>
      <c r="BJ255" s="17" t="s">
        <v>87</v>
      </c>
      <c r="BK255" s="119">
        <f>ROUND(I255*H255,2)</f>
        <v>0</v>
      </c>
      <c r="BL255" s="17" t="s">
        <v>181</v>
      </c>
      <c r="BM255" s="213" t="s">
        <v>1271</v>
      </c>
    </row>
    <row r="256" spans="2:51" s="13" customFormat="1" ht="12">
      <c r="B256" s="214"/>
      <c r="C256" s="215"/>
      <c r="D256" s="216" t="s">
        <v>184</v>
      </c>
      <c r="E256" s="217" t="s">
        <v>1</v>
      </c>
      <c r="F256" s="218" t="s">
        <v>1269</v>
      </c>
      <c r="G256" s="215"/>
      <c r="H256" s="217" t="s">
        <v>1</v>
      </c>
      <c r="I256" s="219"/>
      <c r="J256" s="215"/>
      <c r="K256" s="215"/>
      <c r="L256" s="220"/>
      <c r="M256" s="221"/>
      <c r="N256" s="222"/>
      <c r="O256" s="222"/>
      <c r="P256" s="222"/>
      <c r="Q256" s="222"/>
      <c r="R256" s="222"/>
      <c r="S256" s="222"/>
      <c r="T256" s="223"/>
      <c r="AT256" s="224" t="s">
        <v>184</v>
      </c>
      <c r="AU256" s="224" t="s">
        <v>89</v>
      </c>
      <c r="AV256" s="13" t="s">
        <v>87</v>
      </c>
      <c r="AW256" s="13" t="s">
        <v>33</v>
      </c>
      <c r="AX256" s="13" t="s">
        <v>79</v>
      </c>
      <c r="AY256" s="224" t="s">
        <v>173</v>
      </c>
    </row>
    <row r="257" spans="2:51" s="14" customFormat="1" ht="12">
      <c r="B257" s="225"/>
      <c r="C257" s="226"/>
      <c r="D257" s="216" t="s">
        <v>184</v>
      </c>
      <c r="E257" s="227" t="s">
        <v>1</v>
      </c>
      <c r="F257" s="228" t="s">
        <v>1272</v>
      </c>
      <c r="G257" s="226"/>
      <c r="H257" s="229">
        <v>207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AT257" s="235" t="s">
        <v>184</v>
      </c>
      <c r="AU257" s="235" t="s">
        <v>89</v>
      </c>
      <c r="AV257" s="14" t="s">
        <v>89</v>
      </c>
      <c r="AW257" s="14" t="s">
        <v>33</v>
      </c>
      <c r="AX257" s="14" t="s">
        <v>87</v>
      </c>
      <c r="AY257" s="235" t="s">
        <v>173</v>
      </c>
    </row>
    <row r="258" spans="1:65" s="2" customFormat="1" ht="16.5" customHeight="1">
      <c r="A258" s="35"/>
      <c r="B258" s="36"/>
      <c r="C258" s="201" t="s">
        <v>480</v>
      </c>
      <c r="D258" s="201" t="s">
        <v>177</v>
      </c>
      <c r="E258" s="202" t="s">
        <v>336</v>
      </c>
      <c r="F258" s="203" t="s">
        <v>337</v>
      </c>
      <c r="G258" s="204" t="s">
        <v>255</v>
      </c>
      <c r="H258" s="205">
        <v>13.8</v>
      </c>
      <c r="I258" s="206"/>
      <c r="J258" s="207">
        <f>ROUND(I258*H258,2)</f>
        <v>0</v>
      </c>
      <c r="K258" s="208"/>
      <c r="L258" s="38"/>
      <c r="M258" s="209" t="s">
        <v>1</v>
      </c>
      <c r="N258" s="210" t="s">
        <v>44</v>
      </c>
      <c r="O258" s="72"/>
      <c r="P258" s="211">
        <f>O258*H258</f>
        <v>0</v>
      </c>
      <c r="Q258" s="211">
        <v>0</v>
      </c>
      <c r="R258" s="211">
        <f>Q258*H258</f>
        <v>0</v>
      </c>
      <c r="S258" s="211">
        <v>0</v>
      </c>
      <c r="T258" s="212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3" t="s">
        <v>181</v>
      </c>
      <c r="AT258" s="213" t="s">
        <v>177</v>
      </c>
      <c r="AU258" s="213" t="s">
        <v>89</v>
      </c>
      <c r="AY258" s="17" t="s">
        <v>173</v>
      </c>
      <c r="BE258" s="119">
        <f>IF(N258="základní",J258,0)</f>
        <v>0</v>
      </c>
      <c r="BF258" s="119">
        <f>IF(N258="snížená",J258,0)</f>
        <v>0</v>
      </c>
      <c r="BG258" s="119">
        <f>IF(N258="zákl. přenesená",J258,0)</f>
        <v>0</v>
      </c>
      <c r="BH258" s="119">
        <f>IF(N258="sníž. přenesená",J258,0)</f>
        <v>0</v>
      </c>
      <c r="BI258" s="119">
        <f>IF(N258="nulová",J258,0)</f>
        <v>0</v>
      </c>
      <c r="BJ258" s="17" t="s">
        <v>87</v>
      </c>
      <c r="BK258" s="119">
        <f>ROUND(I258*H258,2)</f>
        <v>0</v>
      </c>
      <c r="BL258" s="17" t="s">
        <v>181</v>
      </c>
      <c r="BM258" s="213" t="s">
        <v>1273</v>
      </c>
    </row>
    <row r="259" spans="1:65" s="2" customFormat="1" ht="24.2" customHeight="1">
      <c r="A259" s="35"/>
      <c r="B259" s="36"/>
      <c r="C259" s="201" t="s">
        <v>484</v>
      </c>
      <c r="D259" s="201" t="s">
        <v>177</v>
      </c>
      <c r="E259" s="202" t="s">
        <v>340</v>
      </c>
      <c r="F259" s="203" t="s">
        <v>341</v>
      </c>
      <c r="G259" s="204" t="s">
        <v>342</v>
      </c>
      <c r="H259" s="205">
        <v>25.53</v>
      </c>
      <c r="I259" s="206"/>
      <c r="J259" s="207">
        <f>ROUND(I259*H259,2)</f>
        <v>0</v>
      </c>
      <c r="K259" s="208"/>
      <c r="L259" s="38"/>
      <c r="M259" s="209" t="s">
        <v>1</v>
      </c>
      <c r="N259" s="210" t="s">
        <v>44</v>
      </c>
      <c r="O259" s="72"/>
      <c r="P259" s="211">
        <f>O259*H259</f>
        <v>0</v>
      </c>
      <c r="Q259" s="211">
        <v>0</v>
      </c>
      <c r="R259" s="211">
        <f>Q259*H259</f>
        <v>0</v>
      </c>
      <c r="S259" s="211">
        <v>0</v>
      </c>
      <c r="T259" s="21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3" t="s">
        <v>181</v>
      </c>
      <c r="AT259" s="213" t="s">
        <v>177</v>
      </c>
      <c r="AU259" s="213" t="s">
        <v>89</v>
      </c>
      <c r="AY259" s="17" t="s">
        <v>173</v>
      </c>
      <c r="BE259" s="119">
        <f>IF(N259="základní",J259,0)</f>
        <v>0</v>
      </c>
      <c r="BF259" s="119">
        <f>IF(N259="snížená",J259,0)</f>
        <v>0</v>
      </c>
      <c r="BG259" s="119">
        <f>IF(N259="zákl. přenesená",J259,0)</f>
        <v>0</v>
      </c>
      <c r="BH259" s="119">
        <f>IF(N259="sníž. přenesená",J259,0)</f>
        <v>0</v>
      </c>
      <c r="BI259" s="119">
        <f>IF(N259="nulová",J259,0)</f>
        <v>0</v>
      </c>
      <c r="BJ259" s="17" t="s">
        <v>87</v>
      </c>
      <c r="BK259" s="119">
        <f>ROUND(I259*H259,2)</f>
        <v>0</v>
      </c>
      <c r="BL259" s="17" t="s">
        <v>181</v>
      </c>
      <c r="BM259" s="213" t="s">
        <v>1274</v>
      </c>
    </row>
    <row r="260" spans="2:51" s="14" customFormat="1" ht="12">
      <c r="B260" s="225"/>
      <c r="C260" s="226"/>
      <c r="D260" s="216" t="s">
        <v>184</v>
      </c>
      <c r="E260" s="227" t="s">
        <v>1</v>
      </c>
      <c r="F260" s="228" t="s">
        <v>1275</v>
      </c>
      <c r="G260" s="226"/>
      <c r="H260" s="229">
        <v>25.53</v>
      </c>
      <c r="I260" s="230"/>
      <c r="J260" s="226"/>
      <c r="K260" s="226"/>
      <c r="L260" s="231"/>
      <c r="M260" s="232"/>
      <c r="N260" s="233"/>
      <c r="O260" s="233"/>
      <c r="P260" s="233"/>
      <c r="Q260" s="233"/>
      <c r="R260" s="233"/>
      <c r="S260" s="233"/>
      <c r="T260" s="234"/>
      <c r="AT260" s="235" t="s">
        <v>184</v>
      </c>
      <c r="AU260" s="235" t="s">
        <v>89</v>
      </c>
      <c r="AV260" s="14" t="s">
        <v>89</v>
      </c>
      <c r="AW260" s="14" t="s">
        <v>33</v>
      </c>
      <c r="AX260" s="14" t="s">
        <v>87</v>
      </c>
      <c r="AY260" s="235" t="s">
        <v>173</v>
      </c>
    </row>
    <row r="261" spans="1:65" s="2" customFormat="1" ht="24.2" customHeight="1">
      <c r="A261" s="35"/>
      <c r="B261" s="36"/>
      <c r="C261" s="201" t="s">
        <v>488</v>
      </c>
      <c r="D261" s="201" t="s">
        <v>177</v>
      </c>
      <c r="E261" s="202" t="s">
        <v>1276</v>
      </c>
      <c r="F261" s="203" t="s">
        <v>347</v>
      </c>
      <c r="G261" s="204" t="s">
        <v>255</v>
      </c>
      <c r="H261" s="205">
        <v>8</v>
      </c>
      <c r="I261" s="206"/>
      <c r="J261" s="207">
        <f>ROUND(I261*H261,2)</f>
        <v>0</v>
      </c>
      <c r="K261" s="208"/>
      <c r="L261" s="38"/>
      <c r="M261" s="209" t="s">
        <v>1</v>
      </c>
      <c r="N261" s="210" t="s">
        <v>44</v>
      </c>
      <c r="O261" s="72"/>
      <c r="P261" s="211">
        <f>O261*H261</f>
        <v>0</v>
      </c>
      <c r="Q261" s="211">
        <v>0</v>
      </c>
      <c r="R261" s="211">
        <f>Q261*H261</f>
        <v>0</v>
      </c>
      <c r="S261" s="211">
        <v>0</v>
      </c>
      <c r="T261" s="212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3" t="s">
        <v>181</v>
      </c>
      <c r="AT261" s="213" t="s">
        <v>177</v>
      </c>
      <c r="AU261" s="213" t="s">
        <v>89</v>
      </c>
      <c r="AY261" s="17" t="s">
        <v>173</v>
      </c>
      <c r="BE261" s="119">
        <f>IF(N261="základní",J261,0)</f>
        <v>0</v>
      </c>
      <c r="BF261" s="119">
        <f>IF(N261="snížená",J261,0)</f>
        <v>0</v>
      </c>
      <c r="BG261" s="119">
        <f>IF(N261="zákl. přenesená",J261,0)</f>
        <v>0</v>
      </c>
      <c r="BH261" s="119">
        <f>IF(N261="sníž. přenesená",J261,0)</f>
        <v>0</v>
      </c>
      <c r="BI261" s="119">
        <f>IF(N261="nulová",J261,0)</f>
        <v>0</v>
      </c>
      <c r="BJ261" s="17" t="s">
        <v>87</v>
      </c>
      <c r="BK261" s="119">
        <f>ROUND(I261*H261,2)</f>
        <v>0</v>
      </c>
      <c r="BL261" s="17" t="s">
        <v>181</v>
      </c>
      <c r="BM261" s="213" t="s">
        <v>1277</v>
      </c>
    </row>
    <row r="262" spans="2:51" s="13" customFormat="1" ht="12">
      <c r="B262" s="214"/>
      <c r="C262" s="215"/>
      <c r="D262" s="216" t="s">
        <v>184</v>
      </c>
      <c r="E262" s="217" t="s">
        <v>1</v>
      </c>
      <c r="F262" s="218" t="s">
        <v>1266</v>
      </c>
      <c r="G262" s="215"/>
      <c r="H262" s="217" t="s">
        <v>1</v>
      </c>
      <c r="I262" s="219"/>
      <c r="J262" s="215"/>
      <c r="K262" s="215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184</v>
      </c>
      <c r="AU262" s="224" t="s">
        <v>89</v>
      </c>
      <c r="AV262" s="13" t="s">
        <v>87</v>
      </c>
      <c r="AW262" s="13" t="s">
        <v>33</v>
      </c>
      <c r="AX262" s="13" t="s">
        <v>79</v>
      </c>
      <c r="AY262" s="224" t="s">
        <v>173</v>
      </c>
    </row>
    <row r="263" spans="2:51" s="14" customFormat="1" ht="12">
      <c r="B263" s="225"/>
      <c r="C263" s="226"/>
      <c r="D263" s="216" t="s">
        <v>184</v>
      </c>
      <c r="E263" s="227" t="s">
        <v>1</v>
      </c>
      <c r="F263" s="228" t="s">
        <v>1267</v>
      </c>
      <c r="G263" s="226"/>
      <c r="H263" s="229">
        <v>8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AT263" s="235" t="s">
        <v>184</v>
      </c>
      <c r="AU263" s="235" t="s">
        <v>89</v>
      </c>
      <c r="AV263" s="14" t="s">
        <v>89</v>
      </c>
      <c r="AW263" s="14" t="s">
        <v>33</v>
      </c>
      <c r="AX263" s="14" t="s">
        <v>87</v>
      </c>
      <c r="AY263" s="235" t="s">
        <v>173</v>
      </c>
    </row>
    <row r="264" spans="1:65" s="2" customFormat="1" ht="21.75" customHeight="1">
      <c r="A264" s="35"/>
      <c r="B264" s="36"/>
      <c r="C264" s="201" t="s">
        <v>492</v>
      </c>
      <c r="D264" s="201" t="s">
        <v>177</v>
      </c>
      <c r="E264" s="202" t="s">
        <v>1278</v>
      </c>
      <c r="F264" s="203" t="s">
        <v>1279</v>
      </c>
      <c r="G264" s="204" t="s">
        <v>261</v>
      </c>
      <c r="H264" s="205">
        <v>92</v>
      </c>
      <c r="I264" s="206"/>
      <c r="J264" s="207">
        <f>ROUND(I264*H264,2)</f>
        <v>0</v>
      </c>
      <c r="K264" s="208"/>
      <c r="L264" s="38"/>
      <c r="M264" s="209" t="s">
        <v>1</v>
      </c>
      <c r="N264" s="210" t="s">
        <v>44</v>
      </c>
      <c r="O264" s="72"/>
      <c r="P264" s="211">
        <f>O264*H264</f>
        <v>0</v>
      </c>
      <c r="Q264" s="211">
        <v>0</v>
      </c>
      <c r="R264" s="211">
        <f>Q264*H264</f>
        <v>0</v>
      </c>
      <c r="S264" s="211">
        <v>0</v>
      </c>
      <c r="T264" s="212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3" t="s">
        <v>181</v>
      </c>
      <c r="AT264" s="213" t="s">
        <v>177</v>
      </c>
      <c r="AU264" s="213" t="s">
        <v>89</v>
      </c>
      <c r="AY264" s="17" t="s">
        <v>173</v>
      </c>
      <c r="BE264" s="119">
        <f>IF(N264="základní",J264,0)</f>
        <v>0</v>
      </c>
      <c r="BF264" s="119">
        <f>IF(N264="snížená",J264,0)</f>
        <v>0</v>
      </c>
      <c r="BG264" s="119">
        <f>IF(N264="zákl. přenesená",J264,0)</f>
        <v>0</v>
      </c>
      <c r="BH264" s="119">
        <f>IF(N264="sníž. přenesená",J264,0)</f>
        <v>0</v>
      </c>
      <c r="BI264" s="119">
        <f>IF(N264="nulová",J264,0)</f>
        <v>0</v>
      </c>
      <c r="BJ264" s="17" t="s">
        <v>87</v>
      </c>
      <c r="BK264" s="119">
        <f>ROUND(I264*H264,2)</f>
        <v>0</v>
      </c>
      <c r="BL264" s="17" t="s">
        <v>181</v>
      </c>
      <c r="BM264" s="213" t="s">
        <v>1280</v>
      </c>
    </row>
    <row r="265" spans="1:65" s="2" customFormat="1" ht="16.5" customHeight="1">
      <c r="A265" s="35"/>
      <c r="B265" s="36"/>
      <c r="C265" s="247" t="s">
        <v>496</v>
      </c>
      <c r="D265" s="247" t="s">
        <v>291</v>
      </c>
      <c r="E265" s="248" t="s">
        <v>1281</v>
      </c>
      <c r="F265" s="249" t="s">
        <v>1282</v>
      </c>
      <c r="G265" s="250" t="s">
        <v>261</v>
      </c>
      <c r="H265" s="251">
        <v>105.8</v>
      </c>
      <c r="I265" s="252"/>
      <c r="J265" s="253">
        <f>ROUND(I265*H265,2)</f>
        <v>0</v>
      </c>
      <c r="K265" s="254"/>
      <c r="L265" s="255"/>
      <c r="M265" s="256" t="s">
        <v>1</v>
      </c>
      <c r="N265" s="257" t="s">
        <v>44</v>
      </c>
      <c r="O265" s="72"/>
      <c r="P265" s="211">
        <f>O265*H265</f>
        <v>0</v>
      </c>
      <c r="Q265" s="211">
        <v>0</v>
      </c>
      <c r="R265" s="211">
        <f>Q265*H265</f>
        <v>0</v>
      </c>
      <c r="S265" s="211">
        <v>0</v>
      </c>
      <c r="T265" s="212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3" t="s">
        <v>227</v>
      </c>
      <c r="AT265" s="213" t="s">
        <v>291</v>
      </c>
      <c r="AU265" s="213" t="s">
        <v>89</v>
      </c>
      <c r="AY265" s="17" t="s">
        <v>173</v>
      </c>
      <c r="BE265" s="119">
        <f>IF(N265="základní",J265,0)</f>
        <v>0</v>
      </c>
      <c r="BF265" s="119">
        <f>IF(N265="snížená",J265,0)</f>
        <v>0</v>
      </c>
      <c r="BG265" s="119">
        <f>IF(N265="zákl. přenesená",J265,0)</f>
        <v>0</v>
      </c>
      <c r="BH265" s="119">
        <f>IF(N265="sníž. přenesená",J265,0)</f>
        <v>0</v>
      </c>
      <c r="BI265" s="119">
        <f>IF(N265="nulová",J265,0)</f>
        <v>0</v>
      </c>
      <c r="BJ265" s="17" t="s">
        <v>87</v>
      </c>
      <c r="BK265" s="119">
        <f>ROUND(I265*H265,2)</f>
        <v>0</v>
      </c>
      <c r="BL265" s="17" t="s">
        <v>181</v>
      </c>
      <c r="BM265" s="213" t="s">
        <v>1283</v>
      </c>
    </row>
    <row r="266" spans="2:51" s="14" customFormat="1" ht="12">
      <c r="B266" s="225"/>
      <c r="C266" s="226"/>
      <c r="D266" s="216" t="s">
        <v>184</v>
      </c>
      <c r="E266" s="226"/>
      <c r="F266" s="228" t="s">
        <v>1284</v>
      </c>
      <c r="G266" s="226"/>
      <c r="H266" s="229">
        <v>105.8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AT266" s="235" t="s">
        <v>184</v>
      </c>
      <c r="AU266" s="235" t="s">
        <v>89</v>
      </c>
      <c r="AV266" s="14" t="s">
        <v>89</v>
      </c>
      <c r="AW266" s="14" t="s">
        <v>4</v>
      </c>
      <c r="AX266" s="14" t="s">
        <v>87</v>
      </c>
      <c r="AY266" s="235" t="s">
        <v>173</v>
      </c>
    </row>
    <row r="267" spans="2:63" s="12" customFormat="1" ht="22.9" customHeight="1">
      <c r="B267" s="185"/>
      <c r="C267" s="186"/>
      <c r="D267" s="187" t="s">
        <v>78</v>
      </c>
      <c r="E267" s="199" t="s">
        <v>182</v>
      </c>
      <c r="F267" s="199" t="s">
        <v>1285</v>
      </c>
      <c r="G267" s="186"/>
      <c r="H267" s="186"/>
      <c r="I267" s="189"/>
      <c r="J267" s="200">
        <f>BK267</f>
        <v>0</v>
      </c>
      <c r="K267" s="186"/>
      <c r="L267" s="191"/>
      <c r="M267" s="192"/>
      <c r="N267" s="193"/>
      <c r="O267" s="193"/>
      <c r="P267" s="194">
        <f>SUM(P268:P280)</f>
        <v>0</v>
      </c>
      <c r="Q267" s="193"/>
      <c r="R267" s="194">
        <f>SUM(R268:R280)</f>
        <v>6.88708</v>
      </c>
      <c r="S267" s="193"/>
      <c r="T267" s="195">
        <f>SUM(T268:T280)</f>
        <v>0</v>
      </c>
      <c r="AR267" s="196" t="s">
        <v>87</v>
      </c>
      <c r="AT267" s="197" t="s">
        <v>78</v>
      </c>
      <c r="AU267" s="197" t="s">
        <v>87</v>
      </c>
      <c r="AY267" s="196" t="s">
        <v>173</v>
      </c>
      <c r="BK267" s="198">
        <f>SUM(BK268:BK280)</f>
        <v>0</v>
      </c>
    </row>
    <row r="268" spans="1:65" s="2" customFormat="1" ht="24.2" customHeight="1">
      <c r="A268" s="35"/>
      <c r="B268" s="36"/>
      <c r="C268" s="201" t="s">
        <v>500</v>
      </c>
      <c r="D268" s="201" t="s">
        <v>177</v>
      </c>
      <c r="E268" s="202" t="s">
        <v>1286</v>
      </c>
      <c r="F268" s="203" t="s">
        <v>1287</v>
      </c>
      <c r="G268" s="204" t="s">
        <v>373</v>
      </c>
      <c r="H268" s="205">
        <v>22</v>
      </c>
      <c r="I268" s="206"/>
      <c r="J268" s="207">
        <f>ROUND(I268*H268,2)</f>
        <v>0</v>
      </c>
      <c r="K268" s="208"/>
      <c r="L268" s="38"/>
      <c r="M268" s="209" t="s">
        <v>1</v>
      </c>
      <c r="N268" s="210" t="s">
        <v>44</v>
      </c>
      <c r="O268" s="72"/>
      <c r="P268" s="211">
        <f>O268*H268</f>
        <v>0</v>
      </c>
      <c r="Q268" s="211">
        <v>0.17489</v>
      </c>
      <c r="R268" s="211">
        <f>Q268*H268</f>
        <v>3.84758</v>
      </c>
      <c r="S268" s="211">
        <v>0</v>
      </c>
      <c r="T268" s="21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3" t="s">
        <v>181</v>
      </c>
      <c r="AT268" s="213" t="s">
        <v>177</v>
      </c>
      <c r="AU268" s="213" t="s">
        <v>89</v>
      </c>
      <c r="AY268" s="17" t="s">
        <v>173</v>
      </c>
      <c r="BE268" s="119">
        <f>IF(N268="základní",J268,0)</f>
        <v>0</v>
      </c>
      <c r="BF268" s="119">
        <f>IF(N268="snížená",J268,0)</f>
        <v>0</v>
      </c>
      <c r="BG268" s="119">
        <f>IF(N268="zákl. přenesená",J268,0)</f>
        <v>0</v>
      </c>
      <c r="BH268" s="119">
        <f>IF(N268="sníž. přenesená",J268,0)</f>
        <v>0</v>
      </c>
      <c r="BI268" s="119">
        <f>IF(N268="nulová",J268,0)</f>
        <v>0</v>
      </c>
      <c r="BJ268" s="17" t="s">
        <v>87</v>
      </c>
      <c r="BK268" s="119">
        <f>ROUND(I268*H268,2)</f>
        <v>0</v>
      </c>
      <c r="BL268" s="17" t="s">
        <v>181</v>
      </c>
      <c r="BM268" s="213" t="s">
        <v>1288</v>
      </c>
    </row>
    <row r="269" spans="2:51" s="14" customFormat="1" ht="12">
      <c r="B269" s="225"/>
      <c r="C269" s="226"/>
      <c r="D269" s="216" t="s">
        <v>184</v>
      </c>
      <c r="E269" s="227" t="s">
        <v>1</v>
      </c>
      <c r="F269" s="228" t="s">
        <v>1289</v>
      </c>
      <c r="G269" s="226"/>
      <c r="H269" s="229">
        <v>22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AT269" s="235" t="s">
        <v>184</v>
      </c>
      <c r="AU269" s="235" t="s">
        <v>89</v>
      </c>
      <c r="AV269" s="14" t="s">
        <v>89</v>
      </c>
      <c r="AW269" s="14" t="s">
        <v>33</v>
      </c>
      <c r="AX269" s="14" t="s">
        <v>87</v>
      </c>
      <c r="AY269" s="235" t="s">
        <v>173</v>
      </c>
    </row>
    <row r="270" spans="1:65" s="2" customFormat="1" ht="24.2" customHeight="1">
      <c r="A270" s="35"/>
      <c r="B270" s="36"/>
      <c r="C270" s="247" t="s">
        <v>504</v>
      </c>
      <c r="D270" s="247" t="s">
        <v>291</v>
      </c>
      <c r="E270" s="248" t="s">
        <v>1290</v>
      </c>
      <c r="F270" s="249" t="s">
        <v>1291</v>
      </c>
      <c r="G270" s="250" t="s">
        <v>373</v>
      </c>
      <c r="H270" s="251">
        <v>14</v>
      </c>
      <c r="I270" s="252"/>
      <c r="J270" s="253">
        <f aca="true" t="shared" si="0" ref="J270:J280">ROUND(I270*H270,2)</f>
        <v>0</v>
      </c>
      <c r="K270" s="254"/>
      <c r="L270" s="255"/>
      <c r="M270" s="256" t="s">
        <v>1</v>
      </c>
      <c r="N270" s="257" t="s">
        <v>44</v>
      </c>
      <c r="O270" s="72"/>
      <c r="P270" s="211">
        <f aca="true" t="shared" si="1" ref="P270:P280">O270*H270</f>
        <v>0</v>
      </c>
      <c r="Q270" s="211">
        <v>0.0035</v>
      </c>
      <c r="R270" s="211">
        <f aca="true" t="shared" si="2" ref="R270:R280">Q270*H270</f>
        <v>0.049</v>
      </c>
      <c r="S270" s="211">
        <v>0</v>
      </c>
      <c r="T270" s="212">
        <f aca="true" t="shared" si="3" ref="T270:T280"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3" t="s">
        <v>227</v>
      </c>
      <c r="AT270" s="213" t="s">
        <v>291</v>
      </c>
      <c r="AU270" s="213" t="s">
        <v>89</v>
      </c>
      <c r="AY270" s="17" t="s">
        <v>173</v>
      </c>
      <c r="BE270" s="119">
        <f aca="true" t="shared" si="4" ref="BE270:BE280">IF(N270="základní",J270,0)</f>
        <v>0</v>
      </c>
      <c r="BF270" s="119">
        <f aca="true" t="shared" si="5" ref="BF270:BF280">IF(N270="snížená",J270,0)</f>
        <v>0</v>
      </c>
      <c r="BG270" s="119">
        <f aca="true" t="shared" si="6" ref="BG270:BG280">IF(N270="zákl. přenesená",J270,0)</f>
        <v>0</v>
      </c>
      <c r="BH270" s="119">
        <f aca="true" t="shared" si="7" ref="BH270:BH280">IF(N270="sníž. přenesená",J270,0)</f>
        <v>0</v>
      </c>
      <c r="BI270" s="119">
        <f aca="true" t="shared" si="8" ref="BI270:BI280">IF(N270="nulová",J270,0)</f>
        <v>0</v>
      </c>
      <c r="BJ270" s="17" t="s">
        <v>87</v>
      </c>
      <c r="BK270" s="119">
        <f aca="true" t="shared" si="9" ref="BK270:BK280">ROUND(I270*H270,2)</f>
        <v>0</v>
      </c>
      <c r="BL270" s="17" t="s">
        <v>181</v>
      </c>
      <c r="BM270" s="213" t="s">
        <v>1292</v>
      </c>
    </row>
    <row r="271" spans="1:65" s="2" customFormat="1" ht="24.2" customHeight="1">
      <c r="A271" s="35"/>
      <c r="B271" s="36"/>
      <c r="C271" s="247" t="s">
        <v>508</v>
      </c>
      <c r="D271" s="247" t="s">
        <v>291</v>
      </c>
      <c r="E271" s="248" t="s">
        <v>1293</v>
      </c>
      <c r="F271" s="249" t="s">
        <v>1294</v>
      </c>
      <c r="G271" s="250" t="s">
        <v>373</v>
      </c>
      <c r="H271" s="251">
        <v>8</v>
      </c>
      <c r="I271" s="252"/>
      <c r="J271" s="253">
        <f t="shared" si="0"/>
        <v>0</v>
      </c>
      <c r="K271" s="254"/>
      <c r="L271" s="255"/>
      <c r="M271" s="256" t="s">
        <v>1</v>
      </c>
      <c r="N271" s="257" t="s">
        <v>44</v>
      </c>
      <c r="O271" s="72"/>
      <c r="P271" s="211">
        <f t="shared" si="1"/>
        <v>0</v>
      </c>
      <c r="Q271" s="211">
        <v>0.0034</v>
      </c>
      <c r="R271" s="211">
        <f t="shared" si="2"/>
        <v>0.0272</v>
      </c>
      <c r="S271" s="211">
        <v>0</v>
      </c>
      <c r="T271" s="212">
        <f t="shared" si="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3" t="s">
        <v>227</v>
      </c>
      <c r="AT271" s="213" t="s">
        <v>291</v>
      </c>
      <c r="AU271" s="213" t="s">
        <v>89</v>
      </c>
      <c r="AY271" s="17" t="s">
        <v>173</v>
      </c>
      <c r="BE271" s="119">
        <f t="shared" si="4"/>
        <v>0</v>
      </c>
      <c r="BF271" s="119">
        <f t="shared" si="5"/>
        <v>0</v>
      </c>
      <c r="BG271" s="119">
        <f t="shared" si="6"/>
        <v>0</v>
      </c>
      <c r="BH271" s="119">
        <f t="shared" si="7"/>
        <v>0</v>
      </c>
      <c r="BI271" s="119">
        <f t="shared" si="8"/>
        <v>0</v>
      </c>
      <c r="BJ271" s="17" t="s">
        <v>87</v>
      </c>
      <c r="BK271" s="119">
        <f t="shared" si="9"/>
        <v>0</v>
      </c>
      <c r="BL271" s="17" t="s">
        <v>181</v>
      </c>
      <c r="BM271" s="213" t="s">
        <v>1295</v>
      </c>
    </row>
    <row r="272" spans="1:65" s="2" customFormat="1" ht="24.2" customHeight="1">
      <c r="A272" s="35"/>
      <c r="B272" s="36"/>
      <c r="C272" s="201" t="s">
        <v>512</v>
      </c>
      <c r="D272" s="201" t="s">
        <v>177</v>
      </c>
      <c r="E272" s="202" t="s">
        <v>1296</v>
      </c>
      <c r="F272" s="203" t="s">
        <v>1297</v>
      </c>
      <c r="G272" s="204" t="s">
        <v>373</v>
      </c>
      <c r="H272" s="205">
        <v>1</v>
      </c>
      <c r="I272" s="206"/>
      <c r="J272" s="207">
        <f t="shared" si="0"/>
        <v>0</v>
      </c>
      <c r="K272" s="208"/>
      <c r="L272" s="38"/>
      <c r="M272" s="209" t="s">
        <v>1</v>
      </c>
      <c r="N272" s="210" t="s">
        <v>44</v>
      </c>
      <c r="O272" s="72"/>
      <c r="P272" s="211">
        <f t="shared" si="1"/>
        <v>0</v>
      </c>
      <c r="Q272" s="211">
        <v>0</v>
      </c>
      <c r="R272" s="211">
        <f t="shared" si="2"/>
        <v>0</v>
      </c>
      <c r="S272" s="211">
        <v>0</v>
      </c>
      <c r="T272" s="212">
        <f t="shared" si="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3" t="s">
        <v>181</v>
      </c>
      <c r="AT272" s="213" t="s">
        <v>177</v>
      </c>
      <c r="AU272" s="213" t="s">
        <v>89</v>
      </c>
      <c r="AY272" s="17" t="s">
        <v>173</v>
      </c>
      <c r="BE272" s="119">
        <f t="shared" si="4"/>
        <v>0</v>
      </c>
      <c r="BF272" s="119">
        <f t="shared" si="5"/>
        <v>0</v>
      </c>
      <c r="BG272" s="119">
        <f t="shared" si="6"/>
        <v>0</v>
      </c>
      <c r="BH272" s="119">
        <f t="shared" si="7"/>
        <v>0</v>
      </c>
      <c r="BI272" s="119">
        <f t="shared" si="8"/>
        <v>0</v>
      </c>
      <c r="BJ272" s="17" t="s">
        <v>87</v>
      </c>
      <c r="BK272" s="119">
        <f t="shared" si="9"/>
        <v>0</v>
      </c>
      <c r="BL272" s="17" t="s">
        <v>181</v>
      </c>
      <c r="BM272" s="213" t="s">
        <v>1298</v>
      </c>
    </row>
    <row r="273" spans="1:65" s="2" customFormat="1" ht="16.5" customHeight="1">
      <c r="A273" s="35"/>
      <c r="B273" s="36"/>
      <c r="C273" s="247" t="s">
        <v>516</v>
      </c>
      <c r="D273" s="247" t="s">
        <v>291</v>
      </c>
      <c r="E273" s="248" t="s">
        <v>1299</v>
      </c>
      <c r="F273" s="249" t="s">
        <v>1300</v>
      </c>
      <c r="G273" s="250" t="s">
        <v>373</v>
      </c>
      <c r="H273" s="251">
        <v>1</v>
      </c>
      <c r="I273" s="252"/>
      <c r="J273" s="253">
        <f t="shared" si="0"/>
        <v>0</v>
      </c>
      <c r="K273" s="254"/>
      <c r="L273" s="255"/>
      <c r="M273" s="256" t="s">
        <v>1</v>
      </c>
      <c r="N273" s="257" t="s">
        <v>44</v>
      </c>
      <c r="O273" s="72"/>
      <c r="P273" s="211">
        <f t="shared" si="1"/>
        <v>0</v>
      </c>
      <c r="Q273" s="211">
        <v>0.0985</v>
      </c>
      <c r="R273" s="211">
        <f t="shared" si="2"/>
        <v>0.0985</v>
      </c>
      <c r="S273" s="211">
        <v>0</v>
      </c>
      <c r="T273" s="212">
        <f t="shared" si="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3" t="s">
        <v>227</v>
      </c>
      <c r="AT273" s="213" t="s">
        <v>291</v>
      </c>
      <c r="AU273" s="213" t="s">
        <v>89</v>
      </c>
      <c r="AY273" s="17" t="s">
        <v>173</v>
      </c>
      <c r="BE273" s="119">
        <f t="shared" si="4"/>
        <v>0</v>
      </c>
      <c r="BF273" s="119">
        <f t="shared" si="5"/>
        <v>0</v>
      </c>
      <c r="BG273" s="119">
        <f t="shared" si="6"/>
        <v>0</v>
      </c>
      <c r="BH273" s="119">
        <f t="shared" si="7"/>
        <v>0</v>
      </c>
      <c r="BI273" s="119">
        <f t="shared" si="8"/>
        <v>0</v>
      </c>
      <c r="BJ273" s="17" t="s">
        <v>87</v>
      </c>
      <c r="BK273" s="119">
        <f t="shared" si="9"/>
        <v>0</v>
      </c>
      <c r="BL273" s="17" t="s">
        <v>181</v>
      </c>
      <c r="BM273" s="213" t="s">
        <v>1301</v>
      </c>
    </row>
    <row r="274" spans="1:65" s="2" customFormat="1" ht="24.2" customHeight="1">
      <c r="A274" s="35"/>
      <c r="B274" s="36"/>
      <c r="C274" s="201" t="s">
        <v>521</v>
      </c>
      <c r="D274" s="201" t="s">
        <v>177</v>
      </c>
      <c r="E274" s="202" t="s">
        <v>1302</v>
      </c>
      <c r="F274" s="203" t="s">
        <v>1303</v>
      </c>
      <c r="G274" s="204" t="s">
        <v>373</v>
      </c>
      <c r="H274" s="205">
        <v>1</v>
      </c>
      <c r="I274" s="206"/>
      <c r="J274" s="207">
        <f t="shared" si="0"/>
        <v>0</v>
      </c>
      <c r="K274" s="208"/>
      <c r="L274" s="38"/>
      <c r="M274" s="209" t="s">
        <v>1</v>
      </c>
      <c r="N274" s="210" t="s">
        <v>44</v>
      </c>
      <c r="O274" s="72"/>
      <c r="P274" s="211">
        <f t="shared" si="1"/>
        <v>0</v>
      </c>
      <c r="Q274" s="211">
        <v>0</v>
      </c>
      <c r="R274" s="211">
        <f t="shared" si="2"/>
        <v>0</v>
      </c>
      <c r="S274" s="211">
        <v>0</v>
      </c>
      <c r="T274" s="212">
        <f t="shared" si="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3" t="s">
        <v>181</v>
      </c>
      <c r="AT274" s="213" t="s">
        <v>177</v>
      </c>
      <c r="AU274" s="213" t="s">
        <v>89</v>
      </c>
      <c r="AY274" s="17" t="s">
        <v>173</v>
      </c>
      <c r="BE274" s="119">
        <f t="shared" si="4"/>
        <v>0</v>
      </c>
      <c r="BF274" s="119">
        <f t="shared" si="5"/>
        <v>0</v>
      </c>
      <c r="BG274" s="119">
        <f t="shared" si="6"/>
        <v>0</v>
      </c>
      <c r="BH274" s="119">
        <f t="shared" si="7"/>
        <v>0</v>
      </c>
      <c r="BI274" s="119">
        <f t="shared" si="8"/>
        <v>0</v>
      </c>
      <c r="BJ274" s="17" t="s">
        <v>87</v>
      </c>
      <c r="BK274" s="119">
        <f t="shared" si="9"/>
        <v>0</v>
      </c>
      <c r="BL274" s="17" t="s">
        <v>181</v>
      </c>
      <c r="BM274" s="213" t="s">
        <v>1304</v>
      </c>
    </row>
    <row r="275" spans="1:65" s="2" customFormat="1" ht="16.5" customHeight="1">
      <c r="A275" s="35"/>
      <c r="B275" s="36"/>
      <c r="C275" s="247" t="s">
        <v>525</v>
      </c>
      <c r="D275" s="247" t="s">
        <v>291</v>
      </c>
      <c r="E275" s="248" t="s">
        <v>1305</v>
      </c>
      <c r="F275" s="249" t="s">
        <v>1306</v>
      </c>
      <c r="G275" s="250" t="s">
        <v>373</v>
      </c>
      <c r="H275" s="251">
        <v>1</v>
      </c>
      <c r="I275" s="252"/>
      <c r="J275" s="253">
        <f t="shared" si="0"/>
        <v>0</v>
      </c>
      <c r="K275" s="254"/>
      <c r="L275" s="255"/>
      <c r="M275" s="256" t="s">
        <v>1</v>
      </c>
      <c r="N275" s="257" t="s">
        <v>44</v>
      </c>
      <c r="O275" s="72"/>
      <c r="P275" s="211">
        <f t="shared" si="1"/>
        <v>0</v>
      </c>
      <c r="Q275" s="211">
        <v>0</v>
      </c>
      <c r="R275" s="211">
        <f t="shared" si="2"/>
        <v>0</v>
      </c>
      <c r="S275" s="211">
        <v>0</v>
      </c>
      <c r="T275" s="212">
        <f t="shared" si="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3" t="s">
        <v>227</v>
      </c>
      <c r="AT275" s="213" t="s">
        <v>291</v>
      </c>
      <c r="AU275" s="213" t="s">
        <v>89</v>
      </c>
      <c r="AY275" s="17" t="s">
        <v>173</v>
      </c>
      <c r="BE275" s="119">
        <f t="shared" si="4"/>
        <v>0</v>
      </c>
      <c r="BF275" s="119">
        <f t="shared" si="5"/>
        <v>0</v>
      </c>
      <c r="BG275" s="119">
        <f t="shared" si="6"/>
        <v>0</v>
      </c>
      <c r="BH275" s="119">
        <f t="shared" si="7"/>
        <v>0</v>
      </c>
      <c r="BI275" s="119">
        <f t="shared" si="8"/>
        <v>0</v>
      </c>
      <c r="BJ275" s="17" t="s">
        <v>87</v>
      </c>
      <c r="BK275" s="119">
        <f t="shared" si="9"/>
        <v>0</v>
      </c>
      <c r="BL275" s="17" t="s">
        <v>181</v>
      </c>
      <c r="BM275" s="213" t="s">
        <v>1307</v>
      </c>
    </row>
    <row r="276" spans="1:65" s="2" customFormat="1" ht="37.9" customHeight="1">
      <c r="A276" s="35"/>
      <c r="B276" s="36"/>
      <c r="C276" s="201" t="s">
        <v>426</v>
      </c>
      <c r="D276" s="201" t="s">
        <v>177</v>
      </c>
      <c r="E276" s="202" t="s">
        <v>1308</v>
      </c>
      <c r="F276" s="203" t="s">
        <v>1309</v>
      </c>
      <c r="G276" s="204" t="s">
        <v>373</v>
      </c>
      <c r="H276" s="205">
        <v>12</v>
      </c>
      <c r="I276" s="206"/>
      <c r="J276" s="207">
        <f t="shared" si="0"/>
        <v>0</v>
      </c>
      <c r="K276" s="208"/>
      <c r="L276" s="38"/>
      <c r="M276" s="209" t="s">
        <v>1</v>
      </c>
      <c r="N276" s="210" t="s">
        <v>44</v>
      </c>
      <c r="O276" s="72"/>
      <c r="P276" s="211">
        <f t="shared" si="1"/>
        <v>0</v>
      </c>
      <c r="Q276" s="211">
        <v>0.0004</v>
      </c>
      <c r="R276" s="211">
        <f t="shared" si="2"/>
        <v>0.0048000000000000004</v>
      </c>
      <c r="S276" s="211">
        <v>0</v>
      </c>
      <c r="T276" s="212">
        <f t="shared" si="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3" t="s">
        <v>181</v>
      </c>
      <c r="AT276" s="213" t="s">
        <v>177</v>
      </c>
      <c r="AU276" s="213" t="s">
        <v>89</v>
      </c>
      <c r="AY276" s="17" t="s">
        <v>173</v>
      </c>
      <c r="BE276" s="119">
        <f t="shared" si="4"/>
        <v>0</v>
      </c>
      <c r="BF276" s="119">
        <f t="shared" si="5"/>
        <v>0</v>
      </c>
      <c r="BG276" s="119">
        <f t="shared" si="6"/>
        <v>0</v>
      </c>
      <c r="BH276" s="119">
        <f t="shared" si="7"/>
        <v>0</v>
      </c>
      <c r="BI276" s="119">
        <f t="shared" si="8"/>
        <v>0</v>
      </c>
      <c r="BJ276" s="17" t="s">
        <v>87</v>
      </c>
      <c r="BK276" s="119">
        <f t="shared" si="9"/>
        <v>0</v>
      </c>
      <c r="BL276" s="17" t="s">
        <v>181</v>
      </c>
      <c r="BM276" s="213" t="s">
        <v>1310</v>
      </c>
    </row>
    <row r="277" spans="1:65" s="2" customFormat="1" ht="16.5" customHeight="1">
      <c r="A277" s="35"/>
      <c r="B277" s="36"/>
      <c r="C277" s="247" t="s">
        <v>535</v>
      </c>
      <c r="D277" s="247" t="s">
        <v>291</v>
      </c>
      <c r="E277" s="248" t="s">
        <v>1311</v>
      </c>
      <c r="F277" s="249" t="s">
        <v>1312</v>
      </c>
      <c r="G277" s="250" t="s">
        <v>373</v>
      </c>
      <c r="H277" s="251">
        <v>12</v>
      </c>
      <c r="I277" s="252"/>
      <c r="J277" s="253">
        <f t="shared" si="0"/>
        <v>0</v>
      </c>
      <c r="K277" s="254"/>
      <c r="L277" s="255"/>
      <c r="M277" s="256" t="s">
        <v>1</v>
      </c>
      <c r="N277" s="257" t="s">
        <v>44</v>
      </c>
      <c r="O277" s="72"/>
      <c r="P277" s="211">
        <f t="shared" si="1"/>
        <v>0</v>
      </c>
      <c r="Q277" s="211">
        <v>0.096</v>
      </c>
      <c r="R277" s="211">
        <f t="shared" si="2"/>
        <v>1.1520000000000001</v>
      </c>
      <c r="S277" s="211">
        <v>0</v>
      </c>
      <c r="T277" s="212">
        <f t="shared" si="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3" t="s">
        <v>227</v>
      </c>
      <c r="AT277" s="213" t="s">
        <v>291</v>
      </c>
      <c r="AU277" s="213" t="s">
        <v>89</v>
      </c>
      <c r="AY277" s="17" t="s">
        <v>173</v>
      </c>
      <c r="BE277" s="119">
        <f t="shared" si="4"/>
        <v>0</v>
      </c>
      <c r="BF277" s="119">
        <f t="shared" si="5"/>
        <v>0</v>
      </c>
      <c r="BG277" s="119">
        <f t="shared" si="6"/>
        <v>0</v>
      </c>
      <c r="BH277" s="119">
        <f t="shared" si="7"/>
        <v>0</v>
      </c>
      <c r="BI277" s="119">
        <f t="shared" si="8"/>
        <v>0</v>
      </c>
      <c r="BJ277" s="17" t="s">
        <v>87</v>
      </c>
      <c r="BK277" s="119">
        <f t="shared" si="9"/>
        <v>0</v>
      </c>
      <c r="BL277" s="17" t="s">
        <v>181</v>
      </c>
      <c r="BM277" s="213" t="s">
        <v>1313</v>
      </c>
    </row>
    <row r="278" spans="1:65" s="2" customFormat="1" ht="24.2" customHeight="1">
      <c r="A278" s="35"/>
      <c r="B278" s="36"/>
      <c r="C278" s="201" t="s">
        <v>541</v>
      </c>
      <c r="D278" s="201" t="s">
        <v>177</v>
      </c>
      <c r="E278" s="202" t="s">
        <v>1314</v>
      </c>
      <c r="F278" s="203" t="s">
        <v>1315</v>
      </c>
      <c r="G278" s="204" t="s">
        <v>193</v>
      </c>
      <c r="H278" s="205">
        <v>28</v>
      </c>
      <c r="I278" s="206"/>
      <c r="J278" s="207">
        <f t="shared" si="0"/>
        <v>0</v>
      </c>
      <c r="K278" s="208"/>
      <c r="L278" s="38"/>
      <c r="M278" s="209" t="s">
        <v>1</v>
      </c>
      <c r="N278" s="210" t="s">
        <v>44</v>
      </c>
      <c r="O278" s="72"/>
      <c r="P278" s="211">
        <f t="shared" si="1"/>
        <v>0</v>
      </c>
      <c r="Q278" s="211">
        <v>0</v>
      </c>
      <c r="R278" s="211">
        <f t="shared" si="2"/>
        <v>0</v>
      </c>
      <c r="S278" s="211">
        <v>0</v>
      </c>
      <c r="T278" s="212">
        <f t="shared" si="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3" t="s">
        <v>181</v>
      </c>
      <c r="AT278" s="213" t="s">
        <v>177</v>
      </c>
      <c r="AU278" s="213" t="s">
        <v>89</v>
      </c>
      <c r="AY278" s="17" t="s">
        <v>173</v>
      </c>
      <c r="BE278" s="119">
        <f t="shared" si="4"/>
        <v>0</v>
      </c>
      <c r="BF278" s="119">
        <f t="shared" si="5"/>
        <v>0</v>
      </c>
      <c r="BG278" s="119">
        <f t="shared" si="6"/>
        <v>0</v>
      </c>
      <c r="BH278" s="119">
        <f t="shared" si="7"/>
        <v>0</v>
      </c>
      <c r="BI278" s="119">
        <f t="shared" si="8"/>
        <v>0</v>
      </c>
      <c r="BJ278" s="17" t="s">
        <v>87</v>
      </c>
      <c r="BK278" s="119">
        <f t="shared" si="9"/>
        <v>0</v>
      </c>
      <c r="BL278" s="17" t="s">
        <v>181</v>
      </c>
      <c r="BM278" s="213" t="s">
        <v>1316</v>
      </c>
    </row>
    <row r="279" spans="1:65" s="2" customFormat="1" ht="24.2" customHeight="1">
      <c r="A279" s="35"/>
      <c r="B279" s="36"/>
      <c r="C279" s="247" t="s">
        <v>545</v>
      </c>
      <c r="D279" s="247" t="s">
        <v>291</v>
      </c>
      <c r="E279" s="248" t="s">
        <v>1317</v>
      </c>
      <c r="F279" s="249" t="s">
        <v>1318</v>
      </c>
      <c r="G279" s="250" t="s">
        <v>193</v>
      </c>
      <c r="H279" s="251">
        <v>28</v>
      </c>
      <c r="I279" s="252"/>
      <c r="J279" s="253">
        <f t="shared" si="0"/>
        <v>0</v>
      </c>
      <c r="K279" s="254"/>
      <c r="L279" s="255"/>
      <c r="M279" s="256" t="s">
        <v>1</v>
      </c>
      <c r="N279" s="257" t="s">
        <v>44</v>
      </c>
      <c r="O279" s="72"/>
      <c r="P279" s="211">
        <f t="shared" si="1"/>
        <v>0</v>
      </c>
      <c r="Q279" s="211">
        <v>0.061</v>
      </c>
      <c r="R279" s="211">
        <f t="shared" si="2"/>
        <v>1.708</v>
      </c>
      <c r="S279" s="211">
        <v>0</v>
      </c>
      <c r="T279" s="212">
        <f t="shared" si="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3" t="s">
        <v>227</v>
      </c>
      <c r="AT279" s="213" t="s">
        <v>291</v>
      </c>
      <c r="AU279" s="213" t="s">
        <v>89</v>
      </c>
      <c r="AY279" s="17" t="s">
        <v>173</v>
      </c>
      <c r="BE279" s="119">
        <f t="shared" si="4"/>
        <v>0</v>
      </c>
      <c r="BF279" s="119">
        <f t="shared" si="5"/>
        <v>0</v>
      </c>
      <c r="BG279" s="119">
        <f t="shared" si="6"/>
        <v>0</v>
      </c>
      <c r="BH279" s="119">
        <f t="shared" si="7"/>
        <v>0</v>
      </c>
      <c r="BI279" s="119">
        <f t="shared" si="8"/>
        <v>0</v>
      </c>
      <c r="BJ279" s="17" t="s">
        <v>87</v>
      </c>
      <c r="BK279" s="119">
        <f t="shared" si="9"/>
        <v>0</v>
      </c>
      <c r="BL279" s="17" t="s">
        <v>181</v>
      </c>
      <c r="BM279" s="213" t="s">
        <v>1319</v>
      </c>
    </row>
    <row r="280" spans="1:65" s="2" customFormat="1" ht="16.5" customHeight="1">
      <c r="A280" s="35"/>
      <c r="B280" s="36"/>
      <c r="C280" s="247" t="s">
        <v>549</v>
      </c>
      <c r="D280" s="247" t="s">
        <v>291</v>
      </c>
      <c r="E280" s="248" t="s">
        <v>1320</v>
      </c>
      <c r="F280" s="249" t="s">
        <v>1321</v>
      </c>
      <c r="G280" s="250" t="s">
        <v>373</v>
      </c>
      <c r="H280" s="251">
        <v>5</v>
      </c>
      <c r="I280" s="252"/>
      <c r="J280" s="253">
        <f t="shared" si="0"/>
        <v>0</v>
      </c>
      <c r="K280" s="254"/>
      <c r="L280" s="255"/>
      <c r="M280" s="256" t="s">
        <v>1</v>
      </c>
      <c r="N280" s="257" t="s">
        <v>44</v>
      </c>
      <c r="O280" s="72"/>
      <c r="P280" s="211">
        <f t="shared" si="1"/>
        <v>0</v>
      </c>
      <c r="Q280" s="211">
        <v>0</v>
      </c>
      <c r="R280" s="211">
        <f t="shared" si="2"/>
        <v>0</v>
      </c>
      <c r="S280" s="211">
        <v>0</v>
      </c>
      <c r="T280" s="212">
        <f t="shared" si="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3" t="s">
        <v>227</v>
      </c>
      <c r="AT280" s="213" t="s">
        <v>291</v>
      </c>
      <c r="AU280" s="213" t="s">
        <v>89</v>
      </c>
      <c r="AY280" s="17" t="s">
        <v>173</v>
      </c>
      <c r="BE280" s="119">
        <f t="shared" si="4"/>
        <v>0</v>
      </c>
      <c r="BF280" s="119">
        <f t="shared" si="5"/>
        <v>0</v>
      </c>
      <c r="BG280" s="119">
        <f t="shared" si="6"/>
        <v>0</v>
      </c>
      <c r="BH280" s="119">
        <f t="shared" si="7"/>
        <v>0</v>
      </c>
      <c r="BI280" s="119">
        <f t="shared" si="8"/>
        <v>0</v>
      </c>
      <c r="BJ280" s="17" t="s">
        <v>87</v>
      </c>
      <c r="BK280" s="119">
        <f t="shared" si="9"/>
        <v>0</v>
      </c>
      <c r="BL280" s="17" t="s">
        <v>181</v>
      </c>
      <c r="BM280" s="213" t="s">
        <v>1322</v>
      </c>
    </row>
    <row r="281" spans="2:63" s="12" customFormat="1" ht="22.9" customHeight="1">
      <c r="B281" s="185"/>
      <c r="C281" s="186"/>
      <c r="D281" s="187" t="s">
        <v>78</v>
      </c>
      <c r="E281" s="199" t="s">
        <v>202</v>
      </c>
      <c r="F281" s="199" t="s">
        <v>1323</v>
      </c>
      <c r="G281" s="186"/>
      <c r="H281" s="186"/>
      <c r="I281" s="189"/>
      <c r="J281" s="200">
        <f>BK281</f>
        <v>0</v>
      </c>
      <c r="K281" s="186"/>
      <c r="L281" s="191"/>
      <c r="M281" s="192"/>
      <c r="N281" s="193"/>
      <c r="O281" s="193"/>
      <c r="P281" s="194">
        <f>SUM(P282:P285)</f>
        <v>0</v>
      </c>
      <c r="Q281" s="193"/>
      <c r="R281" s="194">
        <f>SUM(R282:R285)</f>
        <v>19.42672</v>
      </c>
      <c r="S281" s="193"/>
      <c r="T281" s="195">
        <f>SUM(T282:T285)</f>
        <v>0</v>
      </c>
      <c r="AR281" s="196" t="s">
        <v>87</v>
      </c>
      <c r="AT281" s="197" t="s">
        <v>78</v>
      </c>
      <c r="AU281" s="197" t="s">
        <v>87</v>
      </c>
      <c r="AY281" s="196" t="s">
        <v>173</v>
      </c>
      <c r="BK281" s="198">
        <f>SUM(BK282:BK285)</f>
        <v>0</v>
      </c>
    </row>
    <row r="282" spans="1:65" s="2" customFormat="1" ht="24.2" customHeight="1">
      <c r="A282" s="35"/>
      <c r="B282" s="36"/>
      <c r="C282" s="201" t="s">
        <v>555</v>
      </c>
      <c r="D282" s="201" t="s">
        <v>177</v>
      </c>
      <c r="E282" s="202" t="s">
        <v>1324</v>
      </c>
      <c r="F282" s="203" t="s">
        <v>1325</v>
      </c>
      <c r="G282" s="204" t="s">
        <v>261</v>
      </c>
      <c r="H282" s="205">
        <v>92</v>
      </c>
      <c r="I282" s="206"/>
      <c r="J282" s="207">
        <f>ROUND(I282*H282,2)</f>
        <v>0</v>
      </c>
      <c r="K282" s="208"/>
      <c r="L282" s="38"/>
      <c r="M282" s="209" t="s">
        <v>1</v>
      </c>
      <c r="N282" s="210" t="s">
        <v>44</v>
      </c>
      <c r="O282" s="72"/>
      <c r="P282" s="211">
        <f>O282*H282</f>
        <v>0</v>
      </c>
      <c r="Q282" s="211">
        <v>0</v>
      </c>
      <c r="R282" s="211">
        <f>Q282*H282</f>
        <v>0</v>
      </c>
      <c r="S282" s="211">
        <v>0</v>
      </c>
      <c r="T282" s="212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3" t="s">
        <v>181</v>
      </c>
      <c r="AT282" s="213" t="s">
        <v>177</v>
      </c>
      <c r="AU282" s="213" t="s">
        <v>89</v>
      </c>
      <c r="AY282" s="17" t="s">
        <v>173</v>
      </c>
      <c r="BE282" s="119">
        <f>IF(N282="základní",J282,0)</f>
        <v>0</v>
      </c>
      <c r="BF282" s="119">
        <f>IF(N282="snížená",J282,0)</f>
        <v>0</v>
      </c>
      <c r="BG282" s="119">
        <f>IF(N282="zákl. přenesená",J282,0)</f>
        <v>0</v>
      </c>
      <c r="BH282" s="119">
        <f>IF(N282="sníž. přenesená",J282,0)</f>
        <v>0</v>
      </c>
      <c r="BI282" s="119">
        <f>IF(N282="nulová",J282,0)</f>
        <v>0</v>
      </c>
      <c r="BJ282" s="17" t="s">
        <v>87</v>
      </c>
      <c r="BK282" s="119">
        <f>ROUND(I282*H282,2)</f>
        <v>0</v>
      </c>
      <c r="BL282" s="17" t="s">
        <v>181</v>
      </c>
      <c r="BM282" s="213" t="s">
        <v>1326</v>
      </c>
    </row>
    <row r="283" spans="1:65" s="2" customFormat="1" ht="33" customHeight="1">
      <c r="A283" s="35"/>
      <c r="B283" s="36"/>
      <c r="C283" s="201" t="s">
        <v>561</v>
      </c>
      <c r="D283" s="201" t="s">
        <v>177</v>
      </c>
      <c r="E283" s="202" t="s">
        <v>1327</v>
      </c>
      <c r="F283" s="203" t="s">
        <v>1328</v>
      </c>
      <c r="G283" s="204" t="s">
        <v>261</v>
      </c>
      <c r="H283" s="205">
        <v>92</v>
      </c>
      <c r="I283" s="206"/>
      <c r="J283" s="207">
        <f>ROUND(I283*H283,2)</f>
        <v>0</v>
      </c>
      <c r="K283" s="208"/>
      <c r="L283" s="38"/>
      <c r="M283" s="209" t="s">
        <v>1</v>
      </c>
      <c r="N283" s="210" t="s">
        <v>44</v>
      </c>
      <c r="O283" s="72"/>
      <c r="P283" s="211">
        <f>O283*H283</f>
        <v>0</v>
      </c>
      <c r="Q283" s="211">
        <v>0.101</v>
      </c>
      <c r="R283" s="211">
        <f>Q283*H283</f>
        <v>9.292</v>
      </c>
      <c r="S283" s="211">
        <v>0</v>
      </c>
      <c r="T283" s="21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13" t="s">
        <v>181</v>
      </c>
      <c r="AT283" s="213" t="s">
        <v>177</v>
      </c>
      <c r="AU283" s="213" t="s">
        <v>89</v>
      </c>
      <c r="AY283" s="17" t="s">
        <v>173</v>
      </c>
      <c r="BE283" s="119">
        <f>IF(N283="základní",J283,0)</f>
        <v>0</v>
      </c>
      <c r="BF283" s="119">
        <f>IF(N283="snížená",J283,0)</f>
        <v>0</v>
      </c>
      <c r="BG283" s="119">
        <f>IF(N283="zákl. přenesená",J283,0)</f>
        <v>0</v>
      </c>
      <c r="BH283" s="119">
        <f>IF(N283="sníž. přenesená",J283,0)</f>
        <v>0</v>
      </c>
      <c r="BI283" s="119">
        <f>IF(N283="nulová",J283,0)</f>
        <v>0</v>
      </c>
      <c r="BJ283" s="17" t="s">
        <v>87</v>
      </c>
      <c r="BK283" s="119">
        <f>ROUND(I283*H283,2)</f>
        <v>0</v>
      </c>
      <c r="BL283" s="17" t="s">
        <v>181</v>
      </c>
      <c r="BM283" s="213" t="s">
        <v>1329</v>
      </c>
    </row>
    <row r="284" spans="1:65" s="2" customFormat="1" ht="16.5" customHeight="1">
      <c r="A284" s="35"/>
      <c r="B284" s="36"/>
      <c r="C284" s="247" t="s">
        <v>566</v>
      </c>
      <c r="D284" s="247" t="s">
        <v>291</v>
      </c>
      <c r="E284" s="248" t="s">
        <v>1330</v>
      </c>
      <c r="F284" s="249" t="s">
        <v>1331</v>
      </c>
      <c r="G284" s="250" t="s">
        <v>261</v>
      </c>
      <c r="H284" s="251">
        <v>93.84</v>
      </c>
      <c r="I284" s="252"/>
      <c r="J284" s="253">
        <f>ROUND(I284*H284,2)</f>
        <v>0</v>
      </c>
      <c r="K284" s="254"/>
      <c r="L284" s="255"/>
      <c r="M284" s="256" t="s">
        <v>1</v>
      </c>
      <c r="N284" s="257" t="s">
        <v>44</v>
      </c>
      <c r="O284" s="72"/>
      <c r="P284" s="211">
        <f>O284*H284</f>
        <v>0</v>
      </c>
      <c r="Q284" s="211">
        <v>0.108</v>
      </c>
      <c r="R284" s="211">
        <f>Q284*H284</f>
        <v>10.13472</v>
      </c>
      <c r="S284" s="211">
        <v>0</v>
      </c>
      <c r="T284" s="212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3" t="s">
        <v>294</v>
      </c>
      <c r="AT284" s="213" t="s">
        <v>291</v>
      </c>
      <c r="AU284" s="213" t="s">
        <v>89</v>
      </c>
      <c r="AY284" s="17" t="s">
        <v>173</v>
      </c>
      <c r="BE284" s="119">
        <f>IF(N284="základní",J284,0)</f>
        <v>0</v>
      </c>
      <c r="BF284" s="119">
        <f>IF(N284="snížená",J284,0)</f>
        <v>0</v>
      </c>
      <c r="BG284" s="119">
        <f>IF(N284="zákl. přenesená",J284,0)</f>
        <v>0</v>
      </c>
      <c r="BH284" s="119">
        <f>IF(N284="sníž. přenesená",J284,0)</f>
        <v>0</v>
      </c>
      <c r="BI284" s="119">
        <f>IF(N284="nulová",J284,0)</f>
        <v>0</v>
      </c>
      <c r="BJ284" s="17" t="s">
        <v>87</v>
      </c>
      <c r="BK284" s="119">
        <f>ROUND(I284*H284,2)</f>
        <v>0</v>
      </c>
      <c r="BL284" s="17" t="s">
        <v>294</v>
      </c>
      <c r="BM284" s="213" t="s">
        <v>1332</v>
      </c>
    </row>
    <row r="285" spans="2:51" s="14" customFormat="1" ht="12">
      <c r="B285" s="225"/>
      <c r="C285" s="226"/>
      <c r="D285" s="216" t="s">
        <v>184</v>
      </c>
      <c r="E285" s="226"/>
      <c r="F285" s="228" t="s">
        <v>1333</v>
      </c>
      <c r="G285" s="226"/>
      <c r="H285" s="229">
        <v>93.84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AT285" s="235" t="s">
        <v>184</v>
      </c>
      <c r="AU285" s="235" t="s">
        <v>89</v>
      </c>
      <c r="AV285" s="14" t="s">
        <v>89</v>
      </c>
      <c r="AW285" s="14" t="s">
        <v>4</v>
      </c>
      <c r="AX285" s="14" t="s">
        <v>87</v>
      </c>
      <c r="AY285" s="235" t="s">
        <v>173</v>
      </c>
    </row>
    <row r="286" spans="2:63" s="12" customFormat="1" ht="22.9" customHeight="1">
      <c r="B286" s="185"/>
      <c r="C286" s="186"/>
      <c r="D286" s="187" t="s">
        <v>78</v>
      </c>
      <c r="E286" s="199" t="s">
        <v>231</v>
      </c>
      <c r="F286" s="199" t="s">
        <v>1334</v>
      </c>
      <c r="G286" s="186"/>
      <c r="H286" s="186"/>
      <c r="I286" s="189"/>
      <c r="J286" s="200">
        <f>BK286</f>
        <v>0</v>
      </c>
      <c r="K286" s="186"/>
      <c r="L286" s="191"/>
      <c r="M286" s="192"/>
      <c r="N286" s="193"/>
      <c r="O286" s="193"/>
      <c r="P286" s="194">
        <f>P287</f>
        <v>0</v>
      </c>
      <c r="Q286" s="193"/>
      <c r="R286" s="194">
        <f>R287</f>
        <v>0</v>
      </c>
      <c r="S286" s="193"/>
      <c r="T286" s="195">
        <f>T287</f>
        <v>0</v>
      </c>
      <c r="AR286" s="196" t="s">
        <v>87</v>
      </c>
      <c r="AT286" s="197" t="s">
        <v>78</v>
      </c>
      <c r="AU286" s="197" t="s">
        <v>87</v>
      </c>
      <c r="AY286" s="196" t="s">
        <v>173</v>
      </c>
      <c r="BK286" s="198">
        <f>BK287</f>
        <v>0</v>
      </c>
    </row>
    <row r="287" spans="1:65" s="2" customFormat="1" ht="16.5" customHeight="1">
      <c r="A287" s="35"/>
      <c r="B287" s="36"/>
      <c r="C287" s="247" t="s">
        <v>572</v>
      </c>
      <c r="D287" s="247" t="s">
        <v>291</v>
      </c>
      <c r="E287" s="248" t="s">
        <v>1335</v>
      </c>
      <c r="F287" s="249" t="s">
        <v>1336</v>
      </c>
      <c r="G287" s="250" t="s">
        <v>373</v>
      </c>
      <c r="H287" s="251">
        <v>10</v>
      </c>
      <c r="I287" s="252"/>
      <c r="J287" s="253">
        <f>ROUND(I287*H287,2)</f>
        <v>0</v>
      </c>
      <c r="K287" s="254"/>
      <c r="L287" s="255"/>
      <c r="M287" s="256" t="s">
        <v>1</v>
      </c>
      <c r="N287" s="257" t="s">
        <v>44</v>
      </c>
      <c r="O287" s="72"/>
      <c r="P287" s="211">
        <f>O287*H287</f>
        <v>0</v>
      </c>
      <c r="Q287" s="211">
        <v>0</v>
      </c>
      <c r="R287" s="211">
        <f>Q287*H287</f>
        <v>0</v>
      </c>
      <c r="S287" s="211">
        <v>0</v>
      </c>
      <c r="T287" s="212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3" t="s">
        <v>227</v>
      </c>
      <c r="AT287" s="213" t="s">
        <v>291</v>
      </c>
      <c r="AU287" s="213" t="s">
        <v>89</v>
      </c>
      <c r="AY287" s="17" t="s">
        <v>173</v>
      </c>
      <c r="BE287" s="119">
        <f>IF(N287="základní",J287,0)</f>
        <v>0</v>
      </c>
      <c r="BF287" s="119">
        <f>IF(N287="snížená",J287,0)</f>
        <v>0</v>
      </c>
      <c r="BG287" s="119">
        <f>IF(N287="zákl. přenesená",J287,0)</f>
        <v>0</v>
      </c>
      <c r="BH287" s="119">
        <f>IF(N287="sníž. přenesená",J287,0)</f>
        <v>0</v>
      </c>
      <c r="BI287" s="119">
        <f>IF(N287="nulová",J287,0)</f>
        <v>0</v>
      </c>
      <c r="BJ287" s="17" t="s">
        <v>87</v>
      </c>
      <c r="BK287" s="119">
        <f>ROUND(I287*H287,2)</f>
        <v>0</v>
      </c>
      <c r="BL287" s="17" t="s">
        <v>181</v>
      </c>
      <c r="BM287" s="213" t="s">
        <v>1337</v>
      </c>
    </row>
    <row r="288" spans="2:63" s="12" customFormat="1" ht="22.9" customHeight="1">
      <c r="B288" s="185"/>
      <c r="C288" s="186"/>
      <c r="D288" s="187" t="s">
        <v>78</v>
      </c>
      <c r="E288" s="199" t="s">
        <v>655</v>
      </c>
      <c r="F288" s="199" t="s">
        <v>656</v>
      </c>
      <c r="G288" s="186"/>
      <c r="H288" s="186"/>
      <c r="I288" s="189"/>
      <c r="J288" s="200">
        <f>BK288</f>
        <v>0</v>
      </c>
      <c r="K288" s="186"/>
      <c r="L288" s="191"/>
      <c r="M288" s="192"/>
      <c r="N288" s="193"/>
      <c r="O288" s="193"/>
      <c r="P288" s="194">
        <f>SUM(P289:P292)</f>
        <v>0</v>
      </c>
      <c r="Q288" s="193"/>
      <c r="R288" s="194">
        <f>SUM(R289:R292)</f>
        <v>0</v>
      </c>
      <c r="S288" s="193"/>
      <c r="T288" s="195">
        <f>SUM(T289:T292)</f>
        <v>0</v>
      </c>
      <c r="AR288" s="196" t="s">
        <v>181</v>
      </c>
      <c r="AT288" s="197" t="s">
        <v>78</v>
      </c>
      <c r="AU288" s="197" t="s">
        <v>87</v>
      </c>
      <c r="AY288" s="196" t="s">
        <v>173</v>
      </c>
      <c r="BK288" s="198">
        <f>SUM(BK289:BK292)</f>
        <v>0</v>
      </c>
    </row>
    <row r="289" spans="1:65" s="2" customFormat="1" ht="21.75" customHeight="1">
      <c r="A289" s="35"/>
      <c r="B289" s="36"/>
      <c r="C289" s="201" t="s">
        <v>581</v>
      </c>
      <c r="D289" s="201" t="s">
        <v>177</v>
      </c>
      <c r="E289" s="202" t="s">
        <v>1338</v>
      </c>
      <c r="F289" s="203" t="s">
        <v>1339</v>
      </c>
      <c r="G289" s="204" t="s">
        <v>180</v>
      </c>
      <c r="H289" s="205">
        <v>6</v>
      </c>
      <c r="I289" s="206"/>
      <c r="J289" s="207">
        <f>ROUND(I289*H289,2)</f>
        <v>0</v>
      </c>
      <c r="K289" s="208"/>
      <c r="L289" s="38"/>
      <c r="M289" s="209" t="s">
        <v>1</v>
      </c>
      <c r="N289" s="210" t="s">
        <v>44</v>
      </c>
      <c r="O289" s="72"/>
      <c r="P289" s="211">
        <f>O289*H289</f>
        <v>0</v>
      </c>
      <c r="Q289" s="211">
        <v>0</v>
      </c>
      <c r="R289" s="211">
        <f>Q289*H289</f>
        <v>0</v>
      </c>
      <c r="S289" s="211">
        <v>0</v>
      </c>
      <c r="T289" s="21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3" t="s">
        <v>397</v>
      </c>
      <c r="AT289" s="213" t="s">
        <v>177</v>
      </c>
      <c r="AU289" s="213" t="s">
        <v>89</v>
      </c>
      <c r="AY289" s="17" t="s">
        <v>173</v>
      </c>
      <c r="BE289" s="119">
        <f>IF(N289="základní",J289,0)</f>
        <v>0</v>
      </c>
      <c r="BF289" s="119">
        <f>IF(N289="snížená",J289,0)</f>
        <v>0</v>
      </c>
      <c r="BG289" s="119">
        <f>IF(N289="zákl. přenesená",J289,0)</f>
        <v>0</v>
      </c>
      <c r="BH289" s="119">
        <f>IF(N289="sníž. přenesená",J289,0)</f>
        <v>0</v>
      </c>
      <c r="BI289" s="119">
        <f>IF(N289="nulová",J289,0)</f>
        <v>0</v>
      </c>
      <c r="BJ289" s="17" t="s">
        <v>87</v>
      </c>
      <c r="BK289" s="119">
        <f>ROUND(I289*H289,2)</f>
        <v>0</v>
      </c>
      <c r="BL289" s="17" t="s">
        <v>397</v>
      </c>
      <c r="BM289" s="213" t="s">
        <v>1340</v>
      </c>
    </row>
    <row r="290" spans="2:51" s="13" customFormat="1" ht="12">
      <c r="B290" s="214"/>
      <c r="C290" s="215"/>
      <c r="D290" s="216" t="s">
        <v>184</v>
      </c>
      <c r="E290" s="217" t="s">
        <v>1</v>
      </c>
      <c r="F290" s="218" t="s">
        <v>1341</v>
      </c>
      <c r="G290" s="215"/>
      <c r="H290" s="217" t="s">
        <v>1</v>
      </c>
      <c r="I290" s="219"/>
      <c r="J290" s="215"/>
      <c r="K290" s="215"/>
      <c r="L290" s="220"/>
      <c r="M290" s="221"/>
      <c r="N290" s="222"/>
      <c r="O290" s="222"/>
      <c r="P290" s="222"/>
      <c r="Q290" s="222"/>
      <c r="R290" s="222"/>
      <c r="S290" s="222"/>
      <c r="T290" s="223"/>
      <c r="AT290" s="224" t="s">
        <v>184</v>
      </c>
      <c r="AU290" s="224" t="s">
        <v>89</v>
      </c>
      <c r="AV290" s="13" t="s">
        <v>87</v>
      </c>
      <c r="AW290" s="13" t="s">
        <v>33</v>
      </c>
      <c r="AX290" s="13" t="s">
        <v>79</v>
      </c>
      <c r="AY290" s="224" t="s">
        <v>173</v>
      </c>
    </row>
    <row r="291" spans="2:51" s="13" customFormat="1" ht="12">
      <c r="B291" s="214"/>
      <c r="C291" s="215"/>
      <c r="D291" s="216" t="s">
        <v>184</v>
      </c>
      <c r="E291" s="217" t="s">
        <v>1</v>
      </c>
      <c r="F291" s="218" t="s">
        <v>1342</v>
      </c>
      <c r="G291" s="215"/>
      <c r="H291" s="217" t="s">
        <v>1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184</v>
      </c>
      <c r="AU291" s="224" t="s">
        <v>89</v>
      </c>
      <c r="AV291" s="13" t="s">
        <v>87</v>
      </c>
      <c r="AW291" s="13" t="s">
        <v>33</v>
      </c>
      <c r="AX291" s="13" t="s">
        <v>79</v>
      </c>
      <c r="AY291" s="224" t="s">
        <v>173</v>
      </c>
    </row>
    <row r="292" spans="2:51" s="14" customFormat="1" ht="12">
      <c r="B292" s="225"/>
      <c r="C292" s="226"/>
      <c r="D292" s="216" t="s">
        <v>184</v>
      </c>
      <c r="E292" s="227" t="s">
        <v>1</v>
      </c>
      <c r="F292" s="228" t="s">
        <v>1343</v>
      </c>
      <c r="G292" s="226"/>
      <c r="H292" s="229">
        <v>6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AT292" s="235" t="s">
        <v>184</v>
      </c>
      <c r="AU292" s="235" t="s">
        <v>89</v>
      </c>
      <c r="AV292" s="14" t="s">
        <v>89</v>
      </c>
      <c r="AW292" s="14" t="s">
        <v>33</v>
      </c>
      <c r="AX292" s="14" t="s">
        <v>87</v>
      </c>
      <c r="AY292" s="235" t="s">
        <v>173</v>
      </c>
    </row>
    <row r="293" spans="2:63" s="12" customFormat="1" ht="25.9" customHeight="1">
      <c r="B293" s="185"/>
      <c r="C293" s="186"/>
      <c r="D293" s="187" t="s">
        <v>78</v>
      </c>
      <c r="E293" s="188" t="s">
        <v>291</v>
      </c>
      <c r="F293" s="188" t="s">
        <v>419</v>
      </c>
      <c r="G293" s="186"/>
      <c r="H293" s="186"/>
      <c r="I293" s="189"/>
      <c r="J293" s="190">
        <f>BK293</f>
        <v>0</v>
      </c>
      <c r="K293" s="186"/>
      <c r="L293" s="191"/>
      <c r="M293" s="192"/>
      <c r="N293" s="193"/>
      <c r="O293" s="193"/>
      <c r="P293" s="194">
        <f>P294</f>
        <v>0</v>
      </c>
      <c r="Q293" s="193"/>
      <c r="R293" s="194">
        <f>R294</f>
        <v>0.00805</v>
      </c>
      <c r="S293" s="193"/>
      <c r="T293" s="195">
        <f>T294</f>
        <v>0</v>
      </c>
      <c r="AR293" s="196" t="s">
        <v>182</v>
      </c>
      <c r="AT293" s="197" t="s">
        <v>78</v>
      </c>
      <c r="AU293" s="197" t="s">
        <v>79</v>
      </c>
      <c r="AY293" s="196" t="s">
        <v>173</v>
      </c>
      <c r="BK293" s="198">
        <f>BK294</f>
        <v>0</v>
      </c>
    </row>
    <row r="294" spans="2:63" s="12" customFormat="1" ht="22.9" customHeight="1">
      <c r="B294" s="185"/>
      <c r="C294" s="186"/>
      <c r="D294" s="187" t="s">
        <v>78</v>
      </c>
      <c r="E294" s="199" t="s">
        <v>744</v>
      </c>
      <c r="F294" s="199" t="s">
        <v>1344</v>
      </c>
      <c r="G294" s="186"/>
      <c r="H294" s="186"/>
      <c r="I294" s="189"/>
      <c r="J294" s="200">
        <f>BK294</f>
        <v>0</v>
      </c>
      <c r="K294" s="186"/>
      <c r="L294" s="191"/>
      <c r="M294" s="192"/>
      <c r="N294" s="193"/>
      <c r="O294" s="193"/>
      <c r="P294" s="194">
        <f>SUM(P295:P302)</f>
        <v>0</v>
      </c>
      <c r="Q294" s="193"/>
      <c r="R294" s="194">
        <f>SUM(R295:R302)</f>
        <v>0.00805</v>
      </c>
      <c r="S294" s="193"/>
      <c r="T294" s="195">
        <f>SUM(T295:T302)</f>
        <v>0</v>
      </c>
      <c r="AR294" s="196" t="s">
        <v>182</v>
      </c>
      <c r="AT294" s="197" t="s">
        <v>78</v>
      </c>
      <c r="AU294" s="197" t="s">
        <v>87</v>
      </c>
      <c r="AY294" s="196" t="s">
        <v>173</v>
      </c>
      <c r="BK294" s="198">
        <f>SUM(BK295:BK302)</f>
        <v>0</v>
      </c>
    </row>
    <row r="295" spans="1:65" s="2" customFormat="1" ht="33" customHeight="1">
      <c r="A295" s="35"/>
      <c r="B295" s="36"/>
      <c r="C295" s="201" t="s">
        <v>587</v>
      </c>
      <c r="D295" s="201" t="s">
        <v>177</v>
      </c>
      <c r="E295" s="202" t="s">
        <v>1345</v>
      </c>
      <c r="F295" s="203" t="s">
        <v>1346</v>
      </c>
      <c r="G295" s="204" t="s">
        <v>193</v>
      </c>
      <c r="H295" s="205">
        <v>20</v>
      </c>
      <c r="I295" s="206"/>
      <c r="J295" s="207">
        <f>ROUND(I295*H295,2)</f>
        <v>0</v>
      </c>
      <c r="K295" s="208"/>
      <c r="L295" s="38"/>
      <c r="M295" s="209" t="s">
        <v>1</v>
      </c>
      <c r="N295" s="210" t="s">
        <v>44</v>
      </c>
      <c r="O295" s="72"/>
      <c r="P295" s="211">
        <f>O295*H295</f>
        <v>0</v>
      </c>
      <c r="Q295" s="211">
        <v>0</v>
      </c>
      <c r="R295" s="211">
        <f>Q295*H295</f>
        <v>0</v>
      </c>
      <c r="S295" s="211">
        <v>0</v>
      </c>
      <c r="T295" s="21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3" t="s">
        <v>426</v>
      </c>
      <c r="AT295" s="213" t="s">
        <v>177</v>
      </c>
      <c r="AU295" s="213" t="s">
        <v>89</v>
      </c>
      <c r="AY295" s="17" t="s">
        <v>173</v>
      </c>
      <c r="BE295" s="119">
        <f>IF(N295="základní",J295,0)</f>
        <v>0</v>
      </c>
      <c r="BF295" s="119">
        <f>IF(N295="snížená",J295,0)</f>
        <v>0</v>
      </c>
      <c r="BG295" s="119">
        <f>IF(N295="zákl. přenesená",J295,0)</f>
        <v>0</v>
      </c>
      <c r="BH295" s="119">
        <f>IF(N295="sníž. přenesená",J295,0)</f>
        <v>0</v>
      </c>
      <c r="BI295" s="119">
        <f>IF(N295="nulová",J295,0)</f>
        <v>0</v>
      </c>
      <c r="BJ295" s="17" t="s">
        <v>87</v>
      </c>
      <c r="BK295" s="119">
        <f>ROUND(I295*H295,2)</f>
        <v>0</v>
      </c>
      <c r="BL295" s="17" t="s">
        <v>426</v>
      </c>
      <c r="BM295" s="213" t="s">
        <v>1347</v>
      </c>
    </row>
    <row r="296" spans="1:65" s="2" customFormat="1" ht="24.2" customHeight="1">
      <c r="A296" s="35"/>
      <c r="B296" s="36"/>
      <c r="C296" s="247" t="s">
        <v>592</v>
      </c>
      <c r="D296" s="247" t="s">
        <v>291</v>
      </c>
      <c r="E296" s="248" t="s">
        <v>1348</v>
      </c>
      <c r="F296" s="249" t="s">
        <v>1349</v>
      </c>
      <c r="G296" s="250" t="s">
        <v>193</v>
      </c>
      <c r="H296" s="251">
        <v>23</v>
      </c>
      <c r="I296" s="252"/>
      <c r="J296" s="253">
        <f>ROUND(I296*H296,2)</f>
        <v>0</v>
      </c>
      <c r="K296" s="254"/>
      <c r="L296" s="255"/>
      <c r="M296" s="256" t="s">
        <v>1</v>
      </c>
      <c r="N296" s="257" t="s">
        <v>44</v>
      </c>
      <c r="O296" s="72"/>
      <c r="P296" s="211">
        <f>O296*H296</f>
        <v>0</v>
      </c>
      <c r="Q296" s="211">
        <v>0.00035</v>
      </c>
      <c r="R296" s="211">
        <f>Q296*H296</f>
        <v>0.00805</v>
      </c>
      <c r="S296" s="211">
        <v>0</v>
      </c>
      <c r="T296" s="212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3" t="s">
        <v>294</v>
      </c>
      <c r="AT296" s="213" t="s">
        <v>291</v>
      </c>
      <c r="AU296" s="213" t="s">
        <v>89</v>
      </c>
      <c r="AY296" s="17" t="s">
        <v>173</v>
      </c>
      <c r="BE296" s="119">
        <f>IF(N296="základní",J296,0)</f>
        <v>0</v>
      </c>
      <c r="BF296" s="119">
        <f>IF(N296="snížená",J296,0)</f>
        <v>0</v>
      </c>
      <c r="BG296" s="119">
        <f>IF(N296="zákl. přenesená",J296,0)</f>
        <v>0</v>
      </c>
      <c r="BH296" s="119">
        <f>IF(N296="sníž. přenesená",J296,0)</f>
        <v>0</v>
      </c>
      <c r="BI296" s="119">
        <f>IF(N296="nulová",J296,0)</f>
        <v>0</v>
      </c>
      <c r="BJ296" s="17" t="s">
        <v>87</v>
      </c>
      <c r="BK296" s="119">
        <f>ROUND(I296*H296,2)</f>
        <v>0</v>
      </c>
      <c r="BL296" s="17" t="s">
        <v>294</v>
      </c>
      <c r="BM296" s="213" t="s">
        <v>1350</v>
      </c>
    </row>
    <row r="297" spans="2:51" s="14" customFormat="1" ht="12">
      <c r="B297" s="225"/>
      <c r="C297" s="226"/>
      <c r="D297" s="216" t="s">
        <v>184</v>
      </c>
      <c r="E297" s="226"/>
      <c r="F297" s="228" t="s">
        <v>1351</v>
      </c>
      <c r="G297" s="226"/>
      <c r="H297" s="229">
        <v>23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AT297" s="235" t="s">
        <v>184</v>
      </c>
      <c r="AU297" s="235" t="s">
        <v>89</v>
      </c>
      <c r="AV297" s="14" t="s">
        <v>89</v>
      </c>
      <c r="AW297" s="14" t="s">
        <v>4</v>
      </c>
      <c r="AX297" s="14" t="s">
        <v>87</v>
      </c>
      <c r="AY297" s="235" t="s">
        <v>173</v>
      </c>
    </row>
    <row r="298" spans="1:65" s="2" customFormat="1" ht="24.2" customHeight="1">
      <c r="A298" s="35"/>
      <c r="B298" s="36"/>
      <c r="C298" s="201" t="s">
        <v>597</v>
      </c>
      <c r="D298" s="201" t="s">
        <v>177</v>
      </c>
      <c r="E298" s="202" t="s">
        <v>1352</v>
      </c>
      <c r="F298" s="203" t="s">
        <v>1353</v>
      </c>
      <c r="G298" s="204" t="s">
        <v>193</v>
      </c>
      <c r="H298" s="205">
        <v>20</v>
      </c>
      <c r="I298" s="206"/>
      <c r="J298" s="207">
        <f>ROUND(I298*H298,2)</f>
        <v>0</v>
      </c>
      <c r="K298" s="208"/>
      <c r="L298" s="38"/>
      <c r="M298" s="209" t="s">
        <v>1</v>
      </c>
      <c r="N298" s="210" t="s">
        <v>44</v>
      </c>
      <c r="O298" s="72"/>
      <c r="P298" s="211">
        <f>O298*H298</f>
        <v>0</v>
      </c>
      <c r="Q298" s="211">
        <v>0</v>
      </c>
      <c r="R298" s="211">
        <f>Q298*H298</f>
        <v>0</v>
      </c>
      <c r="S298" s="211">
        <v>0</v>
      </c>
      <c r="T298" s="212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3" t="s">
        <v>426</v>
      </c>
      <c r="AT298" s="213" t="s">
        <v>177</v>
      </c>
      <c r="AU298" s="213" t="s">
        <v>89</v>
      </c>
      <c r="AY298" s="17" t="s">
        <v>173</v>
      </c>
      <c r="BE298" s="119">
        <f>IF(N298="základní",J298,0)</f>
        <v>0</v>
      </c>
      <c r="BF298" s="119">
        <f>IF(N298="snížená",J298,0)</f>
        <v>0</v>
      </c>
      <c r="BG298" s="119">
        <f>IF(N298="zákl. přenesená",J298,0)</f>
        <v>0</v>
      </c>
      <c r="BH298" s="119">
        <f>IF(N298="sníž. přenesená",J298,0)</f>
        <v>0</v>
      </c>
      <c r="BI298" s="119">
        <f>IF(N298="nulová",J298,0)</f>
        <v>0</v>
      </c>
      <c r="BJ298" s="17" t="s">
        <v>87</v>
      </c>
      <c r="BK298" s="119">
        <f>ROUND(I298*H298,2)</f>
        <v>0</v>
      </c>
      <c r="BL298" s="17" t="s">
        <v>426</v>
      </c>
      <c r="BM298" s="213" t="s">
        <v>1354</v>
      </c>
    </row>
    <row r="299" spans="2:51" s="14" customFormat="1" ht="12">
      <c r="B299" s="225"/>
      <c r="C299" s="226"/>
      <c r="D299" s="216" t="s">
        <v>184</v>
      </c>
      <c r="E299" s="227" t="s">
        <v>1</v>
      </c>
      <c r="F299" s="228" t="s">
        <v>1355</v>
      </c>
      <c r="G299" s="226"/>
      <c r="H299" s="229">
        <v>20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AT299" s="235" t="s">
        <v>184</v>
      </c>
      <c r="AU299" s="235" t="s">
        <v>89</v>
      </c>
      <c r="AV299" s="14" t="s">
        <v>89</v>
      </c>
      <c r="AW299" s="14" t="s">
        <v>33</v>
      </c>
      <c r="AX299" s="14" t="s">
        <v>87</v>
      </c>
      <c r="AY299" s="235" t="s">
        <v>173</v>
      </c>
    </row>
    <row r="300" spans="1:65" s="2" customFormat="1" ht="16.5" customHeight="1">
      <c r="A300" s="35"/>
      <c r="B300" s="36"/>
      <c r="C300" s="247" t="s">
        <v>599</v>
      </c>
      <c r="D300" s="247" t="s">
        <v>291</v>
      </c>
      <c r="E300" s="248" t="s">
        <v>1356</v>
      </c>
      <c r="F300" s="249" t="s">
        <v>1357</v>
      </c>
      <c r="G300" s="250" t="s">
        <v>193</v>
      </c>
      <c r="H300" s="251">
        <v>21</v>
      </c>
      <c r="I300" s="252"/>
      <c r="J300" s="253">
        <f>ROUND(I300*H300,2)</f>
        <v>0</v>
      </c>
      <c r="K300" s="254"/>
      <c r="L300" s="255"/>
      <c r="M300" s="256" t="s">
        <v>1</v>
      </c>
      <c r="N300" s="257" t="s">
        <v>44</v>
      </c>
      <c r="O300" s="72"/>
      <c r="P300" s="211">
        <f>O300*H300</f>
        <v>0</v>
      </c>
      <c r="Q300" s="211">
        <v>0</v>
      </c>
      <c r="R300" s="211">
        <f>Q300*H300</f>
        <v>0</v>
      </c>
      <c r="S300" s="211">
        <v>0</v>
      </c>
      <c r="T300" s="212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3" t="s">
        <v>436</v>
      </c>
      <c r="AT300" s="213" t="s">
        <v>291</v>
      </c>
      <c r="AU300" s="213" t="s">
        <v>89</v>
      </c>
      <c r="AY300" s="17" t="s">
        <v>173</v>
      </c>
      <c r="BE300" s="119">
        <f>IF(N300="základní",J300,0)</f>
        <v>0</v>
      </c>
      <c r="BF300" s="119">
        <f>IF(N300="snížená",J300,0)</f>
        <v>0</v>
      </c>
      <c r="BG300" s="119">
        <f>IF(N300="zákl. přenesená",J300,0)</f>
        <v>0</v>
      </c>
      <c r="BH300" s="119">
        <f>IF(N300="sníž. přenesená",J300,0)</f>
        <v>0</v>
      </c>
      <c r="BI300" s="119">
        <f>IF(N300="nulová",J300,0)</f>
        <v>0</v>
      </c>
      <c r="BJ300" s="17" t="s">
        <v>87</v>
      </c>
      <c r="BK300" s="119">
        <f>ROUND(I300*H300,2)</f>
        <v>0</v>
      </c>
      <c r="BL300" s="17" t="s">
        <v>426</v>
      </c>
      <c r="BM300" s="213" t="s">
        <v>1358</v>
      </c>
    </row>
    <row r="301" spans="2:51" s="13" customFormat="1" ht="12">
      <c r="B301" s="214"/>
      <c r="C301" s="215"/>
      <c r="D301" s="216" t="s">
        <v>184</v>
      </c>
      <c r="E301" s="217" t="s">
        <v>1</v>
      </c>
      <c r="F301" s="218" t="s">
        <v>1228</v>
      </c>
      <c r="G301" s="215"/>
      <c r="H301" s="217" t="s">
        <v>1</v>
      </c>
      <c r="I301" s="219"/>
      <c r="J301" s="215"/>
      <c r="K301" s="215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184</v>
      </c>
      <c r="AU301" s="224" t="s">
        <v>89</v>
      </c>
      <c r="AV301" s="13" t="s">
        <v>87</v>
      </c>
      <c r="AW301" s="13" t="s">
        <v>33</v>
      </c>
      <c r="AX301" s="13" t="s">
        <v>79</v>
      </c>
      <c r="AY301" s="224" t="s">
        <v>173</v>
      </c>
    </row>
    <row r="302" spans="2:51" s="14" customFormat="1" ht="12">
      <c r="B302" s="225"/>
      <c r="C302" s="226"/>
      <c r="D302" s="216" t="s">
        <v>184</v>
      </c>
      <c r="E302" s="227" t="s">
        <v>1</v>
      </c>
      <c r="F302" s="228" t="s">
        <v>1359</v>
      </c>
      <c r="G302" s="226"/>
      <c r="H302" s="229">
        <v>21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AT302" s="235" t="s">
        <v>184</v>
      </c>
      <c r="AU302" s="235" t="s">
        <v>89</v>
      </c>
      <c r="AV302" s="14" t="s">
        <v>89</v>
      </c>
      <c r="AW302" s="14" t="s">
        <v>33</v>
      </c>
      <c r="AX302" s="14" t="s">
        <v>87</v>
      </c>
      <c r="AY302" s="235" t="s">
        <v>173</v>
      </c>
    </row>
    <row r="303" spans="2:63" s="12" customFormat="1" ht="25.9" customHeight="1">
      <c r="B303" s="185"/>
      <c r="C303" s="186"/>
      <c r="D303" s="187" t="s">
        <v>78</v>
      </c>
      <c r="E303" s="188" t="s">
        <v>669</v>
      </c>
      <c r="F303" s="188" t="s">
        <v>670</v>
      </c>
      <c r="G303" s="186"/>
      <c r="H303" s="186"/>
      <c r="I303" s="189"/>
      <c r="J303" s="190">
        <f>BK303</f>
        <v>0</v>
      </c>
      <c r="K303" s="186"/>
      <c r="L303" s="191"/>
      <c r="M303" s="192"/>
      <c r="N303" s="193"/>
      <c r="O303" s="193"/>
      <c r="P303" s="194">
        <f>P304</f>
        <v>0</v>
      </c>
      <c r="Q303" s="193"/>
      <c r="R303" s="194">
        <f>R304</f>
        <v>0</v>
      </c>
      <c r="S303" s="193"/>
      <c r="T303" s="195">
        <f>T304</f>
        <v>0</v>
      </c>
      <c r="AR303" s="196" t="s">
        <v>202</v>
      </c>
      <c r="AT303" s="197" t="s">
        <v>78</v>
      </c>
      <c r="AU303" s="197" t="s">
        <v>79</v>
      </c>
      <c r="AY303" s="196" t="s">
        <v>173</v>
      </c>
      <c r="BK303" s="198">
        <f>BK304</f>
        <v>0</v>
      </c>
    </row>
    <row r="304" spans="2:63" s="12" customFormat="1" ht="22.9" customHeight="1">
      <c r="B304" s="185"/>
      <c r="C304" s="186"/>
      <c r="D304" s="187" t="s">
        <v>78</v>
      </c>
      <c r="E304" s="199" t="s">
        <v>691</v>
      </c>
      <c r="F304" s="199" t="s">
        <v>692</v>
      </c>
      <c r="G304" s="186"/>
      <c r="H304" s="186"/>
      <c r="I304" s="189"/>
      <c r="J304" s="200">
        <f>BK304</f>
        <v>0</v>
      </c>
      <c r="K304" s="186"/>
      <c r="L304" s="191"/>
      <c r="M304" s="192"/>
      <c r="N304" s="193"/>
      <c r="O304" s="193"/>
      <c r="P304" s="194">
        <f>SUM(P305:P307)</f>
        <v>0</v>
      </c>
      <c r="Q304" s="193"/>
      <c r="R304" s="194">
        <f>SUM(R305:R307)</f>
        <v>0</v>
      </c>
      <c r="S304" s="193"/>
      <c r="T304" s="195">
        <f>SUM(T305:T307)</f>
        <v>0</v>
      </c>
      <c r="AR304" s="196" t="s">
        <v>202</v>
      </c>
      <c r="AT304" s="197" t="s">
        <v>78</v>
      </c>
      <c r="AU304" s="197" t="s">
        <v>87</v>
      </c>
      <c r="AY304" s="196" t="s">
        <v>173</v>
      </c>
      <c r="BK304" s="198">
        <f>SUM(BK305:BK307)</f>
        <v>0</v>
      </c>
    </row>
    <row r="305" spans="1:65" s="2" customFormat="1" ht="16.5" customHeight="1">
      <c r="A305" s="35"/>
      <c r="B305" s="36"/>
      <c r="C305" s="201" t="s">
        <v>601</v>
      </c>
      <c r="D305" s="201" t="s">
        <v>177</v>
      </c>
      <c r="E305" s="202" t="s">
        <v>694</v>
      </c>
      <c r="F305" s="203" t="s">
        <v>695</v>
      </c>
      <c r="G305" s="204" t="s">
        <v>528</v>
      </c>
      <c r="H305" s="258"/>
      <c r="I305" s="206"/>
      <c r="J305" s="207">
        <f>ROUND(I305*H305,2)</f>
        <v>0</v>
      </c>
      <c r="K305" s="208"/>
      <c r="L305" s="38"/>
      <c r="M305" s="209" t="s">
        <v>1</v>
      </c>
      <c r="N305" s="210" t="s">
        <v>44</v>
      </c>
      <c r="O305" s="72"/>
      <c r="P305" s="211">
        <f>O305*H305</f>
        <v>0</v>
      </c>
      <c r="Q305" s="211">
        <v>0</v>
      </c>
      <c r="R305" s="211">
        <f>Q305*H305</f>
        <v>0</v>
      </c>
      <c r="S305" s="211">
        <v>0</v>
      </c>
      <c r="T305" s="212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3" t="s">
        <v>676</v>
      </c>
      <c r="AT305" s="213" t="s">
        <v>177</v>
      </c>
      <c r="AU305" s="213" t="s">
        <v>89</v>
      </c>
      <c r="AY305" s="17" t="s">
        <v>173</v>
      </c>
      <c r="BE305" s="119">
        <f>IF(N305="základní",J305,0)</f>
        <v>0</v>
      </c>
      <c r="BF305" s="119">
        <f>IF(N305="snížená",J305,0)</f>
        <v>0</v>
      </c>
      <c r="BG305" s="119">
        <f>IF(N305="zákl. přenesená",J305,0)</f>
        <v>0</v>
      </c>
      <c r="BH305" s="119">
        <f>IF(N305="sníž. přenesená",J305,0)</f>
        <v>0</v>
      </c>
      <c r="BI305" s="119">
        <f>IF(N305="nulová",J305,0)</f>
        <v>0</v>
      </c>
      <c r="BJ305" s="17" t="s">
        <v>87</v>
      </c>
      <c r="BK305" s="119">
        <f>ROUND(I305*H305,2)</f>
        <v>0</v>
      </c>
      <c r="BL305" s="17" t="s">
        <v>676</v>
      </c>
      <c r="BM305" s="213" t="s">
        <v>1360</v>
      </c>
    </row>
    <row r="306" spans="2:51" s="13" customFormat="1" ht="12">
      <c r="B306" s="214"/>
      <c r="C306" s="215"/>
      <c r="D306" s="216" t="s">
        <v>184</v>
      </c>
      <c r="E306" s="217" t="s">
        <v>1</v>
      </c>
      <c r="F306" s="218" t="s">
        <v>697</v>
      </c>
      <c r="G306" s="215"/>
      <c r="H306" s="217" t="s">
        <v>1</v>
      </c>
      <c r="I306" s="219"/>
      <c r="J306" s="215"/>
      <c r="K306" s="215"/>
      <c r="L306" s="220"/>
      <c r="M306" s="221"/>
      <c r="N306" s="222"/>
      <c r="O306" s="222"/>
      <c r="P306" s="222"/>
      <c r="Q306" s="222"/>
      <c r="R306" s="222"/>
      <c r="S306" s="222"/>
      <c r="T306" s="223"/>
      <c r="AT306" s="224" t="s">
        <v>184</v>
      </c>
      <c r="AU306" s="224" t="s">
        <v>89</v>
      </c>
      <c r="AV306" s="13" t="s">
        <v>87</v>
      </c>
      <c r="AW306" s="13" t="s">
        <v>33</v>
      </c>
      <c r="AX306" s="13" t="s">
        <v>79</v>
      </c>
      <c r="AY306" s="224" t="s">
        <v>173</v>
      </c>
    </row>
    <row r="307" spans="2:51" s="14" customFormat="1" ht="12">
      <c r="B307" s="225"/>
      <c r="C307" s="226"/>
      <c r="D307" s="216" t="s">
        <v>184</v>
      </c>
      <c r="E307" s="227" t="s">
        <v>1</v>
      </c>
      <c r="F307" s="228" t="s">
        <v>698</v>
      </c>
      <c r="G307" s="226"/>
      <c r="H307" s="229">
        <v>0.003</v>
      </c>
      <c r="I307" s="230"/>
      <c r="J307" s="226"/>
      <c r="K307" s="226"/>
      <c r="L307" s="231"/>
      <c r="M307" s="259"/>
      <c r="N307" s="260"/>
      <c r="O307" s="260"/>
      <c r="P307" s="260"/>
      <c r="Q307" s="260"/>
      <c r="R307" s="260"/>
      <c r="S307" s="260"/>
      <c r="T307" s="261"/>
      <c r="AT307" s="235" t="s">
        <v>184</v>
      </c>
      <c r="AU307" s="235" t="s">
        <v>89</v>
      </c>
      <c r="AV307" s="14" t="s">
        <v>89</v>
      </c>
      <c r="AW307" s="14" t="s">
        <v>33</v>
      </c>
      <c r="AX307" s="14" t="s">
        <v>87</v>
      </c>
      <c r="AY307" s="235" t="s">
        <v>173</v>
      </c>
    </row>
    <row r="308" spans="1:31" s="2" customFormat="1" ht="6.95" customHeight="1">
      <c r="A308" s="35"/>
      <c r="B308" s="55"/>
      <c r="C308" s="56"/>
      <c r="D308" s="56"/>
      <c r="E308" s="56"/>
      <c r="F308" s="56"/>
      <c r="G308" s="56"/>
      <c r="H308" s="56"/>
      <c r="I308" s="56"/>
      <c r="J308" s="56"/>
      <c r="K308" s="56"/>
      <c r="L308" s="38"/>
      <c r="M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</row>
  </sheetData>
  <sheetProtection algorithmName="SHA-512" hashValue="DAERGacZcJgo6dOljOr/sz2BcZ9uLGZF+7oQFf74RB3QjRIJZV1/wb5knxiYK+GIZY0R8UnDfQT2BhozKRPzHg==" saltValue="xzzHMgYFzdVhJP4QF0nkgjD9owgoL93j6y9/Wstp2IrHMIBeQ7aBLkjenjAUMLcPsVKQ4R4VXXSBVY1BLw17iA==" spinCount="100000" sheet="1" objects="1" scenarios="1" formatColumns="0" formatRows="0" autoFilter="0"/>
  <autoFilter ref="C134:K307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8.42187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111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89</v>
      </c>
    </row>
    <row r="4" spans="2:46" s="1" customFormat="1" ht="24.95" customHeight="1">
      <c r="B4" s="20"/>
      <c r="D4" s="127" t="s">
        <v>125</v>
      </c>
      <c r="L4" s="20"/>
      <c r="M4" s="12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322" t="str">
        <f>'Rekapitulace stavby'!K6</f>
        <v>VTL plynovodní přípojka pro teplárnu Tábor</v>
      </c>
      <c r="F7" s="323"/>
      <c r="G7" s="323"/>
      <c r="H7" s="323"/>
      <c r="L7" s="20"/>
    </row>
    <row r="8" spans="1:31" s="2" customFormat="1" ht="12" customHeight="1">
      <c r="A8" s="35"/>
      <c r="B8" s="38"/>
      <c r="C8" s="35"/>
      <c r="D8" s="129" t="s">
        <v>126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24" t="s">
        <v>1361</v>
      </c>
      <c r="F9" s="325"/>
      <c r="G9" s="325"/>
      <c r="H9" s="32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9" t="s">
        <v>18</v>
      </c>
      <c r="E11" s="35"/>
      <c r="F11" s="111" t="s">
        <v>19</v>
      </c>
      <c r="G11" s="35"/>
      <c r="H11" s="35"/>
      <c r="I11" s="129" t="s">
        <v>20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9" t="s">
        <v>21</v>
      </c>
      <c r="E12" s="35"/>
      <c r="F12" s="111" t="s">
        <v>22</v>
      </c>
      <c r="G12" s="35"/>
      <c r="H12" s="35"/>
      <c r="I12" s="129" t="s">
        <v>23</v>
      </c>
      <c r="J12" s="130" t="str">
        <f>'Rekapitulace stavby'!AN8</f>
        <v>25. 8. 2021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9" t="s">
        <v>25</v>
      </c>
      <c r="E14" s="35"/>
      <c r="F14" s="35"/>
      <c r="G14" s="35"/>
      <c r="H14" s="35"/>
      <c r="I14" s="129" t="s">
        <v>26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11" t="s">
        <v>27</v>
      </c>
      <c r="F15" s="35"/>
      <c r="G15" s="35"/>
      <c r="H15" s="35"/>
      <c r="I15" s="129" t="s">
        <v>28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9" t="s">
        <v>29</v>
      </c>
      <c r="E17" s="35"/>
      <c r="F17" s="35"/>
      <c r="G17" s="35"/>
      <c r="H17" s="35"/>
      <c r="I17" s="129" t="s">
        <v>26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26" t="str">
        <f>'Rekapitulace stavby'!E14</f>
        <v>Vyplň údaj</v>
      </c>
      <c r="F18" s="327"/>
      <c r="G18" s="327"/>
      <c r="H18" s="327"/>
      <c r="I18" s="129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9" t="s">
        <v>31</v>
      </c>
      <c r="E20" s="35"/>
      <c r="F20" s="35"/>
      <c r="G20" s="35"/>
      <c r="H20" s="35"/>
      <c r="I20" s="129" t="s">
        <v>26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11" t="s">
        <v>32</v>
      </c>
      <c r="F21" s="35"/>
      <c r="G21" s="35"/>
      <c r="H21" s="35"/>
      <c r="I21" s="129" t="s">
        <v>28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9" t="s">
        <v>34</v>
      </c>
      <c r="E23" s="35"/>
      <c r="F23" s="35"/>
      <c r="G23" s="35"/>
      <c r="H23" s="35"/>
      <c r="I23" s="129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11" t="s">
        <v>35</v>
      </c>
      <c r="F24" s="35"/>
      <c r="G24" s="35"/>
      <c r="H24" s="35"/>
      <c r="I24" s="129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9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1"/>
      <c r="B27" s="132"/>
      <c r="C27" s="131"/>
      <c r="D27" s="131"/>
      <c r="E27" s="328" t="s">
        <v>1</v>
      </c>
      <c r="F27" s="328"/>
      <c r="G27" s="328"/>
      <c r="H27" s="328"/>
      <c r="I27" s="131"/>
      <c r="J27" s="131"/>
      <c r="K27" s="131"/>
      <c r="L27" s="133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4"/>
      <c r="E29" s="134"/>
      <c r="F29" s="134"/>
      <c r="G29" s="134"/>
      <c r="H29" s="134"/>
      <c r="I29" s="134"/>
      <c r="J29" s="134"/>
      <c r="K29" s="13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38"/>
      <c r="C30" s="35"/>
      <c r="D30" s="135" t="s">
        <v>39</v>
      </c>
      <c r="E30" s="35"/>
      <c r="F30" s="35"/>
      <c r="G30" s="35"/>
      <c r="H30" s="35"/>
      <c r="I30" s="35"/>
      <c r="J30" s="136">
        <f>ROUND(J132,2)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8"/>
      <c r="C31" s="35"/>
      <c r="D31" s="134"/>
      <c r="E31" s="134"/>
      <c r="F31" s="134"/>
      <c r="G31" s="134"/>
      <c r="H31" s="134"/>
      <c r="I31" s="134"/>
      <c r="J31" s="134"/>
      <c r="K31" s="13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38"/>
      <c r="C32" s="35"/>
      <c r="D32" s="35"/>
      <c r="E32" s="35"/>
      <c r="F32" s="137" t="s">
        <v>41</v>
      </c>
      <c r="G32" s="35"/>
      <c r="H32" s="35"/>
      <c r="I32" s="137" t="s">
        <v>40</v>
      </c>
      <c r="J32" s="137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38"/>
      <c r="C33" s="35"/>
      <c r="D33" s="138" t="s">
        <v>43</v>
      </c>
      <c r="E33" s="129" t="s">
        <v>44</v>
      </c>
      <c r="F33" s="139">
        <f>ROUND((SUM(BE132:BE242)),2)</f>
        <v>0</v>
      </c>
      <c r="G33" s="35"/>
      <c r="H33" s="35"/>
      <c r="I33" s="140">
        <v>0.21</v>
      </c>
      <c r="J33" s="139">
        <f>ROUND(((SUM(BE132:BE242))*I33),2)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129" t="s">
        <v>45</v>
      </c>
      <c r="F34" s="139">
        <f>ROUND((SUM(BF132:BF242)),2)</f>
        <v>0</v>
      </c>
      <c r="G34" s="35"/>
      <c r="H34" s="35"/>
      <c r="I34" s="140">
        <v>0.15</v>
      </c>
      <c r="J34" s="139">
        <f>ROUND(((SUM(BF132:BF242))*I34),2)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38"/>
      <c r="C35" s="35"/>
      <c r="D35" s="35"/>
      <c r="E35" s="129" t="s">
        <v>46</v>
      </c>
      <c r="F35" s="139">
        <f>ROUND((SUM(BG132:BG242)),2)</f>
        <v>0</v>
      </c>
      <c r="G35" s="35"/>
      <c r="H35" s="35"/>
      <c r="I35" s="140">
        <v>0.21</v>
      </c>
      <c r="J35" s="139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38"/>
      <c r="C36" s="35"/>
      <c r="D36" s="35"/>
      <c r="E36" s="129" t="s">
        <v>47</v>
      </c>
      <c r="F36" s="139">
        <f>ROUND((SUM(BH132:BH242)),2)</f>
        <v>0</v>
      </c>
      <c r="G36" s="35"/>
      <c r="H36" s="35"/>
      <c r="I36" s="140">
        <v>0.15</v>
      </c>
      <c r="J36" s="139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9" t="s">
        <v>48</v>
      </c>
      <c r="F37" s="139">
        <f>ROUND((SUM(BI132:BI242)),2)</f>
        <v>0</v>
      </c>
      <c r="G37" s="35"/>
      <c r="H37" s="35"/>
      <c r="I37" s="140">
        <v>0</v>
      </c>
      <c r="J37" s="139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8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38"/>
      <c r="C39" s="141"/>
      <c r="D39" s="142" t="s">
        <v>49</v>
      </c>
      <c r="E39" s="143"/>
      <c r="F39" s="143"/>
      <c r="G39" s="144" t="s">
        <v>50</v>
      </c>
      <c r="H39" s="145" t="s">
        <v>51</v>
      </c>
      <c r="I39" s="143"/>
      <c r="J39" s="146">
        <f>SUM(J30:J37)</f>
        <v>0</v>
      </c>
      <c r="K39" s="147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8" t="s">
        <v>52</v>
      </c>
      <c r="E50" s="149"/>
      <c r="F50" s="149"/>
      <c r="G50" s="148" t="s">
        <v>53</v>
      </c>
      <c r="H50" s="149"/>
      <c r="I50" s="149"/>
      <c r="J50" s="149"/>
      <c r="K50" s="149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0" t="s">
        <v>54</v>
      </c>
      <c r="E61" s="151"/>
      <c r="F61" s="152" t="s">
        <v>55</v>
      </c>
      <c r="G61" s="150" t="s">
        <v>54</v>
      </c>
      <c r="H61" s="151"/>
      <c r="I61" s="151"/>
      <c r="J61" s="153" t="s">
        <v>55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8" t="s">
        <v>56</v>
      </c>
      <c r="E65" s="154"/>
      <c r="F65" s="154"/>
      <c r="G65" s="148" t="s">
        <v>57</v>
      </c>
      <c r="H65" s="154"/>
      <c r="I65" s="154"/>
      <c r="J65" s="154"/>
      <c r="K65" s="15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0" t="s">
        <v>54</v>
      </c>
      <c r="E76" s="151"/>
      <c r="F76" s="152" t="s">
        <v>55</v>
      </c>
      <c r="G76" s="150" t="s">
        <v>54</v>
      </c>
      <c r="H76" s="151"/>
      <c r="I76" s="151"/>
      <c r="J76" s="153" t="s">
        <v>55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VTL plynovodní přípojka pro teplárnu Tábor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126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5" t="str">
        <f>E9</f>
        <v>36-5/2021 - SO 05 - Trasový uzávěr zemní</v>
      </c>
      <c r="F87" s="319"/>
      <c r="G87" s="319"/>
      <c r="H87" s="31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21</v>
      </c>
      <c r="D89" s="37"/>
      <c r="E89" s="37"/>
      <c r="F89" s="27" t="str">
        <f>F12</f>
        <v>Měšice u Tábora</v>
      </c>
      <c r="G89" s="37"/>
      <c r="H89" s="37"/>
      <c r="I89" s="29" t="s">
        <v>23</v>
      </c>
      <c r="J89" s="67" t="str">
        <f>IF(J12="","",J12)</f>
        <v>25. 8. 2021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29" t="s">
        <v>25</v>
      </c>
      <c r="D91" s="37"/>
      <c r="E91" s="37"/>
      <c r="F91" s="27" t="str">
        <f>E15</f>
        <v xml:space="preserve">C-Energy Planá s. r. o., Průmyslová 748, Planá </v>
      </c>
      <c r="G91" s="37"/>
      <c r="H91" s="37"/>
      <c r="I91" s="29" t="s">
        <v>31</v>
      </c>
      <c r="J91" s="32" t="str">
        <f>E21</f>
        <v>Jiří Veselý, Krasetín ev. č. 18, 382 03 Holubov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34</v>
      </c>
      <c r="J92" s="32" t="str">
        <f>E24</f>
        <v>Němcová Dagmar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9" t="s">
        <v>129</v>
      </c>
      <c r="D94" s="124"/>
      <c r="E94" s="124"/>
      <c r="F94" s="124"/>
      <c r="G94" s="124"/>
      <c r="H94" s="124"/>
      <c r="I94" s="124"/>
      <c r="J94" s="160" t="s">
        <v>130</v>
      </c>
      <c r="K94" s="124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131</v>
      </c>
      <c r="D96" s="37"/>
      <c r="E96" s="37"/>
      <c r="F96" s="37"/>
      <c r="G96" s="37"/>
      <c r="H96" s="37"/>
      <c r="I96" s="37"/>
      <c r="J96" s="85">
        <f>J132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132</v>
      </c>
    </row>
    <row r="97" spans="2:12" s="9" customFormat="1" ht="24.95" customHeight="1">
      <c r="B97" s="162"/>
      <c r="C97" s="163"/>
      <c r="D97" s="164" t="s">
        <v>133</v>
      </c>
      <c r="E97" s="165"/>
      <c r="F97" s="165"/>
      <c r="G97" s="165"/>
      <c r="H97" s="165"/>
      <c r="I97" s="165"/>
      <c r="J97" s="166">
        <f>J133</f>
        <v>0</v>
      </c>
      <c r="K97" s="163"/>
      <c r="L97" s="167"/>
    </row>
    <row r="98" spans="2:12" s="10" customFormat="1" ht="19.9" customHeight="1">
      <c r="B98" s="168"/>
      <c r="C98" s="105"/>
      <c r="D98" s="169" t="s">
        <v>134</v>
      </c>
      <c r="E98" s="170"/>
      <c r="F98" s="170"/>
      <c r="G98" s="170"/>
      <c r="H98" s="170"/>
      <c r="I98" s="170"/>
      <c r="J98" s="171">
        <f>J134</f>
        <v>0</v>
      </c>
      <c r="K98" s="105"/>
      <c r="L98" s="172"/>
    </row>
    <row r="99" spans="2:12" s="10" customFormat="1" ht="14.85" customHeight="1">
      <c r="B99" s="168"/>
      <c r="C99" s="105"/>
      <c r="D99" s="169" t="s">
        <v>135</v>
      </c>
      <c r="E99" s="170"/>
      <c r="F99" s="170"/>
      <c r="G99" s="170"/>
      <c r="H99" s="170"/>
      <c r="I99" s="170"/>
      <c r="J99" s="171">
        <f>J135</f>
        <v>0</v>
      </c>
      <c r="K99" s="105"/>
      <c r="L99" s="172"/>
    </row>
    <row r="100" spans="2:12" s="10" customFormat="1" ht="14.85" customHeight="1">
      <c r="B100" s="168"/>
      <c r="C100" s="105"/>
      <c r="D100" s="169" t="s">
        <v>137</v>
      </c>
      <c r="E100" s="170"/>
      <c r="F100" s="170"/>
      <c r="G100" s="170"/>
      <c r="H100" s="170"/>
      <c r="I100" s="170"/>
      <c r="J100" s="171">
        <f>J142</f>
        <v>0</v>
      </c>
      <c r="K100" s="105"/>
      <c r="L100" s="172"/>
    </row>
    <row r="101" spans="2:12" s="10" customFormat="1" ht="14.85" customHeight="1">
      <c r="B101" s="168"/>
      <c r="C101" s="105"/>
      <c r="D101" s="169" t="s">
        <v>139</v>
      </c>
      <c r="E101" s="170"/>
      <c r="F101" s="170"/>
      <c r="G101" s="170"/>
      <c r="H101" s="170"/>
      <c r="I101" s="170"/>
      <c r="J101" s="171">
        <f>J146</f>
        <v>0</v>
      </c>
      <c r="K101" s="105"/>
      <c r="L101" s="172"/>
    </row>
    <row r="102" spans="2:12" s="10" customFormat="1" ht="14.85" customHeight="1">
      <c r="B102" s="168"/>
      <c r="C102" s="105"/>
      <c r="D102" s="169" t="s">
        <v>140</v>
      </c>
      <c r="E102" s="170"/>
      <c r="F102" s="170"/>
      <c r="G102" s="170"/>
      <c r="H102" s="170"/>
      <c r="I102" s="170"/>
      <c r="J102" s="171">
        <f>J150</f>
        <v>0</v>
      </c>
      <c r="K102" s="105"/>
      <c r="L102" s="172"/>
    </row>
    <row r="103" spans="2:12" s="10" customFormat="1" ht="14.85" customHeight="1">
      <c r="B103" s="168"/>
      <c r="C103" s="105"/>
      <c r="D103" s="169" t="s">
        <v>141</v>
      </c>
      <c r="E103" s="170"/>
      <c r="F103" s="170"/>
      <c r="G103" s="170"/>
      <c r="H103" s="170"/>
      <c r="I103" s="170"/>
      <c r="J103" s="171">
        <f>J159</f>
        <v>0</v>
      </c>
      <c r="K103" s="105"/>
      <c r="L103" s="172"/>
    </row>
    <row r="104" spans="2:12" s="10" customFormat="1" ht="19.9" customHeight="1">
      <c r="B104" s="168"/>
      <c r="C104" s="105"/>
      <c r="D104" s="169" t="s">
        <v>142</v>
      </c>
      <c r="E104" s="170"/>
      <c r="F104" s="170"/>
      <c r="G104" s="170"/>
      <c r="H104" s="170"/>
      <c r="I104" s="170"/>
      <c r="J104" s="171">
        <f>J174</f>
        <v>0</v>
      </c>
      <c r="K104" s="105"/>
      <c r="L104" s="172"/>
    </row>
    <row r="105" spans="2:12" s="10" customFormat="1" ht="19.9" customHeight="1">
      <c r="B105" s="168"/>
      <c r="C105" s="105"/>
      <c r="D105" s="169" t="s">
        <v>143</v>
      </c>
      <c r="E105" s="170"/>
      <c r="F105" s="170"/>
      <c r="G105" s="170"/>
      <c r="H105" s="170"/>
      <c r="I105" s="170"/>
      <c r="J105" s="171">
        <f>J180</f>
        <v>0</v>
      </c>
      <c r="K105" s="105"/>
      <c r="L105" s="172"/>
    </row>
    <row r="106" spans="2:12" s="10" customFormat="1" ht="19.9" customHeight="1">
      <c r="B106" s="168"/>
      <c r="C106" s="105"/>
      <c r="D106" s="169" t="s">
        <v>1362</v>
      </c>
      <c r="E106" s="170"/>
      <c r="F106" s="170"/>
      <c r="G106" s="170"/>
      <c r="H106" s="170"/>
      <c r="I106" s="170"/>
      <c r="J106" s="171">
        <f>J184</f>
        <v>0</v>
      </c>
      <c r="K106" s="105"/>
      <c r="L106" s="172"/>
    </row>
    <row r="107" spans="2:12" s="10" customFormat="1" ht="19.9" customHeight="1">
      <c r="B107" s="168"/>
      <c r="C107" s="105"/>
      <c r="D107" s="169" t="s">
        <v>1363</v>
      </c>
      <c r="E107" s="170"/>
      <c r="F107" s="170"/>
      <c r="G107" s="170"/>
      <c r="H107" s="170"/>
      <c r="I107" s="170"/>
      <c r="J107" s="171">
        <f>J190</f>
        <v>0</v>
      </c>
      <c r="K107" s="105"/>
      <c r="L107" s="172"/>
    </row>
    <row r="108" spans="2:12" s="9" customFormat="1" ht="24.95" customHeight="1">
      <c r="B108" s="162"/>
      <c r="C108" s="163"/>
      <c r="D108" s="164" t="s">
        <v>146</v>
      </c>
      <c r="E108" s="165"/>
      <c r="F108" s="165"/>
      <c r="G108" s="165"/>
      <c r="H108" s="165"/>
      <c r="I108" s="165"/>
      <c r="J108" s="166">
        <f>J193</f>
        <v>0</v>
      </c>
      <c r="K108" s="163"/>
      <c r="L108" s="167"/>
    </row>
    <row r="109" spans="2:12" s="10" customFormat="1" ht="19.9" customHeight="1">
      <c r="B109" s="168"/>
      <c r="C109" s="105"/>
      <c r="D109" s="169" t="s">
        <v>147</v>
      </c>
      <c r="E109" s="170"/>
      <c r="F109" s="170"/>
      <c r="G109" s="170"/>
      <c r="H109" s="170"/>
      <c r="I109" s="170"/>
      <c r="J109" s="171">
        <f>J194</f>
        <v>0</v>
      </c>
      <c r="K109" s="105"/>
      <c r="L109" s="172"/>
    </row>
    <row r="110" spans="2:12" s="9" customFormat="1" ht="24.95" customHeight="1">
      <c r="B110" s="162"/>
      <c r="C110" s="163"/>
      <c r="D110" s="164" t="s">
        <v>153</v>
      </c>
      <c r="E110" s="165"/>
      <c r="F110" s="165"/>
      <c r="G110" s="165"/>
      <c r="H110" s="165"/>
      <c r="I110" s="165"/>
      <c r="J110" s="166">
        <f>J226</f>
        <v>0</v>
      </c>
      <c r="K110" s="163"/>
      <c r="L110" s="167"/>
    </row>
    <row r="111" spans="2:12" s="9" customFormat="1" ht="24.95" customHeight="1">
      <c r="B111" s="162"/>
      <c r="C111" s="163"/>
      <c r="D111" s="164" t="s">
        <v>154</v>
      </c>
      <c r="E111" s="165"/>
      <c r="F111" s="165"/>
      <c r="G111" s="165"/>
      <c r="H111" s="165"/>
      <c r="I111" s="165"/>
      <c r="J111" s="166">
        <f>J238</f>
        <v>0</v>
      </c>
      <c r="K111" s="163"/>
      <c r="L111" s="167"/>
    </row>
    <row r="112" spans="2:12" s="10" customFormat="1" ht="19.9" customHeight="1">
      <c r="B112" s="168"/>
      <c r="C112" s="105"/>
      <c r="D112" s="169" t="s">
        <v>157</v>
      </c>
      <c r="E112" s="170"/>
      <c r="F112" s="170"/>
      <c r="G112" s="170"/>
      <c r="H112" s="170"/>
      <c r="I112" s="170"/>
      <c r="J112" s="171">
        <f>J239</f>
        <v>0</v>
      </c>
      <c r="K112" s="105"/>
      <c r="L112" s="172"/>
    </row>
    <row r="113" spans="1:31" s="2" customFormat="1" ht="21.7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8" spans="1:31" s="2" customFormat="1" ht="6.95" customHeight="1">
      <c r="A118" s="35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3" t="s">
        <v>158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16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20" t="str">
        <f>E7</f>
        <v>VTL plynovodní přípojka pro teplárnu Tábor</v>
      </c>
      <c r="F122" s="321"/>
      <c r="G122" s="321"/>
      <c r="H122" s="321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9" t="s">
        <v>126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75" t="str">
        <f>E9</f>
        <v>36-5/2021 - SO 05 - Trasový uzávěr zemní</v>
      </c>
      <c r="F124" s="319"/>
      <c r="G124" s="319"/>
      <c r="H124" s="319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29" t="s">
        <v>21</v>
      </c>
      <c r="D126" s="37"/>
      <c r="E126" s="37"/>
      <c r="F126" s="27" t="str">
        <f>F12</f>
        <v>Měšice u Tábora</v>
      </c>
      <c r="G126" s="37"/>
      <c r="H126" s="37"/>
      <c r="I126" s="29" t="s">
        <v>23</v>
      </c>
      <c r="J126" s="67" t="str">
        <f>IF(J12="","",J12)</f>
        <v>25. 8. 2021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40.15" customHeight="1">
      <c r="A128" s="35"/>
      <c r="B128" s="36"/>
      <c r="C128" s="29" t="s">
        <v>25</v>
      </c>
      <c r="D128" s="37"/>
      <c r="E128" s="37"/>
      <c r="F128" s="27" t="str">
        <f>E15</f>
        <v xml:space="preserve">C-Energy Planá s. r. o., Průmyslová 748, Planá </v>
      </c>
      <c r="G128" s="37"/>
      <c r="H128" s="37"/>
      <c r="I128" s="29" t="s">
        <v>31</v>
      </c>
      <c r="J128" s="32" t="str">
        <f>E21</f>
        <v>Jiří Veselý, Krasetín ev. č. 18, 382 03 Holubov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29" t="s">
        <v>29</v>
      </c>
      <c r="D129" s="37"/>
      <c r="E129" s="37"/>
      <c r="F129" s="27" t="str">
        <f>IF(E18="","",E18)</f>
        <v>Vyplň údaj</v>
      </c>
      <c r="G129" s="37"/>
      <c r="H129" s="37"/>
      <c r="I129" s="29" t="s">
        <v>34</v>
      </c>
      <c r="J129" s="32" t="str">
        <f>E24</f>
        <v>Němcová Dagmar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1" customFormat="1" ht="29.25" customHeight="1">
      <c r="A131" s="173"/>
      <c r="B131" s="174"/>
      <c r="C131" s="175" t="s">
        <v>159</v>
      </c>
      <c r="D131" s="176" t="s">
        <v>64</v>
      </c>
      <c r="E131" s="176" t="s">
        <v>60</v>
      </c>
      <c r="F131" s="176" t="s">
        <v>61</v>
      </c>
      <c r="G131" s="176" t="s">
        <v>160</v>
      </c>
      <c r="H131" s="176" t="s">
        <v>161</v>
      </c>
      <c r="I131" s="176" t="s">
        <v>162</v>
      </c>
      <c r="J131" s="177" t="s">
        <v>130</v>
      </c>
      <c r="K131" s="178" t="s">
        <v>163</v>
      </c>
      <c r="L131" s="179"/>
      <c r="M131" s="76" t="s">
        <v>1</v>
      </c>
      <c r="N131" s="77" t="s">
        <v>43</v>
      </c>
      <c r="O131" s="77" t="s">
        <v>164</v>
      </c>
      <c r="P131" s="77" t="s">
        <v>165</v>
      </c>
      <c r="Q131" s="77" t="s">
        <v>166</v>
      </c>
      <c r="R131" s="77" t="s">
        <v>167</v>
      </c>
      <c r="S131" s="77" t="s">
        <v>168</v>
      </c>
      <c r="T131" s="78" t="s">
        <v>169</v>
      </c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</row>
    <row r="132" spans="1:63" s="2" customFormat="1" ht="22.9" customHeight="1">
      <c r="A132" s="35"/>
      <c r="B132" s="36"/>
      <c r="C132" s="83" t="s">
        <v>170</v>
      </c>
      <c r="D132" s="37"/>
      <c r="E132" s="37"/>
      <c r="F132" s="37"/>
      <c r="G132" s="37"/>
      <c r="H132" s="37"/>
      <c r="I132" s="37"/>
      <c r="J132" s="180">
        <f>BK132</f>
        <v>0</v>
      </c>
      <c r="K132" s="37"/>
      <c r="L132" s="38"/>
      <c r="M132" s="79"/>
      <c r="N132" s="181"/>
      <c r="O132" s="80"/>
      <c r="P132" s="182">
        <f>P133+P193+P226+P238</f>
        <v>0</v>
      </c>
      <c r="Q132" s="80"/>
      <c r="R132" s="182">
        <f>R133+R193+R226+R238</f>
        <v>4.471867939999999</v>
      </c>
      <c r="S132" s="80"/>
      <c r="T132" s="183">
        <f>T133+T193+T226+T238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7" t="s">
        <v>78</v>
      </c>
      <c r="AU132" s="17" t="s">
        <v>132</v>
      </c>
      <c r="BK132" s="184">
        <f>BK133+BK193+BK226+BK238</f>
        <v>0</v>
      </c>
    </row>
    <row r="133" spans="2:63" s="12" customFormat="1" ht="25.9" customHeight="1">
      <c r="B133" s="185"/>
      <c r="C133" s="186"/>
      <c r="D133" s="187" t="s">
        <v>78</v>
      </c>
      <c r="E133" s="188" t="s">
        <v>171</v>
      </c>
      <c r="F133" s="188" t="s">
        <v>172</v>
      </c>
      <c r="G133" s="186"/>
      <c r="H133" s="186"/>
      <c r="I133" s="189"/>
      <c r="J133" s="190">
        <f>BK133</f>
        <v>0</v>
      </c>
      <c r="K133" s="186"/>
      <c r="L133" s="191"/>
      <c r="M133" s="192"/>
      <c r="N133" s="193"/>
      <c r="O133" s="193"/>
      <c r="P133" s="194">
        <f>P134+P174+P180+P184+P190</f>
        <v>0</v>
      </c>
      <c r="Q133" s="193"/>
      <c r="R133" s="194">
        <f>R134+R174+R180+R184+R190</f>
        <v>4.4491979399999995</v>
      </c>
      <c r="S133" s="193"/>
      <c r="T133" s="195">
        <f>T134+T174+T180+T184+T190</f>
        <v>0</v>
      </c>
      <c r="AR133" s="196" t="s">
        <v>87</v>
      </c>
      <c r="AT133" s="197" t="s">
        <v>78</v>
      </c>
      <c r="AU133" s="197" t="s">
        <v>79</v>
      </c>
      <c r="AY133" s="196" t="s">
        <v>173</v>
      </c>
      <c r="BK133" s="198">
        <f>BK134+BK174+BK180+BK184+BK190</f>
        <v>0</v>
      </c>
    </row>
    <row r="134" spans="2:63" s="12" customFormat="1" ht="22.9" customHeight="1">
      <c r="B134" s="185"/>
      <c r="C134" s="186"/>
      <c r="D134" s="187" t="s">
        <v>78</v>
      </c>
      <c r="E134" s="199" t="s">
        <v>87</v>
      </c>
      <c r="F134" s="199" t="s">
        <v>174</v>
      </c>
      <c r="G134" s="186"/>
      <c r="H134" s="186"/>
      <c r="I134" s="189"/>
      <c r="J134" s="200">
        <f>BK134</f>
        <v>0</v>
      </c>
      <c r="K134" s="186"/>
      <c r="L134" s="191"/>
      <c r="M134" s="192"/>
      <c r="N134" s="193"/>
      <c r="O134" s="193"/>
      <c r="P134" s="194">
        <f>P135+P142+P146+P150+P159</f>
        <v>0</v>
      </c>
      <c r="Q134" s="193"/>
      <c r="R134" s="194">
        <f>R135+R142+R146+R150+R159</f>
        <v>2.6599945</v>
      </c>
      <c r="S134" s="193"/>
      <c r="T134" s="195">
        <f>T135+T142+T146+T150+T159</f>
        <v>0</v>
      </c>
      <c r="AR134" s="196" t="s">
        <v>87</v>
      </c>
      <c r="AT134" s="197" t="s">
        <v>78</v>
      </c>
      <c r="AU134" s="197" t="s">
        <v>87</v>
      </c>
      <c r="AY134" s="196" t="s">
        <v>173</v>
      </c>
      <c r="BK134" s="198">
        <f>BK135+BK142+BK146+BK150+BK159</f>
        <v>0</v>
      </c>
    </row>
    <row r="135" spans="2:63" s="12" customFormat="1" ht="20.85" customHeight="1">
      <c r="B135" s="185"/>
      <c r="C135" s="186"/>
      <c r="D135" s="187" t="s">
        <v>78</v>
      </c>
      <c r="E135" s="199" t="s">
        <v>175</v>
      </c>
      <c r="F135" s="199" t="s">
        <v>176</v>
      </c>
      <c r="G135" s="186"/>
      <c r="H135" s="186"/>
      <c r="I135" s="189"/>
      <c r="J135" s="200">
        <f>BK135</f>
        <v>0</v>
      </c>
      <c r="K135" s="186"/>
      <c r="L135" s="191"/>
      <c r="M135" s="192"/>
      <c r="N135" s="193"/>
      <c r="O135" s="193"/>
      <c r="P135" s="194">
        <f>SUM(P136:P141)</f>
        <v>0</v>
      </c>
      <c r="Q135" s="193"/>
      <c r="R135" s="194">
        <f>SUM(R136:R141)</f>
        <v>0</v>
      </c>
      <c r="S135" s="193"/>
      <c r="T135" s="195">
        <f>SUM(T136:T141)</f>
        <v>0</v>
      </c>
      <c r="AR135" s="196" t="s">
        <v>87</v>
      </c>
      <c r="AT135" s="197" t="s">
        <v>78</v>
      </c>
      <c r="AU135" s="197" t="s">
        <v>89</v>
      </c>
      <c r="AY135" s="196" t="s">
        <v>173</v>
      </c>
      <c r="BK135" s="198">
        <f>SUM(BK136:BK141)</f>
        <v>0</v>
      </c>
    </row>
    <row r="136" spans="1:65" s="2" customFormat="1" ht="24.2" customHeight="1">
      <c r="A136" s="35"/>
      <c r="B136" s="36"/>
      <c r="C136" s="201" t="s">
        <v>87</v>
      </c>
      <c r="D136" s="201" t="s">
        <v>177</v>
      </c>
      <c r="E136" s="202" t="s">
        <v>178</v>
      </c>
      <c r="F136" s="203" t="s">
        <v>179</v>
      </c>
      <c r="G136" s="204" t="s">
        <v>180</v>
      </c>
      <c r="H136" s="205">
        <v>20</v>
      </c>
      <c r="I136" s="206"/>
      <c r="J136" s="207">
        <f>ROUND(I136*H136,2)</f>
        <v>0</v>
      </c>
      <c r="K136" s="208"/>
      <c r="L136" s="38"/>
      <c r="M136" s="209" t="s">
        <v>1</v>
      </c>
      <c r="N136" s="210" t="s">
        <v>44</v>
      </c>
      <c r="O136" s="72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3" t="s">
        <v>181</v>
      </c>
      <c r="AT136" s="213" t="s">
        <v>177</v>
      </c>
      <c r="AU136" s="213" t="s">
        <v>182</v>
      </c>
      <c r="AY136" s="17" t="s">
        <v>173</v>
      </c>
      <c r="BE136" s="119">
        <f>IF(N136="základní",J136,0)</f>
        <v>0</v>
      </c>
      <c r="BF136" s="119">
        <f>IF(N136="snížená",J136,0)</f>
        <v>0</v>
      </c>
      <c r="BG136" s="119">
        <f>IF(N136="zákl. přenesená",J136,0)</f>
        <v>0</v>
      </c>
      <c r="BH136" s="119">
        <f>IF(N136="sníž. přenesená",J136,0)</f>
        <v>0</v>
      </c>
      <c r="BI136" s="119">
        <f>IF(N136="nulová",J136,0)</f>
        <v>0</v>
      </c>
      <c r="BJ136" s="17" t="s">
        <v>87</v>
      </c>
      <c r="BK136" s="119">
        <f>ROUND(I136*H136,2)</f>
        <v>0</v>
      </c>
      <c r="BL136" s="17" t="s">
        <v>181</v>
      </c>
      <c r="BM136" s="213" t="s">
        <v>1364</v>
      </c>
    </row>
    <row r="137" spans="2:51" s="13" customFormat="1" ht="12">
      <c r="B137" s="214"/>
      <c r="C137" s="215"/>
      <c r="D137" s="216" t="s">
        <v>184</v>
      </c>
      <c r="E137" s="217" t="s">
        <v>1</v>
      </c>
      <c r="F137" s="218" t="s">
        <v>1365</v>
      </c>
      <c r="G137" s="215"/>
      <c r="H137" s="217" t="s">
        <v>1</v>
      </c>
      <c r="I137" s="219"/>
      <c r="J137" s="215"/>
      <c r="K137" s="215"/>
      <c r="L137" s="220"/>
      <c r="M137" s="221"/>
      <c r="N137" s="222"/>
      <c r="O137" s="222"/>
      <c r="P137" s="222"/>
      <c r="Q137" s="222"/>
      <c r="R137" s="222"/>
      <c r="S137" s="222"/>
      <c r="T137" s="223"/>
      <c r="AT137" s="224" t="s">
        <v>184</v>
      </c>
      <c r="AU137" s="224" t="s">
        <v>182</v>
      </c>
      <c r="AV137" s="13" t="s">
        <v>87</v>
      </c>
      <c r="AW137" s="13" t="s">
        <v>33</v>
      </c>
      <c r="AX137" s="13" t="s">
        <v>79</v>
      </c>
      <c r="AY137" s="224" t="s">
        <v>173</v>
      </c>
    </row>
    <row r="138" spans="2:51" s="14" customFormat="1" ht="12">
      <c r="B138" s="225"/>
      <c r="C138" s="226"/>
      <c r="D138" s="216" t="s">
        <v>184</v>
      </c>
      <c r="E138" s="227" t="s">
        <v>1</v>
      </c>
      <c r="F138" s="228" t="s">
        <v>1366</v>
      </c>
      <c r="G138" s="226"/>
      <c r="H138" s="229">
        <v>20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184</v>
      </c>
      <c r="AU138" s="235" t="s">
        <v>182</v>
      </c>
      <c r="AV138" s="14" t="s">
        <v>89</v>
      </c>
      <c r="AW138" s="14" t="s">
        <v>33</v>
      </c>
      <c r="AX138" s="14" t="s">
        <v>87</v>
      </c>
      <c r="AY138" s="235" t="s">
        <v>173</v>
      </c>
    </row>
    <row r="139" spans="1:65" s="2" customFormat="1" ht="24.2" customHeight="1">
      <c r="A139" s="35"/>
      <c r="B139" s="36"/>
      <c r="C139" s="201" t="s">
        <v>89</v>
      </c>
      <c r="D139" s="201" t="s">
        <v>177</v>
      </c>
      <c r="E139" s="202" t="s">
        <v>187</v>
      </c>
      <c r="F139" s="203" t="s">
        <v>188</v>
      </c>
      <c r="G139" s="204" t="s">
        <v>189</v>
      </c>
      <c r="H139" s="205">
        <v>5</v>
      </c>
      <c r="I139" s="206"/>
      <c r="J139" s="207">
        <f>ROUND(I139*H139,2)</f>
        <v>0</v>
      </c>
      <c r="K139" s="208"/>
      <c r="L139" s="38"/>
      <c r="M139" s="209" t="s">
        <v>1</v>
      </c>
      <c r="N139" s="210" t="s">
        <v>44</v>
      </c>
      <c r="O139" s="72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3" t="s">
        <v>181</v>
      </c>
      <c r="AT139" s="213" t="s">
        <v>177</v>
      </c>
      <c r="AU139" s="213" t="s">
        <v>182</v>
      </c>
      <c r="AY139" s="17" t="s">
        <v>173</v>
      </c>
      <c r="BE139" s="119">
        <f>IF(N139="základní",J139,0)</f>
        <v>0</v>
      </c>
      <c r="BF139" s="119">
        <f>IF(N139="snížená",J139,0)</f>
        <v>0</v>
      </c>
      <c r="BG139" s="119">
        <f>IF(N139="zákl. přenesená",J139,0)</f>
        <v>0</v>
      </c>
      <c r="BH139" s="119">
        <f>IF(N139="sníž. přenesená",J139,0)</f>
        <v>0</v>
      </c>
      <c r="BI139" s="119">
        <f>IF(N139="nulová",J139,0)</f>
        <v>0</v>
      </c>
      <c r="BJ139" s="17" t="s">
        <v>87</v>
      </c>
      <c r="BK139" s="119">
        <f>ROUND(I139*H139,2)</f>
        <v>0</v>
      </c>
      <c r="BL139" s="17" t="s">
        <v>181</v>
      </c>
      <c r="BM139" s="213" t="s">
        <v>1367</v>
      </c>
    </row>
    <row r="140" spans="2:51" s="13" customFormat="1" ht="12">
      <c r="B140" s="214"/>
      <c r="C140" s="215"/>
      <c r="D140" s="216" t="s">
        <v>184</v>
      </c>
      <c r="E140" s="217" t="s">
        <v>1</v>
      </c>
      <c r="F140" s="218" t="s">
        <v>1368</v>
      </c>
      <c r="G140" s="215"/>
      <c r="H140" s="217" t="s">
        <v>1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184</v>
      </c>
      <c r="AU140" s="224" t="s">
        <v>182</v>
      </c>
      <c r="AV140" s="13" t="s">
        <v>87</v>
      </c>
      <c r="AW140" s="13" t="s">
        <v>33</v>
      </c>
      <c r="AX140" s="13" t="s">
        <v>79</v>
      </c>
      <c r="AY140" s="224" t="s">
        <v>173</v>
      </c>
    </row>
    <row r="141" spans="2:51" s="14" customFormat="1" ht="12">
      <c r="B141" s="225"/>
      <c r="C141" s="226"/>
      <c r="D141" s="216" t="s">
        <v>184</v>
      </c>
      <c r="E141" s="227" t="s">
        <v>1</v>
      </c>
      <c r="F141" s="228" t="s">
        <v>202</v>
      </c>
      <c r="G141" s="226"/>
      <c r="H141" s="229">
        <v>5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AT141" s="235" t="s">
        <v>184</v>
      </c>
      <c r="AU141" s="235" t="s">
        <v>182</v>
      </c>
      <c r="AV141" s="14" t="s">
        <v>89</v>
      </c>
      <c r="AW141" s="14" t="s">
        <v>33</v>
      </c>
      <c r="AX141" s="14" t="s">
        <v>87</v>
      </c>
      <c r="AY141" s="235" t="s">
        <v>173</v>
      </c>
    </row>
    <row r="142" spans="2:63" s="12" customFormat="1" ht="20.85" customHeight="1">
      <c r="B142" s="185"/>
      <c r="C142" s="186"/>
      <c r="D142" s="187" t="s">
        <v>78</v>
      </c>
      <c r="E142" s="199" t="s">
        <v>252</v>
      </c>
      <c r="F142" s="199" t="s">
        <v>265</v>
      </c>
      <c r="G142" s="186"/>
      <c r="H142" s="186"/>
      <c r="I142" s="189"/>
      <c r="J142" s="200">
        <f>BK142</f>
        <v>0</v>
      </c>
      <c r="K142" s="186"/>
      <c r="L142" s="191"/>
      <c r="M142" s="192"/>
      <c r="N142" s="193"/>
      <c r="O142" s="193"/>
      <c r="P142" s="194">
        <f>SUM(P143:P145)</f>
        <v>0</v>
      </c>
      <c r="Q142" s="193"/>
      <c r="R142" s="194">
        <f>SUM(R143:R145)</f>
        <v>0</v>
      </c>
      <c r="S142" s="193"/>
      <c r="T142" s="195">
        <f>SUM(T143:T145)</f>
        <v>0</v>
      </c>
      <c r="AR142" s="196" t="s">
        <v>87</v>
      </c>
      <c r="AT142" s="197" t="s">
        <v>78</v>
      </c>
      <c r="AU142" s="197" t="s">
        <v>89</v>
      </c>
      <c r="AY142" s="196" t="s">
        <v>173</v>
      </c>
      <c r="BK142" s="198">
        <f>SUM(BK143:BK145)</f>
        <v>0</v>
      </c>
    </row>
    <row r="143" spans="1:65" s="2" customFormat="1" ht="33" customHeight="1">
      <c r="A143" s="35"/>
      <c r="B143" s="36"/>
      <c r="C143" s="201" t="s">
        <v>182</v>
      </c>
      <c r="D143" s="201" t="s">
        <v>177</v>
      </c>
      <c r="E143" s="202" t="s">
        <v>1369</v>
      </c>
      <c r="F143" s="203" t="s">
        <v>1370</v>
      </c>
      <c r="G143" s="204" t="s">
        <v>255</v>
      </c>
      <c r="H143" s="205">
        <v>44.678</v>
      </c>
      <c r="I143" s="206"/>
      <c r="J143" s="207">
        <f>ROUND(I143*H143,2)</f>
        <v>0</v>
      </c>
      <c r="K143" s="208"/>
      <c r="L143" s="38"/>
      <c r="M143" s="209" t="s">
        <v>1</v>
      </c>
      <c r="N143" s="210" t="s">
        <v>44</v>
      </c>
      <c r="O143" s="72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3" t="s">
        <v>181</v>
      </c>
      <c r="AT143" s="213" t="s">
        <v>177</v>
      </c>
      <c r="AU143" s="213" t="s">
        <v>182</v>
      </c>
      <c r="AY143" s="17" t="s">
        <v>173</v>
      </c>
      <c r="BE143" s="119">
        <f>IF(N143="základní",J143,0)</f>
        <v>0</v>
      </c>
      <c r="BF143" s="119">
        <f>IF(N143="snížená",J143,0)</f>
        <v>0</v>
      </c>
      <c r="BG143" s="119">
        <f>IF(N143="zákl. přenesená",J143,0)</f>
        <v>0</v>
      </c>
      <c r="BH143" s="119">
        <f>IF(N143="sníž. přenesená",J143,0)</f>
        <v>0</v>
      </c>
      <c r="BI143" s="119">
        <f>IF(N143="nulová",J143,0)</f>
        <v>0</v>
      </c>
      <c r="BJ143" s="17" t="s">
        <v>87</v>
      </c>
      <c r="BK143" s="119">
        <f>ROUND(I143*H143,2)</f>
        <v>0</v>
      </c>
      <c r="BL143" s="17" t="s">
        <v>181</v>
      </c>
      <c r="BM143" s="213" t="s">
        <v>1371</v>
      </c>
    </row>
    <row r="144" spans="2:51" s="13" customFormat="1" ht="12">
      <c r="B144" s="214"/>
      <c r="C144" s="215"/>
      <c r="D144" s="216" t="s">
        <v>184</v>
      </c>
      <c r="E144" s="217" t="s">
        <v>1</v>
      </c>
      <c r="F144" s="218" t="s">
        <v>1372</v>
      </c>
      <c r="G144" s="215"/>
      <c r="H144" s="217" t="s">
        <v>1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184</v>
      </c>
      <c r="AU144" s="224" t="s">
        <v>182</v>
      </c>
      <c r="AV144" s="13" t="s">
        <v>87</v>
      </c>
      <c r="AW144" s="13" t="s">
        <v>33</v>
      </c>
      <c r="AX144" s="13" t="s">
        <v>79</v>
      </c>
      <c r="AY144" s="224" t="s">
        <v>173</v>
      </c>
    </row>
    <row r="145" spans="2:51" s="14" customFormat="1" ht="12">
      <c r="B145" s="225"/>
      <c r="C145" s="226"/>
      <c r="D145" s="216" t="s">
        <v>184</v>
      </c>
      <c r="E145" s="227" t="s">
        <v>1</v>
      </c>
      <c r="F145" s="228" t="s">
        <v>1373</v>
      </c>
      <c r="G145" s="226"/>
      <c r="H145" s="229">
        <v>44.678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AT145" s="235" t="s">
        <v>184</v>
      </c>
      <c r="AU145" s="235" t="s">
        <v>182</v>
      </c>
      <c r="AV145" s="14" t="s">
        <v>89</v>
      </c>
      <c r="AW145" s="14" t="s">
        <v>33</v>
      </c>
      <c r="AX145" s="14" t="s">
        <v>87</v>
      </c>
      <c r="AY145" s="235" t="s">
        <v>173</v>
      </c>
    </row>
    <row r="146" spans="2:63" s="12" customFormat="1" ht="20.85" customHeight="1">
      <c r="B146" s="185"/>
      <c r="C146" s="186"/>
      <c r="D146" s="187" t="s">
        <v>78</v>
      </c>
      <c r="E146" s="199" t="s">
        <v>8</v>
      </c>
      <c r="F146" s="199" t="s">
        <v>298</v>
      </c>
      <c r="G146" s="186"/>
      <c r="H146" s="186"/>
      <c r="I146" s="189"/>
      <c r="J146" s="200">
        <f>BK146</f>
        <v>0</v>
      </c>
      <c r="K146" s="186"/>
      <c r="L146" s="191"/>
      <c r="M146" s="192"/>
      <c r="N146" s="193"/>
      <c r="O146" s="193"/>
      <c r="P146" s="194">
        <f>SUM(P147:P149)</f>
        <v>0</v>
      </c>
      <c r="Q146" s="193"/>
      <c r="R146" s="194">
        <f>SUM(R147:R149)</f>
        <v>0.0349945</v>
      </c>
      <c r="S146" s="193"/>
      <c r="T146" s="195">
        <f>SUM(T147:T149)</f>
        <v>0</v>
      </c>
      <c r="AR146" s="196" t="s">
        <v>87</v>
      </c>
      <c r="AT146" s="197" t="s">
        <v>78</v>
      </c>
      <c r="AU146" s="197" t="s">
        <v>89</v>
      </c>
      <c r="AY146" s="196" t="s">
        <v>173</v>
      </c>
      <c r="BK146" s="198">
        <f>SUM(BK147:BK149)</f>
        <v>0</v>
      </c>
    </row>
    <row r="147" spans="1:65" s="2" customFormat="1" ht="21.75" customHeight="1">
      <c r="A147" s="35"/>
      <c r="B147" s="36"/>
      <c r="C147" s="201" t="s">
        <v>181</v>
      </c>
      <c r="D147" s="201" t="s">
        <v>177</v>
      </c>
      <c r="E147" s="202" t="s">
        <v>311</v>
      </c>
      <c r="F147" s="203" t="s">
        <v>312</v>
      </c>
      <c r="G147" s="204" t="s">
        <v>261</v>
      </c>
      <c r="H147" s="205">
        <v>41.17</v>
      </c>
      <c r="I147" s="206"/>
      <c r="J147" s="207">
        <f>ROUND(I147*H147,2)</f>
        <v>0</v>
      </c>
      <c r="K147" s="208"/>
      <c r="L147" s="38"/>
      <c r="M147" s="209" t="s">
        <v>1</v>
      </c>
      <c r="N147" s="210" t="s">
        <v>44</v>
      </c>
      <c r="O147" s="72"/>
      <c r="P147" s="211">
        <f>O147*H147</f>
        <v>0</v>
      </c>
      <c r="Q147" s="211">
        <v>0.00085</v>
      </c>
      <c r="R147" s="211">
        <f>Q147*H147</f>
        <v>0.0349945</v>
      </c>
      <c r="S147" s="211">
        <v>0</v>
      </c>
      <c r="T147" s="21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3" t="s">
        <v>181</v>
      </c>
      <c r="AT147" s="213" t="s">
        <v>177</v>
      </c>
      <c r="AU147" s="213" t="s">
        <v>182</v>
      </c>
      <c r="AY147" s="17" t="s">
        <v>173</v>
      </c>
      <c r="BE147" s="119">
        <f>IF(N147="základní",J147,0)</f>
        <v>0</v>
      </c>
      <c r="BF147" s="119">
        <f>IF(N147="snížená",J147,0)</f>
        <v>0</v>
      </c>
      <c r="BG147" s="119">
        <f>IF(N147="zákl. přenesená",J147,0)</f>
        <v>0</v>
      </c>
      <c r="BH147" s="119">
        <f>IF(N147="sníž. přenesená",J147,0)</f>
        <v>0</v>
      </c>
      <c r="BI147" s="119">
        <f>IF(N147="nulová",J147,0)</f>
        <v>0</v>
      </c>
      <c r="BJ147" s="17" t="s">
        <v>87</v>
      </c>
      <c r="BK147" s="119">
        <f>ROUND(I147*H147,2)</f>
        <v>0</v>
      </c>
      <c r="BL147" s="17" t="s">
        <v>181</v>
      </c>
      <c r="BM147" s="213" t="s">
        <v>1374</v>
      </c>
    </row>
    <row r="148" spans="2:51" s="14" customFormat="1" ht="12">
      <c r="B148" s="225"/>
      <c r="C148" s="226"/>
      <c r="D148" s="216" t="s">
        <v>184</v>
      </c>
      <c r="E148" s="227" t="s">
        <v>1</v>
      </c>
      <c r="F148" s="228" t="s">
        <v>1375</v>
      </c>
      <c r="G148" s="226"/>
      <c r="H148" s="229">
        <v>41.17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184</v>
      </c>
      <c r="AU148" s="235" t="s">
        <v>182</v>
      </c>
      <c r="AV148" s="14" t="s">
        <v>89</v>
      </c>
      <c r="AW148" s="14" t="s">
        <v>33</v>
      </c>
      <c r="AX148" s="14" t="s">
        <v>87</v>
      </c>
      <c r="AY148" s="235" t="s">
        <v>173</v>
      </c>
    </row>
    <row r="149" spans="1:65" s="2" customFormat="1" ht="24.2" customHeight="1">
      <c r="A149" s="35"/>
      <c r="B149" s="36"/>
      <c r="C149" s="201" t="s">
        <v>202</v>
      </c>
      <c r="D149" s="201" t="s">
        <v>177</v>
      </c>
      <c r="E149" s="202" t="s">
        <v>318</v>
      </c>
      <c r="F149" s="203" t="s">
        <v>319</v>
      </c>
      <c r="G149" s="204" t="s">
        <v>261</v>
      </c>
      <c r="H149" s="205">
        <v>41.17</v>
      </c>
      <c r="I149" s="206"/>
      <c r="J149" s="207">
        <f>ROUND(I149*H149,2)</f>
        <v>0</v>
      </c>
      <c r="K149" s="208"/>
      <c r="L149" s="38"/>
      <c r="M149" s="209" t="s">
        <v>1</v>
      </c>
      <c r="N149" s="210" t="s">
        <v>44</v>
      </c>
      <c r="O149" s="72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3" t="s">
        <v>181</v>
      </c>
      <c r="AT149" s="213" t="s">
        <v>177</v>
      </c>
      <c r="AU149" s="213" t="s">
        <v>182</v>
      </c>
      <c r="AY149" s="17" t="s">
        <v>173</v>
      </c>
      <c r="BE149" s="119">
        <f>IF(N149="základní",J149,0)</f>
        <v>0</v>
      </c>
      <c r="BF149" s="119">
        <f>IF(N149="snížená",J149,0)</f>
        <v>0</v>
      </c>
      <c r="BG149" s="119">
        <f>IF(N149="zákl. přenesená",J149,0)</f>
        <v>0</v>
      </c>
      <c r="BH149" s="119">
        <f>IF(N149="sníž. přenesená",J149,0)</f>
        <v>0</v>
      </c>
      <c r="BI149" s="119">
        <f>IF(N149="nulová",J149,0)</f>
        <v>0</v>
      </c>
      <c r="BJ149" s="17" t="s">
        <v>87</v>
      </c>
      <c r="BK149" s="119">
        <f>ROUND(I149*H149,2)</f>
        <v>0</v>
      </c>
      <c r="BL149" s="17" t="s">
        <v>181</v>
      </c>
      <c r="BM149" s="213" t="s">
        <v>1376</v>
      </c>
    </row>
    <row r="150" spans="2:63" s="12" customFormat="1" ht="20.85" customHeight="1">
      <c r="B150" s="185"/>
      <c r="C150" s="186"/>
      <c r="D150" s="187" t="s">
        <v>78</v>
      </c>
      <c r="E150" s="199" t="s">
        <v>272</v>
      </c>
      <c r="F150" s="199" t="s">
        <v>321</v>
      </c>
      <c r="G150" s="186"/>
      <c r="H150" s="186"/>
      <c r="I150" s="189"/>
      <c r="J150" s="200">
        <f>BK150</f>
        <v>0</v>
      </c>
      <c r="K150" s="186"/>
      <c r="L150" s="191"/>
      <c r="M150" s="192"/>
      <c r="N150" s="193"/>
      <c r="O150" s="193"/>
      <c r="P150" s="194">
        <f>SUM(P151:P158)</f>
        <v>0</v>
      </c>
      <c r="Q150" s="193"/>
      <c r="R150" s="194">
        <f>SUM(R151:R158)</f>
        <v>0</v>
      </c>
      <c r="S150" s="193"/>
      <c r="T150" s="195">
        <f>SUM(T151:T158)</f>
        <v>0</v>
      </c>
      <c r="AR150" s="196" t="s">
        <v>87</v>
      </c>
      <c r="AT150" s="197" t="s">
        <v>78</v>
      </c>
      <c r="AU150" s="197" t="s">
        <v>89</v>
      </c>
      <c r="AY150" s="196" t="s">
        <v>173</v>
      </c>
      <c r="BK150" s="198">
        <f>SUM(BK151:BK158)</f>
        <v>0</v>
      </c>
    </row>
    <row r="151" spans="1:65" s="2" customFormat="1" ht="33" customHeight="1">
      <c r="A151" s="35"/>
      <c r="B151" s="36"/>
      <c r="C151" s="201" t="s">
        <v>207</v>
      </c>
      <c r="D151" s="201" t="s">
        <v>177</v>
      </c>
      <c r="E151" s="202" t="s">
        <v>323</v>
      </c>
      <c r="F151" s="203" t="s">
        <v>324</v>
      </c>
      <c r="G151" s="204" t="s">
        <v>255</v>
      </c>
      <c r="H151" s="205">
        <v>1.471</v>
      </c>
      <c r="I151" s="206"/>
      <c r="J151" s="207">
        <f>ROUND(I151*H151,2)</f>
        <v>0</v>
      </c>
      <c r="K151" s="208"/>
      <c r="L151" s="38"/>
      <c r="M151" s="209" t="s">
        <v>1</v>
      </c>
      <c r="N151" s="210" t="s">
        <v>44</v>
      </c>
      <c r="O151" s="72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3" t="s">
        <v>181</v>
      </c>
      <c r="AT151" s="213" t="s">
        <v>177</v>
      </c>
      <c r="AU151" s="213" t="s">
        <v>182</v>
      </c>
      <c r="AY151" s="17" t="s">
        <v>173</v>
      </c>
      <c r="BE151" s="119">
        <f>IF(N151="základní",J151,0)</f>
        <v>0</v>
      </c>
      <c r="BF151" s="119">
        <f>IF(N151="snížená",J151,0)</f>
        <v>0</v>
      </c>
      <c r="BG151" s="119">
        <f>IF(N151="zákl. přenesená",J151,0)</f>
        <v>0</v>
      </c>
      <c r="BH151" s="119">
        <f>IF(N151="sníž. přenesená",J151,0)</f>
        <v>0</v>
      </c>
      <c r="BI151" s="119">
        <f>IF(N151="nulová",J151,0)</f>
        <v>0</v>
      </c>
      <c r="BJ151" s="17" t="s">
        <v>87</v>
      </c>
      <c r="BK151" s="119">
        <f>ROUND(I151*H151,2)</f>
        <v>0</v>
      </c>
      <c r="BL151" s="17" t="s">
        <v>181</v>
      </c>
      <c r="BM151" s="213" t="s">
        <v>1377</v>
      </c>
    </row>
    <row r="152" spans="2:51" s="13" customFormat="1" ht="12">
      <c r="B152" s="214"/>
      <c r="C152" s="215"/>
      <c r="D152" s="216" t="s">
        <v>184</v>
      </c>
      <c r="E152" s="217" t="s">
        <v>1</v>
      </c>
      <c r="F152" s="218" t="s">
        <v>326</v>
      </c>
      <c r="G152" s="215"/>
      <c r="H152" s="217" t="s">
        <v>1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184</v>
      </c>
      <c r="AU152" s="224" t="s">
        <v>182</v>
      </c>
      <c r="AV152" s="13" t="s">
        <v>87</v>
      </c>
      <c r="AW152" s="13" t="s">
        <v>33</v>
      </c>
      <c r="AX152" s="13" t="s">
        <v>79</v>
      </c>
      <c r="AY152" s="224" t="s">
        <v>173</v>
      </c>
    </row>
    <row r="153" spans="2:51" s="14" customFormat="1" ht="12">
      <c r="B153" s="225"/>
      <c r="C153" s="226"/>
      <c r="D153" s="216" t="s">
        <v>184</v>
      </c>
      <c r="E153" s="227" t="s">
        <v>1</v>
      </c>
      <c r="F153" s="228" t="s">
        <v>1378</v>
      </c>
      <c r="G153" s="226"/>
      <c r="H153" s="229">
        <v>44.678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184</v>
      </c>
      <c r="AU153" s="235" t="s">
        <v>182</v>
      </c>
      <c r="AV153" s="14" t="s">
        <v>89</v>
      </c>
      <c r="AW153" s="14" t="s">
        <v>33</v>
      </c>
      <c r="AX153" s="14" t="s">
        <v>79</v>
      </c>
      <c r="AY153" s="235" t="s">
        <v>173</v>
      </c>
    </row>
    <row r="154" spans="2:51" s="14" customFormat="1" ht="12">
      <c r="B154" s="225"/>
      <c r="C154" s="226"/>
      <c r="D154" s="216" t="s">
        <v>184</v>
      </c>
      <c r="E154" s="227" t="s">
        <v>1</v>
      </c>
      <c r="F154" s="228" t="s">
        <v>1379</v>
      </c>
      <c r="G154" s="226"/>
      <c r="H154" s="229">
        <v>-43.207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184</v>
      </c>
      <c r="AU154" s="235" t="s">
        <v>182</v>
      </c>
      <c r="AV154" s="14" t="s">
        <v>89</v>
      </c>
      <c r="AW154" s="14" t="s">
        <v>33</v>
      </c>
      <c r="AX154" s="14" t="s">
        <v>79</v>
      </c>
      <c r="AY154" s="235" t="s">
        <v>173</v>
      </c>
    </row>
    <row r="155" spans="2:51" s="15" customFormat="1" ht="12">
      <c r="B155" s="236"/>
      <c r="C155" s="237"/>
      <c r="D155" s="216" t="s">
        <v>184</v>
      </c>
      <c r="E155" s="238" t="s">
        <v>1</v>
      </c>
      <c r="F155" s="239" t="s">
        <v>226</v>
      </c>
      <c r="G155" s="237"/>
      <c r="H155" s="240">
        <v>1.471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184</v>
      </c>
      <c r="AU155" s="246" t="s">
        <v>182</v>
      </c>
      <c r="AV155" s="15" t="s">
        <v>181</v>
      </c>
      <c r="AW155" s="15" t="s">
        <v>33</v>
      </c>
      <c r="AX155" s="15" t="s">
        <v>87</v>
      </c>
      <c r="AY155" s="246" t="s">
        <v>173</v>
      </c>
    </row>
    <row r="156" spans="1:65" s="2" customFormat="1" ht="37.9" customHeight="1">
      <c r="A156" s="35"/>
      <c r="B156" s="36"/>
      <c r="C156" s="201" t="s">
        <v>214</v>
      </c>
      <c r="D156" s="201" t="s">
        <v>177</v>
      </c>
      <c r="E156" s="202" t="s">
        <v>330</v>
      </c>
      <c r="F156" s="203" t="s">
        <v>331</v>
      </c>
      <c r="G156" s="204" t="s">
        <v>255</v>
      </c>
      <c r="H156" s="205">
        <v>22.065</v>
      </c>
      <c r="I156" s="206"/>
      <c r="J156" s="207">
        <f>ROUND(I156*H156,2)</f>
        <v>0</v>
      </c>
      <c r="K156" s="208"/>
      <c r="L156" s="38"/>
      <c r="M156" s="209" t="s">
        <v>1</v>
      </c>
      <c r="N156" s="210" t="s">
        <v>44</v>
      </c>
      <c r="O156" s="72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3" t="s">
        <v>181</v>
      </c>
      <c r="AT156" s="213" t="s">
        <v>177</v>
      </c>
      <c r="AU156" s="213" t="s">
        <v>182</v>
      </c>
      <c r="AY156" s="17" t="s">
        <v>173</v>
      </c>
      <c r="BE156" s="119">
        <f>IF(N156="základní",J156,0)</f>
        <v>0</v>
      </c>
      <c r="BF156" s="119">
        <f>IF(N156="snížená",J156,0)</f>
        <v>0</v>
      </c>
      <c r="BG156" s="119">
        <f>IF(N156="zákl. přenesená",J156,0)</f>
        <v>0</v>
      </c>
      <c r="BH156" s="119">
        <f>IF(N156="sníž. přenesená",J156,0)</f>
        <v>0</v>
      </c>
      <c r="BI156" s="119">
        <f>IF(N156="nulová",J156,0)</f>
        <v>0</v>
      </c>
      <c r="BJ156" s="17" t="s">
        <v>87</v>
      </c>
      <c r="BK156" s="119">
        <f>ROUND(I156*H156,2)</f>
        <v>0</v>
      </c>
      <c r="BL156" s="17" t="s">
        <v>181</v>
      </c>
      <c r="BM156" s="213" t="s">
        <v>1380</v>
      </c>
    </row>
    <row r="157" spans="2:51" s="13" customFormat="1" ht="12">
      <c r="B157" s="214"/>
      <c r="C157" s="215"/>
      <c r="D157" s="216" t="s">
        <v>184</v>
      </c>
      <c r="E157" s="217" t="s">
        <v>1</v>
      </c>
      <c r="F157" s="218" t="s">
        <v>326</v>
      </c>
      <c r="G157" s="215"/>
      <c r="H157" s="217" t="s">
        <v>1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184</v>
      </c>
      <c r="AU157" s="224" t="s">
        <v>182</v>
      </c>
      <c r="AV157" s="13" t="s">
        <v>87</v>
      </c>
      <c r="AW157" s="13" t="s">
        <v>33</v>
      </c>
      <c r="AX157" s="13" t="s">
        <v>79</v>
      </c>
      <c r="AY157" s="224" t="s">
        <v>173</v>
      </c>
    </row>
    <row r="158" spans="2:51" s="14" customFormat="1" ht="12">
      <c r="B158" s="225"/>
      <c r="C158" s="226"/>
      <c r="D158" s="216" t="s">
        <v>184</v>
      </c>
      <c r="E158" s="227" t="s">
        <v>1</v>
      </c>
      <c r="F158" s="228" t="s">
        <v>1381</v>
      </c>
      <c r="G158" s="226"/>
      <c r="H158" s="229">
        <v>22.065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AT158" s="235" t="s">
        <v>184</v>
      </c>
      <c r="AU158" s="235" t="s">
        <v>182</v>
      </c>
      <c r="AV158" s="14" t="s">
        <v>89</v>
      </c>
      <c r="AW158" s="14" t="s">
        <v>33</v>
      </c>
      <c r="AX158" s="14" t="s">
        <v>87</v>
      </c>
      <c r="AY158" s="235" t="s">
        <v>173</v>
      </c>
    </row>
    <row r="159" spans="2:63" s="12" customFormat="1" ht="20.85" customHeight="1">
      <c r="B159" s="185"/>
      <c r="C159" s="186"/>
      <c r="D159" s="187" t="s">
        <v>78</v>
      </c>
      <c r="E159" s="199" t="s">
        <v>284</v>
      </c>
      <c r="F159" s="199" t="s">
        <v>334</v>
      </c>
      <c r="G159" s="186"/>
      <c r="H159" s="186"/>
      <c r="I159" s="189"/>
      <c r="J159" s="200">
        <f>BK159</f>
        <v>0</v>
      </c>
      <c r="K159" s="186"/>
      <c r="L159" s="191"/>
      <c r="M159" s="192"/>
      <c r="N159" s="193"/>
      <c r="O159" s="193"/>
      <c r="P159" s="194">
        <f>SUM(P160:P173)</f>
        <v>0</v>
      </c>
      <c r="Q159" s="193"/>
      <c r="R159" s="194">
        <f>SUM(R160:R173)</f>
        <v>2.625</v>
      </c>
      <c r="S159" s="193"/>
      <c r="T159" s="195">
        <f>SUM(T160:T173)</f>
        <v>0</v>
      </c>
      <c r="AR159" s="196" t="s">
        <v>87</v>
      </c>
      <c r="AT159" s="197" t="s">
        <v>78</v>
      </c>
      <c r="AU159" s="197" t="s">
        <v>89</v>
      </c>
      <c r="AY159" s="196" t="s">
        <v>173</v>
      </c>
      <c r="BK159" s="198">
        <f>SUM(BK160:BK173)</f>
        <v>0</v>
      </c>
    </row>
    <row r="160" spans="1:65" s="2" customFormat="1" ht="16.5" customHeight="1">
      <c r="A160" s="35"/>
      <c r="B160" s="36"/>
      <c r="C160" s="201" t="s">
        <v>227</v>
      </c>
      <c r="D160" s="201" t="s">
        <v>177</v>
      </c>
      <c r="E160" s="202" t="s">
        <v>336</v>
      </c>
      <c r="F160" s="203" t="s">
        <v>337</v>
      </c>
      <c r="G160" s="204" t="s">
        <v>255</v>
      </c>
      <c r="H160" s="205">
        <v>1.471</v>
      </c>
      <c r="I160" s="206"/>
      <c r="J160" s="207">
        <f>ROUND(I160*H160,2)</f>
        <v>0</v>
      </c>
      <c r="K160" s="208"/>
      <c r="L160" s="38"/>
      <c r="M160" s="209" t="s">
        <v>1</v>
      </c>
      <c r="N160" s="210" t="s">
        <v>44</v>
      </c>
      <c r="O160" s="72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3" t="s">
        <v>181</v>
      </c>
      <c r="AT160" s="213" t="s">
        <v>177</v>
      </c>
      <c r="AU160" s="213" t="s">
        <v>182</v>
      </c>
      <c r="AY160" s="17" t="s">
        <v>173</v>
      </c>
      <c r="BE160" s="119">
        <f>IF(N160="základní",J160,0)</f>
        <v>0</v>
      </c>
      <c r="BF160" s="119">
        <f>IF(N160="snížená",J160,0)</f>
        <v>0</v>
      </c>
      <c r="BG160" s="119">
        <f>IF(N160="zákl. přenesená",J160,0)</f>
        <v>0</v>
      </c>
      <c r="BH160" s="119">
        <f>IF(N160="sníž. přenesená",J160,0)</f>
        <v>0</v>
      </c>
      <c r="BI160" s="119">
        <f>IF(N160="nulová",J160,0)</f>
        <v>0</v>
      </c>
      <c r="BJ160" s="17" t="s">
        <v>87</v>
      </c>
      <c r="BK160" s="119">
        <f>ROUND(I160*H160,2)</f>
        <v>0</v>
      </c>
      <c r="BL160" s="17" t="s">
        <v>181</v>
      </c>
      <c r="BM160" s="213" t="s">
        <v>1382</v>
      </c>
    </row>
    <row r="161" spans="1:65" s="2" customFormat="1" ht="24.2" customHeight="1">
      <c r="A161" s="35"/>
      <c r="B161" s="36"/>
      <c r="C161" s="201" t="s">
        <v>231</v>
      </c>
      <c r="D161" s="201" t="s">
        <v>177</v>
      </c>
      <c r="E161" s="202" t="s">
        <v>340</v>
      </c>
      <c r="F161" s="203" t="s">
        <v>341</v>
      </c>
      <c r="G161" s="204" t="s">
        <v>342</v>
      </c>
      <c r="H161" s="205">
        <v>2.721</v>
      </c>
      <c r="I161" s="206"/>
      <c r="J161" s="207">
        <f>ROUND(I161*H161,2)</f>
        <v>0</v>
      </c>
      <c r="K161" s="208"/>
      <c r="L161" s="38"/>
      <c r="M161" s="209" t="s">
        <v>1</v>
      </c>
      <c r="N161" s="210" t="s">
        <v>44</v>
      </c>
      <c r="O161" s="72"/>
      <c r="P161" s="211">
        <f>O161*H161</f>
        <v>0</v>
      </c>
      <c r="Q161" s="211">
        <v>0</v>
      </c>
      <c r="R161" s="211">
        <f>Q161*H161</f>
        <v>0</v>
      </c>
      <c r="S161" s="211">
        <v>0</v>
      </c>
      <c r="T161" s="21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3" t="s">
        <v>181</v>
      </c>
      <c r="AT161" s="213" t="s">
        <v>177</v>
      </c>
      <c r="AU161" s="213" t="s">
        <v>182</v>
      </c>
      <c r="AY161" s="17" t="s">
        <v>173</v>
      </c>
      <c r="BE161" s="119">
        <f>IF(N161="základní",J161,0)</f>
        <v>0</v>
      </c>
      <c r="BF161" s="119">
        <f>IF(N161="snížená",J161,0)</f>
        <v>0</v>
      </c>
      <c r="BG161" s="119">
        <f>IF(N161="zákl. přenesená",J161,0)</f>
        <v>0</v>
      </c>
      <c r="BH161" s="119">
        <f>IF(N161="sníž. přenesená",J161,0)</f>
        <v>0</v>
      </c>
      <c r="BI161" s="119">
        <f>IF(N161="nulová",J161,0)</f>
        <v>0</v>
      </c>
      <c r="BJ161" s="17" t="s">
        <v>87</v>
      </c>
      <c r="BK161" s="119">
        <f>ROUND(I161*H161,2)</f>
        <v>0</v>
      </c>
      <c r="BL161" s="17" t="s">
        <v>181</v>
      </c>
      <c r="BM161" s="213" t="s">
        <v>1383</v>
      </c>
    </row>
    <row r="162" spans="2:51" s="14" customFormat="1" ht="12">
      <c r="B162" s="225"/>
      <c r="C162" s="226"/>
      <c r="D162" s="216" t="s">
        <v>184</v>
      </c>
      <c r="E162" s="227" t="s">
        <v>1</v>
      </c>
      <c r="F162" s="228" t="s">
        <v>1384</v>
      </c>
      <c r="G162" s="226"/>
      <c r="H162" s="229">
        <v>2.721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184</v>
      </c>
      <c r="AU162" s="235" t="s">
        <v>182</v>
      </c>
      <c r="AV162" s="14" t="s">
        <v>89</v>
      </c>
      <c r="AW162" s="14" t="s">
        <v>33</v>
      </c>
      <c r="AX162" s="14" t="s">
        <v>87</v>
      </c>
      <c r="AY162" s="235" t="s">
        <v>173</v>
      </c>
    </row>
    <row r="163" spans="1:65" s="2" customFormat="1" ht="24.2" customHeight="1">
      <c r="A163" s="35"/>
      <c r="B163" s="36"/>
      <c r="C163" s="201" t="s">
        <v>238</v>
      </c>
      <c r="D163" s="201" t="s">
        <v>177</v>
      </c>
      <c r="E163" s="202" t="s">
        <v>346</v>
      </c>
      <c r="F163" s="203" t="s">
        <v>347</v>
      </c>
      <c r="G163" s="204" t="s">
        <v>255</v>
      </c>
      <c r="H163" s="205">
        <v>43.207</v>
      </c>
      <c r="I163" s="206"/>
      <c r="J163" s="207">
        <f>ROUND(I163*H163,2)</f>
        <v>0</v>
      </c>
      <c r="K163" s="208"/>
      <c r="L163" s="38"/>
      <c r="M163" s="209" t="s">
        <v>1</v>
      </c>
      <c r="N163" s="210" t="s">
        <v>44</v>
      </c>
      <c r="O163" s="72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3" t="s">
        <v>181</v>
      </c>
      <c r="AT163" s="213" t="s">
        <v>177</v>
      </c>
      <c r="AU163" s="213" t="s">
        <v>182</v>
      </c>
      <c r="AY163" s="17" t="s">
        <v>173</v>
      </c>
      <c r="BE163" s="119">
        <f>IF(N163="základní",J163,0)</f>
        <v>0</v>
      </c>
      <c r="BF163" s="119">
        <f>IF(N163="snížená",J163,0)</f>
        <v>0</v>
      </c>
      <c r="BG163" s="119">
        <f>IF(N163="zákl. přenesená",J163,0)</f>
        <v>0</v>
      </c>
      <c r="BH163" s="119">
        <f>IF(N163="sníž. přenesená",J163,0)</f>
        <v>0</v>
      </c>
      <c r="BI163" s="119">
        <f>IF(N163="nulová",J163,0)</f>
        <v>0</v>
      </c>
      <c r="BJ163" s="17" t="s">
        <v>87</v>
      </c>
      <c r="BK163" s="119">
        <f>ROUND(I163*H163,2)</f>
        <v>0</v>
      </c>
      <c r="BL163" s="17" t="s">
        <v>181</v>
      </c>
      <c r="BM163" s="213" t="s">
        <v>1385</v>
      </c>
    </row>
    <row r="164" spans="2:51" s="14" customFormat="1" ht="12">
      <c r="B164" s="225"/>
      <c r="C164" s="226"/>
      <c r="D164" s="216" t="s">
        <v>184</v>
      </c>
      <c r="E164" s="227" t="s">
        <v>1</v>
      </c>
      <c r="F164" s="228" t="s">
        <v>1378</v>
      </c>
      <c r="G164" s="226"/>
      <c r="H164" s="229">
        <v>44.678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184</v>
      </c>
      <c r="AU164" s="235" t="s">
        <v>182</v>
      </c>
      <c r="AV164" s="14" t="s">
        <v>89</v>
      </c>
      <c r="AW164" s="14" t="s">
        <v>33</v>
      </c>
      <c r="AX164" s="14" t="s">
        <v>79</v>
      </c>
      <c r="AY164" s="235" t="s">
        <v>173</v>
      </c>
    </row>
    <row r="165" spans="2:51" s="14" customFormat="1" ht="12">
      <c r="B165" s="225"/>
      <c r="C165" s="226"/>
      <c r="D165" s="216" t="s">
        <v>184</v>
      </c>
      <c r="E165" s="227" t="s">
        <v>1</v>
      </c>
      <c r="F165" s="228" t="s">
        <v>1386</v>
      </c>
      <c r="G165" s="226"/>
      <c r="H165" s="229">
        <v>-1.471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184</v>
      </c>
      <c r="AU165" s="235" t="s">
        <v>182</v>
      </c>
      <c r="AV165" s="14" t="s">
        <v>89</v>
      </c>
      <c r="AW165" s="14" t="s">
        <v>33</v>
      </c>
      <c r="AX165" s="14" t="s">
        <v>79</v>
      </c>
      <c r="AY165" s="235" t="s">
        <v>173</v>
      </c>
    </row>
    <row r="166" spans="2:51" s="15" customFormat="1" ht="12">
      <c r="B166" s="236"/>
      <c r="C166" s="237"/>
      <c r="D166" s="216" t="s">
        <v>184</v>
      </c>
      <c r="E166" s="238" t="s">
        <v>1</v>
      </c>
      <c r="F166" s="239" t="s">
        <v>226</v>
      </c>
      <c r="G166" s="237"/>
      <c r="H166" s="240">
        <v>43.207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AT166" s="246" t="s">
        <v>184</v>
      </c>
      <c r="AU166" s="246" t="s">
        <v>182</v>
      </c>
      <c r="AV166" s="15" t="s">
        <v>181</v>
      </c>
      <c r="AW166" s="15" t="s">
        <v>33</v>
      </c>
      <c r="AX166" s="15" t="s">
        <v>87</v>
      </c>
      <c r="AY166" s="246" t="s">
        <v>173</v>
      </c>
    </row>
    <row r="167" spans="1:65" s="2" customFormat="1" ht="33" customHeight="1">
      <c r="A167" s="35"/>
      <c r="B167" s="36"/>
      <c r="C167" s="201" t="s">
        <v>175</v>
      </c>
      <c r="D167" s="201" t="s">
        <v>177</v>
      </c>
      <c r="E167" s="202" t="s">
        <v>1387</v>
      </c>
      <c r="F167" s="203" t="s">
        <v>1388</v>
      </c>
      <c r="G167" s="204" t="s">
        <v>255</v>
      </c>
      <c r="H167" s="205">
        <v>1.471</v>
      </c>
      <c r="I167" s="206"/>
      <c r="J167" s="207">
        <f>ROUND(I167*H167,2)</f>
        <v>0</v>
      </c>
      <c r="K167" s="208"/>
      <c r="L167" s="38"/>
      <c r="M167" s="209" t="s">
        <v>1</v>
      </c>
      <c r="N167" s="210" t="s">
        <v>44</v>
      </c>
      <c r="O167" s="72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3" t="s">
        <v>181</v>
      </c>
      <c r="AT167" s="213" t="s">
        <v>177</v>
      </c>
      <c r="AU167" s="213" t="s">
        <v>182</v>
      </c>
      <c r="AY167" s="17" t="s">
        <v>173</v>
      </c>
      <c r="BE167" s="119">
        <f>IF(N167="základní",J167,0)</f>
        <v>0</v>
      </c>
      <c r="BF167" s="119">
        <f>IF(N167="snížená",J167,0)</f>
        <v>0</v>
      </c>
      <c r="BG167" s="119">
        <f>IF(N167="zákl. přenesená",J167,0)</f>
        <v>0</v>
      </c>
      <c r="BH167" s="119">
        <f>IF(N167="sníž. přenesená",J167,0)</f>
        <v>0</v>
      </c>
      <c r="BI167" s="119">
        <f>IF(N167="nulová",J167,0)</f>
        <v>0</v>
      </c>
      <c r="BJ167" s="17" t="s">
        <v>87</v>
      </c>
      <c r="BK167" s="119">
        <f>ROUND(I167*H167,2)</f>
        <v>0</v>
      </c>
      <c r="BL167" s="17" t="s">
        <v>181</v>
      </c>
      <c r="BM167" s="213" t="s">
        <v>1389</v>
      </c>
    </row>
    <row r="168" spans="2:51" s="13" customFormat="1" ht="12">
      <c r="B168" s="214"/>
      <c r="C168" s="215"/>
      <c r="D168" s="216" t="s">
        <v>184</v>
      </c>
      <c r="E168" s="217" t="s">
        <v>1</v>
      </c>
      <c r="F168" s="218" t="s">
        <v>1390</v>
      </c>
      <c r="G168" s="215"/>
      <c r="H168" s="217" t="s">
        <v>1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184</v>
      </c>
      <c r="AU168" s="224" t="s">
        <v>182</v>
      </c>
      <c r="AV168" s="13" t="s">
        <v>87</v>
      </c>
      <c r="AW168" s="13" t="s">
        <v>33</v>
      </c>
      <c r="AX168" s="13" t="s">
        <v>79</v>
      </c>
      <c r="AY168" s="224" t="s">
        <v>173</v>
      </c>
    </row>
    <row r="169" spans="2:51" s="13" customFormat="1" ht="12">
      <c r="B169" s="214"/>
      <c r="C169" s="215"/>
      <c r="D169" s="216" t="s">
        <v>184</v>
      </c>
      <c r="E169" s="217" t="s">
        <v>1</v>
      </c>
      <c r="F169" s="218" t="s">
        <v>1391</v>
      </c>
      <c r="G169" s="215"/>
      <c r="H169" s="217" t="s">
        <v>1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184</v>
      </c>
      <c r="AU169" s="224" t="s">
        <v>182</v>
      </c>
      <c r="AV169" s="13" t="s">
        <v>87</v>
      </c>
      <c r="AW169" s="13" t="s">
        <v>33</v>
      </c>
      <c r="AX169" s="13" t="s">
        <v>79</v>
      </c>
      <c r="AY169" s="224" t="s">
        <v>173</v>
      </c>
    </row>
    <row r="170" spans="2:51" s="14" customFormat="1" ht="12">
      <c r="B170" s="225"/>
      <c r="C170" s="226"/>
      <c r="D170" s="216" t="s">
        <v>184</v>
      </c>
      <c r="E170" s="227" t="s">
        <v>1</v>
      </c>
      <c r="F170" s="228" t="s">
        <v>1392</v>
      </c>
      <c r="G170" s="226"/>
      <c r="H170" s="229">
        <v>1.471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184</v>
      </c>
      <c r="AU170" s="235" t="s">
        <v>182</v>
      </c>
      <c r="AV170" s="14" t="s">
        <v>89</v>
      </c>
      <c r="AW170" s="14" t="s">
        <v>33</v>
      </c>
      <c r="AX170" s="14" t="s">
        <v>87</v>
      </c>
      <c r="AY170" s="235" t="s">
        <v>173</v>
      </c>
    </row>
    <row r="171" spans="1:65" s="2" customFormat="1" ht="16.5" customHeight="1">
      <c r="A171" s="35"/>
      <c r="B171" s="36"/>
      <c r="C171" s="247" t="s">
        <v>247</v>
      </c>
      <c r="D171" s="247" t="s">
        <v>291</v>
      </c>
      <c r="E171" s="248" t="s">
        <v>1393</v>
      </c>
      <c r="F171" s="249" t="s">
        <v>1394</v>
      </c>
      <c r="G171" s="250" t="s">
        <v>342</v>
      </c>
      <c r="H171" s="251">
        <v>2.625</v>
      </c>
      <c r="I171" s="252"/>
      <c r="J171" s="253">
        <f>ROUND(I171*H171,2)</f>
        <v>0</v>
      </c>
      <c r="K171" s="254"/>
      <c r="L171" s="255"/>
      <c r="M171" s="256" t="s">
        <v>1</v>
      </c>
      <c r="N171" s="257" t="s">
        <v>44</v>
      </c>
      <c r="O171" s="72"/>
      <c r="P171" s="211">
        <f>O171*H171</f>
        <v>0</v>
      </c>
      <c r="Q171" s="211">
        <v>1</v>
      </c>
      <c r="R171" s="211">
        <f>Q171*H171</f>
        <v>2.625</v>
      </c>
      <c r="S171" s="211">
        <v>0</v>
      </c>
      <c r="T171" s="21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3" t="s">
        <v>227</v>
      </c>
      <c r="AT171" s="213" t="s">
        <v>291</v>
      </c>
      <c r="AU171" s="213" t="s">
        <v>182</v>
      </c>
      <c r="AY171" s="17" t="s">
        <v>173</v>
      </c>
      <c r="BE171" s="119">
        <f>IF(N171="základní",J171,0)</f>
        <v>0</v>
      </c>
      <c r="BF171" s="119">
        <f>IF(N171="snížená",J171,0)</f>
        <v>0</v>
      </c>
      <c r="BG171" s="119">
        <f>IF(N171="zákl. přenesená",J171,0)</f>
        <v>0</v>
      </c>
      <c r="BH171" s="119">
        <f>IF(N171="sníž. přenesená",J171,0)</f>
        <v>0</v>
      </c>
      <c r="BI171" s="119">
        <f>IF(N171="nulová",J171,0)</f>
        <v>0</v>
      </c>
      <c r="BJ171" s="17" t="s">
        <v>87</v>
      </c>
      <c r="BK171" s="119">
        <f>ROUND(I171*H171,2)</f>
        <v>0</v>
      </c>
      <c r="BL171" s="17" t="s">
        <v>181</v>
      </c>
      <c r="BM171" s="213" t="s">
        <v>1395</v>
      </c>
    </row>
    <row r="172" spans="2:51" s="13" customFormat="1" ht="12">
      <c r="B172" s="214"/>
      <c r="C172" s="215"/>
      <c r="D172" s="216" t="s">
        <v>184</v>
      </c>
      <c r="E172" s="217" t="s">
        <v>1</v>
      </c>
      <c r="F172" s="218" t="s">
        <v>1228</v>
      </c>
      <c r="G172" s="215"/>
      <c r="H172" s="217" t="s">
        <v>1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184</v>
      </c>
      <c r="AU172" s="224" t="s">
        <v>182</v>
      </c>
      <c r="AV172" s="13" t="s">
        <v>87</v>
      </c>
      <c r="AW172" s="13" t="s">
        <v>33</v>
      </c>
      <c r="AX172" s="13" t="s">
        <v>79</v>
      </c>
      <c r="AY172" s="224" t="s">
        <v>173</v>
      </c>
    </row>
    <row r="173" spans="2:51" s="14" customFormat="1" ht="12">
      <c r="B173" s="225"/>
      <c r="C173" s="226"/>
      <c r="D173" s="216" t="s">
        <v>184</v>
      </c>
      <c r="E173" s="227" t="s">
        <v>1</v>
      </c>
      <c r="F173" s="228" t="s">
        <v>1396</v>
      </c>
      <c r="G173" s="226"/>
      <c r="H173" s="229">
        <v>2.625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184</v>
      </c>
      <c r="AU173" s="235" t="s">
        <v>182</v>
      </c>
      <c r="AV173" s="14" t="s">
        <v>89</v>
      </c>
      <c r="AW173" s="14" t="s">
        <v>33</v>
      </c>
      <c r="AX173" s="14" t="s">
        <v>87</v>
      </c>
      <c r="AY173" s="235" t="s">
        <v>173</v>
      </c>
    </row>
    <row r="174" spans="2:63" s="12" customFormat="1" ht="22.9" customHeight="1">
      <c r="B174" s="185"/>
      <c r="C174" s="186"/>
      <c r="D174" s="187" t="s">
        <v>78</v>
      </c>
      <c r="E174" s="199" t="s">
        <v>89</v>
      </c>
      <c r="F174" s="199" t="s">
        <v>363</v>
      </c>
      <c r="G174" s="186"/>
      <c r="H174" s="186"/>
      <c r="I174" s="189"/>
      <c r="J174" s="200">
        <f>BK174</f>
        <v>0</v>
      </c>
      <c r="K174" s="186"/>
      <c r="L174" s="191"/>
      <c r="M174" s="192"/>
      <c r="N174" s="193"/>
      <c r="O174" s="193"/>
      <c r="P174" s="194">
        <f>SUM(P175:P179)</f>
        <v>0</v>
      </c>
      <c r="Q174" s="193"/>
      <c r="R174" s="194">
        <f>SUM(R175:R179)</f>
        <v>0.44519943999999995</v>
      </c>
      <c r="S174" s="193"/>
      <c r="T174" s="195">
        <f>SUM(T175:T179)</f>
        <v>0</v>
      </c>
      <c r="AR174" s="196" t="s">
        <v>87</v>
      </c>
      <c r="AT174" s="197" t="s">
        <v>78</v>
      </c>
      <c r="AU174" s="197" t="s">
        <v>87</v>
      </c>
      <c r="AY174" s="196" t="s">
        <v>173</v>
      </c>
      <c r="BK174" s="198">
        <f>SUM(BK175:BK179)</f>
        <v>0</v>
      </c>
    </row>
    <row r="175" spans="1:65" s="2" customFormat="1" ht="16.5" customHeight="1">
      <c r="A175" s="35"/>
      <c r="B175" s="36"/>
      <c r="C175" s="201" t="s">
        <v>252</v>
      </c>
      <c r="D175" s="201" t="s">
        <v>177</v>
      </c>
      <c r="E175" s="202" t="s">
        <v>1397</v>
      </c>
      <c r="F175" s="203" t="s">
        <v>1398</v>
      </c>
      <c r="G175" s="204" t="s">
        <v>255</v>
      </c>
      <c r="H175" s="205">
        <v>0.196</v>
      </c>
      <c r="I175" s="206"/>
      <c r="J175" s="207">
        <f>ROUND(I175*H175,2)</f>
        <v>0</v>
      </c>
      <c r="K175" s="208"/>
      <c r="L175" s="38"/>
      <c r="M175" s="209" t="s">
        <v>1</v>
      </c>
      <c r="N175" s="210" t="s">
        <v>44</v>
      </c>
      <c r="O175" s="72"/>
      <c r="P175" s="211">
        <f>O175*H175</f>
        <v>0</v>
      </c>
      <c r="Q175" s="211">
        <v>2.25634</v>
      </c>
      <c r="R175" s="211">
        <f>Q175*H175</f>
        <v>0.44224263999999996</v>
      </c>
      <c r="S175" s="211">
        <v>0</v>
      </c>
      <c r="T175" s="21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3" t="s">
        <v>181</v>
      </c>
      <c r="AT175" s="213" t="s">
        <v>177</v>
      </c>
      <c r="AU175" s="213" t="s">
        <v>89</v>
      </c>
      <c r="AY175" s="17" t="s">
        <v>173</v>
      </c>
      <c r="BE175" s="119">
        <f>IF(N175="základní",J175,0)</f>
        <v>0</v>
      </c>
      <c r="BF175" s="119">
        <f>IF(N175="snížená",J175,0)</f>
        <v>0</v>
      </c>
      <c r="BG175" s="119">
        <f>IF(N175="zákl. přenesená",J175,0)</f>
        <v>0</v>
      </c>
      <c r="BH175" s="119">
        <f>IF(N175="sníž. přenesená",J175,0)</f>
        <v>0</v>
      </c>
      <c r="BI175" s="119">
        <f>IF(N175="nulová",J175,0)</f>
        <v>0</v>
      </c>
      <c r="BJ175" s="17" t="s">
        <v>87</v>
      </c>
      <c r="BK175" s="119">
        <f>ROUND(I175*H175,2)</f>
        <v>0</v>
      </c>
      <c r="BL175" s="17" t="s">
        <v>181</v>
      </c>
      <c r="BM175" s="213" t="s">
        <v>1399</v>
      </c>
    </row>
    <row r="176" spans="2:51" s="14" customFormat="1" ht="12">
      <c r="B176" s="225"/>
      <c r="C176" s="226"/>
      <c r="D176" s="216" t="s">
        <v>184</v>
      </c>
      <c r="E176" s="227" t="s">
        <v>1</v>
      </c>
      <c r="F176" s="228" t="s">
        <v>1400</v>
      </c>
      <c r="G176" s="226"/>
      <c r="H176" s="229">
        <v>0.196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184</v>
      </c>
      <c r="AU176" s="235" t="s">
        <v>89</v>
      </c>
      <c r="AV176" s="14" t="s">
        <v>89</v>
      </c>
      <c r="AW176" s="14" t="s">
        <v>33</v>
      </c>
      <c r="AX176" s="14" t="s">
        <v>87</v>
      </c>
      <c r="AY176" s="235" t="s">
        <v>173</v>
      </c>
    </row>
    <row r="177" spans="1:65" s="2" customFormat="1" ht="16.5" customHeight="1">
      <c r="A177" s="35"/>
      <c r="B177" s="36"/>
      <c r="C177" s="201" t="s">
        <v>258</v>
      </c>
      <c r="D177" s="201" t="s">
        <v>177</v>
      </c>
      <c r="E177" s="202" t="s">
        <v>1401</v>
      </c>
      <c r="F177" s="203" t="s">
        <v>1402</v>
      </c>
      <c r="G177" s="204" t="s">
        <v>261</v>
      </c>
      <c r="H177" s="205">
        <v>1.12</v>
      </c>
      <c r="I177" s="206"/>
      <c r="J177" s="207">
        <f>ROUND(I177*H177,2)</f>
        <v>0</v>
      </c>
      <c r="K177" s="208"/>
      <c r="L177" s="38"/>
      <c r="M177" s="209" t="s">
        <v>1</v>
      </c>
      <c r="N177" s="210" t="s">
        <v>44</v>
      </c>
      <c r="O177" s="72"/>
      <c r="P177" s="211">
        <f>O177*H177</f>
        <v>0</v>
      </c>
      <c r="Q177" s="211">
        <v>0.00264</v>
      </c>
      <c r="R177" s="211">
        <f>Q177*H177</f>
        <v>0.0029568000000000003</v>
      </c>
      <c r="S177" s="211">
        <v>0</v>
      </c>
      <c r="T177" s="21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3" t="s">
        <v>181</v>
      </c>
      <c r="AT177" s="213" t="s">
        <v>177</v>
      </c>
      <c r="AU177" s="213" t="s">
        <v>89</v>
      </c>
      <c r="AY177" s="17" t="s">
        <v>173</v>
      </c>
      <c r="BE177" s="119">
        <f>IF(N177="základní",J177,0)</f>
        <v>0</v>
      </c>
      <c r="BF177" s="119">
        <f>IF(N177="snížená",J177,0)</f>
        <v>0</v>
      </c>
      <c r="BG177" s="119">
        <f>IF(N177="zákl. přenesená",J177,0)</f>
        <v>0</v>
      </c>
      <c r="BH177" s="119">
        <f>IF(N177="sníž. přenesená",J177,0)</f>
        <v>0</v>
      </c>
      <c r="BI177" s="119">
        <f>IF(N177="nulová",J177,0)</f>
        <v>0</v>
      </c>
      <c r="BJ177" s="17" t="s">
        <v>87</v>
      </c>
      <c r="BK177" s="119">
        <f>ROUND(I177*H177,2)</f>
        <v>0</v>
      </c>
      <c r="BL177" s="17" t="s">
        <v>181</v>
      </c>
      <c r="BM177" s="213" t="s">
        <v>1403</v>
      </c>
    </row>
    <row r="178" spans="2:51" s="14" customFormat="1" ht="12">
      <c r="B178" s="225"/>
      <c r="C178" s="226"/>
      <c r="D178" s="216" t="s">
        <v>184</v>
      </c>
      <c r="E178" s="227" t="s">
        <v>1</v>
      </c>
      <c r="F178" s="228" t="s">
        <v>1404</v>
      </c>
      <c r="G178" s="226"/>
      <c r="H178" s="229">
        <v>1.12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184</v>
      </c>
      <c r="AU178" s="235" t="s">
        <v>89</v>
      </c>
      <c r="AV178" s="14" t="s">
        <v>89</v>
      </c>
      <c r="AW178" s="14" t="s">
        <v>33</v>
      </c>
      <c r="AX178" s="14" t="s">
        <v>87</v>
      </c>
      <c r="AY178" s="235" t="s">
        <v>173</v>
      </c>
    </row>
    <row r="179" spans="1:65" s="2" customFormat="1" ht="16.5" customHeight="1">
      <c r="A179" s="35"/>
      <c r="B179" s="36"/>
      <c r="C179" s="201" t="s">
        <v>8</v>
      </c>
      <c r="D179" s="201" t="s">
        <v>177</v>
      </c>
      <c r="E179" s="202" t="s">
        <v>1405</v>
      </c>
      <c r="F179" s="203" t="s">
        <v>1406</v>
      </c>
      <c r="G179" s="204" t="s">
        <v>261</v>
      </c>
      <c r="H179" s="205">
        <v>1.12</v>
      </c>
      <c r="I179" s="206"/>
      <c r="J179" s="207">
        <f>ROUND(I179*H179,2)</f>
        <v>0</v>
      </c>
      <c r="K179" s="208"/>
      <c r="L179" s="38"/>
      <c r="M179" s="209" t="s">
        <v>1</v>
      </c>
      <c r="N179" s="210" t="s">
        <v>44</v>
      </c>
      <c r="O179" s="72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3" t="s">
        <v>181</v>
      </c>
      <c r="AT179" s="213" t="s">
        <v>177</v>
      </c>
      <c r="AU179" s="213" t="s">
        <v>89</v>
      </c>
      <c r="AY179" s="17" t="s">
        <v>173</v>
      </c>
      <c r="BE179" s="119">
        <f>IF(N179="základní",J179,0)</f>
        <v>0</v>
      </c>
      <c r="BF179" s="119">
        <f>IF(N179="snížená",J179,0)</f>
        <v>0</v>
      </c>
      <c r="BG179" s="119">
        <f>IF(N179="zákl. přenesená",J179,0)</f>
        <v>0</v>
      </c>
      <c r="BH179" s="119">
        <f>IF(N179="sníž. přenesená",J179,0)</f>
        <v>0</v>
      </c>
      <c r="BI179" s="119">
        <f>IF(N179="nulová",J179,0)</f>
        <v>0</v>
      </c>
      <c r="BJ179" s="17" t="s">
        <v>87</v>
      </c>
      <c r="BK179" s="119">
        <f>ROUND(I179*H179,2)</f>
        <v>0</v>
      </c>
      <c r="BL179" s="17" t="s">
        <v>181</v>
      </c>
      <c r="BM179" s="213" t="s">
        <v>1407</v>
      </c>
    </row>
    <row r="180" spans="2:63" s="12" customFormat="1" ht="22.9" customHeight="1">
      <c r="B180" s="185"/>
      <c r="C180" s="186"/>
      <c r="D180" s="187" t="s">
        <v>78</v>
      </c>
      <c r="E180" s="199" t="s">
        <v>181</v>
      </c>
      <c r="F180" s="199" t="s">
        <v>375</v>
      </c>
      <c r="G180" s="186"/>
      <c r="H180" s="186"/>
      <c r="I180" s="189"/>
      <c r="J180" s="200">
        <f>BK180</f>
        <v>0</v>
      </c>
      <c r="K180" s="186"/>
      <c r="L180" s="191"/>
      <c r="M180" s="192"/>
      <c r="N180" s="193"/>
      <c r="O180" s="193"/>
      <c r="P180" s="194">
        <f>SUM(P181:P183)</f>
        <v>0</v>
      </c>
      <c r="Q180" s="193"/>
      <c r="R180" s="194">
        <f>SUM(R181:R183)</f>
        <v>0.01617</v>
      </c>
      <c r="S180" s="193"/>
      <c r="T180" s="195">
        <f>SUM(T181:T183)</f>
        <v>0</v>
      </c>
      <c r="AR180" s="196" t="s">
        <v>87</v>
      </c>
      <c r="AT180" s="197" t="s">
        <v>78</v>
      </c>
      <c r="AU180" s="197" t="s">
        <v>87</v>
      </c>
      <c r="AY180" s="196" t="s">
        <v>173</v>
      </c>
      <c r="BK180" s="198">
        <f>SUM(BK181:BK183)</f>
        <v>0</v>
      </c>
    </row>
    <row r="181" spans="1:65" s="2" customFormat="1" ht="24.2" customHeight="1">
      <c r="A181" s="35"/>
      <c r="B181" s="36"/>
      <c r="C181" s="201" t="s">
        <v>272</v>
      </c>
      <c r="D181" s="201" t="s">
        <v>177</v>
      </c>
      <c r="E181" s="202" t="s">
        <v>1408</v>
      </c>
      <c r="F181" s="203" t="s">
        <v>1409</v>
      </c>
      <c r="G181" s="204" t="s">
        <v>261</v>
      </c>
      <c r="H181" s="205">
        <v>6</v>
      </c>
      <c r="I181" s="206"/>
      <c r="J181" s="207">
        <f>ROUND(I181*H181,2)</f>
        <v>0</v>
      </c>
      <c r="K181" s="208"/>
      <c r="L181" s="38"/>
      <c r="M181" s="209" t="s">
        <v>1</v>
      </c>
      <c r="N181" s="210" t="s">
        <v>44</v>
      </c>
      <c r="O181" s="72"/>
      <c r="P181" s="211">
        <f>O181*H181</f>
        <v>0</v>
      </c>
      <c r="Q181" s="211">
        <v>0.00235</v>
      </c>
      <c r="R181" s="211">
        <f>Q181*H181</f>
        <v>0.014100000000000001</v>
      </c>
      <c r="S181" s="211">
        <v>0</v>
      </c>
      <c r="T181" s="21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3" t="s">
        <v>181</v>
      </c>
      <c r="AT181" s="213" t="s">
        <v>177</v>
      </c>
      <c r="AU181" s="213" t="s">
        <v>89</v>
      </c>
      <c r="AY181" s="17" t="s">
        <v>173</v>
      </c>
      <c r="BE181" s="119">
        <f>IF(N181="základní",J181,0)</f>
        <v>0</v>
      </c>
      <c r="BF181" s="119">
        <f>IF(N181="snížená",J181,0)</f>
        <v>0</v>
      </c>
      <c r="BG181" s="119">
        <f>IF(N181="zákl. přenesená",J181,0)</f>
        <v>0</v>
      </c>
      <c r="BH181" s="119">
        <f>IF(N181="sníž. přenesená",J181,0)</f>
        <v>0</v>
      </c>
      <c r="BI181" s="119">
        <f>IF(N181="nulová",J181,0)</f>
        <v>0</v>
      </c>
      <c r="BJ181" s="17" t="s">
        <v>87</v>
      </c>
      <c r="BK181" s="119">
        <f>ROUND(I181*H181,2)</f>
        <v>0</v>
      </c>
      <c r="BL181" s="17" t="s">
        <v>181</v>
      </c>
      <c r="BM181" s="213" t="s">
        <v>1410</v>
      </c>
    </row>
    <row r="182" spans="1:65" s="2" customFormat="1" ht="16.5" customHeight="1">
      <c r="A182" s="35"/>
      <c r="B182" s="36"/>
      <c r="C182" s="247" t="s">
        <v>284</v>
      </c>
      <c r="D182" s="247" t="s">
        <v>291</v>
      </c>
      <c r="E182" s="248" t="s">
        <v>1411</v>
      </c>
      <c r="F182" s="249" t="s">
        <v>1412</v>
      </c>
      <c r="G182" s="250" t="s">
        <v>261</v>
      </c>
      <c r="H182" s="251">
        <v>6.9</v>
      </c>
      <c r="I182" s="252"/>
      <c r="J182" s="253">
        <f>ROUND(I182*H182,2)</f>
        <v>0</v>
      </c>
      <c r="K182" s="254"/>
      <c r="L182" s="255"/>
      <c r="M182" s="256" t="s">
        <v>1</v>
      </c>
      <c r="N182" s="257" t="s">
        <v>44</v>
      </c>
      <c r="O182" s="72"/>
      <c r="P182" s="211">
        <f>O182*H182</f>
        <v>0</v>
      </c>
      <c r="Q182" s="211">
        <v>0.0003</v>
      </c>
      <c r="R182" s="211">
        <f>Q182*H182</f>
        <v>0.00207</v>
      </c>
      <c r="S182" s="211">
        <v>0</v>
      </c>
      <c r="T182" s="21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3" t="s">
        <v>227</v>
      </c>
      <c r="AT182" s="213" t="s">
        <v>291</v>
      </c>
      <c r="AU182" s="213" t="s">
        <v>89</v>
      </c>
      <c r="AY182" s="17" t="s">
        <v>173</v>
      </c>
      <c r="BE182" s="119">
        <f>IF(N182="základní",J182,0)</f>
        <v>0</v>
      </c>
      <c r="BF182" s="119">
        <f>IF(N182="snížená",J182,0)</f>
        <v>0</v>
      </c>
      <c r="BG182" s="119">
        <f>IF(N182="zákl. přenesená",J182,0)</f>
        <v>0</v>
      </c>
      <c r="BH182" s="119">
        <f>IF(N182="sníž. přenesená",J182,0)</f>
        <v>0</v>
      </c>
      <c r="BI182" s="119">
        <f>IF(N182="nulová",J182,0)</f>
        <v>0</v>
      </c>
      <c r="BJ182" s="17" t="s">
        <v>87</v>
      </c>
      <c r="BK182" s="119">
        <f>ROUND(I182*H182,2)</f>
        <v>0</v>
      </c>
      <c r="BL182" s="17" t="s">
        <v>181</v>
      </c>
      <c r="BM182" s="213" t="s">
        <v>1413</v>
      </c>
    </row>
    <row r="183" spans="2:51" s="14" customFormat="1" ht="12">
      <c r="B183" s="225"/>
      <c r="C183" s="226"/>
      <c r="D183" s="216" t="s">
        <v>184</v>
      </c>
      <c r="E183" s="226"/>
      <c r="F183" s="228" t="s">
        <v>1414</v>
      </c>
      <c r="G183" s="226"/>
      <c r="H183" s="229">
        <v>6.9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184</v>
      </c>
      <c r="AU183" s="235" t="s">
        <v>89</v>
      </c>
      <c r="AV183" s="14" t="s">
        <v>89</v>
      </c>
      <c r="AW183" s="14" t="s">
        <v>4</v>
      </c>
      <c r="AX183" s="14" t="s">
        <v>87</v>
      </c>
      <c r="AY183" s="235" t="s">
        <v>173</v>
      </c>
    </row>
    <row r="184" spans="2:63" s="12" customFormat="1" ht="22.9" customHeight="1">
      <c r="B184" s="185"/>
      <c r="C184" s="186"/>
      <c r="D184" s="187" t="s">
        <v>78</v>
      </c>
      <c r="E184" s="199" t="s">
        <v>207</v>
      </c>
      <c r="F184" s="199" t="s">
        <v>1415</v>
      </c>
      <c r="G184" s="186"/>
      <c r="H184" s="186"/>
      <c r="I184" s="189"/>
      <c r="J184" s="200">
        <f>BK184</f>
        <v>0</v>
      </c>
      <c r="K184" s="186"/>
      <c r="L184" s="191"/>
      <c r="M184" s="192"/>
      <c r="N184" s="193"/>
      <c r="O184" s="193"/>
      <c r="P184" s="194">
        <f>SUM(P185:P189)</f>
        <v>0</v>
      </c>
      <c r="Q184" s="193"/>
      <c r="R184" s="194">
        <f>SUM(R185:R189)</f>
        <v>1.3278340000000002</v>
      </c>
      <c r="S184" s="193"/>
      <c r="T184" s="195">
        <f>SUM(T185:T189)</f>
        <v>0</v>
      </c>
      <c r="AR184" s="196" t="s">
        <v>87</v>
      </c>
      <c r="AT184" s="197" t="s">
        <v>78</v>
      </c>
      <c r="AU184" s="197" t="s">
        <v>87</v>
      </c>
      <c r="AY184" s="196" t="s">
        <v>173</v>
      </c>
      <c r="BK184" s="198">
        <f>SUM(BK185:BK189)</f>
        <v>0</v>
      </c>
    </row>
    <row r="185" spans="1:65" s="2" customFormat="1" ht="24.2" customHeight="1">
      <c r="A185" s="35"/>
      <c r="B185" s="36"/>
      <c r="C185" s="201" t="s">
        <v>290</v>
      </c>
      <c r="D185" s="201" t="s">
        <v>177</v>
      </c>
      <c r="E185" s="202" t="s">
        <v>1416</v>
      </c>
      <c r="F185" s="203" t="s">
        <v>1417</v>
      </c>
      <c r="G185" s="204" t="s">
        <v>255</v>
      </c>
      <c r="H185" s="205">
        <v>0.1</v>
      </c>
      <c r="I185" s="206"/>
      <c r="J185" s="207">
        <f>ROUND(I185*H185,2)</f>
        <v>0</v>
      </c>
      <c r="K185" s="208"/>
      <c r="L185" s="38"/>
      <c r="M185" s="209" t="s">
        <v>1</v>
      </c>
      <c r="N185" s="210" t="s">
        <v>44</v>
      </c>
      <c r="O185" s="72"/>
      <c r="P185" s="211">
        <f>O185*H185</f>
        <v>0</v>
      </c>
      <c r="Q185" s="211">
        <v>2.25634</v>
      </c>
      <c r="R185" s="211">
        <f>Q185*H185</f>
        <v>0.225634</v>
      </c>
      <c r="S185" s="211">
        <v>0</v>
      </c>
      <c r="T185" s="21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3" t="s">
        <v>181</v>
      </c>
      <c r="AT185" s="213" t="s">
        <v>177</v>
      </c>
      <c r="AU185" s="213" t="s">
        <v>89</v>
      </c>
      <c r="AY185" s="17" t="s">
        <v>173</v>
      </c>
      <c r="BE185" s="119">
        <f>IF(N185="základní",J185,0)</f>
        <v>0</v>
      </c>
      <c r="BF185" s="119">
        <f>IF(N185="snížená",J185,0)</f>
        <v>0</v>
      </c>
      <c r="BG185" s="119">
        <f>IF(N185="zákl. přenesená",J185,0)</f>
        <v>0</v>
      </c>
      <c r="BH185" s="119">
        <f>IF(N185="sníž. přenesená",J185,0)</f>
        <v>0</v>
      </c>
      <c r="BI185" s="119">
        <f>IF(N185="nulová",J185,0)</f>
        <v>0</v>
      </c>
      <c r="BJ185" s="17" t="s">
        <v>87</v>
      </c>
      <c r="BK185" s="119">
        <f>ROUND(I185*H185,2)</f>
        <v>0</v>
      </c>
      <c r="BL185" s="17" t="s">
        <v>181</v>
      </c>
      <c r="BM185" s="213" t="s">
        <v>1418</v>
      </c>
    </row>
    <row r="186" spans="2:51" s="14" customFormat="1" ht="12">
      <c r="B186" s="225"/>
      <c r="C186" s="226"/>
      <c r="D186" s="216" t="s">
        <v>184</v>
      </c>
      <c r="E186" s="227" t="s">
        <v>1</v>
      </c>
      <c r="F186" s="228" t="s">
        <v>1419</v>
      </c>
      <c r="G186" s="226"/>
      <c r="H186" s="229">
        <v>0.1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184</v>
      </c>
      <c r="AU186" s="235" t="s">
        <v>89</v>
      </c>
      <c r="AV186" s="14" t="s">
        <v>89</v>
      </c>
      <c r="AW186" s="14" t="s">
        <v>33</v>
      </c>
      <c r="AX186" s="14" t="s">
        <v>87</v>
      </c>
      <c r="AY186" s="235" t="s">
        <v>173</v>
      </c>
    </row>
    <row r="187" spans="1:65" s="2" customFormat="1" ht="16.5" customHeight="1">
      <c r="A187" s="35"/>
      <c r="B187" s="36"/>
      <c r="C187" s="201" t="s">
        <v>299</v>
      </c>
      <c r="D187" s="201" t="s">
        <v>177</v>
      </c>
      <c r="E187" s="202" t="s">
        <v>1420</v>
      </c>
      <c r="F187" s="203" t="s">
        <v>1421</v>
      </c>
      <c r="G187" s="204" t="s">
        <v>261</v>
      </c>
      <c r="H187" s="205">
        <v>6</v>
      </c>
      <c r="I187" s="206"/>
      <c r="J187" s="207">
        <f>ROUND(I187*H187,2)</f>
        <v>0</v>
      </c>
      <c r="K187" s="208"/>
      <c r="L187" s="38"/>
      <c r="M187" s="209" t="s">
        <v>1</v>
      </c>
      <c r="N187" s="210" t="s">
        <v>44</v>
      </c>
      <c r="O187" s="72"/>
      <c r="P187" s="211">
        <f>O187*H187</f>
        <v>0</v>
      </c>
      <c r="Q187" s="211">
        <v>0.1837</v>
      </c>
      <c r="R187" s="211">
        <f>Q187*H187</f>
        <v>1.1022</v>
      </c>
      <c r="S187" s="211">
        <v>0</v>
      </c>
      <c r="T187" s="21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3" t="s">
        <v>181</v>
      </c>
      <c r="AT187" s="213" t="s">
        <v>177</v>
      </c>
      <c r="AU187" s="213" t="s">
        <v>89</v>
      </c>
      <c r="AY187" s="17" t="s">
        <v>173</v>
      </c>
      <c r="BE187" s="119">
        <f>IF(N187="základní",J187,0)</f>
        <v>0</v>
      </c>
      <c r="BF187" s="119">
        <f>IF(N187="snížená",J187,0)</f>
        <v>0</v>
      </c>
      <c r="BG187" s="119">
        <f>IF(N187="zákl. přenesená",J187,0)</f>
        <v>0</v>
      </c>
      <c r="BH187" s="119">
        <f>IF(N187="sníž. přenesená",J187,0)</f>
        <v>0</v>
      </c>
      <c r="BI187" s="119">
        <f>IF(N187="nulová",J187,0)</f>
        <v>0</v>
      </c>
      <c r="BJ187" s="17" t="s">
        <v>87</v>
      </c>
      <c r="BK187" s="119">
        <f>ROUND(I187*H187,2)</f>
        <v>0</v>
      </c>
      <c r="BL187" s="17" t="s">
        <v>181</v>
      </c>
      <c r="BM187" s="213" t="s">
        <v>1422</v>
      </c>
    </row>
    <row r="188" spans="1:65" s="2" customFormat="1" ht="24.2" customHeight="1">
      <c r="A188" s="35"/>
      <c r="B188" s="36"/>
      <c r="C188" s="247" t="s">
        <v>307</v>
      </c>
      <c r="D188" s="247" t="s">
        <v>291</v>
      </c>
      <c r="E188" s="248" t="s">
        <v>1423</v>
      </c>
      <c r="F188" s="249" t="s">
        <v>1424</v>
      </c>
      <c r="G188" s="250" t="s">
        <v>261</v>
      </c>
      <c r="H188" s="251">
        <v>1</v>
      </c>
      <c r="I188" s="252"/>
      <c r="J188" s="253">
        <f>ROUND(I188*H188,2)</f>
        <v>0</v>
      </c>
      <c r="K188" s="254"/>
      <c r="L188" s="255"/>
      <c r="M188" s="256" t="s">
        <v>1</v>
      </c>
      <c r="N188" s="257" t="s">
        <v>44</v>
      </c>
      <c r="O188" s="72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3" t="s">
        <v>227</v>
      </c>
      <c r="AT188" s="213" t="s">
        <v>291</v>
      </c>
      <c r="AU188" s="213" t="s">
        <v>89</v>
      </c>
      <c r="AY188" s="17" t="s">
        <v>173</v>
      </c>
      <c r="BE188" s="119">
        <f>IF(N188="základní",J188,0)</f>
        <v>0</v>
      </c>
      <c r="BF188" s="119">
        <f>IF(N188="snížená",J188,0)</f>
        <v>0</v>
      </c>
      <c r="BG188" s="119">
        <f>IF(N188="zákl. přenesená",J188,0)</f>
        <v>0</v>
      </c>
      <c r="BH188" s="119">
        <f>IF(N188="sníž. přenesená",J188,0)</f>
        <v>0</v>
      </c>
      <c r="BI188" s="119">
        <f>IF(N188="nulová",J188,0)</f>
        <v>0</v>
      </c>
      <c r="BJ188" s="17" t="s">
        <v>87</v>
      </c>
      <c r="BK188" s="119">
        <f>ROUND(I188*H188,2)</f>
        <v>0</v>
      </c>
      <c r="BL188" s="17" t="s">
        <v>181</v>
      </c>
      <c r="BM188" s="213" t="s">
        <v>1425</v>
      </c>
    </row>
    <row r="189" spans="2:51" s="14" customFormat="1" ht="12">
      <c r="B189" s="225"/>
      <c r="C189" s="226"/>
      <c r="D189" s="216" t="s">
        <v>184</v>
      </c>
      <c r="E189" s="227" t="s">
        <v>1</v>
      </c>
      <c r="F189" s="228" t="s">
        <v>1426</v>
      </c>
      <c r="G189" s="226"/>
      <c r="H189" s="229">
        <v>1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184</v>
      </c>
      <c r="AU189" s="235" t="s">
        <v>89</v>
      </c>
      <c r="AV189" s="14" t="s">
        <v>89</v>
      </c>
      <c r="AW189" s="14" t="s">
        <v>33</v>
      </c>
      <c r="AX189" s="14" t="s">
        <v>87</v>
      </c>
      <c r="AY189" s="235" t="s">
        <v>173</v>
      </c>
    </row>
    <row r="190" spans="2:63" s="12" customFormat="1" ht="22.9" customHeight="1">
      <c r="B190" s="185"/>
      <c r="C190" s="186"/>
      <c r="D190" s="187" t="s">
        <v>78</v>
      </c>
      <c r="E190" s="199" t="s">
        <v>231</v>
      </c>
      <c r="F190" s="199" t="s">
        <v>1427</v>
      </c>
      <c r="G190" s="186"/>
      <c r="H190" s="186"/>
      <c r="I190" s="189"/>
      <c r="J190" s="200">
        <f>BK190</f>
        <v>0</v>
      </c>
      <c r="K190" s="186"/>
      <c r="L190" s="191"/>
      <c r="M190" s="192"/>
      <c r="N190" s="193"/>
      <c r="O190" s="193"/>
      <c r="P190" s="194">
        <f>SUM(P191:P192)</f>
        <v>0</v>
      </c>
      <c r="Q190" s="193"/>
      <c r="R190" s="194">
        <f>SUM(R191:R192)</f>
        <v>0</v>
      </c>
      <c r="S190" s="193"/>
      <c r="T190" s="195">
        <f>SUM(T191:T192)</f>
        <v>0</v>
      </c>
      <c r="AR190" s="196" t="s">
        <v>87</v>
      </c>
      <c r="AT190" s="197" t="s">
        <v>78</v>
      </c>
      <c r="AU190" s="197" t="s">
        <v>87</v>
      </c>
      <c r="AY190" s="196" t="s">
        <v>173</v>
      </c>
      <c r="BK190" s="198">
        <f>SUM(BK191:BK192)</f>
        <v>0</v>
      </c>
    </row>
    <row r="191" spans="1:65" s="2" customFormat="1" ht="24.2" customHeight="1">
      <c r="A191" s="35"/>
      <c r="B191" s="36"/>
      <c r="C191" s="201" t="s">
        <v>7</v>
      </c>
      <c r="D191" s="201" t="s">
        <v>177</v>
      </c>
      <c r="E191" s="202" t="s">
        <v>1428</v>
      </c>
      <c r="F191" s="203" t="s">
        <v>1429</v>
      </c>
      <c r="G191" s="204" t="s">
        <v>193</v>
      </c>
      <c r="H191" s="205">
        <v>52</v>
      </c>
      <c r="I191" s="206"/>
      <c r="J191" s="207">
        <f>ROUND(I191*H191,2)</f>
        <v>0</v>
      </c>
      <c r="K191" s="208"/>
      <c r="L191" s="38"/>
      <c r="M191" s="209" t="s">
        <v>1</v>
      </c>
      <c r="N191" s="210" t="s">
        <v>44</v>
      </c>
      <c r="O191" s="72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3" t="s">
        <v>181</v>
      </c>
      <c r="AT191" s="213" t="s">
        <v>177</v>
      </c>
      <c r="AU191" s="213" t="s">
        <v>89</v>
      </c>
      <c r="AY191" s="17" t="s">
        <v>173</v>
      </c>
      <c r="BE191" s="119">
        <f>IF(N191="základní",J191,0)</f>
        <v>0</v>
      </c>
      <c r="BF191" s="119">
        <f>IF(N191="snížená",J191,0)</f>
        <v>0</v>
      </c>
      <c r="BG191" s="119">
        <f>IF(N191="zákl. přenesená",J191,0)</f>
        <v>0</v>
      </c>
      <c r="BH191" s="119">
        <f>IF(N191="sníž. přenesená",J191,0)</f>
        <v>0</v>
      </c>
      <c r="BI191" s="119">
        <f>IF(N191="nulová",J191,0)</f>
        <v>0</v>
      </c>
      <c r="BJ191" s="17" t="s">
        <v>87</v>
      </c>
      <c r="BK191" s="119">
        <f>ROUND(I191*H191,2)</f>
        <v>0</v>
      </c>
      <c r="BL191" s="17" t="s">
        <v>181</v>
      </c>
      <c r="BM191" s="213" t="s">
        <v>1430</v>
      </c>
    </row>
    <row r="192" spans="1:65" s="2" customFormat="1" ht="16.5" customHeight="1">
      <c r="A192" s="35"/>
      <c r="B192" s="36"/>
      <c r="C192" s="201" t="s">
        <v>317</v>
      </c>
      <c r="D192" s="201" t="s">
        <v>177</v>
      </c>
      <c r="E192" s="202" t="s">
        <v>1431</v>
      </c>
      <c r="F192" s="203" t="s">
        <v>1432</v>
      </c>
      <c r="G192" s="204" t="s">
        <v>180</v>
      </c>
      <c r="H192" s="205">
        <v>2</v>
      </c>
      <c r="I192" s="206"/>
      <c r="J192" s="207">
        <f>ROUND(I192*H192,2)</f>
        <v>0</v>
      </c>
      <c r="K192" s="208"/>
      <c r="L192" s="38"/>
      <c r="M192" s="209" t="s">
        <v>1</v>
      </c>
      <c r="N192" s="210" t="s">
        <v>44</v>
      </c>
      <c r="O192" s="72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3" t="s">
        <v>181</v>
      </c>
      <c r="AT192" s="213" t="s">
        <v>177</v>
      </c>
      <c r="AU192" s="213" t="s">
        <v>89</v>
      </c>
      <c r="AY192" s="17" t="s">
        <v>173</v>
      </c>
      <c r="BE192" s="119">
        <f>IF(N192="základní",J192,0)</f>
        <v>0</v>
      </c>
      <c r="BF192" s="119">
        <f>IF(N192="snížená",J192,0)</f>
        <v>0</v>
      </c>
      <c r="BG192" s="119">
        <f>IF(N192="zákl. přenesená",J192,0)</f>
        <v>0</v>
      </c>
      <c r="BH192" s="119">
        <f>IF(N192="sníž. přenesená",J192,0)</f>
        <v>0</v>
      </c>
      <c r="BI192" s="119">
        <f>IF(N192="nulová",J192,0)</f>
        <v>0</v>
      </c>
      <c r="BJ192" s="17" t="s">
        <v>87</v>
      </c>
      <c r="BK192" s="119">
        <f>ROUND(I192*H192,2)</f>
        <v>0</v>
      </c>
      <c r="BL192" s="17" t="s">
        <v>181</v>
      </c>
      <c r="BM192" s="213" t="s">
        <v>1433</v>
      </c>
    </row>
    <row r="193" spans="2:63" s="12" customFormat="1" ht="25.9" customHeight="1">
      <c r="B193" s="185"/>
      <c r="C193" s="186"/>
      <c r="D193" s="187" t="s">
        <v>78</v>
      </c>
      <c r="E193" s="188" t="s">
        <v>291</v>
      </c>
      <c r="F193" s="188" t="s">
        <v>419</v>
      </c>
      <c r="G193" s="186"/>
      <c r="H193" s="186"/>
      <c r="I193" s="189"/>
      <c r="J193" s="190">
        <f>BK193</f>
        <v>0</v>
      </c>
      <c r="K193" s="186"/>
      <c r="L193" s="191"/>
      <c r="M193" s="192"/>
      <c r="N193" s="193"/>
      <c r="O193" s="193"/>
      <c r="P193" s="194">
        <f>P194</f>
        <v>0</v>
      </c>
      <c r="Q193" s="193"/>
      <c r="R193" s="194">
        <f>R194</f>
        <v>0.00767</v>
      </c>
      <c r="S193" s="193"/>
      <c r="T193" s="195">
        <f>T194</f>
        <v>0</v>
      </c>
      <c r="AR193" s="196" t="s">
        <v>182</v>
      </c>
      <c r="AT193" s="197" t="s">
        <v>78</v>
      </c>
      <c r="AU193" s="197" t="s">
        <v>79</v>
      </c>
      <c r="AY193" s="196" t="s">
        <v>173</v>
      </c>
      <c r="BK193" s="198">
        <f>BK194</f>
        <v>0</v>
      </c>
    </row>
    <row r="194" spans="2:63" s="12" customFormat="1" ht="22.9" customHeight="1">
      <c r="B194" s="185"/>
      <c r="C194" s="186"/>
      <c r="D194" s="187" t="s">
        <v>78</v>
      </c>
      <c r="E194" s="199" t="s">
        <v>420</v>
      </c>
      <c r="F194" s="199" t="s">
        <v>421</v>
      </c>
      <c r="G194" s="186"/>
      <c r="H194" s="186"/>
      <c r="I194" s="189"/>
      <c r="J194" s="200">
        <f>BK194</f>
        <v>0</v>
      </c>
      <c r="K194" s="186"/>
      <c r="L194" s="191"/>
      <c r="M194" s="192"/>
      <c r="N194" s="193"/>
      <c r="O194" s="193"/>
      <c r="P194" s="194">
        <f>SUM(P195:P225)</f>
        <v>0</v>
      </c>
      <c r="Q194" s="193"/>
      <c r="R194" s="194">
        <f>SUM(R195:R225)</f>
        <v>0.00767</v>
      </c>
      <c r="S194" s="193"/>
      <c r="T194" s="195">
        <f>SUM(T195:T225)</f>
        <v>0</v>
      </c>
      <c r="AR194" s="196" t="s">
        <v>182</v>
      </c>
      <c r="AT194" s="197" t="s">
        <v>78</v>
      </c>
      <c r="AU194" s="197" t="s">
        <v>87</v>
      </c>
      <c r="AY194" s="196" t="s">
        <v>173</v>
      </c>
      <c r="BK194" s="198">
        <f>SUM(BK195:BK225)</f>
        <v>0</v>
      </c>
    </row>
    <row r="195" spans="1:65" s="2" customFormat="1" ht="16.5" customHeight="1">
      <c r="A195" s="35"/>
      <c r="B195" s="36"/>
      <c r="C195" s="201" t="s">
        <v>322</v>
      </c>
      <c r="D195" s="201" t="s">
        <v>177</v>
      </c>
      <c r="E195" s="202" t="s">
        <v>1434</v>
      </c>
      <c r="F195" s="203" t="s">
        <v>424</v>
      </c>
      <c r="G195" s="204" t="s">
        <v>425</v>
      </c>
      <c r="H195" s="205">
        <v>1</v>
      </c>
      <c r="I195" s="206"/>
      <c r="J195" s="207">
        <f>ROUND(I195*H195,2)</f>
        <v>0</v>
      </c>
      <c r="K195" s="208"/>
      <c r="L195" s="38"/>
      <c r="M195" s="209" t="s">
        <v>1</v>
      </c>
      <c r="N195" s="210" t="s">
        <v>44</v>
      </c>
      <c r="O195" s="72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3" t="s">
        <v>426</v>
      </c>
      <c r="AT195" s="213" t="s">
        <v>177</v>
      </c>
      <c r="AU195" s="213" t="s">
        <v>89</v>
      </c>
      <c r="AY195" s="17" t="s">
        <v>173</v>
      </c>
      <c r="BE195" s="119">
        <f>IF(N195="základní",J195,0)</f>
        <v>0</v>
      </c>
      <c r="BF195" s="119">
        <f>IF(N195="snížená",J195,0)</f>
        <v>0</v>
      </c>
      <c r="BG195" s="119">
        <f>IF(N195="zákl. přenesená",J195,0)</f>
        <v>0</v>
      </c>
      <c r="BH195" s="119">
        <f>IF(N195="sníž. přenesená",J195,0)</f>
        <v>0</v>
      </c>
      <c r="BI195" s="119">
        <f>IF(N195="nulová",J195,0)</f>
        <v>0</v>
      </c>
      <c r="BJ195" s="17" t="s">
        <v>87</v>
      </c>
      <c r="BK195" s="119">
        <f>ROUND(I195*H195,2)</f>
        <v>0</v>
      </c>
      <c r="BL195" s="17" t="s">
        <v>426</v>
      </c>
      <c r="BM195" s="213" t="s">
        <v>1435</v>
      </c>
    </row>
    <row r="196" spans="1:65" s="2" customFormat="1" ht="16.5" customHeight="1">
      <c r="A196" s="35"/>
      <c r="B196" s="36"/>
      <c r="C196" s="201" t="s">
        <v>329</v>
      </c>
      <c r="D196" s="201" t="s">
        <v>177</v>
      </c>
      <c r="E196" s="202" t="s">
        <v>1436</v>
      </c>
      <c r="F196" s="203" t="s">
        <v>1437</v>
      </c>
      <c r="G196" s="204" t="s">
        <v>193</v>
      </c>
      <c r="H196" s="205">
        <v>3</v>
      </c>
      <c r="I196" s="206"/>
      <c r="J196" s="207">
        <f>ROUND(I196*H196,2)</f>
        <v>0</v>
      </c>
      <c r="K196" s="208"/>
      <c r="L196" s="38"/>
      <c r="M196" s="209" t="s">
        <v>1</v>
      </c>
      <c r="N196" s="210" t="s">
        <v>44</v>
      </c>
      <c r="O196" s="72"/>
      <c r="P196" s="211">
        <f>O196*H196</f>
        <v>0</v>
      </c>
      <c r="Q196" s="211">
        <v>0.00013</v>
      </c>
      <c r="R196" s="211">
        <f>Q196*H196</f>
        <v>0.00038999999999999994</v>
      </c>
      <c r="S196" s="211">
        <v>0</v>
      </c>
      <c r="T196" s="21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3" t="s">
        <v>426</v>
      </c>
      <c r="AT196" s="213" t="s">
        <v>177</v>
      </c>
      <c r="AU196" s="213" t="s">
        <v>89</v>
      </c>
      <c r="AY196" s="17" t="s">
        <v>173</v>
      </c>
      <c r="BE196" s="119">
        <f>IF(N196="základní",J196,0)</f>
        <v>0</v>
      </c>
      <c r="BF196" s="119">
        <f>IF(N196="snížená",J196,0)</f>
        <v>0</v>
      </c>
      <c r="BG196" s="119">
        <f>IF(N196="zákl. přenesená",J196,0)</f>
        <v>0</v>
      </c>
      <c r="BH196" s="119">
        <f>IF(N196="sníž. přenesená",J196,0)</f>
        <v>0</v>
      </c>
      <c r="BI196" s="119">
        <f>IF(N196="nulová",J196,0)</f>
        <v>0</v>
      </c>
      <c r="BJ196" s="17" t="s">
        <v>87</v>
      </c>
      <c r="BK196" s="119">
        <f>ROUND(I196*H196,2)</f>
        <v>0</v>
      </c>
      <c r="BL196" s="17" t="s">
        <v>426</v>
      </c>
      <c r="BM196" s="213" t="s">
        <v>1438</v>
      </c>
    </row>
    <row r="197" spans="2:51" s="14" customFormat="1" ht="12">
      <c r="B197" s="225"/>
      <c r="C197" s="226"/>
      <c r="D197" s="216" t="s">
        <v>184</v>
      </c>
      <c r="E197" s="227" t="s">
        <v>1</v>
      </c>
      <c r="F197" s="228" t="s">
        <v>1439</v>
      </c>
      <c r="G197" s="226"/>
      <c r="H197" s="229">
        <v>3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184</v>
      </c>
      <c r="AU197" s="235" t="s">
        <v>89</v>
      </c>
      <c r="AV197" s="14" t="s">
        <v>89</v>
      </c>
      <c r="AW197" s="14" t="s">
        <v>33</v>
      </c>
      <c r="AX197" s="14" t="s">
        <v>87</v>
      </c>
      <c r="AY197" s="235" t="s">
        <v>173</v>
      </c>
    </row>
    <row r="198" spans="1:65" s="2" customFormat="1" ht="21.75" customHeight="1">
      <c r="A198" s="35"/>
      <c r="B198" s="36"/>
      <c r="C198" s="247" t="s">
        <v>335</v>
      </c>
      <c r="D198" s="247" t="s">
        <v>291</v>
      </c>
      <c r="E198" s="248" t="s">
        <v>1440</v>
      </c>
      <c r="F198" s="249" t="s">
        <v>1441</v>
      </c>
      <c r="G198" s="250" t="s">
        <v>193</v>
      </c>
      <c r="H198" s="251">
        <v>3.24</v>
      </c>
      <c r="I198" s="252"/>
      <c r="J198" s="253">
        <f>ROUND(I198*H198,2)</f>
        <v>0</v>
      </c>
      <c r="K198" s="254"/>
      <c r="L198" s="255"/>
      <c r="M198" s="256" t="s">
        <v>1</v>
      </c>
      <c r="N198" s="257" t="s">
        <v>44</v>
      </c>
      <c r="O198" s="72"/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3" t="s">
        <v>436</v>
      </c>
      <c r="AT198" s="213" t="s">
        <v>291</v>
      </c>
      <c r="AU198" s="213" t="s">
        <v>89</v>
      </c>
      <c r="AY198" s="17" t="s">
        <v>173</v>
      </c>
      <c r="BE198" s="119">
        <f>IF(N198="základní",J198,0)</f>
        <v>0</v>
      </c>
      <c r="BF198" s="119">
        <f>IF(N198="snížená",J198,0)</f>
        <v>0</v>
      </c>
      <c r="BG198" s="119">
        <f>IF(N198="zákl. přenesená",J198,0)</f>
        <v>0</v>
      </c>
      <c r="BH198" s="119">
        <f>IF(N198="sníž. přenesená",J198,0)</f>
        <v>0</v>
      </c>
      <c r="BI198" s="119">
        <f>IF(N198="nulová",J198,0)</f>
        <v>0</v>
      </c>
      <c r="BJ198" s="17" t="s">
        <v>87</v>
      </c>
      <c r="BK198" s="119">
        <f>ROUND(I198*H198,2)</f>
        <v>0</v>
      </c>
      <c r="BL198" s="17" t="s">
        <v>426</v>
      </c>
      <c r="BM198" s="213" t="s">
        <v>1442</v>
      </c>
    </row>
    <row r="199" spans="2:51" s="13" customFormat="1" ht="12">
      <c r="B199" s="214"/>
      <c r="C199" s="215"/>
      <c r="D199" s="216" t="s">
        <v>184</v>
      </c>
      <c r="E199" s="217" t="s">
        <v>1</v>
      </c>
      <c r="F199" s="218" t="s">
        <v>296</v>
      </c>
      <c r="G199" s="215"/>
      <c r="H199" s="217" t="s">
        <v>1</v>
      </c>
      <c r="I199" s="219"/>
      <c r="J199" s="215"/>
      <c r="K199" s="215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184</v>
      </c>
      <c r="AU199" s="224" t="s">
        <v>89</v>
      </c>
      <c r="AV199" s="13" t="s">
        <v>87</v>
      </c>
      <c r="AW199" s="13" t="s">
        <v>33</v>
      </c>
      <c r="AX199" s="13" t="s">
        <v>79</v>
      </c>
      <c r="AY199" s="224" t="s">
        <v>173</v>
      </c>
    </row>
    <row r="200" spans="2:51" s="14" customFormat="1" ht="12">
      <c r="B200" s="225"/>
      <c r="C200" s="226"/>
      <c r="D200" s="216" t="s">
        <v>184</v>
      </c>
      <c r="E200" s="227" t="s">
        <v>1</v>
      </c>
      <c r="F200" s="228" t="s">
        <v>1193</v>
      </c>
      <c r="G200" s="226"/>
      <c r="H200" s="229">
        <v>3.24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AT200" s="235" t="s">
        <v>184</v>
      </c>
      <c r="AU200" s="235" t="s">
        <v>89</v>
      </c>
      <c r="AV200" s="14" t="s">
        <v>89</v>
      </c>
      <c r="AW200" s="14" t="s">
        <v>33</v>
      </c>
      <c r="AX200" s="14" t="s">
        <v>87</v>
      </c>
      <c r="AY200" s="235" t="s">
        <v>173</v>
      </c>
    </row>
    <row r="201" spans="1:65" s="2" customFormat="1" ht="21.75" customHeight="1">
      <c r="A201" s="35"/>
      <c r="B201" s="36"/>
      <c r="C201" s="201" t="s">
        <v>339</v>
      </c>
      <c r="D201" s="201" t="s">
        <v>177</v>
      </c>
      <c r="E201" s="202" t="s">
        <v>439</v>
      </c>
      <c r="F201" s="203" t="s">
        <v>440</v>
      </c>
      <c r="G201" s="204" t="s">
        <v>193</v>
      </c>
      <c r="H201" s="205">
        <v>3</v>
      </c>
      <c r="I201" s="206"/>
      <c r="J201" s="207">
        <f>ROUND(I201*H201,2)</f>
        <v>0</v>
      </c>
      <c r="K201" s="208"/>
      <c r="L201" s="38"/>
      <c r="M201" s="209" t="s">
        <v>1</v>
      </c>
      <c r="N201" s="210" t="s">
        <v>44</v>
      </c>
      <c r="O201" s="72"/>
      <c r="P201" s="211">
        <f>O201*H201</f>
        <v>0</v>
      </c>
      <c r="Q201" s="211">
        <v>0.00023</v>
      </c>
      <c r="R201" s="211">
        <f>Q201*H201</f>
        <v>0.0006900000000000001</v>
      </c>
      <c r="S201" s="211">
        <v>0</v>
      </c>
      <c r="T201" s="21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3" t="s">
        <v>426</v>
      </c>
      <c r="AT201" s="213" t="s">
        <v>177</v>
      </c>
      <c r="AU201" s="213" t="s">
        <v>89</v>
      </c>
      <c r="AY201" s="17" t="s">
        <v>173</v>
      </c>
      <c r="BE201" s="119">
        <f>IF(N201="základní",J201,0)</f>
        <v>0</v>
      </c>
      <c r="BF201" s="119">
        <f>IF(N201="snížená",J201,0)</f>
        <v>0</v>
      </c>
      <c r="BG201" s="119">
        <f>IF(N201="zákl. přenesená",J201,0)</f>
        <v>0</v>
      </c>
      <c r="BH201" s="119">
        <f>IF(N201="sníž. přenesená",J201,0)</f>
        <v>0</v>
      </c>
      <c r="BI201" s="119">
        <f>IF(N201="nulová",J201,0)</f>
        <v>0</v>
      </c>
      <c r="BJ201" s="17" t="s">
        <v>87</v>
      </c>
      <c r="BK201" s="119">
        <f>ROUND(I201*H201,2)</f>
        <v>0</v>
      </c>
      <c r="BL201" s="17" t="s">
        <v>426</v>
      </c>
      <c r="BM201" s="213" t="s">
        <v>1443</v>
      </c>
    </row>
    <row r="202" spans="2:51" s="14" customFormat="1" ht="12">
      <c r="B202" s="225"/>
      <c r="C202" s="226"/>
      <c r="D202" s="216" t="s">
        <v>184</v>
      </c>
      <c r="E202" s="227" t="s">
        <v>1</v>
      </c>
      <c r="F202" s="228" t="s">
        <v>1444</v>
      </c>
      <c r="G202" s="226"/>
      <c r="H202" s="229">
        <v>3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184</v>
      </c>
      <c r="AU202" s="235" t="s">
        <v>89</v>
      </c>
      <c r="AV202" s="14" t="s">
        <v>89</v>
      </c>
      <c r="AW202" s="14" t="s">
        <v>33</v>
      </c>
      <c r="AX202" s="14" t="s">
        <v>87</v>
      </c>
      <c r="AY202" s="235" t="s">
        <v>173</v>
      </c>
    </row>
    <row r="203" spans="1:65" s="2" customFormat="1" ht="21.75" customHeight="1">
      <c r="A203" s="35"/>
      <c r="B203" s="36"/>
      <c r="C203" s="247" t="s">
        <v>345</v>
      </c>
      <c r="D203" s="247" t="s">
        <v>291</v>
      </c>
      <c r="E203" s="248" t="s">
        <v>1445</v>
      </c>
      <c r="F203" s="249" t="s">
        <v>1446</v>
      </c>
      <c r="G203" s="250" t="s">
        <v>193</v>
      </c>
      <c r="H203" s="251">
        <v>3.24</v>
      </c>
      <c r="I203" s="252"/>
      <c r="J203" s="253">
        <f>ROUND(I203*H203,2)</f>
        <v>0</v>
      </c>
      <c r="K203" s="254"/>
      <c r="L203" s="255"/>
      <c r="M203" s="256" t="s">
        <v>1</v>
      </c>
      <c r="N203" s="257" t="s">
        <v>44</v>
      </c>
      <c r="O203" s="72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3" t="s">
        <v>436</v>
      </c>
      <c r="AT203" s="213" t="s">
        <v>291</v>
      </c>
      <c r="AU203" s="213" t="s">
        <v>89</v>
      </c>
      <c r="AY203" s="17" t="s">
        <v>173</v>
      </c>
      <c r="BE203" s="119">
        <f>IF(N203="základní",J203,0)</f>
        <v>0</v>
      </c>
      <c r="BF203" s="119">
        <f>IF(N203="snížená",J203,0)</f>
        <v>0</v>
      </c>
      <c r="BG203" s="119">
        <f>IF(N203="zákl. přenesená",J203,0)</f>
        <v>0</v>
      </c>
      <c r="BH203" s="119">
        <f>IF(N203="sníž. přenesená",J203,0)</f>
        <v>0</v>
      </c>
      <c r="BI203" s="119">
        <f>IF(N203="nulová",J203,0)</f>
        <v>0</v>
      </c>
      <c r="BJ203" s="17" t="s">
        <v>87</v>
      </c>
      <c r="BK203" s="119">
        <f>ROUND(I203*H203,2)</f>
        <v>0</v>
      </c>
      <c r="BL203" s="17" t="s">
        <v>426</v>
      </c>
      <c r="BM203" s="213" t="s">
        <v>1447</v>
      </c>
    </row>
    <row r="204" spans="2:51" s="13" customFormat="1" ht="12">
      <c r="B204" s="214"/>
      <c r="C204" s="215"/>
      <c r="D204" s="216" t="s">
        <v>184</v>
      </c>
      <c r="E204" s="217" t="s">
        <v>1</v>
      </c>
      <c r="F204" s="218" t="s">
        <v>296</v>
      </c>
      <c r="G204" s="215"/>
      <c r="H204" s="217" t="s">
        <v>1</v>
      </c>
      <c r="I204" s="219"/>
      <c r="J204" s="215"/>
      <c r="K204" s="215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184</v>
      </c>
      <c r="AU204" s="224" t="s">
        <v>89</v>
      </c>
      <c r="AV204" s="13" t="s">
        <v>87</v>
      </c>
      <c r="AW204" s="13" t="s">
        <v>33</v>
      </c>
      <c r="AX204" s="13" t="s">
        <v>79</v>
      </c>
      <c r="AY204" s="224" t="s">
        <v>173</v>
      </c>
    </row>
    <row r="205" spans="2:51" s="14" customFormat="1" ht="12">
      <c r="B205" s="225"/>
      <c r="C205" s="226"/>
      <c r="D205" s="216" t="s">
        <v>184</v>
      </c>
      <c r="E205" s="227" t="s">
        <v>1</v>
      </c>
      <c r="F205" s="228" t="s">
        <v>1193</v>
      </c>
      <c r="G205" s="226"/>
      <c r="H205" s="229">
        <v>3.24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AT205" s="235" t="s">
        <v>184</v>
      </c>
      <c r="AU205" s="235" t="s">
        <v>89</v>
      </c>
      <c r="AV205" s="14" t="s">
        <v>89</v>
      </c>
      <c r="AW205" s="14" t="s">
        <v>33</v>
      </c>
      <c r="AX205" s="14" t="s">
        <v>87</v>
      </c>
      <c r="AY205" s="235" t="s">
        <v>173</v>
      </c>
    </row>
    <row r="206" spans="1:65" s="2" customFormat="1" ht="24.2" customHeight="1">
      <c r="A206" s="35"/>
      <c r="B206" s="36"/>
      <c r="C206" s="201" t="s">
        <v>351</v>
      </c>
      <c r="D206" s="201" t="s">
        <v>177</v>
      </c>
      <c r="E206" s="202" t="s">
        <v>1152</v>
      </c>
      <c r="F206" s="203" t="s">
        <v>1153</v>
      </c>
      <c r="G206" s="204" t="s">
        <v>373</v>
      </c>
      <c r="H206" s="205">
        <v>7</v>
      </c>
      <c r="I206" s="206"/>
      <c r="J206" s="207">
        <f>ROUND(I206*H206,2)</f>
        <v>0</v>
      </c>
      <c r="K206" s="208"/>
      <c r="L206" s="38"/>
      <c r="M206" s="209" t="s">
        <v>1</v>
      </c>
      <c r="N206" s="210" t="s">
        <v>44</v>
      </c>
      <c r="O206" s="72"/>
      <c r="P206" s="211">
        <f>O206*H206</f>
        <v>0</v>
      </c>
      <c r="Q206" s="211">
        <v>0.00014</v>
      </c>
      <c r="R206" s="211">
        <f>Q206*H206</f>
        <v>0.00098</v>
      </c>
      <c r="S206" s="211">
        <v>0</v>
      </c>
      <c r="T206" s="21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3" t="s">
        <v>426</v>
      </c>
      <c r="AT206" s="213" t="s">
        <v>177</v>
      </c>
      <c r="AU206" s="213" t="s">
        <v>89</v>
      </c>
      <c r="AY206" s="17" t="s">
        <v>173</v>
      </c>
      <c r="BE206" s="119">
        <f>IF(N206="základní",J206,0)</f>
        <v>0</v>
      </c>
      <c r="BF206" s="119">
        <f>IF(N206="snížená",J206,0)</f>
        <v>0</v>
      </c>
      <c r="BG206" s="119">
        <f>IF(N206="zákl. přenesená",J206,0)</f>
        <v>0</v>
      </c>
      <c r="BH206" s="119">
        <f>IF(N206="sníž. přenesená",J206,0)</f>
        <v>0</v>
      </c>
      <c r="BI206" s="119">
        <f>IF(N206="nulová",J206,0)</f>
        <v>0</v>
      </c>
      <c r="BJ206" s="17" t="s">
        <v>87</v>
      </c>
      <c r="BK206" s="119">
        <f>ROUND(I206*H206,2)</f>
        <v>0</v>
      </c>
      <c r="BL206" s="17" t="s">
        <v>426</v>
      </c>
      <c r="BM206" s="213" t="s">
        <v>1448</v>
      </c>
    </row>
    <row r="207" spans="2:51" s="14" customFormat="1" ht="12">
      <c r="B207" s="225"/>
      <c r="C207" s="226"/>
      <c r="D207" s="216" t="s">
        <v>184</v>
      </c>
      <c r="E207" s="227" t="s">
        <v>1</v>
      </c>
      <c r="F207" s="228" t="s">
        <v>1449</v>
      </c>
      <c r="G207" s="226"/>
      <c r="H207" s="229">
        <v>2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AT207" s="235" t="s">
        <v>184</v>
      </c>
      <c r="AU207" s="235" t="s">
        <v>89</v>
      </c>
      <c r="AV207" s="14" t="s">
        <v>89</v>
      </c>
      <c r="AW207" s="14" t="s">
        <v>33</v>
      </c>
      <c r="AX207" s="14" t="s">
        <v>79</v>
      </c>
      <c r="AY207" s="235" t="s">
        <v>173</v>
      </c>
    </row>
    <row r="208" spans="2:51" s="14" customFormat="1" ht="12">
      <c r="B208" s="225"/>
      <c r="C208" s="226"/>
      <c r="D208" s="216" t="s">
        <v>184</v>
      </c>
      <c r="E208" s="227" t="s">
        <v>1</v>
      </c>
      <c r="F208" s="228" t="s">
        <v>1450</v>
      </c>
      <c r="G208" s="226"/>
      <c r="H208" s="229">
        <v>1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AT208" s="235" t="s">
        <v>184</v>
      </c>
      <c r="AU208" s="235" t="s">
        <v>89</v>
      </c>
      <c r="AV208" s="14" t="s">
        <v>89</v>
      </c>
      <c r="AW208" s="14" t="s">
        <v>33</v>
      </c>
      <c r="AX208" s="14" t="s">
        <v>79</v>
      </c>
      <c r="AY208" s="235" t="s">
        <v>173</v>
      </c>
    </row>
    <row r="209" spans="2:51" s="14" customFormat="1" ht="12">
      <c r="B209" s="225"/>
      <c r="C209" s="226"/>
      <c r="D209" s="216" t="s">
        <v>184</v>
      </c>
      <c r="E209" s="227" t="s">
        <v>1</v>
      </c>
      <c r="F209" s="228" t="s">
        <v>1451</v>
      </c>
      <c r="G209" s="226"/>
      <c r="H209" s="229">
        <v>2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AT209" s="235" t="s">
        <v>184</v>
      </c>
      <c r="AU209" s="235" t="s">
        <v>89</v>
      </c>
      <c r="AV209" s="14" t="s">
        <v>89</v>
      </c>
      <c r="AW209" s="14" t="s">
        <v>33</v>
      </c>
      <c r="AX209" s="14" t="s">
        <v>79</v>
      </c>
      <c r="AY209" s="235" t="s">
        <v>173</v>
      </c>
    </row>
    <row r="210" spans="2:51" s="14" customFormat="1" ht="12">
      <c r="B210" s="225"/>
      <c r="C210" s="226"/>
      <c r="D210" s="216" t="s">
        <v>184</v>
      </c>
      <c r="E210" s="227" t="s">
        <v>1</v>
      </c>
      <c r="F210" s="228" t="s">
        <v>1156</v>
      </c>
      <c r="G210" s="226"/>
      <c r="H210" s="229">
        <v>1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184</v>
      </c>
      <c r="AU210" s="235" t="s">
        <v>89</v>
      </c>
      <c r="AV210" s="14" t="s">
        <v>89</v>
      </c>
      <c r="AW210" s="14" t="s">
        <v>33</v>
      </c>
      <c r="AX210" s="14" t="s">
        <v>79</v>
      </c>
      <c r="AY210" s="235" t="s">
        <v>173</v>
      </c>
    </row>
    <row r="211" spans="2:51" s="14" customFormat="1" ht="12">
      <c r="B211" s="225"/>
      <c r="C211" s="226"/>
      <c r="D211" s="216" t="s">
        <v>184</v>
      </c>
      <c r="E211" s="227" t="s">
        <v>1</v>
      </c>
      <c r="F211" s="228" t="s">
        <v>1157</v>
      </c>
      <c r="G211" s="226"/>
      <c r="H211" s="229">
        <v>1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184</v>
      </c>
      <c r="AU211" s="235" t="s">
        <v>89</v>
      </c>
      <c r="AV211" s="14" t="s">
        <v>89</v>
      </c>
      <c r="AW211" s="14" t="s">
        <v>33</v>
      </c>
      <c r="AX211" s="14" t="s">
        <v>79</v>
      </c>
      <c r="AY211" s="235" t="s">
        <v>173</v>
      </c>
    </row>
    <row r="212" spans="2:51" s="15" customFormat="1" ht="12">
      <c r="B212" s="236"/>
      <c r="C212" s="237"/>
      <c r="D212" s="216" t="s">
        <v>184</v>
      </c>
      <c r="E212" s="238" t="s">
        <v>1</v>
      </c>
      <c r="F212" s="239" t="s">
        <v>226</v>
      </c>
      <c r="G212" s="237"/>
      <c r="H212" s="240">
        <v>7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184</v>
      </c>
      <c r="AU212" s="246" t="s">
        <v>89</v>
      </c>
      <c r="AV212" s="15" t="s">
        <v>181</v>
      </c>
      <c r="AW212" s="15" t="s">
        <v>33</v>
      </c>
      <c r="AX212" s="15" t="s">
        <v>87</v>
      </c>
      <c r="AY212" s="246" t="s">
        <v>173</v>
      </c>
    </row>
    <row r="213" spans="1:65" s="2" customFormat="1" ht="16.5" customHeight="1">
      <c r="A213" s="35"/>
      <c r="B213" s="36"/>
      <c r="C213" s="247" t="s">
        <v>357</v>
      </c>
      <c r="D213" s="247" t="s">
        <v>291</v>
      </c>
      <c r="E213" s="248" t="s">
        <v>1452</v>
      </c>
      <c r="F213" s="249" t="s">
        <v>1453</v>
      </c>
      <c r="G213" s="250" t="s">
        <v>373</v>
      </c>
      <c r="H213" s="251">
        <v>1</v>
      </c>
      <c r="I213" s="252"/>
      <c r="J213" s="253">
        <f aca="true" t="shared" si="0" ref="J213:J218">ROUND(I213*H213,2)</f>
        <v>0</v>
      </c>
      <c r="K213" s="254"/>
      <c r="L213" s="255"/>
      <c r="M213" s="256" t="s">
        <v>1</v>
      </c>
      <c r="N213" s="257" t="s">
        <v>44</v>
      </c>
      <c r="O213" s="72"/>
      <c r="P213" s="211">
        <f aca="true" t="shared" si="1" ref="P213:P218">O213*H213</f>
        <v>0</v>
      </c>
      <c r="Q213" s="211">
        <v>0</v>
      </c>
      <c r="R213" s="211">
        <f aca="true" t="shared" si="2" ref="R213:R218">Q213*H213</f>
        <v>0</v>
      </c>
      <c r="S213" s="211">
        <v>0</v>
      </c>
      <c r="T213" s="212">
        <f aca="true" t="shared" si="3" ref="T213:T218"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3" t="s">
        <v>436</v>
      </c>
      <c r="AT213" s="213" t="s">
        <v>291</v>
      </c>
      <c r="AU213" s="213" t="s">
        <v>89</v>
      </c>
      <c r="AY213" s="17" t="s">
        <v>173</v>
      </c>
      <c r="BE213" s="119">
        <f aca="true" t="shared" si="4" ref="BE213:BE218">IF(N213="základní",J213,0)</f>
        <v>0</v>
      </c>
      <c r="BF213" s="119">
        <f aca="true" t="shared" si="5" ref="BF213:BF218">IF(N213="snížená",J213,0)</f>
        <v>0</v>
      </c>
      <c r="BG213" s="119">
        <f aca="true" t="shared" si="6" ref="BG213:BG218">IF(N213="zákl. přenesená",J213,0)</f>
        <v>0</v>
      </c>
      <c r="BH213" s="119">
        <f aca="true" t="shared" si="7" ref="BH213:BH218">IF(N213="sníž. přenesená",J213,0)</f>
        <v>0</v>
      </c>
      <c r="BI213" s="119">
        <f aca="true" t="shared" si="8" ref="BI213:BI218">IF(N213="nulová",J213,0)</f>
        <v>0</v>
      </c>
      <c r="BJ213" s="17" t="s">
        <v>87</v>
      </c>
      <c r="BK213" s="119">
        <f aca="true" t="shared" si="9" ref="BK213:BK218">ROUND(I213*H213,2)</f>
        <v>0</v>
      </c>
      <c r="BL213" s="17" t="s">
        <v>426</v>
      </c>
      <c r="BM213" s="213" t="s">
        <v>1454</v>
      </c>
    </row>
    <row r="214" spans="1:65" s="2" customFormat="1" ht="44.25" customHeight="1">
      <c r="A214" s="35"/>
      <c r="B214" s="36"/>
      <c r="C214" s="247" t="s">
        <v>364</v>
      </c>
      <c r="D214" s="247" t="s">
        <v>291</v>
      </c>
      <c r="E214" s="248" t="s">
        <v>1174</v>
      </c>
      <c r="F214" s="249" t="s">
        <v>1455</v>
      </c>
      <c r="G214" s="250" t="s">
        <v>373</v>
      </c>
      <c r="H214" s="251">
        <v>2</v>
      </c>
      <c r="I214" s="252"/>
      <c r="J214" s="253">
        <f t="shared" si="0"/>
        <v>0</v>
      </c>
      <c r="K214" s="254"/>
      <c r="L214" s="255"/>
      <c r="M214" s="256" t="s">
        <v>1</v>
      </c>
      <c r="N214" s="257" t="s">
        <v>44</v>
      </c>
      <c r="O214" s="72"/>
      <c r="P214" s="211">
        <f t="shared" si="1"/>
        <v>0</v>
      </c>
      <c r="Q214" s="211">
        <v>0</v>
      </c>
      <c r="R214" s="211">
        <f t="shared" si="2"/>
        <v>0</v>
      </c>
      <c r="S214" s="211">
        <v>0</v>
      </c>
      <c r="T214" s="212">
        <f t="shared" si="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3" t="s">
        <v>436</v>
      </c>
      <c r="AT214" s="213" t="s">
        <v>291</v>
      </c>
      <c r="AU214" s="213" t="s">
        <v>89</v>
      </c>
      <c r="AY214" s="17" t="s">
        <v>173</v>
      </c>
      <c r="BE214" s="119">
        <f t="shared" si="4"/>
        <v>0</v>
      </c>
      <c r="BF214" s="119">
        <f t="shared" si="5"/>
        <v>0</v>
      </c>
      <c r="BG214" s="119">
        <f t="shared" si="6"/>
        <v>0</v>
      </c>
      <c r="BH214" s="119">
        <f t="shared" si="7"/>
        <v>0</v>
      </c>
      <c r="BI214" s="119">
        <f t="shared" si="8"/>
        <v>0</v>
      </c>
      <c r="BJ214" s="17" t="s">
        <v>87</v>
      </c>
      <c r="BK214" s="119">
        <f t="shared" si="9"/>
        <v>0</v>
      </c>
      <c r="BL214" s="17" t="s">
        <v>426</v>
      </c>
      <c r="BM214" s="213" t="s">
        <v>1456</v>
      </c>
    </row>
    <row r="215" spans="1:65" s="2" customFormat="1" ht="16.5" customHeight="1">
      <c r="A215" s="35"/>
      <c r="B215" s="36"/>
      <c r="C215" s="247" t="s">
        <v>370</v>
      </c>
      <c r="D215" s="247" t="s">
        <v>291</v>
      </c>
      <c r="E215" s="248" t="s">
        <v>461</v>
      </c>
      <c r="F215" s="249" t="s">
        <v>1457</v>
      </c>
      <c r="G215" s="250" t="s">
        <v>373</v>
      </c>
      <c r="H215" s="251">
        <v>2</v>
      </c>
      <c r="I215" s="252"/>
      <c r="J215" s="253">
        <f t="shared" si="0"/>
        <v>0</v>
      </c>
      <c r="K215" s="254"/>
      <c r="L215" s="255"/>
      <c r="M215" s="256" t="s">
        <v>1</v>
      </c>
      <c r="N215" s="257" t="s">
        <v>44</v>
      </c>
      <c r="O215" s="72"/>
      <c r="P215" s="211">
        <f t="shared" si="1"/>
        <v>0</v>
      </c>
      <c r="Q215" s="211">
        <v>0</v>
      </c>
      <c r="R215" s="211">
        <f t="shared" si="2"/>
        <v>0</v>
      </c>
      <c r="S215" s="211">
        <v>0</v>
      </c>
      <c r="T215" s="212">
        <f t="shared" si="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3" t="s">
        <v>436</v>
      </c>
      <c r="AT215" s="213" t="s">
        <v>291</v>
      </c>
      <c r="AU215" s="213" t="s">
        <v>89</v>
      </c>
      <c r="AY215" s="17" t="s">
        <v>173</v>
      </c>
      <c r="BE215" s="119">
        <f t="shared" si="4"/>
        <v>0</v>
      </c>
      <c r="BF215" s="119">
        <f t="shared" si="5"/>
        <v>0</v>
      </c>
      <c r="BG215" s="119">
        <f t="shared" si="6"/>
        <v>0</v>
      </c>
      <c r="BH215" s="119">
        <f t="shared" si="7"/>
        <v>0</v>
      </c>
      <c r="BI215" s="119">
        <f t="shared" si="8"/>
        <v>0</v>
      </c>
      <c r="BJ215" s="17" t="s">
        <v>87</v>
      </c>
      <c r="BK215" s="119">
        <f t="shared" si="9"/>
        <v>0</v>
      </c>
      <c r="BL215" s="17" t="s">
        <v>426</v>
      </c>
      <c r="BM215" s="213" t="s">
        <v>1458</v>
      </c>
    </row>
    <row r="216" spans="1:65" s="2" customFormat="1" ht="21.75" customHeight="1">
      <c r="A216" s="35"/>
      <c r="B216" s="36"/>
      <c r="C216" s="247" t="s">
        <v>376</v>
      </c>
      <c r="D216" s="247" t="s">
        <v>291</v>
      </c>
      <c r="E216" s="248" t="s">
        <v>1161</v>
      </c>
      <c r="F216" s="249" t="s">
        <v>1162</v>
      </c>
      <c r="G216" s="250" t="s">
        <v>373</v>
      </c>
      <c r="H216" s="251">
        <v>1</v>
      </c>
      <c r="I216" s="252"/>
      <c r="J216" s="253">
        <f t="shared" si="0"/>
        <v>0</v>
      </c>
      <c r="K216" s="254"/>
      <c r="L216" s="255"/>
      <c r="M216" s="256" t="s">
        <v>1</v>
      </c>
      <c r="N216" s="257" t="s">
        <v>44</v>
      </c>
      <c r="O216" s="72"/>
      <c r="P216" s="211">
        <f t="shared" si="1"/>
        <v>0</v>
      </c>
      <c r="Q216" s="211">
        <v>0.00283</v>
      </c>
      <c r="R216" s="211">
        <f t="shared" si="2"/>
        <v>0.00283</v>
      </c>
      <c r="S216" s="211">
        <v>0</v>
      </c>
      <c r="T216" s="212">
        <f t="shared" si="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3" t="s">
        <v>294</v>
      </c>
      <c r="AT216" s="213" t="s">
        <v>291</v>
      </c>
      <c r="AU216" s="213" t="s">
        <v>89</v>
      </c>
      <c r="AY216" s="17" t="s">
        <v>173</v>
      </c>
      <c r="BE216" s="119">
        <f t="shared" si="4"/>
        <v>0</v>
      </c>
      <c r="BF216" s="119">
        <f t="shared" si="5"/>
        <v>0</v>
      </c>
      <c r="BG216" s="119">
        <f t="shared" si="6"/>
        <v>0</v>
      </c>
      <c r="BH216" s="119">
        <f t="shared" si="7"/>
        <v>0</v>
      </c>
      <c r="BI216" s="119">
        <f t="shared" si="8"/>
        <v>0</v>
      </c>
      <c r="BJ216" s="17" t="s">
        <v>87</v>
      </c>
      <c r="BK216" s="119">
        <f t="shared" si="9"/>
        <v>0</v>
      </c>
      <c r="BL216" s="17" t="s">
        <v>294</v>
      </c>
      <c r="BM216" s="213" t="s">
        <v>1459</v>
      </c>
    </row>
    <row r="217" spans="1:65" s="2" customFormat="1" ht="16.5" customHeight="1">
      <c r="A217" s="35"/>
      <c r="B217" s="36"/>
      <c r="C217" s="247" t="s">
        <v>383</v>
      </c>
      <c r="D217" s="247" t="s">
        <v>291</v>
      </c>
      <c r="E217" s="248" t="s">
        <v>1164</v>
      </c>
      <c r="F217" s="249" t="s">
        <v>1165</v>
      </c>
      <c r="G217" s="250" t="s">
        <v>373</v>
      </c>
      <c r="H217" s="251">
        <v>1</v>
      </c>
      <c r="I217" s="252"/>
      <c r="J217" s="253">
        <f t="shared" si="0"/>
        <v>0</v>
      </c>
      <c r="K217" s="254"/>
      <c r="L217" s="255"/>
      <c r="M217" s="256" t="s">
        <v>1</v>
      </c>
      <c r="N217" s="257" t="s">
        <v>44</v>
      </c>
      <c r="O217" s="72"/>
      <c r="P217" s="211">
        <f t="shared" si="1"/>
        <v>0</v>
      </c>
      <c r="Q217" s="211">
        <v>0.0026</v>
      </c>
      <c r="R217" s="211">
        <f t="shared" si="2"/>
        <v>0.0026</v>
      </c>
      <c r="S217" s="211">
        <v>0</v>
      </c>
      <c r="T217" s="212">
        <f t="shared" si="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3" t="s">
        <v>294</v>
      </c>
      <c r="AT217" s="213" t="s">
        <v>291</v>
      </c>
      <c r="AU217" s="213" t="s">
        <v>89</v>
      </c>
      <c r="AY217" s="17" t="s">
        <v>173</v>
      </c>
      <c r="BE217" s="119">
        <f t="shared" si="4"/>
        <v>0</v>
      </c>
      <c r="BF217" s="119">
        <f t="shared" si="5"/>
        <v>0</v>
      </c>
      <c r="BG217" s="119">
        <f t="shared" si="6"/>
        <v>0</v>
      </c>
      <c r="BH217" s="119">
        <f t="shared" si="7"/>
        <v>0</v>
      </c>
      <c r="BI217" s="119">
        <f t="shared" si="8"/>
        <v>0</v>
      </c>
      <c r="BJ217" s="17" t="s">
        <v>87</v>
      </c>
      <c r="BK217" s="119">
        <f t="shared" si="9"/>
        <v>0</v>
      </c>
      <c r="BL217" s="17" t="s">
        <v>294</v>
      </c>
      <c r="BM217" s="213" t="s">
        <v>1460</v>
      </c>
    </row>
    <row r="218" spans="1:65" s="2" customFormat="1" ht="24.2" customHeight="1">
      <c r="A218" s="35"/>
      <c r="B218" s="36"/>
      <c r="C218" s="201" t="s">
        <v>388</v>
      </c>
      <c r="D218" s="201" t="s">
        <v>177</v>
      </c>
      <c r="E218" s="202" t="s">
        <v>429</v>
      </c>
      <c r="F218" s="203" t="s">
        <v>430</v>
      </c>
      <c r="G218" s="204" t="s">
        <v>373</v>
      </c>
      <c r="H218" s="205">
        <v>1</v>
      </c>
      <c r="I218" s="206"/>
      <c r="J218" s="207">
        <f t="shared" si="0"/>
        <v>0</v>
      </c>
      <c r="K218" s="208"/>
      <c r="L218" s="38"/>
      <c r="M218" s="209" t="s">
        <v>1</v>
      </c>
      <c r="N218" s="210" t="s">
        <v>44</v>
      </c>
      <c r="O218" s="72"/>
      <c r="P218" s="211">
        <f t="shared" si="1"/>
        <v>0</v>
      </c>
      <c r="Q218" s="211">
        <v>0.00018</v>
      </c>
      <c r="R218" s="211">
        <f t="shared" si="2"/>
        <v>0.00018</v>
      </c>
      <c r="S218" s="211">
        <v>0</v>
      </c>
      <c r="T218" s="212">
        <f t="shared" si="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3" t="s">
        <v>426</v>
      </c>
      <c r="AT218" s="213" t="s">
        <v>177</v>
      </c>
      <c r="AU218" s="213" t="s">
        <v>89</v>
      </c>
      <c r="AY218" s="17" t="s">
        <v>173</v>
      </c>
      <c r="BE218" s="119">
        <f t="shared" si="4"/>
        <v>0</v>
      </c>
      <c r="BF218" s="119">
        <f t="shared" si="5"/>
        <v>0</v>
      </c>
      <c r="BG218" s="119">
        <f t="shared" si="6"/>
        <v>0</v>
      </c>
      <c r="BH218" s="119">
        <f t="shared" si="7"/>
        <v>0</v>
      </c>
      <c r="BI218" s="119">
        <f t="shared" si="8"/>
        <v>0</v>
      </c>
      <c r="BJ218" s="17" t="s">
        <v>87</v>
      </c>
      <c r="BK218" s="119">
        <f t="shared" si="9"/>
        <v>0</v>
      </c>
      <c r="BL218" s="17" t="s">
        <v>426</v>
      </c>
      <c r="BM218" s="213" t="s">
        <v>1461</v>
      </c>
    </row>
    <row r="219" spans="2:51" s="14" customFormat="1" ht="12">
      <c r="B219" s="225"/>
      <c r="C219" s="226"/>
      <c r="D219" s="216" t="s">
        <v>184</v>
      </c>
      <c r="E219" s="227" t="s">
        <v>1</v>
      </c>
      <c r="F219" s="228" t="s">
        <v>1462</v>
      </c>
      <c r="G219" s="226"/>
      <c r="H219" s="229">
        <v>1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AT219" s="235" t="s">
        <v>184</v>
      </c>
      <c r="AU219" s="235" t="s">
        <v>89</v>
      </c>
      <c r="AV219" s="14" t="s">
        <v>89</v>
      </c>
      <c r="AW219" s="14" t="s">
        <v>33</v>
      </c>
      <c r="AX219" s="14" t="s">
        <v>87</v>
      </c>
      <c r="AY219" s="235" t="s">
        <v>173</v>
      </c>
    </row>
    <row r="220" spans="1:65" s="2" customFormat="1" ht="44.25" customHeight="1">
      <c r="A220" s="35"/>
      <c r="B220" s="36"/>
      <c r="C220" s="247" t="s">
        <v>394</v>
      </c>
      <c r="D220" s="247" t="s">
        <v>291</v>
      </c>
      <c r="E220" s="248" t="s">
        <v>1181</v>
      </c>
      <c r="F220" s="249" t="s">
        <v>1463</v>
      </c>
      <c r="G220" s="250" t="s">
        <v>373</v>
      </c>
      <c r="H220" s="251">
        <v>1</v>
      </c>
      <c r="I220" s="252"/>
      <c r="J220" s="253">
        <f>ROUND(I220*H220,2)</f>
        <v>0</v>
      </c>
      <c r="K220" s="254"/>
      <c r="L220" s="255"/>
      <c r="M220" s="256" t="s">
        <v>1</v>
      </c>
      <c r="N220" s="257" t="s">
        <v>44</v>
      </c>
      <c r="O220" s="72"/>
      <c r="P220" s="211">
        <f>O220*H220</f>
        <v>0</v>
      </c>
      <c r="Q220" s="211">
        <v>0</v>
      </c>
      <c r="R220" s="211">
        <f>Q220*H220</f>
        <v>0</v>
      </c>
      <c r="S220" s="211">
        <v>0</v>
      </c>
      <c r="T220" s="21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3" t="s">
        <v>436</v>
      </c>
      <c r="AT220" s="213" t="s">
        <v>291</v>
      </c>
      <c r="AU220" s="213" t="s">
        <v>89</v>
      </c>
      <c r="AY220" s="17" t="s">
        <v>173</v>
      </c>
      <c r="BE220" s="119">
        <f>IF(N220="základní",J220,0)</f>
        <v>0</v>
      </c>
      <c r="BF220" s="119">
        <f>IF(N220="snížená",J220,0)</f>
        <v>0</v>
      </c>
      <c r="BG220" s="119">
        <f>IF(N220="zákl. přenesená",J220,0)</f>
        <v>0</v>
      </c>
      <c r="BH220" s="119">
        <f>IF(N220="sníž. přenesená",J220,0)</f>
        <v>0</v>
      </c>
      <c r="BI220" s="119">
        <f>IF(N220="nulová",J220,0)</f>
        <v>0</v>
      </c>
      <c r="BJ220" s="17" t="s">
        <v>87</v>
      </c>
      <c r="BK220" s="119">
        <f>ROUND(I220*H220,2)</f>
        <v>0</v>
      </c>
      <c r="BL220" s="17" t="s">
        <v>426</v>
      </c>
      <c r="BM220" s="213" t="s">
        <v>1464</v>
      </c>
    </row>
    <row r="221" spans="1:65" s="2" customFormat="1" ht="16.5" customHeight="1">
      <c r="A221" s="35"/>
      <c r="B221" s="36"/>
      <c r="C221" s="201" t="s">
        <v>399</v>
      </c>
      <c r="D221" s="201" t="s">
        <v>177</v>
      </c>
      <c r="E221" s="202" t="s">
        <v>1205</v>
      </c>
      <c r="F221" s="203" t="s">
        <v>1206</v>
      </c>
      <c r="G221" s="204" t="s">
        <v>373</v>
      </c>
      <c r="H221" s="205">
        <v>4</v>
      </c>
      <c r="I221" s="206"/>
      <c r="J221" s="207">
        <f>ROUND(I221*H221,2)</f>
        <v>0</v>
      </c>
      <c r="K221" s="208"/>
      <c r="L221" s="38"/>
      <c r="M221" s="209" t="s">
        <v>1</v>
      </c>
      <c r="N221" s="210" t="s">
        <v>44</v>
      </c>
      <c r="O221" s="72"/>
      <c r="P221" s="211">
        <f>O221*H221</f>
        <v>0</v>
      </c>
      <c r="Q221" s="211">
        <v>0</v>
      </c>
      <c r="R221" s="211">
        <f>Q221*H221</f>
        <v>0</v>
      </c>
      <c r="S221" s="211">
        <v>0</v>
      </c>
      <c r="T221" s="21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3" t="s">
        <v>426</v>
      </c>
      <c r="AT221" s="213" t="s">
        <v>177</v>
      </c>
      <c r="AU221" s="213" t="s">
        <v>89</v>
      </c>
      <c r="AY221" s="17" t="s">
        <v>173</v>
      </c>
      <c r="BE221" s="119">
        <f>IF(N221="základní",J221,0)</f>
        <v>0</v>
      </c>
      <c r="BF221" s="119">
        <f>IF(N221="snížená",J221,0)</f>
        <v>0</v>
      </c>
      <c r="BG221" s="119">
        <f>IF(N221="zákl. přenesená",J221,0)</f>
        <v>0</v>
      </c>
      <c r="BH221" s="119">
        <f>IF(N221="sníž. přenesená",J221,0)</f>
        <v>0</v>
      </c>
      <c r="BI221" s="119">
        <f>IF(N221="nulová",J221,0)</f>
        <v>0</v>
      </c>
      <c r="BJ221" s="17" t="s">
        <v>87</v>
      </c>
      <c r="BK221" s="119">
        <f>ROUND(I221*H221,2)</f>
        <v>0</v>
      </c>
      <c r="BL221" s="17" t="s">
        <v>426</v>
      </c>
      <c r="BM221" s="213" t="s">
        <v>1465</v>
      </c>
    </row>
    <row r="222" spans="2:51" s="14" customFormat="1" ht="12">
      <c r="B222" s="225"/>
      <c r="C222" s="226"/>
      <c r="D222" s="216" t="s">
        <v>184</v>
      </c>
      <c r="E222" s="227" t="s">
        <v>1</v>
      </c>
      <c r="F222" s="228" t="s">
        <v>1466</v>
      </c>
      <c r="G222" s="226"/>
      <c r="H222" s="229">
        <v>4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AT222" s="235" t="s">
        <v>184</v>
      </c>
      <c r="AU222" s="235" t="s">
        <v>89</v>
      </c>
      <c r="AV222" s="14" t="s">
        <v>89</v>
      </c>
      <c r="AW222" s="14" t="s">
        <v>33</v>
      </c>
      <c r="AX222" s="14" t="s">
        <v>87</v>
      </c>
      <c r="AY222" s="235" t="s">
        <v>173</v>
      </c>
    </row>
    <row r="223" spans="1:65" s="2" customFormat="1" ht="16.5" customHeight="1">
      <c r="A223" s="35"/>
      <c r="B223" s="36"/>
      <c r="C223" s="247" t="s">
        <v>404</v>
      </c>
      <c r="D223" s="247" t="s">
        <v>291</v>
      </c>
      <c r="E223" s="248" t="s">
        <v>1209</v>
      </c>
      <c r="F223" s="249" t="s">
        <v>1210</v>
      </c>
      <c r="G223" s="250" t="s">
        <v>373</v>
      </c>
      <c r="H223" s="251">
        <v>4</v>
      </c>
      <c r="I223" s="252"/>
      <c r="J223" s="253">
        <f>ROUND(I223*H223,2)</f>
        <v>0</v>
      </c>
      <c r="K223" s="254"/>
      <c r="L223" s="255"/>
      <c r="M223" s="256" t="s">
        <v>1</v>
      </c>
      <c r="N223" s="257" t="s">
        <v>44</v>
      </c>
      <c r="O223" s="72"/>
      <c r="P223" s="211">
        <f>O223*H223</f>
        <v>0</v>
      </c>
      <c r="Q223" s="211">
        <v>0</v>
      </c>
      <c r="R223" s="211">
        <f>Q223*H223</f>
        <v>0</v>
      </c>
      <c r="S223" s="211">
        <v>0</v>
      </c>
      <c r="T223" s="21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3" t="s">
        <v>436</v>
      </c>
      <c r="AT223" s="213" t="s">
        <v>291</v>
      </c>
      <c r="AU223" s="213" t="s">
        <v>89</v>
      </c>
      <c r="AY223" s="17" t="s">
        <v>173</v>
      </c>
      <c r="BE223" s="119">
        <f>IF(N223="základní",J223,0)</f>
        <v>0</v>
      </c>
      <c r="BF223" s="119">
        <f>IF(N223="snížená",J223,0)</f>
        <v>0</v>
      </c>
      <c r="BG223" s="119">
        <f>IF(N223="zákl. přenesená",J223,0)</f>
        <v>0</v>
      </c>
      <c r="BH223" s="119">
        <f>IF(N223="sníž. přenesená",J223,0)</f>
        <v>0</v>
      </c>
      <c r="BI223" s="119">
        <f>IF(N223="nulová",J223,0)</f>
        <v>0</v>
      </c>
      <c r="BJ223" s="17" t="s">
        <v>87</v>
      </c>
      <c r="BK223" s="119">
        <f>ROUND(I223*H223,2)</f>
        <v>0</v>
      </c>
      <c r="BL223" s="17" t="s">
        <v>426</v>
      </c>
      <c r="BM223" s="213" t="s">
        <v>1467</v>
      </c>
    </row>
    <row r="224" spans="1:65" s="2" customFormat="1" ht="16.5" customHeight="1">
      <c r="A224" s="35"/>
      <c r="B224" s="36"/>
      <c r="C224" s="247" t="s">
        <v>408</v>
      </c>
      <c r="D224" s="247" t="s">
        <v>291</v>
      </c>
      <c r="E224" s="248" t="s">
        <v>1212</v>
      </c>
      <c r="F224" s="249" t="s">
        <v>1213</v>
      </c>
      <c r="G224" s="250" t="s">
        <v>373</v>
      </c>
      <c r="H224" s="251">
        <v>4</v>
      </c>
      <c r="I224" s="252"/>
      <c r="J224" s="253">
        <f>ROUND(I224*H224,2)</f>
        <v>0</v>
      </c>
      <c r="K224" s="254"/>
      <c r="L224" s="255"/>
      <c r="M224" s="256" t="s">
        <v>1</v>
      </c>
      <c r="N224" s="257" t="s">
        <v>44</v>
      </c>
      <c r="O224" s="72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3" t="s">
        <v>436</v>
      </c>
      <c r="AT224" s="213" t="s">
        <v>291</v>
      </c>
      <c r="AU224" s="213" t="s">
        <v>89</v>
      </c>
      <c r="AY224" s="17" t="s">
        <v>173</v>
      </c>
      <c r="BE224" s="119">
        <f>IF(N224="základní",J224,0)</f>
        <v>0</v>
      </c>
      <c r="BF224" s="119">
        <f>IF(N224="snížená",J224,0)</f>
        <v>0</v>
      </c>
      <c r="BG224" s="119">
        <f>IF(N224="zákl. přenesená",J224,0)</f>
        <v>0</v>
      </c>
      <c r="BH224" s="119">
        <f>IF(N224="sníž. přenesená",J224,0)</f>
        <v>0</v>
      </c>
      <c r="BI224" s="119">
        <f>IF(N224="nulová",J224,0)</f>
        <v>0</v>
      </c>
      <c r="BJ224" s="17" t="s">
        <v>87</v>
      </c>
      <c r="BK224" s="119">
        <f>ROUND(I224*H224,2)</f>
        <v>0</v>
      </c>
      <c r="BL224" s="17" t="s">
        <v>426</v>
      </c>
      <c r="BM224" s="213" t="s">
        <v>1468</v>
      </c>
    </row>
    <row r="225" spans="1:65" s="2" customFormat="1" ht="16.5" customHeight="1">
      <c r="A225" s="35"/>
      <c r="B225" s="36"/>
      <c r="C225" s="247" t="s">
        <v>415</v>
      </c>
      <c r="D225" s="247" t="s">
        <v>291</v>
      </c>
      <c r="E225" s="248" t="s">
        <v>1469</v>
      </c>
      <c r="F225" s="249" t="s">
        <v>1470</v>
      </c>
      <c r="G225" s="250" t="s">
        <v>373</v>
      </c>
      <c r="H225" s="251">
        <v>4</v>
      </c>
      <c r="I225" s="252"/>
      <c r="J225" s="253">
        <f>ROUND(I225*H225,2)</f>
        <v>0</v>
      </c>
      <c r="K225" s="254"/>
      <c r="L225" s="255"/>
      <c r="M225" s="256" t="s">
        <v>1</v>
      </c>
      <c r="N225" s="257" t="s">
        <v>44</v>
      </c>
      <c r="O225" s="72"/>
      <c r="P225" s="211">
        <f>O225*H225</f>
        <v>0</v>
      </c>
      <c r="Q225" s="211">
        <v>0</v>
      </c>
      <c r="R225" s="211">
        <f>Q225*H225</f>
        <v>0</v>
      </c>
      <c r="S225" s="211">
        <v>0</v>
      </c>
      <c r="T225" s="21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3" t="s">
        <v>227</v>
      </c>
      <c r="AT225" s="213" t="s">
        <v>291</v>
      </c>
      <c r="AU225" s="213" t="s">
        <v>89</v>
      </c>
      <c r="AY225" s="17" t="s">
        <v>173</v>
      </c>
      <c r="BE225" s="119">
        <f>IF(N225="základní",J225,0)</f>
        <v>0</v>
      </c>
      <c r="BF225" s="119">
        <f>IF(N225="snížená",J225,0)</f>
        <v>0</v>
      </c>
      <c r="BG225" s="119">
        <f>IF(N225="zákl. přenesená",J225,0)</f>
        <v>0</v>
      </c>
      <c r="BH225" s="119">
        <f>IF(N225="sníž. přenesená",J225,0)</f>
        <v>0</v>
      </c>
      <c r="BI225" s="119">
        <f>IF(N225="nulová",J225,0)</f>
        <v>0</v>
      </c>
      <c r="BJ225" s="17" t="s">
        <v>87</v>
      </c>
      <c r="BK225" s="119">
        <f>ROUND(I225*H225,2)</f>
        <v>0</v>
      </c>
      <c r="BL225" s="17" t="s">
        <v>181</v>
      </c>
      <c r="BM225" s="213" t="s">
        <v>1471</v>
      </c>
    </row>
    <row r="226" spans="2:63" s="12" customFormat="1" ht="25.9" customHeight="1">
      <c r="B226" s="185"/>
      <c r="C226" s="186"/>
      <c r="D226" s="187" t="s">
        <v>78</v>
      </c>
      <c r="E226" s="188" t="s">
        <v>655</v>
      </c>
      <c r="F226" s="188" t="s">
        <v>656</v>
      </c>
      <c r="G226" s="186"/>
      <c r="H226" s="186"/>
      <c r="I226" s="189"/>
      <c r="J226" s="190">
        <f>BK226</f>
        <v>0</v>
      </c>
      <c r="K226" s="186"/>
      <c r="L226" s="191"/>
      <c r="M226" s="192"/>
      <c r="N226" s="193"/>
      <c r="O226" s="193"/>
      <c r="P226" s="194">
        <f>SUM(P227:P237)</f>
        <v>0</v>
      </c>
      <c r="Q226" s="193"/>
      <c r="R226" s="194">
        <f>SUM(R227:R237)</f>
        <v>0.015</v>
      </c>
      <c r="S226" s="193"/>
      <c r="T226" s="195">
        <f>SUM(T227:T237)</f>
        <v>0</v>
      </c>
      <c r="AR226" s="196" t="s">
        <v>181</v>
      </c>
      <c r="AT226" s="197" t="s">
        <v>78</v>
      </c>
      <c r="AU226" s="197" t="s">
        <v>79</v>
      </c>
      <c r="AY226" s="196" t="s">
        <v>173</v>
      </c>
      <c r="BK226" s="198">
        <f>SUM(BK227:BK237)</f>
        <v>0</v>
      </c>
    </row>
    <row r="227" spans="1:65" s="2" customFormat="1" ht="16.5" customHeight="1">
      <c r="A227" s="35"/>
      <c r="B227" s="36"/>
      <c r="C227" s="201" t="s">
        <v>422</v>
      </c>
      <c r="D227" s="201" t="s">
        <v>177</v>
      </c>
      <c r="E227" s="202" t="s">
        <v>1472</v>
      </c>
      <c r="F227" s="203" t="s">
        <v>1473</v>
      </c>
      <c r="G227" s="204" t="s">
        <v>180</v>
      </c>
      <c r="H227" s="205">
        <v>16</v>
      </c>
      <c r="I227" s="206"/>
      <c r="J227" s="207">
        <f>ROUND(I227*H227,2)</f>
        <v>0</v>
      </c>
      <c r="K227" s="208"/>
      <c r="L227" s="38"/>
      <c r="M227" s="209" t="s">
        <v>1</v>
      </c>
      <c r="N227" s="210" t="s">
        <v>44</v>
      </c>
      <c r="O227" s="72"/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3" t="s">
        <v>397</v>
      </c>
      <c r="AT227" s="213" t="s">
        <v>177</v>
      </c>
      <c r="AU227" s="213" t="s">
        <v>87</v>
      </c>
      <c r="AY227" s="17" t="s">
        <v>173</v>
      </c>
      <c r="BE227" s="119">
        <f>IF(N227="základní",J227,0)</f>
        <v>0</v>
      </c>
      <c r="BF227" s="119">
        <f>IF(N227="snížená",J227,0)</f>
        <v>0</v>
      </c>
      <c r="BG227" s="119">
        <f>IF(N227="zákl. přenesená",J227,0)</f>
        <v>0</v>
      </c>
      <c r="BH227" s="119">
        <f>IF(N227="sníž. přenesená",J227,0)</f>
        <v>0</v>
      </c>
      <c r="BI227" s="119">
        <f>IF(N227="nulová",J227,0)</f>
        <v>0</v>
      </c>
      <c r="BJ227" s="17" t="s">
        <v>87</v>
      </c>
      <c r="BK227" s="119">
        <f>ROUND(I227*H227,2)</f>
        <v>0</v>
      </c>
      <c r="BL227" s="17" t="s">
        <v>397</v>
      </c>
      <c r="BM227" s="213" t="s">
        <v>1474</v>
      </c>
    </row>
    <row r="228" spans="2:51" s="13" customFormat="1" ht="22.5">
      <c r="B228" s="214"/>
      <c r="C228" s="215"/>
      <c r="D228" s="216" t="s">
        <v>184</v>
      </c>
      <c r="E228" s="217" t="s">
        <v>1</v>
      </c>
      <c r="F228" s="218" t="s">
        <v>1475</v>
      </c>
      <c r="G228" s="215"/>
      <c r="H228" s="217" t="s">
        <v>1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184</v>
      </c>
      <c r="AU228" s="224" t="s">
        <v>87</v>
      </c>
      <c r="AV228" s="13" t="s">
        <v>87</v>
      </c>
      <c r="AW228" s="13" t="s">
        <v>33</v>
      </c>
      <c r="AX228" s="13" t="s">
        <v>79</v>
      </c>
      <c r="AY228" s="224" t="s">
        <v>173</v>
      </c>
    </row>
    <row r="229" spans="2:51" s="13" customFormat="1" ht="12">
      <c r="B229" s="214"/>
      <c r="C229" s="215"/>
      <c r="D229" s="216" t="s">
        <v>184</v>
      </c>
      <c r="E229" s="217" t="s">
        <v>1</v>
      </c>
      <c r="F229" s="218" t="s">
        <v>1476</v>
      </c>
      <c r="G229" s="215"/>
      <c r="H229" s="217" t="s">
        <v>1</v>
      </c>
      <c r="I229" s="219"/>
      <c r="J229" s="215"/>
      <c r="K229" s="215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184</v>
      </c>
      <c r="AU229" s="224" t="s">
        <v>87</v>
      </c>
      <c r="AV229" s="13" t="s">
        <v>87</v>
      </c>
      <c r="AW229" s="13" t="s">
        <v>33</v>
      </c>
      <c r="AX229" s="13" t="s">
        <v>79</v>
      </c>
      <c r="AY229" s="224" t="s">
        <v>173</v>
      </c>
    </row>
    <row r="230" spans="2:51" s="14" customFormat="1" ht="12">
      <c r="B230" s="225"/>
      <c r="C230" s="226"/>
      <c r="D230" s="216" t="s">
        <v>184</v>
      </c>
      <c r="E230" s="227" t="s">
        <v>1</v>
      </c>
      <c r="F230" s="228" t="s">
        <v>1477</v>
      </c>
      <c r="G230" s="226"/>
      <c r="H230" s="229">
        <v>16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AT230" s="235" t="s">
        <v>184</v>
      </c>
      <c r="AU230" s="235" t="s">
        <v>87</v>
      </c>
      <c r="AV230" s="14" t="s">
        <v>89</v>
      </c>
      <c r="AW230" s="14" t="s">
        <v>33</v>
      </c>
      <c r="AX230" s="14" t="s">
        <v>87</v>
      </c>
      <c r="AY230" s="235" t="s">
        <v>173</v>
      </c>
    </row>
    <row r="231" spans="1:65" s="2" customFormat="1" ht="21.75" customHeight="1">
      <c r="A231" s="35"/>
      <c r="B231" s="36"/>
      <c r="C231" s="247" t="s">
        <v>428</v>
      </c>
      <c r="D231" s="247" t="s">
        <v>291</v>
      </c>
      <c r="E231" s="248" t="s">
        <v>1478</v>
      </c>
      <c r="F231" s="249" t="s">
        <v>1479</v>
      </c>
      <c r="G231" s="250" t="s">
        <v>775</v>
      </c>
      <c r="H231" s="251">
        <v>5</v>
      </c>
      <c r="I231" s="252"/>
      <c r="J231" s="253">
        <f aca="true" t="shared" si="10" ref="J231:J237">ROUND(I231*H231,2)</f>
        <v>0</v>
      </c>
      <c r="K231" s="254"/>
      <c r="L231" s="255"/>
      <c r="M231" s="256" t="s">
        <v>1</v>
      </c>
      <c r="N231" s="257" t="s">
        <v>44</v>
      </c>
      <c r="O231" s="72"/>
      <c r="P231" s="211">
        <f aca="true" t="shared" si="11" ref="P231:P237">O231*H231</f>
        <v>0</v>
      </c>
      <c r="Q231" s="211">
        <v>0.001</v>
      </c>
      <c r="R231" s="211">
        <f aca="true" t="shared" si="12" ref="R231:R237">Q231*H231</f>
        <v>0.005</v>
      </c>
      <c r="S231" s="211">
        <v>0</v>
      </c>
      <c r="T231" s="212">
        <f aca="true" t="shared" si="13" ref="T231:T237"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3" t="s">
        <v>397</v>
      </c>
      <c r="AT231" s="213" t="s">
        <v>291</v>
      </c>
      <c r="AU231" s="213" t="s">
        <v>87</v>
      </c>
      <c r="AY231" s="17" t="s">
        <v>173</v>
      </c>
      <c r="BE231" s="119">
        <f aca="true" t="shared" si="14" ref="BE231:BE237">IF(N231="základní",J231,0)</f>
        <v>0</v>
      </c>
      <c r="BF231" s="119">
        <f aca="true" t="shared" si="15" ref="BF231:BF237">IF(N231="snížená",J231,0)</f>
        <v>0</v>
      </c>
      <c r="BG231" s="119">
        <f aca="true" t="shared" si="16" ref="BG231:BG237">IF(N231="zákl. přenesená",J231,0)</f>
        <v>0</v>
      </c>
      <c r="BH231" s="119">
        <f aca="true" t="shared" si="17" ref="BH231:BH237">IF(N231="sníž. přenesená",J231,0)</f>
        <v>0</v>
      </c>
      <c r="BI231" s="119">
        <f aca="true" t="shared" si="18" ref="BI231:BI237">IF(N231="nulová",J231,0)</f>
        <v>0</v>
      </c>
      <c r="BJ231" s="17" t="s">
        <v>87</v>
      </c>
      <c r="BK231" s="119">
        <f aca="true" t="shared" si="19" ref="BK231:BK237">ROUND(I231*H231,2)</f>
        <v>0</v>
      </c>
      <c r="BL231" s="17" t="s">
        <v>397</v>
      </c>
      <c r="BM231" s="213" t="s">
        <v>1480</v>
      </c>
    </row>
    <row r="232" spans="1:65" s="2" customFormat="1" ht="21.75" customHeight="1">
      <c r="A232" s="35"/>
      <c r="B232" s="36"/>
      <c r="C232" s="247" t="s">
        <v>433</v>
      </c>
      <c r="D232" s="247" t="s">
        <v>291</v>
      </c>
      <c r="E232" s="248" t="s">
        <v>1481</v>
      </c>
      <c r="F232" s="249" t="s">
        <v>1482</v>
      </c>
      <c r="G232" s="250" t="s">
        <v>775</v>
      </c>
      <c r="H232" s="251">
        <v>5</v>
      </c>
      <c r="I232" s="252"/>
      <c r="J232" s="253">
        <f t="shared" si="10"/>
        <v>0</v>
      </c>
      <c r="K232" s="254"/>
      <c r="L232" s="255"/>
      <c r="M232" s="256" t="s">
        <v>1</v>
      </c>
      <c r="N232" s="257" t="s">
        <v>44</v>
      </c>
      <c r="O232" s="72"/>
      <c r="P232" s="211">
        <f t="shared" si="11"/>
        <v>0</v>
      </c>
      <c r="Q232" s="211">
        <v>0.001</v>
      </c>
      <c r="R232" s="211">
        <f t="shared" si="12"/>
        <v>0.005</v>
      </c>
      <c r="S232" s="211">
        <v>0</v>
      </c>
      <c r="T232" s="212">
        <f t="shared" si="1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3" t="s">
        <v>397</v>
      </c>
      <c r="AT232" s="213" t="s">
        <v>291</v>
      </c>
      <c r="AU232" s="213" t="s">
        <v>87</v>
      </c>
      <c r="AY232" s="17" t="s">
        <v>173</v>
      </c>
      <c r="BE232" s="119">
        <f t="shared" si="14"/>
        <v>0</v>
      </c>
      <c r="BF232" s="119">
        <f t="shared" si="15"/>
        <v>0</v>
      </c>
      <c r="BG232" s="119">
        <f t="shared" si="16"/>
        <v>0</v>
      </c>
      <c r="BH232" s="119">
        <f t="shared" si="17"/>
        <v>0</v>
      </c>
      <c r="BI232" s="119">
        <f t="shared" si="18"/>
        <v>0</v>
      </c>
      <c r="BJ232" s="17" t="s">
        <v>87</v>
      </c>
      <c r="BK232" s="119">
        <f t="shared" si="19"/>
        <v>0</v>
      </c>
      <c r="BL232" s="17" t="s">
        <v>397</v>
      </c>
      <c r="BM232" s="213" t="s">
        <v>1483</v>
      </c>
    </row>
    <row r="233" spans="1:65" s="2" customFormat="1" ht="24.2" customHeight="1">
      <c r="A233" s="35"/>
      <c r="B233" s="36"/>
      <c r="C233" s="247" t="s">
        <v>438</v>
      </c>
      <c r="D233" s="247" t="s">
        <v>291</v>
      </c>
      <c r="E233" s="248" t="s">
        <v>1484</v>
      </c>
      <c r="F233" s="249" t="s">
        <v>1485</v>
      </c>
      <c r="G233" s="250" t="s">
        <v>775</v>
      </c>
      <c r="H233" s="251">
        <v>5</v>
      </c>
      <c r="I233" s="252"/>
      <c r="J233" s="253">
        <f t="shared" si="10"/>
        <v>0</v>
      </c>
      <c r="K233" s="254"/>
      <c r="L233" s="255"/>
      <c r="M233" s="256" t="s">
        <v>1</v>
      </c>
      <c r="N233" s="257" t="s">
        <v>44</v>
      </c>
      <c r="O233" s="72"/>
      <c r="P233" s="211">
        <f t="shared" si="11"/>
        <v>0</v>
      </c>
      <c r="Q233" s="211">
        <v>0.001</v>
      </c>
      <c r="R233" s="211">
        <f t="shared" si="12"/>
        <v>0.005</v>
      </c>
      <c r="S233" s="211">
        <v>0</v>
      </c>
      <c r="T233" s="212">
        <f t="shared" si="1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3" t="s">
        <v>397</v>
      </c>
      <c r="AT233" s="213" t="s">
        <v>291</v>
      </c>
      <c r="AU233" s="213" t="s">
        <v>87</v>
      </c>
      <c r="AY233" s="17" t="s">
        <v>173</v>
      </c>
      <c r="BE233" s="119">
        <f t="shared" si="14"/>
        <v>0</v>
      </c>
      <c r="BF233" s="119">
        <f t="shared" si="15"/>
        <v>0</v>
      </c>
      <c r="BG233" s="119">
        <f t="shared" si="16"/>
        <v>0</v>
      </c>
      <c r="BH233" s="119">
        <f t="shared" si="17"/>
        <v>0</v>
      </c>
      <c r="BI233" s="119">
        <f t="shared" si="18"/>
        <v>0</v>
      </c>
      <c r="BJ233" s="17" t="s">
        <v>87</v>
      </c>
      <c r="BK233" s="119">
        <f t="shared" si="19"/>
        <v>0</v>
      </c>
      <c r="BL233" s="17" t="s">
        <v>397</v>
      </c>
      <c r="BM233" s="213" t="s">
        <v>1486</v>
      </c>
    </row>
    <row r="234" spans="1:65" s="2" customFormat="1" ht="16.5" customHeight="1">
      <c r="A234" s="35"/>
      <c r="B234" s="36"/>
      <c r="C234" s="201" t="s">
        <v>444</v>
      </c>
      <c r="D234" s="201" t="s">
        <v>177</v>
      </c>
      <c r="E234" s="202" t="s">
        <v>1487</v>
      </c>
      <c r="F234" s="203" t="s">
        <v>1488</v>
      </c>
      <c r="G234" s="204" t="s">
        <v>180</v>
      </c>
      <c r="H234" s="205">
        <v>3</v>
      </c>
      <c r="I234" s="206"/>
      <c r="J234" s="207">
        <f t="shared" si="10"/>
        <v>0</v>
      </c>
      <c r="K234" s="208"/>
      <c r="L234" s="38"/>
      <c r="M234" s="209" t="s">
        <v>1</v>
      </c>
      <c r="N234" s="210" t="s">
        <v>44</v>
      </c>
      <c r="O234" s="72"/>
      <c r="P234" s="211">
        <f t="shared" si="11"/>
        <v>0</v>
      </c>
      <c r="Q234" s="211">
        <v>0</v>
      </c>
      <c r="R234" s="211">
        <f t="shared" si="12"/>
        <v>0</v>
      </c>
      <c r="S234" s="211">
        <v>0</v>
      </c>
      <c r="T234" s="212">
        <f t="shared" si="1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3" t="s">
        <v>397</v>
      </c>
      <c r="AT234" s="213" t="s">
        <v>177</v>
      </c>
      <c r="AU234" s="213" t="s">
        <v>87</v>
      </c>
      <c r="AY234" s="17" t="s">
        <v>173</v>
      </c>
      <c r="BE234" s="119">
        <f t="shared" si="14"/>
        <v>0</v>
      </c>
      <c r="BF234" s="119">
        <f t="shared" si="15"/>
        <v>0</v>
      </c>
      <c r="BG234" s="119">
        <f t="shared" si="16"/>
        <v>0</v>
      </c>
      <c r="BH234" s="119">
        <f t="shared" si="17"/>
        <v>0</v>
      </c>
      <c r="BI234" s="119">
        <f t="shared" si="18"/>
        <v>0</v>
      </c>
      <c r="BJ234" s="17" t="s">
        <v>87</v>
      </c>
      <c r="BK234" s="119">
        <f t="shared" si="19"/>
        <v>0</v>
      </c>
      <c r="BL234" s="17" t="s">
        <v>397</v>
      </c>
      <c r="BM234" s="213" t="s">
        <v>1489</v>
      </c>
    </row>
    <row r="235" spans="1:65" s="2" customFormat="1" ht="21.75" customHeight="1">
      <c r="A235" s="35"/>
      <c r="B235" s="36"/>
      <c r="C235" s="201" t="s">
        <v>449</v>
      </c>
      <c r="D235" s="201" t="s">
        <v>177</v>
      </c>
      <c r="E235" s="202" t="s">
        <v>658</v>
      </c>
      <c r="F235" s="203" t="s">
        <v>659</v>
      </c>
      <c r="G235" s="204" t="s">
        <v>180</v>
      </c>
      <c r="H235" s="205">
        <v>8</v>
      </c>
      <c r="I235" s="206"/>
      <c r="J235" s="207">
        <f t="shared" si="10"/>
        <v>0</v>
      </c>
      <c r="K235" s="208"/>
      <c r="L235" s="38"/>
      <c r="M235" s="209" t="s">
        <v>1</v>
      </c>
      <c r="N235" s="210" t="s">
        <v>44</v>
      </c>
      <c r="O235" s="72"/>
      <c r="P235" s="211">
        <f t="shared" si="11"/>
        <v>0</v>
      </c>
      <c r="Q235" s="211">
        <v>0</v>
      </c>
      <c r="R235" s="211">
        <f t="shared" si="12"/>
        <v>0</v>
      </c>
      <c r="S235" s="211">
        <v>0</v>
      </c>
      <c r="T235" s="212">
        <f t="shared" si="1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3" t="s">
        <v>397</v>
      </c>
      <c r="AT235" s="213" t="s">
        <v>177</v>
      </c>
      <c r="AU235" s="213" t="s">
        <v>87</v>
      </c>
      <c r="AY235" s="17" t="s">
        <v>173</v>
      </c>
      <c r="BE235" s="119">
        <f t="shared" si="14"/>
        <v>0</v>
      </c>
      <c r="BF235" s="119">
        <f t="shared" si="15"/>
        <v>0</v>
      </c>
      <c r="BG235" s="119">
        <f t="shared" si="16"/>
        <v>0</v>
      </c>
      <c r="BH235" s="119">
        <f t="shared" si="17"/>
        <v>0</v>
      </c>
      <c r="BI235" s="119">
        <f t="shared" si="18"/>
        <v>0</v>
      </c>
      <c r="BJ235" s="17" t="s">
        <v>87</v>
      </c>
      <c r="BK235" s="119">
        <f t="shared" si="19"/>
        <v>0</v>
      </c>
      <c r="BL235" s="17" t="s">
        <v>397</v>
      </c>
      <c r="BM235" s="213" t="s">
        <v>1490</v>
      </c>
    </row>
    <row r="236" spans="1:65" s="2" customFormat="1" ht="16.5" customHeight="1">
      <c r="A236" s="35"/>
      <c r="B236" s="36"/>
      <c r="C236" s="201" t="s">
        <v>454</v>
      </c>
      <c r="D236" s="201" t="s">
        <v>177</v>
      </c>
      <c r="E236" s="202" t="s">
        <v>666</v>
      </c>
      <c r="F236" s="203" t="s">
        <v>1491</v>
      </c>
      <c r="G236" s="204" t="s">
        <v>180</v>
      </c>
      <c r="H236" s="205">
        <v>2</v>
      </c>
      <c r="I236" s="206"/>
      <c r="J236" s="207">
        <f t="shared" si="10"/>
        <v>0</v>
      </c>
      <c r="K236" s="208"/>
      <c r="L236" s="38"/>
      <c r="M236" s="209" t="s">
        <v>1</v>
      </c>
      <c r="N236" s="210" t="s">
        <v>44</v>
      </c>
      <c r="O236" s="72"/>
      <c r="P236" s="211">
        <f t="shared" si="11"/>
        <v>0</v>
      </c>
      <c r="Q236" s="211">
        <v>0</v>
      </c>
      <c r="R236" s="211">
        <f t="shared" si="12"/>
        <v>0</v>
      </c>
      <c r="S236" s="211">
        <v>0</v>
      </c>
      <c r="T236" s="212">
        <f t="shared" si="1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3" t="s">
        <v>397</v>
      </c>
      <c r="AT236" s="213" t="s">
        <v>177</v>
      </c>
      <c r="AU236" s="213" t="s">
        <v>87</v>
      </c>
      <c r="AY236" s="17" t="s">
        <v>173</v>
      </c>
      <c r="BE236" s="119">
        <f t="shared" si="14"/>
        <v>0</v>
      </c>
      <c r="BF236" s="119">
        <f t="shared" si="15"/>
        <v>0</v>
      </c>
      <c r="BG236" s="119">
        <f t="shared" si="16"/>
        <v>0</v>
      </c>
      <c r="BH236" s="119">
        <f t="shared" si="17"/>
        <v>0</v>
      </c>
      <c r="BI236" s="119">
        <f t="shared" si="18"/>
        <v>0</v>
      </c>
      <c r="BJ236" s="17" t="s">
        <v>87</v>
      </c>
      <c r="BK236" s="119">
        <f t="shared" si="19"/>
        <v>0</v>
      </c>
      <c r="BL236" s="17" t="s">
        <v>397</v>
      </c>
      <c r="BM236" s="213" t="s">
        <v>1492</v>
      </c>
    </row>
    <row r="237" spans="1:65" s="2" customFormat="1" ht="16.5" customHeight="1">
      <c r="A237" s="35"/>
      <c r="B237" s="36"/>
      <c r="C237" s="201" t="s">
        <v>460</v>
      </c>
      <c r="D237" s="201" t="s">
        <v>177</v>
      </c>
      <c r="E237" s="202" t="s">
        <v>1493</v>
      </c>
      <c r="F237" s="203" t="s">
        <v>667</v>
      </c>
      <c r="G237" s="204" t="s">
        <v>180</v>
      </c>
      <c r="H237" s="205">
        <v>1</v>
      </c>
      <c r="I237" s="206"/>
      <c r="J237" s="207">
        <f t="shared" si="10"/>
        <v>0</v>
      </c>
      <c r="K237" s="208"/>
      <c r="L237" s="38"/>
      <c r="M237" s="209" t="s">
        <v>1</v>
      </c>
      <c r="N237" s="210" t="s">
        <v>44</v>
      </c>
      <c r="O237" s="72"/>
      <c r="P237" s="211">
        <f t="shared" si="11"/>
        <v>0</v>
      </c>
      <c r="Q237" s="211">
        <v>0</v>
      </c>
      <c r="R237" s="211">
        <f t="shared" si="12"/>
        <v>0</v>
      </c>
      <c r="S237" s="211">
        <v>0</v>
      </c>
      <c r="T237" s="212">
        <f t="shared" si="1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3" t="s">
        <v>397</v>
      </c>
      <c r="AT237" s="213" t="s">
        <v>177</v>
      </c>
      <c r="AU237" s="213" t="s">
        <v>87</v>
      </c>
      <c r="AY237" s="17" t="s">
        <v>173</v>
      </c>
      <c r="BE237" s="119">
        <f t="shared" si="14"/>
        <v>0</v>
      </c>
      <c r="BF237" s="119">
        <f t="shared" si="15"/>
        <v>0</v>
      </c>
      <c r="BG237" s="119">
        <f t="shared" si="16"/>
        <v>0</v>
      </c>
      <c r="BH237" s="119">
        <f t="shared" si="17"/>
        <v>0</v>
      </c>
      <c r="BI237" s="119">
        <f t="shared" si="18"/>
        <v>0</v>
      </c>
      <c r="BJ237" s="17" t="s">
        <v>87</v>
      </c>
      <c r="BK237" s="119">
        <f t="shared" si="19"/>
        <v>0</v>
      </c>
      <c r="BL237" s="17" t="s">
        <v>397</v>
      </c>
      <c r="BM237" s="213" t="s">
        <v>1494</v>
      </c>
    </row>
    <row r="238" spans="2:63" s="12" customFormat="1" ht="25.9" customHeight="1">
      <c r="B238" s="185"/>
      <c r="C238" s="186"/>
      <c r="D238" s="187" t="s">
        <v>78</v>
      </c>
      <c r="E238" s="188" t="s">
        <v>669</v>
      </c>
      <c r="F238" s="188" t="s">
        <v>670</v>
      </c>
      <c r="G238" s="186"/>
      <c r="H238" s="186"/>
      <c r="I238" s="189"/>
      <c r="J238" s="190">
        <f>BK238</f>
        <v>0</v>
      </c>
      <c r="K238" s="186"/>
      <c r="L238" s="191"/>
      <c r="M238" s="192"/>
      <c r="N238" s="193"/>
      <c r="O238" s="193"/>
      <c r="P238" s="194">
        <f>P239</f>
        <v>0</v>
      </c>
      <c r="Q238" s="193"/>
      <c r="R238" s="194">
        <f>R239</f>
        <v>0</v>
      </c>
      <c r="S238" s="193"/>
      <c r="T238" s="195">
        <f>T239</f>
        <v>0</v>
      </c>
      <c r="AR238" s="196" t="s">
        <v>202</v>
      </c>
      <c r="AT238" s="197" t="s">
        <v>78</v>
      </c>
      <c r="AU238" s="197" t="s">
        <v>79</v>
      </c>
      <c r="AY238" s="196" t="s">
        <v>173</v>
      </c>
      <c r="BK238" s="198">
        <f>BK239</f>
        <v>0</v>
      </c>
    </row>
    <row r="239" spans="2:63" s="12" customFormat="1" ht="22.9" customHeight="1">
      <c r="B239" s="185"/>
      <c r="C239" s="186"/>
      <c r="D239" s="187" t="s">
        <v>78</v>
      </c>
      <c r="E239" s="199" t="s">
        <v>691</v>
      </c>
      <c r="F239" s="199" t="s">
        <v>692</v>
      </c>
      <c r="G239" s="186"/>
      <c r="H239" s="186"/>
      <c r="I239" s="189"/>
      <c r="J239" s="200">
        <f>BK239</f>
        <v>0</v>
      </c>
      <c r="K239" s="186"/>
      <c r="L239" s="191"/>
      <c r="M239" s="192"/>
      <c r="N239" s="193"/>
      <c r="O239" s="193"/>
      <c r="P239" s="194">
        <f>SUM(P240:P242)</f>
        <v>0</v>
      </c>
      <c r="Q239" s="193"/>
      <c r="R239" s="194">
        <f>SUM(R240:R242)</f>
        <v>0</v>
      </c>
      <c r="S239" s="193"/>
      <c r="T239" s="195">
        <f>SUM(T240:T242)</f>
        <v>0</v>
      </c>
      <c r="AR239" s="196" t="s">
        <v>202</v>
      </c>
      <c r="AT239" s="197" t="s">
        <v>78</v>
      </c>
      <c r="AU239" s="197" t="s">
        <v>87</v>
      </c>
      <c r="AY239" s="196" t="s">
        <v>173</v>
      </c>
      <c r="BK239" s="198">
        <f>SUM(BK240:BK242)</f>
        <v>0</v>
      </c>
    </row>
    <row r="240" spans="1:65" s="2" customFormat="1" ht="16.5" customHeight="1">
      <c r="A240" s="35"/>
      <c r="B240" s="36"/>
      <c r="C240" s="201" t="s">
        <v>464</v>
      </c>
      <c r="D240" s="201" t="s">
        <v>177</v>
      </c>
      <c r="E240" s="202" t="s">
        <v>694</v>
      </c>
      <c r="F240" s="203" t="s">
        <v>1495</v>
      </c>
      <c r="G240" s="204" t="s">
        <v>528</v>
      </c>
      <c r="H240" s="258"/>
      <c r="I240" s="206"/>
      <c r="J240" s="207">
        <f>ROUND(I240*H240,2)</f>
        <v>0</v>
      </c>
      <c r="K240" s="208"/>
      <c r="L240" s="38"/>
      <c r="M240" s="209" t="s">
        <v>1</v>
      </c>
      <c r="N240" s="210" t="s">
        <v>44</v>
      </c>
      <c r="O240" s="72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3" t="s">
        <v>676</v>
      </c>
      <c r="AT240" s="213" t="s">
        <v>177</v>
      </c>
      <c r="AU240" s="213" t="s">
        <v>89</v>
      </c>
      <c r="AY240" s="17" t="s">
        <v>173</v>
      </c>
      <c r="BE240" s="119">
        <f>IF(N240="základní",J240,0)</f>
        <v>0</v>
      </c>
      <c r="BF240" s="119">
        <f>IF(N240="snížená",J240,0)</f>
        <v>0</v>
      </c>
      <c r="BG240" s="119">
        <f>IF(N240="zákl. přenesená",J240,0)</f>
        <v>0</v>
      </c>
      <c r="BH240" s="119">
        <f>IF(N240="sníž. přenesená",J240,0)</f>
        <v>0</v>
      </c>
      <c r="BI240" s="119">
        <f>IF(N240="nulová",J240,0)</f>
        <v>0</v>
      </c>
      <c r="BJ240" s="17" t="s">
        <v>87</v>
      </c>
      <c r="BK240" s="119">
        <f>ROUND(I240*H240,2)</f>
        <v>0</v>
      </c>
      <c r="BL240" s="17" t="s">
        <v>676</v>
      </c>
      <c r="BM240" s="213" t="s">
        <v>1496</v>
      </c>
    </row>
    <row r="241" spans="2:51" s="13" customFormat="1" ht="12">
      <c r="B241" s="214"/>
      <c r="C241" s="215"/>
      <c r="D241" s="216" t="s">
        <v>184</v>
      </c>
      <c r="E241" s="217" t="s">
        <v>1</v>
      </c>
      <c r="F241" s="218" t="s">
        <v>1497</v>
      </c>
      <c r="G241" s="215"/>
      <c r="H241" s="217" t="s">
        <v>1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184</v>
      </c>
      <c r="AU241" s="224" t="s">
        <v>89</v>
      </c>
      <c r="AV241" s="13" t="s">
        <v>87</v>
      </c>
      <c r="AW241" s="13" t="s">
        <v>33</v>
      </c>
      <c r="AX241" s="13" t="s">
        <v>79</v>
      </c>
      <c r="AY241" s="224" t="s">
        <v>173</v>
      </c>
    </row>
    <row r="242" spans="2:51" s="14" customFormat="1" ht="12">
      <c r="B242" s="225"/>
      <c r="C242" s="226"/>
      <c r="D242" s="216" t="s">
        <v>184</v>
      </c>
      <c r="E242" s="227" t="s">
        <v>1</v>
      </c>
      <c r="F242" s="228" t="s">
        <v>698</v>
      </c>
      <c r="G242" s="226"/>
      <c r="H242" s="229">
        <v>0.003</v>
      </c>
      <c r="I242" s="230"/>
      <c r="J242" s="226"/>
      <c r="K242" s="226"/>
      <c r="L242" s="231"/>
      <c r="M242" s="259"/>
      <c r="N242" s="260"/>
      <c r="O242" s="260"/>
      <c r="P242" s="260"/>
      <c r="Q242" s="260"/>
      <c r="R242" s="260"/>
      <c r="S242" s="260"/>
      <c r="T242" s="261"/>
      <c r="AT242" s="235" t="s">
        <v>184</v>
      </c>
      <c r="AU242" s="235" t="s">
        <v>89</v>
      </c>
      <c r="AV242" s="14" t="s">
        <v>89</v>
      </c>
      <c r="AW242" s="14" t="s">
        <v>33</v>
      </c>
      <c r="AX242" s="14" t="s">
        <v>87</v>
      </c>
      <c r="AY242" s="235" t="s">
        <v>173</v>
      </c>
    </row>
    <row r="243" spans="1:31" s="2" customFormat="1" ht="6.95" customHeight="1">
      <c r="A243" s="35"/>
      <c r="B243" s="55"/>
      <c r="C243" s="56"/>
      <c r="D243" s="56"/>
      <c r="E243" s="56"/>
      <c r="F243" s="56"/>
      <c r="G243" s="56"/>
      <c r="H243" s="56"/>
      <c r="I243" s="56"/>
      <c r="J243" s="56"/>
      <c r="K243" s="56"/>
      <c r="L243" s="38"/>
      <c r="M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</row>
  </sheetData>
  <sheetProtection algorithmName="SHA-512" hashValue="kjJk2BUwIojMKTFAkzloS2P+ZB9BBvpG31kiyF4yhZ+O/Jlq2Hkb5JloEXw0hMWWgHJl6uDyPgngs6gjHGAOTA==" saltValue="ZYmsATgOujsYZcghNP7d+RIRICb/Petr8grn/B1jkxc+s6U2jIH6VPswNNnbiN5S2eHuybRZdYTcBSqtOSCmSg==" spinCount="100000" sheet="1" objects="1" scenarios="1" formatColumns="0" formatRows="0" autoFilter="0"/>
  <autoFilter ref="C131:K242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25">
      <selection activeCell="Y137" sqref="Y13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8.140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114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89</v>
      </c>
    </row>
    <row r="4" spans="2:46" s="1" customFormat="1" ht="24.95" customHeight="1">
      <c r="B4" s="20"/>
      <c r="D4" s="127" t="s">
        <v>125</v>
      </c>
      <c r="L4" s="20"/>
      <c r="M4" s="12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322" t="str">
        <f>'Rekapitulace stavby'!K6</f>
        <v>VTL plynovodní přípojka pro teplárnu Tábor</v>
      </c>
      <c r="F7" s="323"/>
      <c r="G7" s="323"/>
      <c r="H7" s="323"/>
      <c r="L7" s="20"/>
    </row>
    <row r="8" spans="1:31" s="2" customFormat="1" ht="12" customHeight="1">
      <c r="A8" s="35"/>
      <c r="B8" s="38"/>
      <c r="C8" s="35"/>
      <c r="D8" s="129" t="s">
        <v>126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24" t="s">
        <v>1498</v>
      </c>
      <c r="F9" s="325"/>
      <c r="G9" s="325"/>
      <c r="H9" s="32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9" t="s">
        <v>18</v>
      </c>
      <c r="E11" s="35"/>
      <c r="F11" s="111" t="s">
        <v>19</v>
      </c>
      <c r="G11" s="35"/>
      <c r="H11" s="35"/>
      <c r="I11" s="129" t="s">
        <v>20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9" t="s">
        <v>21</v>
      </c>
      <c r="E12" s="35"/>
      <c r="F12" s="111" t="s">
        <v>22</v>
      </c>
      <c r="G12" s="35"/>
      <c r="H12" s="35"/>
      <c r="I12" s="129" t="s">
        <v>23</v>
      </c>
      <c r="J12" s="130" t="str">
        <f>'Rekapitulace stavby'!AN8</f>
        <v>25. 8. 2021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9" t="s">
        <v>25</v>
      </c>
      <c r="E14" s="35"/>
      <c r="F14" s="35"/>
      <c r="G14" s="35"/>
      <c r="H14" s="35"/>
      <c r="I14" s="129" t="s">
        <v>26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11" t="s">
        <v>27</v>
      </c>
      <c r="F15" s="35"/>
      <c r="G15" s="35"/>
      <c r="H15" s="35"/>
      <c r="I15" s="129" t="s">
        <v>28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9" t="s">
        <v>29</v>
      </c>
      <c r="E17" s="35"/>
      <c r="F17" s="35"/>
      <c r="G17" s="35"/>
      <c r="H17" s="35"/>
      <c r="I17" s="129" t="s">
        <v>26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26" t="str">
        <f>'Rekapitulace stavby'!E14</f>
        <v>Vyplň údaj</v>
      </c>
      <c r="F18" s="327"/>
      <c r="G18" s="327"/>
      <c r="H18" s="327"/>
      <c r="I18" s="129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9" t="s">
        <v>31</v>
      </c>
      <c r="E20" s="35"/>
      <c r="F20" s="35"/>
      <c r="G20" s="35"/>
      <c r="H20" s="35"/>
      <c r="I20" s="129" t="s">
        <v>26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11" t="s">
        <v>32</v>
      </c>
      <c r="F21" s="35"/>
      <c r="G21" s="35"/>
      <c r="H21" s="35"/>
      <c r="I21" s="129" t="s">
        <v>28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9" t="s">
        <v>34</v>
      </c>
      <c r="E23" s="35"/>
      <c r="F23" s="35"/>
      <c r="G23" s="35"/>
      <c r="H23" s="35"/>
      <c r="I23" s="129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11" t="s">
        <v>35</v>
      </c>
      <c r="F24" s="35"/>
      <c r="G24" s="35"/>
      <c r="H24" s="35"/>
      <c r="I24" s="129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9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1"/>
      <c r="B27" s="132"/>
      <c r="C27" s="131"/>
      <c r="D27" s="131"/>
      <c r="E27" s="328" t="s">
        <v>1</v>
      </c>
      <c r="F27" s="328"/>
      <c r="G27" s="328"/>
      <c r="H27" s="328"/>
      <c r="I27" s="131"/>
      <c r="J27" s="131"/>
      <c r="K27" s="131"/>
      <c r="L27" s="133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4"/>
      <c r="E29" s="134"/>
      <c r="F29" s="134"/>
      <c r="G29" s="134"/>
      <c r="H29" s="134"/>
      <c r="I29" s="134"/>
      <c r="J29" s="134"/>
      <c r="K29" s="13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38"/>
      <c r="C30" s="35"/>
      <c r="D30" s="135" t="s">
        <v>39</v>
      </c>
      <c r="E30" s="35"/>
      <c r="F30" s="35"/>
      <c r="G30" s="35"/>
      <c r="H30" s="35"/>
      <c r="I30" s="35"/>
      <c r="J30" s="136">
        <f>ROUND(J126,2)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8"/>
      <c r="C31" s="35"/>
      <c r="D31" s="134"/>
      <c r="E31" s="134"/>
      <c r="F31" s="134"/>
      <c r="G31" s="134"/>
      <c r="H31" s="134"/>
      <c r="I31" s="134"/>
      <c r="J31" s="134"/>
      <c r="K31" s="13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38"/>
      <c r="C32" s="35"/>
      <c r="D32" s="35"/>
      <c r="E32" s="35"/>
      <c r="F32" s="137" t="s">
        <v>41</v>
      </c>
      <c r="G32" s="35"/>
      <c r="H32" s="35"/>
      <c r="I32" s="137" t="s">
        <v>40</v>
      </c>
      <c r="J32" s="137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38"/>
      <c r="C33" s="35"/>
      <c r="D33" s="138" t="s">
        <v>43</v>
      </c>
      <c r="E33" s="129" t="s">
        <v>44</v>
      </c>
      <c r="F33" s="139">
        <f>ROUND((SUM(BE126:BE171)),2)</f>
        <v>0</v>
      </c>
      <c r="G33" s="35"/>
      <c r="H33" s="35"/>
      <c r="I33" s="140">
        <v>0.21</v>
      </c>
      <c r="J33" s="139">
        <f>ROUND(((SUM(BE126:BE171))*I33),2)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129" t="s">
        <v>45</v>
      </c>
      <c r="F34" s="139">
        <f>ROUND((SUM(BF126:BF171)),2)</f>
        <v>0</v>
      </c>
      <c r="G34" s="35"/>
      <c r="H34" s="35"/>
      <c r="I34" s="140">
        <v>0.15</v>
      </c>
      <c r="J34" s="139">
        <f>ROUND(((SUM(BF126:BF171))*I34),2)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38"/>
      <c r="C35" s="35"/>
      <c r="D35" s="35"/>
      <c r="E35" s="129" t="s">
        <v>46</v>
      </c>
      <c r="F35" s="139">
        <f>ROUND((SUM(BG126:BG171)),2)</f>
        <v>0</v>
      </c>
      <c r="G35" s="35"/>
      <c r="H35" s="35"/>
      <c r="I35" s="140">
        <v>0.21</v>
      </c>
      <c r="J35" s="139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38"/>
      <c r="C36" s="35"/>
      <c r="D36" s="35"/>
      <c r="E36" s="129" t="s">
        <v>47</v>
      </c>
      <c r="F36" s="139">
        <f>ROUND((SUM(BH126:BH171)),2)</f>
        <v>0</v>
      </c>
      <c r="G36" s="35"/>
      <c r="H36" s="35"/>
      <c r="I36" s="140">
        <v>0.15</v>
      </c>
      <c r="J36" s="139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9" t="s">
        <v>48</v>
      </c>
      <c r="F37" s="139">
        <f>ROUND((SUM(BI126:BI171)),2)</f>
        <v>0</v>
      </c>
      <c r="G37" s="35"/>
      <c r="H37" s="35"/>
      <c r="I37" s="140">
        <v>0</v>
      </c>
      <c r="J37" s="139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8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38"/>
      <c r="C39" s="141"/>
      <c r="D39" s="142" t="s">
        <v>49</v>
      </c>
      <c r="E39" s="143"/>
      <c r="F39" s="143"/>
      <c r="G39" s="144" t="s">
        <v>50</v>
      </c>
      <c r="H39" s="145" t="s">
        <v>51</v>
      </c>
      <c r="I39" s="143"/>
      <c r="J39" s="146">
        <f>SUM(J30:J37)</f>
        <v>0</v>
      </c>
      <c r="K39" s="147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8" t="s">
        <v>52</v>
      </c>
      <c r="E50" s="149"/>
      <c r="F50" s="149"/>
      <c r="G50" s="148" t="s">
        <v>53</v>
      </c>
      <c r="H50" s="149"/>
      <c r="I50" s="149"/>
      <c r="J50" s="149"/>
      <c r="K50" s="149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0" t="s">
        <v>54</v>
      </c>
      <c r="E61" s="151"/>
      <c r="F61" s="152" t="s">
        <v>55</v>
      </c>
      <c r="G61" s="150" t="s">
        <v>54</v>
      </c>
      <c r="H61" s="151"/>
      <c r="I61" s="151"/>
      <c r="J61" s="153" t="s">
        <v>55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8" t="s">
        <v>56</v>
      </c>
      <c r="E65" s="154"/>
      <c r="F65" s="154"/>
      <c r="G65" s="148" t="s">
        <v>57</v>
      </c>
      <c r="H65" s="154"/>
      <c r="I65" s="154"/>
      <c r="J65" s="154"/>
      <c r="K65" s="15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0" t="s">
        <v>54</v>
      </c>
      <c r="E76" s="151"/>
      <c r="F76" s="152" t="s">
        <v>55</v>
      </c>
      <c r="G76" s="150" t="s">
        <v>54</v>
      </c>
      <c r="H76" s="151"/>
      <c r="I76" s="151"/>
      <c r="J76" s="153" t="s">
        <v>55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VTL plynovodní přípojka pro teplárnu Tábor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126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5" t="str">
        <f>E9</f>
        <v>36-7/2021 - SO 07 - Definitivní úpravy</v>
      </c>
      <c r="F87" s="319"/>
      <c r="G87" s="319"/>
      <c r="H87" s="319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21</v>
      </c>
      <c r="D89" s="37"/>
      <c r="E89" s="37"/>
      <c r="F89" s="27" t="str">
        <f>F12</f>
        <v>Měšice u Tábora</v>
      </c>
      <c r="G89" s="37"/>
      <c r="H89" s="37"/>
      <c r="I89" s="29" t="s">
        <v>23</v>
      </c>
      <c r="J89" s="67" t="str">
        <f>IF(J12="","",J12)</f>
        <v>25. 8. 2021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29" t="s">
        <v>25</v>
      </c>
      <c r="D91" s="37"/>
      <c r="E91" s="37"/>
      <c r="F91" s="27" t="str">
        <f>E15</f>
        <v xml:space="preserve">C-Energy Planá s. r. o., Průmyslová 748, Planá </v>
      </c>
      <c r="G91" s="37"/>
      <c r="H91" s="37"/>
      <c r="I91" s="29" t="s">
        <v>31</v>
      </c>
      <c r="J91" s="32" t="str">
        <f>E21</f>
        <v>Jiří Veselý, Krasetín ev. č. 18, 382 03 Holubov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34</v>
      </c>
      <c r="J92" s="32" t="str">
        <f>E24</f>
        <v>Němcová Dagmar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9" t="s">
        <v>129</v>
      </c>
      <c r="D94" s="124"/>
      <c r="E94" s="124"/>
      <c r="F94" s="124"/>
      <c r="G94" s="124"/>
      <c r="H94" s="124"/>
      <c r="I94" s="124"/>
      <c r="J94" s="160" t="s">
        <v>130</v>
      </c>
      <c r="K94" s="124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131</v>
      </c>
      <c r="D96" s="37"/>
      <c r="E96" s="37"/>
      <c r="F96" s="37"/>
      <c r="G96" s="37"/>
      <c r="H96" s="37"/>
      <c r="I96" s="37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132</v>
      </c>
    </row>
    <row r="97" spans="2:12" s="9" customFormat="1" ht="24.95" customHeight="1">
      <c r="B97" s="162"/>
      <c r="C97" s="163"/>
      <c r="D97" s="164" t="s">
        <v>133</v>
      </c>
      <c r="E97" s="165"/>
      <c r="F97" s="165"/>
      <c r="G97" s="165"/>
      <c r="H97" s="165"/>
      <c r="I97" s="165"/>
      <c r="J97" s="166">
        <f>J127</f>
        <v>0</v>
      </c>
      <c r="K97" s="163"/>
      <c r="L97" s="167"/>
    </row>
    <row r="98" spans="2:12" s="10" customFormat="1" ht="19.9" customHeight="1">
      <c r="B98" s="168"/>
      <c r="C98" s="105"/>
      <c r="D98" s="169" t="s">
        <v>134</v>
      </c>
      <c r="E98" s="170"/>
      <c r="F98" s="170"/>
      <c r="G98" s="170"/>
      <c r="H98" s="170"/>
      <c r="I98" s="170"/>
      <c r="J98" s="171">
        <f>J128</f>
        <v>0</v>
      </c>
      <c r="K98" s="105"/>
      <c r="L98" s="172"/>
    </row>
    <row r="99" spans="2:12" s="10" customFormat="1" ht="14.85" customHeight="1">
      <c r="B99" s="168"/>
      <c r="C99" s="105"/>
      <c r="D99" s="169" t="s">
        <v>135</v>
      </c>
      <c r="E99" s="170"/>
      <c r="F99" s="170"/>
      <c r="G99" s="170"/>
      <c r="H99" s="170"/>
      <c r="I99" s="170"/>
      <c r="J99" s="171">
        <f>J129</f>
        <v>0</v>
      </c>
      <c r="K99" s="105"/>
      <c r="L99" s="172"/>
    </row>
    <row r="100" spans="2:12" s="10" customFormat="1" ht="14.85" customHeight="1">
      <c r="B100" s="168"/>
      <c r="C100" s="105"/>
      <c r="D100" s="169" t="s">
        <v>1499</v>
      </c>
      <c r="E100" s="170"/>
      <c r="F100" s="170"/>
      <c r="G100" s="170"/>
      <c r="H100" s="170"/>
      <c r="I100" s="170"/>
      <c r="J100" s="171">
        <f>J133</f>
        <v>0</v>
      </c>
      <c r="K100" s="105"/>
      <c r="L100" s="172"/>
    </row>
    <row r="101" spans="2:12" s="10" customFormat="1" ht="19.9" customHeight="1">
      <c r="B101" s="168"/>
      <c r="C101" s="105"/>
      <c r="D101" s="169" t="s">
        <v>1106</v>
      </c>
      <c r="E101" s="170"/>
      <c r="F101" s="170"/>
      <c r="G101" s="170"/>
      <c r="H101" s="170"/>
      <c r="I101" s="170"/>
      <c r="J101" s="171">
        <f>J156</f>
        <v>0</v>
      </c>
      <c r="K101" s="105"/>
      <c r="L101" s="172"/>
    </row>
    <row r="102" spans="2:12" s="10" customFormat="1" ht="19.9" customHeight="1">
      <c r="B102" s="168"/>
      <c r="C102" s="105"/>
      <c r="D102" s="169" t="s">
        <v>1500</v>
      </c>
      <c r="E102" s="170"/>
      <c r="F102" s="170"/>
      <c r="G102" s="170"/>
      <c r="H102" s="170"/>
      <c r="I102" s="170"/>
      <c r="J102" s="171">
        <f>J160</f>
        <v>0</v>
      </c>
      <c r="K102" s="105"/>
      <c r="L102" s="172"/>
    </row>
    <row r="103" spans="2:12" s="10" customFormat="1" ht="14.85" customHeight="1">
      <c r="B103" s="168"/>
      <c r="C103" s="105"/>
      <c r="D103" s="169" t="s">
        <v>1501</v>
      </c>
      <c r="E103" s="170"/>
      <c r="F103" s="170"/>
      <c r="G103" s="170"/>
      <c r="H103" s="170"/>
      <c r="I103" s="170"/>
      <c r="J103" s="171">
        <f>J161</f>
        <v>0</v>
      </c>
      <c r="K103" s="105"/>
      <c r="L103" s="172"/>
    </row>
    <row r="104" spans="2:12" s="9" customFormat="1" ht="24.95" customHeight="1">
      <c r="B104" s="162"/>
      <c r="C104" s="163"/>
      <c r="D104" s="164" t="s">
        <v>1502</v>
      </c>
      <c r="E104" s="165"/>
      <c r="F104" s="165"/>
      <c r="G104" s="165"/>
      <c r="H104" s="165"/>
      <c r="I104" s="165"/>
      <c r="J104" s="166">
        <f>J168</f>
        <v>0</v>
      </c>
      <c r="K104" s="163"/>
      <c r="L104" s="167"/>
    </row>
    <row r="105" spans="2:12" s="10" customFormat="1" ht="19.9" customHeight="1">
      <c r="B105" s="168"/>
      <c r="C105" s="105"/>
      <c r="D105" s="169" t="s">
        <v>1503</v>
      </c>
      <c r="E105" s="170"/>
      <c r="F105" s="170"/>
      <c r="G105" s="170"/>
      <c r="H105" s="170"/>
      <c r="I105" s="170"/>
      <c r="J105" s="171">
        <f>J169</f>
        <v>0</v>
      </c>
      <c r="K105" s="105"/>
      <c r="L105" s="172"/>
    </row>
    <row r="106" spans="2:12" s="10" customFormat="1" ht="14.85" customHeight="1">
      <c r="B106" s="168"/>
      <c r="C106" s="105"/>
      <c r="D106" s="169" t="s">
        <v>1504</v>
      </c>
      <c r="E106" s="170"/>
      <c r="F106" s="170"/>
      <c r="G106" s="170"/>
      <c r="H106" s="170"/>
      <c r="I106" s="170"/>
      <c r="J106" s="171">
        <f>J170</f>
        <v>0</v>
      </c>
      <c r="K106" s="105"/>
      <c r="L106" s="172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3" t="s">
        <v>158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20" t="str">
        <f>E7</f>
        <v>VTL plynovodní přípojka pro teplárnu Tábor</v>
      </c>
      <c r="F116" s="321"/>
      <c r="G116" s="321"/>
      <c r="H116" s="321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126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75" t="str">
        <f>E9</f>
        <v>36-7/2021 - SO 07 - Definitivní úpravy</v>
      </c>
      <c r="F118" s="319"/>
      <c r="G118" s="319"/>
      <c r="H118" s="319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21</v>
      </c>
      <c r="D120" s="37"/>
      <c r="E120" s="37"/>
      <c r="F120" s="27" t="str">
        <f>F12</f>
        <v>Měšice u Tábora</v>
      </c>
      <c r="G120" s="37"/>
      <c r="H120" s="37"/>
      <c r="I120" s="29" t="s">
        <v>23</v>
      </c>
      <c r="J120" s="67" t="str">
        <f>IF(J12="","",J12)</f>
        <v>25. 8. 2021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40.15" customHeight="1">
      <c r="A122" s="35"/>
      <c r="B122" s="36"/>
      <c r="C122" s="29" t="s">
        <v>25</v>
      </c>
      <c r="D122" s="37"/>
      <c r="E122" s="37"/>
      <c r="F122" s="27" t="str">
        <f>E15</f>
        <v xml:space="preserve">C-Energy Planá s. r. o., Průmyslová 748, Planá </v>
      </c>
      <c r="G122" s="37"/>
      <c r="H122" s="37"/>
      <c r="I122" s="29" t="s">
        <v>31</v>
      </c>
      <c r="J122" s="32" t="str">
        <f>E21</f>
        <v>Jiří Veselý, Krasetín ev. č. 18, 382 03 Holubov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29" t="s">
        <v>29</v>
      </c>
      <c r="D123" s="37"/>
      <c r="E123" s="37"/>
      <c r="F123" s="27" t="str">
        <f>IF(E18="","",E18)</f>
        <v>Vyplň údaj</v>
      </c>
      <c r="G123" s="37"/>
      <c r="H123" s="37"/>
      <c r="I123" s="29" t="s">
        <v>34</v>
      </c>
      <c r="J123" s="32" t="str">
        <f>E24</f>
        <v>Němcová Dagmar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73"/>
      <c r="B125" s="174"/>
      <c r="C125" s="175" t="s">
        <v>159</v>
      </c>
      <c r="D125" s="176" t="s">
        <v>64</v>
      </c>
      <c r="E125" s="176" t="s">
        <v>60</v>
      </c>
      <c r="F125" s="176" t="s">
        <v>61</v>
      </c>
      <c r="G125" s="176" t="s">
        <v>160</v>
      </c>
      <c r="H125" s="176" t="s">
        <v>161</v>
      </c>
      <c r="I125" s="176" t="s">
        <v>162</v>
      </c>
      <c r="J125" s="177" t="s">
        <v>130</v>
      </c>
      <c r="K125" s="178" t="s">
        <v>163</v>
      </c>
      <c r="L125" s="179"/>
      <c r="M125" s="76" t="s">
        <v>1</v>
      </c>
      <c r="N125" s="77" t="s">
        <v>43</v>
      </c>
      <c r="O125" s="77" t="s">
        <v>164</v>
      </c>
      <c r="P125" s="77" t="s">
        <v>165</v>
      </c>
      <c r="Q125" s="77" t="s">
        <v>166</v>
      </c>
      <c r="R125" s="77" t="s">
        <v>167</v>
      </c>
      <c r="S125" s="77" t="s">
        <v>168</v>
      </c>
      <c r="T125" s="78" t="s">
        <v>169</v>
      </c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</row>
    <row r="126" spans="1:63" s="2" customFormat="1" ht="22.9" customHeight="1">
      <c r="A126" s="35"/>
      <c r="B126" s="36"/>
      <c r="C126" s="83" t="s">
        <v>170</v>
      </c>
      <c r="D126" s="37"/>
      <c r="E126" s="37"/>
      <c r="F126" s="37"/>
      <c r="G126" s="37"/>
      <c r="H126" s="37"/>
      <c r="I126" s="37"/>
      <c r="J126" s="180">
        <f>BK126</f>
        <v>0</v>
      </c>
      <c r="K126" s="37"/>
      <c r="L126" s="38"/>
      <c r="M126" s="79"/>
      <c r="N126" s="181"/>
      <c r="O126" s="80"/>
      <c r="P126" s="182">
        <f>P127+P168</f>
        <v>0</v>
      </c>
      <c r="Q126" s="80"/>
      <c r="R126" s="182">
        <f>R127+R168</f>
        <v>6.808465999999999</v>
      </c>
      <c r="S126" s="80"/>
      <c r="T126" s="183">
        <f>T127+T168</f>
        <v>6.39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7" t="s">
        <v>78</v>
      </c>
      <c r="AU126" s="17" t="s">
        <v>132</v>
      </c>
      <c r="BK126" s="184">
        <f>BK127+BK168</f>
        <v>0</v>
      </c>
    </row>
    <row r="127" spans="2:63" s="12" customFormat="1" ht="25.9" customHeight="1">
      <c r="B127" s="185"/>
      <c r="C127" s="186"/>
      <c r="D127" s="187" t="s">
        <v>78</v>
      </c>
      <c r="E127" s="188" t="s">
        <v>171</v>
      </c>
      <c r="F127" s="188" t="s">
        <v>172</v>
      </c>
      <c r="G127" s="186"/>
      <c r="H127" s="186"/>
      <c r="I127" s="189"/>
      <c r="J127" s="190">
        <f>BK127</f>
        <v>0</v>
      </c>
      <c r="K127" s="186"/>
      <c r="L127" s="191"/>
      <c r="M127" s="192"/>
      <c r="N127" s="193"/>
      <c r="O127" s="193"/>
      <c r="P127" s="194">
        <f>P128+P156+P160</f>
        <v>0</v>
      </c>
      <c r="Q127" s="193"/>
      <c r="R127" s="194">
        <f>R128+R156+R160</f>
        <v>6.808465999999999</v>
      </c>
      <c r="S127" s="193"/>
      <c r="T127" s="195">
        <f>T128+T156+T160</f>
        <v>6.39</v>
      </c>
      <c r="AR127" s="196" t="s">
        <v>87</v>
      </c>
      <c r="AT127" s="197" t="s">
        <v>78</v>
      </c>
      <c r="AU127" s="197" t="s">
        <v>79</v>
      </c>
      <c r="AY127" s="196" t="s">
        <v>173</v>
      </c>
      <c r="BK127" s="198">
        <f>BK128+BK156+BK160</f>
        <v>0</v>
      </c>
    </row>
    <row r="128" spans="2:63" s="12" customFormat="1" ht="22.9" customHeight="1">
      <c r="B128" s="185"/>
      <c r="C128" s="186"/>
      <c r="D128" s="187" t="s">
        <v>78</v>
      </c>
      <c r="E128" s="199" t="s">
        <v>87</v>
      </c>
      <c r="F128" s="199" t="s">
        <v>174</v>
      </c>
      <c r="G128" s="186"/>
      <c r="H128" s="186"/>
      <c r="I128" s="189"/>
      <c r="J128" s="200">
        <f>BK128</f>
        <v>0</v>
      </c>
      <c r="K128" s="186"/>
      <c r="L128" s="191"/>
      <c r="M128" s="192"/>
      <c r="N128" s="193"/>
      <c r="O128" s="193"/>
      <c r="P128" s="194">
        <f>P129+P133</f>
        <v>0</v>
      </c>
      <c r="Q128" s="193"/>
      <c r="R128" s="194">
        <f>R129+R133</f>
        <v>0.004466</v>
      </c>
      <c r="S128" s="193"/>
      <c r="T128" s="195">
        <f>T129+T133</f>
        <v>6.39</v>
      </c>
      <c r="AR128" s="196" t="s">
        <v>87</v>
      </c>
      <c r="AT128" s="197" t="s">
        <v>78</v>
      </c>
      <c r="AU128" s="197" t="s">
        <v>87</v>
      </c>
      <c r="AY128" s="196" t="s">
        <v>173</v>
      </c>
      <c r="BK128" s="198">
        <f>BK129+BK133</f>
        <v>0</v>
      </c>
    </row>
    <row r="129" spans="2:63" s="12" customFormat="1" ht="20.85" customHeight="1">
      <c r="B129" s="185"/>
      <c r="C129" s="186"/>
      <c r="D129" s="187" t="s">
        <v>78</v>
      </c>
      <c r="E129" s="199" t="s">
        <v>175</v>
      </c>
      <c r="F129" s="199" t="s">
        <v>176</v>
      </c>
      <c r="G129" s="186"/>
      <c r="H129" s="186"/>
      <c r="I129" s="189"/>
      <c r="J129" s="200">
        <f>BK129</f>
        <v>0</v>
      </c>
      <c r="K129" s="186"/>
      <c r="L129" s="191"/>
      <c r="M129" s="192"/>
      <c r="N129" s="193"/>
      <c r="O129" s="193"/>
      <c r="P129" s="194">
        <f>SUM(P130:P132)</f>
        <v>0</v>
      </c>
      <c r="Q129" s="193"/>
      <c r="R129" s="194">
        <f>SUM(R130:R132)</f>
        <v>0</v>
      </c>
      <c r="S129" s="193"/>
      <c r="T129" s="195">
        <f>SUM(T130:T132)</f>
        <v>6.39</v>
      </c>
      <c r="AR129" s="196" t="s">
        <v>87</v>
      </c>
      <c r="AT129" s="197" t="s">
        <v>78</v>
      </c>
      <c r="AU129" s="197" t="s">
        <v>89</v>
      </c>
      <c r="AY129" s="196" t="s">
        <v>173</v>
      </c>
      <c r="BK129" s="198">
        <f>SUM(BK130:BK132)</f>
        <v>0</v>
      </c>
    </row>
    <row r="130" spans="1:65" s="2" customFormat="1" ht="16.5" customHeight="1">
      <c r="A130" s="35"/>
      <c r="B130" s="36"/>
      <c r="C130" s="201" t="s">
        <v>87</v>
      </c>
      <c r="D130" s="201" t="s">
        <v>177</v>
      </c>
      <c r="E130" s="202" t="s">
        <v>1505</v>
      </c>
      <c r="F130" s="203" t="s">
        <v>1506</v>
      </c>
      <c r="G130" s="204" t="s">
        <v>261</v>
      </c>
      <c r="H130" s="205">
        <v>18</v>
      </c>
      <c r="I130" s="206"/>
      <c r="J130" s="207">
        <f>ROUND(I130*H130,2)</f>
        <v>0</v>
      </c>
      <c r="K130" s="208"/>
      <c r="L130" s="38"/>
      <c r="M130" s="209" t="s">
        <v>1</v>
      </c>
      <c r="N130" s="210" t="s">
        <v>44</v>
      </c>
      <c r="O130" s="72"/>
      <c r="P130" s="211">
        <f>O130*H130</f>
        <v>0</v>
      </c>
      <c r="Q130" s="211">
        <v>0</v>
      </c>
      <c r="R130" s="211">
        <f>Q130*H130</f>
        <v>0</v>
      </c>
      <c r="S130" s="211">
        <v>0.355</v>
      </c>
      <c r="T130" s="212">
        <f>S130*H130</f>
        <v>6.39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3" t="s">
        <v>181</v>
      </c>
      <c r="AT130" s="213" t="s">
        <v>177</v>
      </c>
      <c r="AU130" s="213" t="s">
        <v>182</v>
      </c>
      <c r="AY130" s="17" t="s">
        <v>173</v>
      </c>
      <c r="BE130" s="119">
        <f>IF(N130="základní",J130,0)</f>
        <v>0</v>
      </c>
      <c r="BF130" s="119">
        <f>IF(N130="snížená",J130,0)</f>
        <v>0</v>
      </c>
      <c r="BG130" s="119">
        <f>IF(N130="zákl. přenesená",J130,0)</f>
        <v>0</v>
      </c>
      <c r="BH130" s="119">
        <f>IF(N130="sníž. přenesená",J130,0)</f>
        <v>0</v>
      </c>
      <c r="BI130" s="119">
        <f>IF(N130="nulová",J130,0)</f>
        <v>0</v>
      </c>
      <c r="BJ130" s="17" t="s">
        <v>87</v>
      </c>
      <c r="BK130" s="119">
        <f>ROUND(I130*H130,2)</f>
        <v>0</v>
      </c>
      <c r="BL130" s="17" t="s">
        <v>181</v>
      </c>
      <c r="BM130" s="213" t="s">
        <v>1507</v>
      </c>
    </row>
    <row r="131" spans="2:51" s="13" customFormat="1" ht="22.5">
      <c r="B131" s="214"/>
      <c r="C131" s="215"/>
      <c r="D131" s="216" t="s">
        <v>184</v>
      </c>
      <c r="E131" s="217" t="s">
        <v>1</v>
      </c>
      <c r="F131" s="218" t="s">
        <v>1508</v>
      </c>
      <c r="G131" s="215"/>
      <c r="H131" s="217" t="s">
        <v>1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184</v>
      </c>
      <c r="AU131" s="224" t="s">
        <v>182</v>
      </c>
      <c r="AV131" s="13" t="s">
        <v>87</v>
      </c>
      <c r="AW131" s="13" t="s">
        <v>33</v>
      </c>
      <c r="AX131" s="13" t="s">
        <v>79</v>
      </c>
      <c r="AY131" s="224" t="s">
        <v>173</v>
      </c>
    </row>
    <row r="132" spans="2:51" s="14" customFormat="1" ht="12">
      <c r="B132" s="225"/>
      <c r="C132" s="226"/>
      <c r="D132" s="216" t="s">
        <v>184</v>
      </c>
      <c r="E132" s="227" t="s">
        <v>1</v>
      </c>
      <c r="F132" s="228" t="s">
        <v>1509</v>
      </c>
      <c r="G132" s="226"/>
      <c r="H132" s="229">
        <v>18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184</v>
      </c>
      <c r="AU132" s="235" t="s">
        <v>182</v>
      </c>
      <c r="AV132" s="14" t="s">
        <v>89</v>
      </c>
      <c r="AW132" s="14" t="s">
        <v>33</v>
      </c>
      <c r="AX132" s="14" t="s">
        <v>87</v>
      </c>
      <c r="AY132" s="235" t="s">
        <v>173</v>
      </c>
    </row>
    <row r="133" spans="2:63" s="12" customFormat="1" ht="20.85" customHeight="1">
      <c r="B133" s="185"/>
      <c r="C133" s="186"/>
      <c r="D133" s="187" t="s">
        <v>78</v>
      </c>
      <c r="E133" s="199" t="s">
        <v>290</v>
      </c>
      <c r="F133" s="199" t="s">
        <v>1510</v>
      </c>
      <c r="G133" s="186"/>
      <c r="H133" s="186"/>
      <c r="I133" s="189"/>
      <c r="J133" s="200">
        <f>BK133</f>
        <v>0</v>
      </c>
      <c r="K133" s="186"/>
      <c r="L133" s="191"/>
      <c r="M133" s="192"/>
      <c r="N133" s="193"/>
      <c r="O133" s="193"/>
      <c r="P133" s="194">
        <f>SUM(P134:P155)</f>
        <v>0</v>
      </c>
      <c r="Q133" s="193"/>
      <c r="R133" s="194">
        <f>SUM(R134:R155)</f>
        <v>0.004466</v>
      </c>
      <c r="S133" s="193"/>
      <c r="T133" s="195">
        <f>SUM(T134:T155)</f>
        <v>0</v>
      </c>
      <c r="AR133" s="196" t="s">
        <v>87</v>
      </c>
      <c r="AT133" s="197" t="s">
        <v>78</v>
      </c>
      <c r="AU133" s="197" t="s">
        <v>89</v>
      </c>
      <c r="AY133" s="196" t="s">
        <v>173</v>
      </c>
      <c r="BK133" s="198">
        <f>SUM(BK134:BK155)</f>
        <v>0</v>
      </c>
    </row>
    <row r="134" spans="1:65" s="2" customFormat="1" ht="33" customHeight="1">
      <c r="A134" s="35"/>
      <c r="B134" s="36"/>
      <c r="C134" s="201" t="s">
        <v>89</v>
      </c>
      <c r="D134" s="201" t="s">
        <v>177</v>
      </c>
      <c r="E134" s="202" t="s">
        <v>1511</v>
      </c>
      <c r="F134" s="203" t="s">
        <v>1512</v>
      </c>
      <c r="G134" s="204" t="s">
        <v>261</v>
      </c>
      <c r="H134" s="205">
        <v>11020</v>
      </c>
      <c r="I134" s="206"/>
      <c r="J134" s="207">
        <f>ROUND(I134*H134,2)</f>
        <v>0</v>
      </c>
      <c r="K134" s="208"/>
      <c r="L134" s="38"/>
      <c r="M134" s="209" t="s">
        <v>1</v>
      </c>
      <c r="N134" s="210" t="s">
        <v>44</v>
      </c>
      <c r="O134" s="72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3" t="s">
        <v>181</v>
      </c>
      <c r="AT134" s="213" t="s">
        <v>177</v>
      </c>
      <c r="AU134" s="213" t="s">
        <v>182</v>
      </c>
      <c r="AY134" s="17" t="s">
        <v>173</v>
      </c>
      <c r="BE134" s="119">
        <f>IF(N134="základní",J134,0)</f>
        <v>0</v>
      </c>
      <c r="BF134" s="119">
        <f>IF(N134="snížená",J134,0)</f>
        <v>0</v>
      </c>
      <c r="BG134" s="119">
        <f>IF(N134="zákl. přenesená",J134,0)</f>
        <v>0</v>
      </c>
      <c r="BH134" s="119">
        <f>IF(N134="sníž. přenesená",J134,0)</f>
        <v>0</v>
      </c>
      <c r="BI134" s="119">
        <f>IF(N134="nulová",J134,0)</f>
        <v>0</v>
      </c>
      <c r="BJ134" s="17" t="s">
        <v>87</v>
      </c>
      <c r="BK134" s="119">
        <f>ROUND(I134*H134,2)</f>
        <v>0</v>
      </c>
      <c r="BL134" s="17" t="s">
        <v>181</v>
      </c>
      <c r="BM134" s="213" t="s">
        <v>1513</v>
      </c>
    </row>
    <row r="135" spans="2:51" s="13" customFormat="1" ht="12">
      <c r="B135" s="214"/>
      <c r="C135" s="215"/>
      <c r="D135" s="216" t="s">
        <v>184</v>
      </c>
      <c r="E135" s="217" t="s">
        <v>1</v>
      </c>
      <c r="F135" s="218" t="s">
        <v>1514</v>
      </c>
      <c r="G135" s="215"/>
      <c r="H135" s="217" t="s">
        <v>1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184</v>
      </c>
      <c r="AU135" s="224" t="s">
        <v>182</v>
      </c>
      <c r="AV135" s="13" t="s">
        <v>87</v>
      </c>
      <c r="AW135" s="13" t="s">
        <v>33</v>
      </c>
      <c r="AX135" s="13" t="s">
        <v>79</v>
      </c>
      <c r="AY135" s="224" t="s">
        <v>173</v>
      </c>
    </row>
    <row r="136" spans="2:51" s="13" customFormat="1" ht="12">
      <c r="B136" s="214"/>
      <c r="C136" s="215"/>
      <c r="D136" s="216" t="s">
        <v>184</v>
      </c>
      <c r="E136" s="217" t="s">
        <v>1</v>
      </c>
      <c r="F136" s="218" t="s">
        <v>1515</v>
      </c>
      <c r="G136" s="215"/>
      <c r="H136" s="217" t="s">
        <v>1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184</v>
      </c>
      <c r="AU136" s="224" t="s">
        <v>182</v>
      </c>
      <c r="AV136" s="13" t="s">
        <v>87</v>
      </c>
      <c r="AW136" s="13" t="s">
        <v>33</v>
      </c>
      <c r="AX136" s="13" t="s">
        <v>79</v>
      </c>
      <c r="AY136" s="224" t="s">
        <v>173</v>
      </c>
    </row>
    <row r="137" spans="2:51" s="14" customFormat="1" ht="12">
      <c r="B137" s="225"/>
      <c r="C137" s="226"/>
      <c r="D137" s="216" t="s">
        <v>184</v>
      </c>
      <c r="E137" s="227" t="s">
        <v>1</v>
      </c>
      <c r="F137" s="228" t="s">
        <v>264</v>
      </c>
      <c r="G137" s="226"/>
      <c r="H137" s="229">
        <v>11020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184</v>
      </c>
      <c r="AU137" s="235" t="s">
        <v>182</v>
      </c>
      <c r="AV137" s="14" t="s">
        <v>89</v>
      </c>
      <c r="AW137" s="14" t="s">
        <v>33</v>
      </c>
      <c r="AX137" s="14" t="s">
        <v>87</v>
      </c>
      <c r="AY137" s="235" t="s">
        <v>173</v>
      </c>
    </row>
    <row r="138" spans="1:65" s="2" customFormat="1" ht="33" customHeight="1">
      <c r="A138" s="35"/>
      <c r="B138" s="36"/>
      <c r="C138" s="201" t="s">
        <v>182</v>
      </c>
      <c r="D138" s="201" t="s">
        <v>177</v>
      </c>
      <c r="E138" s="202" t="s">
        <v>1516</v>
      </c>
      <c r="F138" s="203" t="s">
        <v>1517</v>
      </c>
      <c r="G138" s="204" t="s">
        <v>261</v>
      </c>
      <c r="H138" s="205">
        <v>11020</v>
      </c>
      <c r="I138" s="206"/>
      <c r="J138" s="207">
        <f>ROUND(I138*H138,2)</f>
        <v>0</v>
      </c>
      <c r="K138" s="208"/>
      <c r="L138" s="38"/>
      <c r="M138" s="209" t="s">
        <v>1</v>
      </c>
      <c r="N138" s="210" t="s">
        <v>44</v>
      </c>
      <c r="O138" s="72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3" t="s">
        <v>181</v>
      </c>
      <c r="AT138" s="213" t="s">
        <v>177</v>
      </c>
      <c r="AU138" s="213" t="s">
        <v>182</v>
      </c>
      <c r="AY138" s="17" t="s">
        <v>173</v>
      </c>
      <c r="BE138" s="119">
        <f>IF(N138="základní",J138,0)</f>
        <v>0</v>
      </c>
      <c r="BF138" s="119">
        <f>IF(N138="snížená",J138,0)</f>
        <v>0</v>
      </c>
      <c r="BG138" s="119">
        <f>IF(N138="zákl. přenesená",J138,0)</f>
        <v>0</v>
      </c>
      <c r="BH138" s="119">
        <f>IF(N138="sníž. přenesená",J138,0)</f>
        <v>0</v>
      </c>
      <c r="BI138" s="119">
        <f>IF(N138="nulová",J138,0)</f>
        <v>0</v>
      </c>
      <c r="BJ138" s="17" t="s">
        <v>87</v>
      </c>
      <c r="BK138" s="119">
        <f>ROUND(I138*H138,2)</f>
        <v>0</v>
      </c>
      <c r="BL138" s="17" t="s">
        <v>181</v>
      </c>
      <c r="BM138" s="213" t="s">
        <v>1518</v>
      </c>
    </row>
    <row r="139" spans="2:51" s="13" customFormat="1" ht="12">
      <c r="B139" s="214"/>
      <c r="C139" s="215"/>
      <c r="D139" s="216" t="s">
        <v>184</v>
      </c>
      <c r="E139" s="217" t="s">
        <v>1</v>
      </c>
      <c r="F139" s="218" t="s">
        <v>1514</v>
      </c>
      <c r="G139" s="215"/>
      <c r="H139" s="217" t="s">
        <v>1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184</v>
      </c>
      <c r="AU139" s="224" t="s">
        <v>182</v>
      </c>
      <c r="AV139" s="13" t="s">
        <v>87</v>
      </c>
      <c r="AW139" s="13" t="s">
        <v>33</v>
      </c>
      <c r="AX139" s="13" t="s">
        <v>79</v>
      </c>
      <c r="AY139" s="224" t="s">
        <v>173</v>
      </c>
    </row>
    <row r="140" spans="2:51" s="13" customFormat="1" ht="12">
      <c r="B140" s="214"/>
      <c r="C140" s="215"/>
      <c r="D140" s="216" t="s">
        <v>184</v>
      </c>
      <c r="E140" s="217" t="s">
        <v>1</v>
      </c>
      <c r="F140" s="218" t="s">
        <v>1515</v>
      </c>
      <c r="G140" s="215"/>
      <c r="H140" s="217" t="s">
        <v>1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184</v>
      </c>
      <c r="AU140" s="224" t="s">
        <v>182</v>
      </c>
      <c r="AV140" s="13" t="s">
        <v>87</v>
      </c>
      <c r="AW140" s="13" t="s">
        <v>33</v>
      </c>
      <c r="AX140" s="13" t="s">
        <v>79</v>
      </c>
      <c r="AY140" s="224" t="s">
        <v>173</v>
      </c>
    </row>
    <row r="141" spans="2:51" s="14" customFormat="1" ht="12">
      <c r="B141" s="225"/>
      <c r="C141" s="226"/>
      <c r="D141" s="216" t="s">
        <v>184</v>
      </c>
      <c r="E141" s="227" t="s">
        <v>1</v>
      </c>
      <c r="F141" s="228" t="s">
        <v>264</v>
      </c>
      <c r="G141" s="226"/>
      <c r="H141" s="229">
        <v>11020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AT141" s="235" t="s">
        <v>184</v>
      </c>
      <c r="AU141" s="235" t="s">
        <v>182</v>
      </c>
      <c r="AV141" s="14" t="s">
        <v>89</v>
      </c>
      <c r="AW141" s="14" t="s">
        <v>33</v>
      </c>
      <c r="AX141" s="14" t="s">
        <v>87</v>
      </c>
      <c r="AY141" s="235" t="s">
        <v>173</v>
      </c>
    </row>
    <row r="142" spans="1:65" s="2" customFormat="1" ht="33" customHeight="1">
      <c r="A142" s="35"/>
      <c r="B142" s="36"/>
      <c r="C142" s="201" t="s">
        <v>181</v>
      </c>
      <c r="D142" s="201" t="s">
        <v>177</v>
      </c>
      <c r="E142" s="202" t="s">
        <v>1519</v>
      </c>
      <c r="F142" s="203" t="s">
        <v>1520</v>
      </c>
      <c r="G142" s="204" t="s">
        <v>255</v>
      </c>
      <c r="H142" s="205">
        <v>8.816</v>
      </c>
      <c r="I142" s="206"/>
      <c r="J142" s="207">
        <f>ROUND(I142*H142,2)</f>
        <v>0</v>
      </c>
      <c r="K142" s="208"/>
      <c r="L142" s="38"/>
      <c r="M142" s="209" t="s">
        <v>1</v>
      </c>
      <c r="N142" s="210" t="s">
        <v>44</v>
      </c>
      <c r="O142" s="72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3" t="s">
        <v>181</v>
      </c>
      <c r="AT142" s="213" t="s">
        <v>177</v>
      </c>
      <c r="AU142" s="213" t="s">
        <v>182</v>
      </c>
      <c r="AY142" s="17" t="s">
        <v>173</v>
      </c>
      <c r="BE142" s="119">
        <f>IF(N142="základní",J142,0)</f>
        <v>0</v>
      </c>
      <c r="BF142" s="119">
        <f>IF(N142="snížená",J142,0)</f>
        <v>0</v>
      </c>
      <c r="BG142" s="119">
        <f>IF(N142="zákl. přenesená",J142,0)</f>
        <v>0</v>
      </c>
      <c r="BH142" s="119">
        <f>IF(N142="sníž. přenesená",J142,0)</f>
        <v>0</v>
      </c>
      <c r="BI142" s="119">
        <f>IF(N142="nulová",J142,0)</f>
        <v>0</v>
      </c>
      <c r="BJ142" s="17" t="s">
        <v>87</v>
      </c>
      <c r="BK142" s="119">
        <f>ROUND(I142*H142,2)</f>
        <v>0</v>
      </c>
      <c r="BL142" s="17" t="s">
        <v>181</v>
      </c>
      <c r="BM142" s="213" t="s">
        <v>1521</v>
      </c>
    </row>
    <row r="143" spans="2:51" s="13" customFormat="1" ht="12">
      <c r="B143" s="214"/>
      <c r="C143" s="215"/>
      <c r="D143" s="216" t="s">
        <v>184</v>
      </c>
      <c r="E143" s="217" t="s">
        <v>1</v>
      </c>
      <c r="F143" s="218" t="s">
        <v>1522</v>
      </c>
      <c r="G143" s="215"/>
      <c r="H143" s="217" t="s">
        <v>1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184</v>
      </c>
      <c r="AU143" s="224" t="s">
        <v>182</v>
      </c>
      <c r="AV143" s="13" t="s">
        <v>87</v>
      </c>
      <c r="AW143" s="13" t="s">
        <v>33</v>
      </c>
      <c r="AX143" s="13" t="s">
        <v>79</v>
      </c>
      <c r="AY143" s="224" t="s">
        <v>173</v>
      </c>
    </row>
    <row r="144" spans="2:51" s="14" customFormat="1" ht="12">
      <c r="B144" s="225"/>
      <c r="C144" s="226"/>
      <c r="D144" s="216" t="s">
        <v>184</v>
      </c>
      <c r="E144" s="227" t="s">
        <v>1</v>
      </c>
      <c r="F144" s="228" t="s">
        <v>1523</v>
      </c>
      <c r="G144" s="226"/>
      <c r="H144" s="229">
        <v>17.632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184</v>
      </c>
      <c r="AU144" s="235" t="s">
        <v>182</v>
      </c>
      <c r="AV144" s="14" t="s">
        <v>89</v>
      </c>
      <c r="AW144" s="14" t="s">
        <v>33</v>
      </c>
      <c r="AX144" s="14" t="s">
        <v>79</v>
      </c>
      <c r="AY144" s="235" t="s">
        <v>173</v>
      </c>
    </row>
    <row r="145" spans="2:51" s="14" customFormat="1" ht="12">
      <c r="B145" s="225"/>
      <c r="C145" s="226"/>
      <c r="D145" s="216" t="s">
        <v>184</v>
      </c>
      <c r="E145" s="227" t="s">
        <v>1</v>
      </c>
      <c r="F145" s="228" t="s">
        <v>1524</v>
      </c>
      <c r="G145" s="226"/>
      <c r="H145" s="229">
        <v>8.816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AT145" s="235" t="s">
        <v>184</v>
      </c>
      <c r="AU145" s="235" t="s">
        <v>182</v>
      </c>
      <c r="AV145" s="14" t="s">
        <v>89</v>
      </c>
      <c r="AW145" s="14" t="s">
        <v>33</v>
      </c>
      <c r="AX145" s="14" t="s">
        <v>87</v>
      </c>
      <c r="AY145" s="235" t="s">
        <v>173</v>
      </c>
    </row>
    <row r="146" spans="1:65" s="2" customFormat="1" ht="24.2" customHeight="1">
      <c r="A146" s="35"/>
      <c r="B146" s="36"/>
      <c r="C146" s="201" t="s">
        <v>202</v>
      </c>
      <c r="D146" s="201" t="s">
        <v>177</v>
      </c>
      <c r="E146" s="202" t="s">
        <v>1525</v>
      </c>
      <c r="F146" s="203" t="s">
        <v>1526</v>
      </c>
      <c r="G146" s="204" t="s">
        <v>261</v>
      </c>
      <c r="H146" s="205">
        <v>127.6</v>
      </c>
      <c r="I146" s="206"/>
      <c r="J146" s="207">
        <f>ROUND(I146*H146,2)</f>
        <v>0</v>
      </c>
      <c r="K146" s="208"/>
      <c r="L146" s="38"/>
      <c r="M146" s="209" t="s">
        <v>1</v>
      </c>
      <c r="N146" s="210" t="s">
        <v>44</v>
      </c>
      <c r="O146" s="72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3" t="s">
        <v>181</v>
      </c>
      <c r="AT146" s="213" t="s">
        <v>177</v>
      </c>
      <c r="AU146" s="213" t="s">
        <v>182</v>
      </c>
      <c r="AY146" s="17" t="s">
        <v>173</v>
      </c>
      <c r="BE146" s="119">
        <f>IF(N146="základní",J146,0)</f>
        <v>0</v>
      </c>
      <c r="BF146" s="119">
        <f>IF(N146="snížená",J146,0)</f>
        <v>0</v>
      </c>
      <c r="BG146" s="119">
        <f>IF(N146="zákl. přenesená",J146,0)</f>
        <v>0</v>
      </c>
      <c r="BH146" s="119">
        <f>IF(N146="sníž. přenesená",J146,0)</f>
        <v>0</v>
      </c>
      <c r="BI146" s="119">
        <f>IF(N146="nulová",J146,0)</f>
        <v>0</v>
      </c>
      <c r="BJ146" s="17" t="s">
        <v>87</v>
      </c>
      <c r="BK146" s="119">
        <f>ROUND(I146*H146,2)</f>
        <v>0</v>
      </c>
      <c r="BL146" s="17" t="s">
        <v>181</v>
      </c>
      <c r="BM146" s="213" t="s">
        <v>1527</v>
      </c>
    </row>
    <row r="147" spans="2:51" s="13" customFormat="1" ht="12">
      <c r="B147" s="214"/>
      <c r="C147" s="215"/>
      <c r="D147" s="216" t="s">
        <v>184</v>
      </c>
      <c r="E147" s="217" t="s">
        <v>1</v>
      </c>
      <c r="F147" s="218" t="s">
        <v>1514</v>
      </c>
      <c r="G147" s="215"/>
      <c r="H147" s="217" t="s">
        <v>1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184</v>
      </c>
      <c r="AU147" s="224" t="s">
        <v>182</v>
      </c>
      <c r="AV147" s="13" t="s">
        <v>87</v>
      </c>
      <c r="AW147" s="13" t="s">
        <v>33</v>
      </c>
      <c r="AX147" s="13" t="s">
        <v>79</v>
      </c>
      <c r="AY147" s="224" t="s">
        <v>173</v>
      </c>
    </row>
    <row r="148" spans="2:51" s="14" customFormat="1" ht="12">
      <c r="B148" s="225"/>
      <c r="C148" s="226"/>
      <c r="D148" s="216" t="s">
        <v>184</v>
      </c>
      <c r="E148" s="227" t="s">
        <v>1</v>
      </c>
      <c r="F148" s="228" t="s">
        <v>1528</v>
      </c>
      <c r="G148" s="226"/>
      <c r="H148" s="229">
        <v>100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184</v>
      </c>
      <c r="AU148" s="235" t="s">
        <v>182</v>
      </c>
      <c r="AV148" s="14" t="s">
        <v>89</v>
      </c>
      <c r="AW148" s="14" t="s">
        <v>33</v>
      </c>
      <c r="AX148" s="14" t="s">
        <v>79</v>
      </c>
      <c r="AY148" s="235" t="s">
        <v>173</v>
      </c>
    </row>
    <row r="149" spans="2:51" s="13" customFormat="1" ht="12">
      <c r="B149" s="214"/>
      <c r="C149" s="215"/>
      <c r="D149" s="216" t="s">
        <v>184</v>
      </c>
      <c r="E149" s="217" t="s">
        <v>1</v>
      </c>
      <c r="F149" s="218" t="s">
        <v>1529</v>
      </c>
      <c r="G149" s="215"/>
      <c r="H149" s="217" t="s">
        <v>1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184</v>
      </c>
      <c r="AU149" s="224" t="s">
        <v>182</v>
      </c>
      <c r="AV149" s="13" t="s">
        <v>87</v>
      </c>
      <c r="AW149" s="13" t="s">
        <v>33</v>
      </c>
      <c r="AX149" s="13" t="s">
        <v>79</v>
      </c>
      <c r="AY149" s="224" t="s">
        <v>173</v>
      </c>
    </row>
    <row r="150" spans="2:51" s="14" customFormat="1" ht="12">
      <c r="B150" s="225"/>
      <c r="C150" s="226"/>
      <c r="D150" s="216" t="s">
        <v>184</v>
      </c>
      <c r="E150" s="227" t="s">
        <v>1</v>
      </c>
      <c r="F150" s="228" t="s">
        <v>1530</v>
      </c>
      <c r="G150" s="226"/>
      <c r="H150" s="229">
        <v>17.6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184</v>
      </c>
      <c r="AU150" s="235" t="s">
        <v>182</v>
      </c>
      <c r="AV150" s="14" t="s">
        <v>89</v>
      </c>
      <c r="AW150" s="14" t="s">
        <v>33</v>
      </c>
      <c r="AX150" s="14" t="s">
        <v>79</v>
      </c>
      <c r="AY150" s="235" t="s">
        <v>173</v>
      </c>
    </row>
    <row r="151" spans="2:51" s="14" customFormat="1" ht="12">
      <c r="B151" s="225"/>
      <c r="C151" s="226"/>
      <c r="D151" s="216" t="s">
        <v>184</v>
      </c>
      <c r="E151" s="227" t="s">
        <v>1</v>
      </c>
      <c r="F151" s="228" t="s">
        <v>1531</v>
      </c>
      <c r="G151" s="226"/>
      <c r="H151" s="229">
        <v>10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184</v>
      </c>
      <c r="AU151" s="235" t="s">
        <v>182</v>
      </c>
      <c r="AV151" s="14" t="s">
        <v>89</v>
      </c>
      <c r="AW151" s="14" t="s">
        <v>33</v>
      </c>
      <c r="AX151" s="14" t="s">
        <v>79</v>
      </c>
      <c r="AY151" s="235" t="s">
        <v>173</v>
      </c>
    </row>
    <row r="152" spans="2:51" s="15" customFormat="1" ht="12">
      <c r="B152" s="236"/>
      <c r="C152" s="237"/>
      <c r="D152" s="216" t="s">
        <v>184</v>
      </c>
      <c r="E152" s="238" t="s">
        <v>1</v>
      </c>
      <c r="F152" s="239" t="s">
        <v>226</v>
      </c>
      <c r="G152" s="237"/>
      <c r="H152" s="240">
        <v>127.6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184</v>
      </c>
      <c r="AU152" s="246" t="s">
        <v>182</v>
      </c>
      <c r="AV152" s="15" t="s">
        <v>181</v>
      </c>
      <c r="AW152" s="15" t="s">
        <v>33</v>
      </c>
      <c r="AX152" s="15" t="s">
        <v>87</v>
      </c>
      <c r="AY152" s="246" t="s">
        <v>173</v>
      </c>
    </row>
    <row r="153" spans="1:65" s="2" customFormat="1" ht="16.5" customHeight="1">
      <c r="A153" s="35"/>
      <c r="B153" s="36"/>
      <c r="C153" s="247" t="s">
        <v>207</v>
      </c>
      <c r="D153" s="247" t="s">
        <v>291</v>
      </c>
      <c r="E153" s="248" t="s">
        <v>1532</v>
      </c>
      <c r="F153" s="249" t="s">
        <v>1533</v>
      </c>
      <c r="G153" s="250" t="s">
        <v>775</v>
      </c>
      <c r="H153" s="251">
        <v>4.466</v>
      </c>
      <c r="I153" s="252"/>
      <c r="J153" s="253">
        <f>ROUND(I153*H153,2)</f>
        <v>0</v>
      </c>
      <c r="K153" s="254"/>
      <c r="L153" s="255"/>
      <c r="M153" s="256" t="s">
        <v>1</v>
      </c>
      <c r="N153" s="257" t="s">
        <v>44</v>
      </c>
      <c r="O153" s="72"/>
      <c r="P153" s="211">
        <f>O153*H153</f>
        <v>0</v>
      </c>
      <c r="Q153" s="211">
        <v>0.001</v>
      </c>
      <c r="R153" s="211">
        <f>Q153*H153</f>
        <v>0.004466</v>
      </c>
      <c r="S153" s="211">
        <v>0</v>
      </c>
      <c r="T153" s="21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3" t="s">
        <v>227</v>
      </c>
      <c r="AT153" s="213" t="s">
        <v>291</v>
      </c>
      <c r="AU153" s="213" t="s">
        <v>182</v>
      </c>
      <c r="AY153" s="17" t="s">
        <v>173</v>
      </c>
      <c r="BE153" s="119">
        <f>IF(N153="základní",J153,0)</f>
        <v>0</v>
      </c>
      <c r="BF153" s="119">
        <f>IF(N153="snížená",J153,0)</f>
        <v>0</v>
      </c>
      <c r="BG153" s="119">
        <f>IF(N153="zákl. přenesená",J153,0)</f>
        <v>0</v>
      </c>
      <c r="BH153" s="119">
        <f>IF(N153="sníž. přenesená",J153,0)</f>
        <v>0</v>
      </c>
      <c r="BI153" s="119">
        <f>IF(N153="nulová",J153,0)</f>
        <v>0</v>
      </c>
      <c r="BJ153" s="17" t="s">
        <v>87</v>
      </c>
      <c r="BK153" s="119">
        <f>ROUND(I153*H153,2)</f>
        <v>0</v>
      </c>
      <c r="BL153" s="17" t="s">
        <v>181</v>
      </c>
      <c r="BM153" s="213" t="s">
        <v>1534</v>
      </c>
    </row>
    <row r="154" spans="2:51" s="13" customFormat="1" ht="12">
      <c r="B154" s="214"/>
      <c r="C154" s="215"/>
      <c r="D154" s="216" t="s">
        <v>184</v>
      </c>
      <c r="E154" s="217" t="s">
        <v>1</v>
      </c>
      <c r="F154" s="218" t="s">
        <v>1535</v>
      </c>
      <c r="G154" s="215"/>
      <c r="H154" s="217" t="s">
        <v>1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184</v>
      </c>
      <c r="AU154" s="224" t="s">
        <v>182</v>
      </c>
      <c r="AV154" s="13" t="s">
        <v>87</v>
      </c>
      <c r="AW154" s="13" t="s">
        <v>33</v>
      </c>
      <c r="AX154" s="13" t="s">
        <v>79</v>
      </c>
      <c r="AY154" s="224" t="s">
        <v>173</v>
      </c>
    </row>
    <row r="155" spans="2:51" s="14" customFormat="1" ht="12">
      <c r="B155" s="225"/>
      <c r="C155" s="226"/>
      <c r="D155" s="216" t="s">
        <v>184</v>
      </c>
      <c r="E155" s="227" t="s">
        <v>1</v>
      </c>
      <c r="F155" s="228" t="s">
        <v>1536</v>
      </c>
      <c r="G155" s="226"/>
      <c r="H155" s="229">
        <v>4.466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184</v>
      </c>
      <c r="AU155" s="235" t="s">
        <v>182</v>
      </c>
      <c r="AV155" s="14" t="s">
        <v>89</v>
      </c>
      <c r="AW155" s="14" t="s">
        <v>33</v>
      </c>
      <c r="AX155" s="14" t="s">
        <v>87</v>
      </c>
      <c r="AY155" s="235" t="s">
        <v>173</v>
      </c>
    </row>
    <row r="156" spans="2:63" s="12" customFormat="1" ht="22.9" customHeight="1">
      <c r="B156" s="185"/>
      <c r="C156" s="186"/>
      <c r="D156" s="187" t="s">
        <v>78</v>
      </c>
      <c r="E156" s="199" t="s">
        <v>202</v>
      </c>
      <c r="F156" s="199" t="s">
        <v>1323</v>
      </c>
      <c r="G156" s="186"/>
      <c r="H156" s="186"/>
      <c r="I156" s="189"/>
      <c r="J156" s="200">
        <f>BK156</f>
        <v>0</v>
      </c>
      <c r="K156" s="186"/>
      <c r="L156" s="191"/>
      <c r="M156" s="192"/>
      <c r="N156" s="193"/>
      <c r="O156" s="193"/>
      <c r="P156" s="194">
        <f>SUM(P157:P159)</f>
        <v>0</v>
      </c>
      <c r="Q156" s="193"/>
      <c r="R156" s="194">
        <f>SUM(R157:R159)</f>
        <v>6.803999999999999</v>
      </c>
      <c r="S156" s="193"/>
      <c r="T156" s="195">
        <f>SUM(T157:T159)</f>
        <v>0</v>
      </c>
      <c r="AR156" s="196" t="s">
        <v>87</v>
      </c>
      <c r="AT156" s="197" t="s">
        <v>78</v>
      </c>
      <c r="AU156" s="197" t="s">
        <v>87</v>
      </c>
      <c r="AY156" s="196" t="s">
        <v>173</v>
      </c>
      <c r="BK156" s="198">
        <f>SUM(BK157:BK159)</f>
        <v>0</v>
      </c>
    </row>
    <row r="157" spans="1:65" s="2" customFormat="1" ht="24.2" customHeight="1">
      <c r="A157" s="35"/>
      <c r="B157" s="36"/>
      <c r="C157" s="201" t="s">
        <v>214</v>
      </c>
      <c r="D157" s="201" t="s">
        <v>177</v>
      </c>
      <c r="E157" s="202" t="s">
        <v>1537</v>
      </c>
      <c r="F157" s="203" t="s">
        <v>1538</v>
      </c>
      <c r="G157" s="204" t="s">
        <v>261</v>
      </c>
      <c r="H157" s="205">
        <v>12</v>
      </c>
      <c r="I157" s="206"/>
      <c r="J157" s="207">
        <f>ROUND(I157*H157,2)</f>
        <v>0</v>
      </c>
      <c r="K157" s="208"/>
      <c r="L157" s="38"/>
      <c r="M157" s="209" t="s">
        <v>1</v>
      </c>
      <c r="N157" s="210" t="s">
        <v>44</v>
      </c>
      <c r="O157" s="72"/>
      <c r="P157" s="211">
        <f>O157*H157</f>
        <v>0</v>
      </c>
      <c r="Q157" s="211">
        <v>0.567</v>
      </c>
      <c r="R157" s="211">
        <f>Q157*H157</f>
        <v>6.803999999999999</v>
      </c>
      <c r="S157" s="211">
        <v>0</v>
      </c>
      <c r="T157" s="21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3" t="s">
        <v>181</v>
      </c>
      <c r="AT157" s="213" t="s">
        <v>177</v>
      </c>
      <c r="AU157" s="213" t="s">
        <v>89</v>
      </c>
      <c r="AY157" s="17" t="s">
        <v>173</v>
      </c>
      <c r="BE157" s="119">
        <f>IF(N157="základní",J157,0)</f>
        <v>0</v>
      </c>
      <c r="BF157" s="119">
        <f>IF(N157="snížená",J157,0)</f>
        <v>0</v>
      </c>
      <c r="BG157" s="119">
        <f>IF(N157="zákl. přenesená",J157,0)</f>
        <v>0</v>
      </c>
      <c r="BH157" s="119">
        <f>IF(N157="sníž. přenesená",J157,0)</f>
        <v>0</v>
      </c>
      <c r="BI157" s="119">
        <f>IF(N157="nulová",J157,0)</f>
        <v>0</v>
      </c>
      <c r="BJ157" s="17" t="s">
        <v>87</v>
      </c>
      <c r="BK157" s="119">
        <f>ROUND(I157*H157,2)</f>
        <v>0</v>
      </c>
      <c r="BL157" s="17" t="s">
        <v>181</v>
      </c>
      <c r="BM157" s="213" t="s">
        <v>1539</v>
      </c>
    </row>
    <row r="158" spans="2:51" s="13" customFormat="1" ht="22.5">
      <c r="B158" s="214"/>
      <c r="C158" s="215"/>
      <c r="D158" s="216" t="s">
        <v>184</v>
      </c>
      <c r="E158" s="217" t="s">
        <v>1</v>
      </c>
      <c r="F158" s="218" t="s">
        <v>1540</v>
      </c>
      <c r="G158" s="215"/>
      <c r="H158" s="217" t="s">
        <v>1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184</v>
      </c>
      <c r="AU158" s="224" t="s">
        <v>89</v>
      </c>
      <c r="AV158" s="13" t="s">
        <v>87</v>
      </c>
      <c r="AW158" s="13" t="s">
        <v>33</v>
      </c>
      <c r="AX158" s="13" t="s">
        <v>79</v>
      </c>
      <c r="AY158" s="224" t="s">
        <v>173</v>
      </c>
    </row>
    <row r="159" spans="2:51" s="14" customFormat="1" ht="12">
      <c r="B159" s="225"/>
      <c r="C159" s="226"/>
      <c r="D159" s="216" t="s">
        <v>184</v>
      </c>
      <c r="E159" s="227" t="s">
        <v>1</v>
      </c>
      <c r="F159" s="228" t="s">
        <v>1541</v>
      </c>
      <c r="G159" s="226"/>
      <c r="H159" s="229">
        <v>12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184</v>
      </c>
      <c r="AU159" s="235" t="s">
        <v>89</v>
      </c>
      <c r="AV159" s="14" t="s">
        <v>89</v>
      </c>
      <c r="AW159" s="14" t="s">
        <v>33</v>
      </c>
      <c r="AX159" s="14" t="s">
        <v>87</v>
      </c>
      <c r="AY159" s="235" t="s">
        <v>173</v>
      </c>
    </row>
    <row r="160" spans="2:63" s="12" customFormat="1" ht="22.9" customHeight="1">
      <c r="B160" s="185"/>
      <c r="C160" s="186"/>
      <c r="D160" s="187" t="s">
        <v>78</v>
      </c>
      <c r="E160" s="199" t="s">
        <v>231</v>
      </c>
      <c r="F160" s="199" t="s">
        <v>1542</v>
      </c>
      <c r="G160" s="186"/>
      <c r="H160" s="186"/>
      <c r="I160" s="189"/>
      <c r="J160" s="200">
        <f>BK160</f>
        <v>0</v>
      </c>
      <c r="K160" s="186"/>
      <c r="L160" s="191"/>
      <c r="M160" s="192"/>
      <c r="N160" s="193"/>
      <c r="O160" s="193"/>
      <c r="P160" s="194">
        <f>P161</f>
        <v>0</v>
      </c>
      <c r="Q160" s="193"/>
      <c r="R160" s="194">
        <f>R161</f>
        <v>0</v>
      </c>
      <c r="S160" s="193"/>
      <c r="T160" s="195">
        <f>T161</f>
        <v>0</v>
      </c>
      <c r="AR160" s="196" t="s">
        <v>87</v>
      </c>
      <c r="AT160" s="197" t="s">
        <v>78</v>
      </c>
      <c r="AU160" s="197" t="s">
        <v>87</v>
      </c>
      <c r="AY160" s="196" t="s">
        <v>173</v>
      </c>
      <c r="BK160" s="198">
        <f>BK161</f>
        <v>0</v>
      </c>
    </row>
    <row r="161" spans="2:63" s="12" customFormat="1" ht="20.85" customHeight="1">
      <c r="B161" s="185"/>
      <c r="C161" s="186"/>
      <c r="D161" s="187" t="s">
        <v>78</v>
      </c>
      <c r="E161" s="199" t="s">
        <v>1543</v>
      </c>
      <c r="F161" s="199" t="s">
        <v>1544</v>
      </c>
      <c r="G161" s="186"/>
      <c r="H161" s="186"/>
      <c r="I161" s="189"/>
      <c r="J161" s="200">
        <f>BK161</f>
        <v>0</v>
      </c>
      <c r="K161" s="186"/>
      <c r="L161" s="191"/>
      <c r="M161" s="192"/>
      <c r="N161" s="193"/>
      <c r="O161" s="193"/>
      <c r="P161" s="194">
        <f>SUM(P162:P167)</f>
        <v>0</v>
      </c>
      <c r="Q161" s="193"/>
      <c r="R161" s="194">
        <f>SUM(R162:R167)</f>
        <v>0</v>
      </c>
      <c r="S161" s="193"/>
      <c r="T161" s="195">
        <f>SUM(T162:T167)</f>
        <v>0</v>
      </c>
      <c r="AR161" s="196" t="s">
        <v>87</v>
      </c>
      <c r="AT161" s="197" t="s">
        <v>78</v>
      </c>
      <c r="AU161" s="197" t="s">
        <v>89</v>
      </c>
      <c r="AY161" s="196" t="s">
        <v>173</v>
      </c>
      <c r="BK161" s="198">
        <f>SUM(BK162:BK167)</f>
        <v>0</v>
      </c>
    </row>
    <row r="162" spans="1:65" s="2" customFormat="1" ht="21.75" customHeight="1">
      <c r="A162" s="35"/>
      <c r="B162" s="36"/>
      <c r="C162" s="201" t="s">
        <v>227</v>
      </c>
      <c r="D162" s="201" t="s">
        <v>177</v>
      </c>
      <c r="E162" s="202" t="s">
        <v>1545</v>
      </c>
      <c r="F162" s="203" t="s">
        <v>1546</v>
      </c>
      <c r="G162" s="204" t="s">
        <v>342</v>
      </c>
      <c r="H162" s="205">
        <v>6.39</v>
      </c>
      <c r="I162" s="206"/>
      <c r="J162" s="207">
        <f>ROUND(I162*H162,2)</f>
        <v>0</v>
      </c>
      <c r="K162" s="208"/>
      <c r="L162" s="38"/>
      <c r="M162" s="209" t="s">
        <v>1</v>
      </c>
      <c r="N162" s="210" t="s">
        <v>44</v>
      </c>
      <c r="O162" s="72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3" t="s">
        <v>181</v>
      </c>
      <c r="AT162" s="213" t="s">
        <v>177</v>
      </c>
      <c r="AU162" s="213" t="s">
        <v>182</v>
      </c>
      <c r="AY162" s="17" t="s">
        <v>173</v>
      </c>
      <c r="BE162" s="119">
        <f>IF(N162="základní",J162,0)</f>
        <v>0</v>
      </c>
      <c r="BF162" s="119">
        <f>IF(N162="snížená",J162,0)</f>
        <v>0</v>
      </c>
      <c r="BG162" s="119">
        <f>IF(N162="zákl. přenesená",J162,0)</f>
        <v>0</v>
      </c>
      <c r="BH162" s="119">
        <f>IF(N162="sníž. přenesená",J162,0)</f>
        <v>0</v>
      </c>
      <c r="BI162" s="119">
        <f>IF(N162="nulová",J162,0)</f>
        <v>0</v>
      </c>
      <c r="BJ162" s="17" t="s">
        <v>87</v>
      </c>
      <c r="BK162" s="119">
        <f>ROUND(I162*H162,2)</f>
        <v>0</v>
      </c>
      <c r="BL162" s="17" t="s">
        <v>181</v>
      </c>
      <c r="BM162" s="213" t="s">
        <v>1547</v>
      </c>
    </row>
    <row r="163" spans="2:51" s="14" customFormat="1" ht="12">
      <c r="B163" s="225"/>
      <c r="C163" s="226"/>
      <c r="D163" s="216" t="s">
        <v>184</v>
      </c>
      <c r="E163" s="227" t="s">
        <v>1</v>
      </c>
      <c r="F163" s="228" t="s">
        <v>1548</v>
      </c>
      <c r="G163" s="226"/>
      <c r="H163" s="229">
        <v>6.39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184</v>
      </c>
      <c r="AU163" s="235" t="s">
        <v>182</v>
      </c>
      <c r="AV163" s="14" t="s">
        <v>89</v>
      </c>
      <c r="AW163" s="14" t="s">
        <v>33</v>
      </c>
      <c r="AX163" s="14" t="s">
        <v>87</v>
      </c>
      <c r="AY163" s="235" t="s">
        <v>173</v>
      </c>
    </row>
    <row r="164" spans="1:65" s="2" customFormat="1" ht="24.2" customHeight="1">
      <c r="A164" s="35"/>
      <c r="B164" s="36"/>
      <c r="C164" s="201" t="s">
        <v>231</v>
      </c>
      <c r="D164" s="201" t="s">
        <v>177</v>
      </c>
      <c r="E164" s="202" t="s">
        <v>1549</v>
      </c>
      <c r="F164" s="203" t="s">
        <v>1550</v>
      </c>
      <c r="G164" s="204" t="s">
        <v>342</v>
      </c>
      <c r="H164" s="205">
        <v>57.51</v>
      </c>
      <c r="I164" s="206"/>
      <c r="J164" s="207">
        <f>ROUND(I164*H164,2)</f>
        <v>0</v>
      </c>
      <c r="K164" s="208"/>
      <c r="L164" s="38"/>
      <c r="M164" s="209" t="s">
        <v>1</v>
      </c>
      <c r="N164" s="210" t="s">
        <v>44</v>
      </c>
      <c r="O164" s="72"/>
      <c r="P164" s="211">
        <f>O164*H164</f>
        <v>0</v>
      </c>
      <c r="Q164" s="211">
        <v>0</v>
      </c>
      <c r="R164" s="211">
        <f>Q164*H164</f>
        <v>0</v>
      </c>
      <c r="S164" s="211">
        <v>0</v>
      </c>
      <c r="T164" s="21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3" t="s">
        <v>181</v>
      </c>
      <c r="AT164" s="213" t="s">
        <v>177</v>
      </c>
      <c r="AU164" s="213" t="s">
        <v>182</v>
      </c>
      <c r="AY164" s="17" t="s">
        <v>173</v>
      </c>
      <c r="BE164" s="119">
        <f>IF(N164="základní",J164,0)</f>
        <v>0</v>
      </c>
      <c r="BF164" s="119">
        <f>IF(N164="snížená",J164,0)</f>
        <v>0</v>
      </c>
      <c r="BG164" s="119">
        <f>IF(N164="zákl. přenesená",J164,0)</f>
        <v>0</v>
      </c>
      <c r="BH164" s="119">
        <f>IF(N164="sníž. přenesená",J164,0)</f>
        <v>0</v>
      </c>
      <c r="BI164" s="119">
        <f>IF(N164="nulová",J164,0)</f>
        <v>0</v>
      </c>
      <c r="BJ164" s="17" t="s">
        <v>87</v>
      </c>
      <c r="BK164" s="119">
        <f>ROUND(I164*H164,2)</f>
        <v>0</v>
      </c>
      <c r="BL164" s="17" t="s">
        <v>181</v>
      </c>
      <c r="BM164" s="213" t="s">
        <v>1551</v>
      </c>
    </row>
    <row r="165" spans="2:51" s="13" customFormat="1" ht="12">
      <c r="B165" s="214"/>
      <c r="C165" s="215"/>
      <c r="D165" s="216" t="s">
        <v>184</v>
      </c>
      <c r="E165" s="217" t="s">
        <v>1</v>
      </c>
      <c r="F165" s="218" t="s">
        <v>1552</v>
      </c>
      <c r="G165" s="215"/>
      <c r="H165" s="217" t="s">
        <v>1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184</v>
      </c>
      <c r="AU165" s="224" t="s">
        <v>182</v>
      </c>
      <c r="AV165" s="13" t="s">
        <v>87</v>
      </c>
      <c r="AW165" s="13" t="s">
        <v>33</v>
      </c>
      <c r="AX165" s="13" t="s">
        <v>79</v>
      </c>
      <c r="AY165" s="224" t="s">
        <v>173</v>
      </c>
    </row>
    <row r="166" spans="2:51" s="14" customFormat="1" ht="12">
      <c r="B166" s="225"/>
      <c r="C166" s="226"/>
      <c r="D166" s="216" t="s">
        <v>184</v>
      </c>
      <c r="E166" s="227" t="s">
        <v>1</v>
      </c>
      <c r="F166" s="228" t="s">
        <v>1553</v>
      </c>
      <c r="G166" s="226"/>
      <c r="H166" s="229">
        <v>57.51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184</v>
      </c>
      <c r="AU166" s="235" t="s">
        <v>182</v>
      </c>
      <c r="AV166" s="14" t="s">
        <v>89</v>
      </c>
      <c r="AW166" s="14" t="s">
        <v>33</v>
      </c>
      <c r="AX166" s="14" t="s">
        <v>87</v>
      </c>
      <c r="AY166" s="235" t="s">
        <v>173</v>
      </c>
    </row>
    <row r="167" spans="1:65" s="2" customFormat="1" ht="37.9" customHeight="1">
      <c r="A167" s="35"/>
      <c r="B167" s="36"/>
      <c r="C167" s="201" t="s">
        <v>238</v>
      </c>
      <c r="D167" s="201" t="s">
        <v>177</v>
      </c>
      <c r="E167" s="202" t="s">
        <v>1554</v>
      </c>
      <c r="F167" s="203" t="s">
        <v>1555</v>
      </c>
      <c r="G167" s="204" t="s">
        <v>342</v>
      </c>
      <c r="H167" s="205">
        <v>6.39</v>
      </c>
      <c r="I167" s="206"/>
      <c r="J167" s="207">
        <f>ROUND(I167*H167,2)</f>
        <v>0</v>
      </c>
      <c r="K167" s="208"/>
      <c r="L167" s="38"/>
      <c r="M167" s="209" t="s">
        <v>1</v>
      </c>
      <c r="N167" s="210" t="s">
        <v>44</v>
      </c>
      <c r="O167" s="72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3" t="s">
        <v>181</v>
      </c>
      <c r="AT167" s="213" t="s">
        <v>177</v>
      </c>
      <c r="AU167" s="213" t="s">
        <v>182</v>
      </c>
      <c r="AY167" s="17" t="s">
        <v>173</v>
      </c>
      <c r="BE167" s="119">
        <f>IF(N167="základní",J167,0)</f>
        <v>0</v>
      </c>
      <c r="BF167" s="119">
        <f>IF(N167="snížená",J167,0)</f>
        <v>0</v>
      </c>
      <c r="BG167" s="119">
        <f>IF(N167="zákl. přenesená",J167,0)</f>
        <v>0</v>
      </c>
      <c r="BH167" s="119">
        <f>IF(N167="sníž. přenesená",J167,0)</f>
        <v>0</v>
      </c>
      <c r="BI167" s="119">
        <f>IF(N167="nulová",J167,0)</f>
        <v>0</v>
      </c>
      <c r="BJ167" s="17" t="s">
        <v>87</v>
      </c>
      <c r="BK167" s="119">
        <f>ROUND(I167*H167,2)</f>
        <v>0</v>
      </c>
      <c r="BL167" s="17" t="s">
        <v>181</v>
      </c>
      <c r="BM167" s="213" t="s">
        <v>1556</v>
      </c>
    </row>
    <row r="168" spans="2:63" s="12" customFormat="1" ht="25.9" customHeight="1">
      <c r="B168" s="185"/>
      <c r="C168" s="186"/>
      <c r="D168" s="187" t="s">
        <v>78</v>
      </c>
      <c r="E168" s="188" t="s">
        <v>1110</v>
      </c>
      <c r="F168" s="188" t="s">
        <v>1557</v>
      </c>
      <c r="G168" s="186"/>
      <c r="H168" s="186"/>
      <c r="I168" s="189"/>
      <c r="J168" s="190">
        <f>BK168</f>
        <v>0</v>
      </c>
      <c r="K168" s="186"/>
      <c r="L168" s="191"/>
      <c r="M168" s="192"/>
      <c r="N168" s="193"/>
      <c r="O168" s="193"/>
      <c r="P168" s="194">
        <f>P169</f>
        <v>0</v>
      </c>
      <c r="Q168" s="193"/>
      <c r="R168" s="194">
        <f>R169</f>
        <v>0</v>
      </c>
      <c r="S168" s="193"/>
      <c r="T168" s="195">
        <f>T169</f>
        <v>0</v>
      </c>
      <c r="AR168" s="196" t="s">
        <v>202</v>
      </c>
      <c r="AT168" s="197" t="s">
        <v>78</v>
      </c>
      <c r="AU168" s="197" t="s">
        <v>79</v>
      </c>
      <c r="AY168" s="196" t="s">
        <v>173</v>
      </c>
      <c r="BK168" s="198">
        <f>BK169</f>
        <v>0</v>
      </c>
    </row>
    <row r="169" spans="2:63" s="12" customFormat="1" ht="22.9" customHeight="1">
      <c r="B169" s="185"/>
      <c r="C169" s="186"/>
      <c r="D169" s="187" t="s">
        <v>78</v>
      </c>
      <c r="E169" s="199" t="s">
        <v>669</v>
      </c>
      <c r="F169" s="199" t="s">
        <v>670</v>
      </c>
      <c r="G169" s="186"/>
      <c r="H169" s="186"/>
      <c r="I169" s="189"/>
      <c r="J169" s="200">
        <f>BK169</f>
        <v>0</v>
      </c>
      <c r="K169" s="186"/>
      <c r="L169" s="191"/>
      <c r="M169" s="192"/>
      <c r="N169" s="193"/>
      <c r="O169" s="193"/>
      <c r="P169" s="194">
        <f>P170</f>
        <v>0</v>
      </c>
      <c r="Q169" s="193"/>
      <c r="R169" s="194">
        <f>R170</f>
        <v>0</v>
      </c>
      <c r="S169" s="193"/>
      <c r="T169" s="195">
        <f>T170</f>
        <v>0</v>
      </c>
      <c r="AR169" s="196" t="s">
        <v>202</v>
      </c>
      <c r="AT169" s="197" t="s">
        <v>78</v>
      </c>
      <c r="AU169" s="197" t="s">
        <v>87</v>
      </c>
      <c r="AY169" s="196" t="s">
        <v>173</v>
      </c>
      <c r="BK169" s="198">
        <f>BK170</f>
        <v>0</v>
      </c>
    </row>
    <row r="170" spans="2:63" s="12" customFormat="1" ht="20.85" customHeight="1">
      <c r="B170" s="185"/>
      <c r="C170" s="186"/>
      <c r="D170" s="187" t="s">
        <v>78</v>
      </c>
      <c r="E170" s="199" t="s">
        <v>691</v>
      </c>
      <c r="F170" s="199" t="s">
        <v>692</v>
      </c>
      <c r="G170" s="186"/>
      <c r="H170" s="186"/>
      <c r="I170" s="189"/>
      <c r="J170" s="200">
        <f>BK170</f>
        <v>0</v>
      </c>
      <c r="K170" s="186"/>
      <c r="L170" s="191"/>
      <c r="M170" s="192"/>
      <c r="N170" s="193"/>
      <c r="O170" s="193"/>
      <c r="P170" s="194">
        <f>P171</f>
        <v>0</v>
      </c>
      <c r="Q170" s="193"/>
      <c r="R170" s="194">
        <f>R171</f>
        <v>0</v>
      </c>
      <c r="S170" s="193"/>
      <c r="T170" s="195">
        <f>T171</f>
        <v>0</v>
      </c>
      <c r="AR170" s="196" t="s">
        <v>202</v>
      </c>
      <c r="AT170" s="197" t="s">
        <v>78</v>
      </c>
      <c r="AU170" s="197" t="s">
        <v>89</v>
      </c>
      <c r="AY170" s="196" t="s">
        <v>173</v>
      </c>
      <c r="BK170" s="198">
        <f>BK171</f>
        <v>0</v>
      </c>
    </row>
    <row r="171" spans="1:65" s="2" customFormat="1" ht="16.5" customHeight="1">
      <c r="A171" s="35"/>
      <c r="B171" s="36"/>
      <c r="C171" s="201" t="s">
        <v>175</v>
      </c>
      <c r="D171" s="201" t="s">
        <v>177</v>
      </c>
      <c r="E171" s="202" t="s">
        <v>694</v>
      </c>
      <c r="F171" s="203" t="s">
        <v>695</v>
      </c>
      <c r="G171" s="204" t="s">
        <v>425</v>
      </c>
      <c r="H171" s="205">
        <v>0.003</v>
      </c>
      <c r="I171" s="206"/>
      <c r="J171" s="207">
        <f>ROUND(I171*H171,2)</f>
        <v>0</v>
      </c>
      <c r="K171" s="208"/>
      <c r="L171" s="38"/>
      <c r="M171" s="262" t="s">
        <v>1</v>
      </c>
      <c r="N171" s="263" t="s">
        <v>44</v>
      </c>
      <c r="O171" s="264"/>
      <c r="P171" s="265">
        <f>O171*H171</f>
        <v>0</v>
      </c>
      <c r="Q171" s="265">
        <v>0</v>
      </c>
      <c r="R171" s="265">
        <f>Q171*H171</f>
        <v>0</v>
      </c>
      <c r="S171" s="265">
        <v>0</v>
      </c>
      <c r="T171" s="26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3" t="s">
        <v>676</v>
      </c>
      <c r="AT171" s="213" t="s">
        <v>177</v>
      </c>
      <c r="AU171" s="213" t="s">
        <v>182</v>
      </c>
      <c r="AY171" s="17" t="s">
        <v>173</v>
      </c>
      <c r="BE171" s="119">
        <f>IF(N171="základní",J171,0)</f>
        <v>0</v>
      </c>
      <c r="BF171" s="119">
        <f>IF(N171="snížená",J171,0)</f>
        <v>0</v>
      </c>
      <c r="BG171" s="119">
        <f>IF(N171="zákl. přenesená",J171,0)</f>
        <v>0</v>
      </c>
      <c r="BH171" s="119">
        <f>IF(N171="sníž. přenesená",J171,0)</f>
        <v>0</v>
      </c>
      <c r="BI171" s="119">
        <f>IF(N171="nulová",J171,0)</f>
        <v>0</v>
      </c>
      <c r="BJ171" s="17" t="s">
        <v>87</v>
      </c>
      <c r="BK171" s="119">
        <f>ROUND(I171*H171,2)</f>
        <v>0</v>
      </c>
      <c r="BL171" s="17" t="s">
        <v>676</v>
      </c>
      <c r="BM171" s="213" t="s">
        <v>1558</v>
      </c>
    </row>
    <row r="172" spans="1:31" s="2" customFormat="1" ht="6.95" customHeight="1">
      <c r="A172" s="35"/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38"/>
      <c r="M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</row>
  </sheetData>
  <sheetProtection algorithmName="SHA-512" hashValue="/qvpI5+sIKJSIfqD15mUfJmrM7up164ganRQkaLUUuhEd1IGfvCCbXpccPGcicCRH3B6b9TskvGNAW1zbCcWNw==" saltValue="DnwG+8hMqcNCW5428yUyYVy3JaVJH+gVuzUOksv1ZxCJ/RtKD7MXbkFfX78tuBpmXL2wMvpp0OptTTrZYO+g8g==" spinCount="100000" sheet="1" objects="1" scenarios="1" formatColumns="0" formatRows="0" autoFilter="0"/>
  <autoFilter ref="C125:K17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Němcová</dc:creator>
  <cp:keywords/>
  <dc:description/>
  <cp:lastModifiedBy>Eva Vybíralová</cp:lastModifiedBy>
  <dcterms:created xsi:type="dcterms:W3CDTF">2022-06-02T14:36:20Z</dcterms:created>
  <dcterms:modified xsi:type="dcterms:W3CDTF">2022-06-03T08:46:45Z</dcterms:modified>
  <cp:category/>
  <cp:version/>
  <cp:contentType/>
  <cp:contentStatus/>
</cp:coreProperties>
</file>