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101 - Opěrná stěna" sheetId="2" r:id="rId2"/>
    <sheet name="102 - Oplocení (Zábrana p..." sheetId="3" r:id="rId3"/>
    <sheet name="002 - Vedlejší náklady" sheetId="4" r:id="rId4"/>
    <sheet name="Pokyny pro vyplnění" sheetId="5" r:id="rId5"/>
  </sheets>
  <definedNames>
    <definedName name="_xlnm._FilterDatabase" localSheetId="3" hidden="1">'002 - Vedlejší náklady'!$C$84:$K$118</definedName>
    <definedName name="_xlnm._FilterDatabase" localSheetId="1" hidden="1">'101 - Opěrná stěna'!$C$92:$K$432</definedName>
    <definedName name="_xlnm._FilterDatabase" localSheetId="2" hidden="1">'102 - Oplocení (Zábrana p...'!$C$89:$K$157</definedName>
    <definedName name="_xlnm.Print_Area" localSheetId="3">'002 - Vedlejší náklady'!$C$4:$J$39,'002 - Vedlejší náklady'!$C$45:$J$66,'002 - Vedlejší náklady'!$C$72:$K$118</definedName>
    <definedName name="_xlnm.Print_Area" localSheetId="1">'101 - Opěrná stěna'!$C$4:$J$41,'101 - Opěrná stěna'!$C$47:$J$72,'101 - Opěrná stěna'!$C$78:$K$432</definedName>
    <definedName name="_xlnm.Print_Area" localSheetId="2">'102 - Oplocení (Zábrana p...'!$C$4:$J$41,'102 - Oplocení (Zábrana p...'!$C$47:$J$69,'102 - Oplocení (Zábrana p...'!$C$75:$K$157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Titles" localSheetId="0">'Rekapitulace stavby'!$52:$52</definedName>
    <definedName name="_xlnm.Print_Titles" localSheetId="1">'101 - Opěrná stěna'!$92:$92</definedName>
    <definedName name="_xlnm.Print_Titles" localSheetId="2">'102 - Oplocení (Zábrana p...'!$89:$89</definedName>
    <definedName name="_xlnm.Print_Titles" localSheetId="3">'002 - Vedlejší náklady'!$84:$84</definedName>
  </definedNames>
  <calcPr calcId="162913"/>
</workbook>
</file>

<file path=xl/sharedStrings.xml><?xml version="1.0" encoding="utf-8"?>
<sst xmlns="http://schemas.openxmlformats.org/spreadsheetml/2006/main" count="4710" uniqueCount="890">
  <si>
    <t>Export Komplet</t>
  </si>
  <si>
    <t>VZ</t>
  </si>
  <si>
    <t>2.0</t>
  </si>
  <si>
    <t>ZAMOK</t>
  </si>
  <si>
    <t>False</t>
  </si>
  <si>
    <t>{d13ff0d7-0e2c-41e0-b3f1-e6ef3c8f571b}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</si>
  <si>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</si>
  <si>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</si>
  <si>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</si>
  <si>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</si>
  <si>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</si>
  <si>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</si>
  <si>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</si>
  <si>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</si>
  <si>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202203211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</si>
  <si>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</si>
  <si>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</si>
  <si>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VTL plynovodní přípojka pro Teplárnu Tábor</t>
  </si>
  <si>
    <t>KSO:</t>
  </si>
  <si>
    <t/>
  </si>
  <si>
    <t>CC-CZ:</t>
  </si>
  <si>
    <t>Místo:</t>
  </si>
  <si>
    <t>k.ú. Tábor</t>
  </si>
  <si>
    <t>Datum:</t>
  </si>
  <si>
    <t>24.3.2022</t>
  </si>
  <si>
    <t>Zadavatel:</t>
  </si>
  <si>
    <t>IČ:</t>
  </si>
  <si>
    <t>25106481</t>
  </si>
  <si>
    <t>C-Energy Planá s.r.o.</t>
  </si>
  <si>
    <t>DIČ:</t>
  </si>
  <si>
    <t>CZ25106481</t>
  </si>
  <si>
    <t>Uchazeč:</t>
  </si>
  <si>
    <t>Vyplň údaj</t>
  </si>
  <si>
    <t>Projektant:</t>
  </si>
  <si>
    <t>06240917</t>
  </si>
  <si>
    <t>Atelier architektury Šimeček s.r.o.</t>
  </si>
  <si>
    <t>CZ06240917</t>
  </si>
  <si>
    <t>True</t>
  </si>
  <si>
    <t>Zpracovatel:</t>
  </si>
  <si>
    <t>16844840</t>
  </si>
  <si>
    <t>Ing. Pavel Vochozka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</si>
  <si>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</si>
  <si>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
Je-li kdekoliv uveden název nebo reference, znamená to pouze, že by dodávka měla splňovat alespoň vlastnosti referenčního výrobku.
Dílčí práce a dodávky, které se nenachází v cenících ÚRS jsou oceněny individuálně. Jedná se o R-položky a M-položky, přičemž tyto položky jsou kalkulovány na základě praxe a zkušeností z realizovaných staveb s položkami obdobného charakteru.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</si>
  <si>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</si>
  <si>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</si>
  <si>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</si>
  <si>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</si>
  <si>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</si>
  <si>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</si>
  <si>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</si>
  <si>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</si>
  <si>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</si>
  <si>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</si>
  <si>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</si>
  <si>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</si>
  <si>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</si>
  <si>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</si>
  <si>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</si>
  <si>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</si>
  <si>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</si>
  <si>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</si>
  <si>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</si>
  <si>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</si>
  <si>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</si>
  <si>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</si>
  <si>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</si>
  <si>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</si>
  <si>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</si>
  <si>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</si>
  <si>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</si>
  <si>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</si>
  <si>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</si>
  <si>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</si>
  <si>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</si>
  <si>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</si>
  <si>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</si>
  <si>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</si>
  <si>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</si>
  <si>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</si>
  <si>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</si>
  <si>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</si>
  <si>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001</t>
  </si>
  <si>
    <t>SO-04 Umístění VTL RS, Oplocení RS, Opěrná stěna</t>
  </si>
  <si>
    <t>STA</t>
  </si>
  <si>
    <t>1</t>
  </si>
  <si>
    <t>{2d9ce043-0f32-4ac3-ac15-d4990d5c818f}</t>
  </si>
  <si>
    <t>2</t>
  </si>
  <si>
    <t>/</t>
  </si>
  <si>
    <t>101</t>
  </si>
  <si>
    <t>Opěrná stěna</t>
  </si>
  <si>
    <t>Soupis</t>
  </si>
  <si>
    <t>{3bd1a9e8-3d28-4299-9d03-d1247fec5e78}</t>
  </si>
  <si>
    <t>102</t>
  </si>
  <si>
    <t>Oplocení (Zábrana proti pádu)</t>
  </si>
  <si>
    <t>{b60e4b45-db86-4671-8d71-a4a7e33ed6b4}</t>
  </si>
  <si>
    <t>002</t>
  </si>
  <si>
    <t>Vedlejší náklady</t>
  </si>
  <si>
    <t>VON</t>
  </si>
  <si>
    <t>{ee6a4555-e199-494a-b9ca-26c9a685e735}</t>
  </si>
  <si>
    <t>KRYCÍ LIST SOUPISU PRACÍ</t>
  </si>
  <si>
    <t>Objekt:</t>
  </si>
  <si>
    <t>001 - SO-04 Umístění VTL RS, Oplocení RS, Opěrná stěna</t>
  </si>
  <si>
    <t>Soupis:</t>
  </si>
  <si>
    <t>101 - Opěrná stěna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</si>
  <si>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</si>
  <si>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</si>
  <si>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</si>
  <si>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</si>
  <si>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</si>
  <si>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</si>
  <si>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18 - Zemní práce - povrchové úpravy terénu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</si>
  <si>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</si>
  <si>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</si>
  <si>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</si>
  <si>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</si>
  <si>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</si>
  <si>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</si>
  <si>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</si>
  <si>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</si>
  <si>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</si>
  <si>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</si>
  <si>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</si>
  <si>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</si>
  <si>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</si>
  <si>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</si>
  <si>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</si>
  <si>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</si>
  <si>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</si>
  <si>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</si>
  <si>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</si>
  <si>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</si>
  <si>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</si>
  <si>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</si>
  <si>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</si>
  <si>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121151115</t>
  </si>
  <si>
    <t>Sejmutí ornice plochy do 500 m2 tl vrstvy přes 250 do 300 mm strojně</t>
  </si>
  <si>
    <t>m2</t>
  </si>
  <si>
    <t>CS ÚRS 2022 01</t>
  </si>
  <si>
    <t>4</t>
  </si>
  <si>
    <t>-1819593933</t>
  </si>
  <si>
    <t>PP</t>
  </si>
  <si>
    <t>Sejmutí ornice strojně při souvislé ploše přes 100 do 500 m2, tl. vrstvy přes 250 do 300 mm</t>
  </si>
  <si>
    <t>Online PSC</t>
  </si>
  <si>
    <t>https://podminky.urs.cz/item/CS_URS_2022_01/121151115</t>
  </si>
  <si>
    <t>VV</t>
  </si>
  <si>
    <t>"skrývka ornice zájmového území v tl. 0,3 m</t>
  </si>
  <si>
    <t>28,0*13,0</t>
  </si>
  <si>
    <t>131151204</t>
  </si>
  <si>
    <t>Hloubení jam zapažených v hornině třídy těžitelnosti I skupiny 1 a 2 objem do 500 m3 strojně</t>
  </si>
  <si>
    <t>m3</t>
  </si>
  <si>
    <t>1666350923</t>
  </si>
  <si>
    <t>Hloubení zapažených jam a zářezů strojně s urovnáním dna do předepsaného profilu a spádu v hornině třídy těžitelnosti I skupiny 1 a 2 přes 100 do 500 m3</t>
  </si>
  <si>
    <t>https://podminky.urs.cz/item/CS_URS_2022_01/131151204</t>
  </si>
  <si>
    <t>"celkový objem zářezu - 1245 m3 (hor. 2. tř. - 1/3 z celkového objemu)</t>
  </si>
  <si>
    <t>1245/3</t>
  </si>
  <si>
    <t>3</t>
  </si>
  <si>
    <t>131251204</t>
  </si>
  <si>
    <t>Hloubení jam zapažených v hornině třídy těžitelnosti I skupiny 3 objem do 500 m3 strojně</t>
  </si>
  <si>
    <t>595923529</t>
  </si>
  <si>
    <t>Hloubení zapažených jam a zářezů strojně s urovnáním dna do předepsaného profilu a spádu v hornině třídy těžitelnosti I skupiny 3 přes 100 do 500 m3</t>
  </si>
  <si>
    <t>https://podminky.urs.cz/item/CS_URS_2022_01/131251204</t>
  </si>
  <si>
    <t>"celkový objem zářezu - 1245 m3 (hor. 3. tř. - 1/3 z celkového objemu)</t>
  </si>
  <si>
    <t>131351204</t>
  </si>
  <si>
    <t>Hloubení jam zapažených v hornině třídy těžitelnosti II skupiny 4 objem do 500 m3 strojně</t>
  </si>
  <si>
    <t>-322133872</t>
  </si>
  <si>
    <t>Hloubení zapažených jam a zářezů strojně s urovnáním dna do předepsaného profilu a spádu v hornině třídy těžitelnosti II skupiny 4 přes 100 do 500 m3</t>
  </si>
  <si>
    <t>https://podminky.urs.cz/item/CS_URS_2022_01/131351204</t>
  </si>
  <si>
    <t>"celkový objem zářezu - 1245 m3 (hor. 4. tř. - 1/6 z celkového objemu)</t>
  </si>
  <si>
    <t>1245/6</t>
  </si>
  <si>
    <t>5</t>
  </si>
  <si>
    <t>131451204</t>
  </si>
  <si>
    <t>Hloubení jam zapažených v hornině třídy těžitelnosti II skupiny 5 objem do 500 m3 strojně</t>
  </si>
  <si>
    <t>2091520242</t>
  </si>
  <si>
    <t>Hloubení zapažených jam a zářezů strojně s urovnáním dna do předepsaného profilu a spádu v hornině třídy těžitelnosti II skupiny 5 přes 100 do 500 m3</t>
  </si>
  <si>
    <t>https://podminky.urs.cz/item/CS_URS_2022_01/131451204</t>
  </si>
  <si>
    <t>"celkový objem zářezu - 1245 m3 (hor. 5. tř. - 1/6 z celkového objemu)</t>
  </si>
  <si>
    <t>6</t>
  </si>
  <si>
    <t>151711121</t>
  </si>
  <si>
    <t>Osazení zápor ocelových dl do 14 m</t>
  </si>
  <si>
    <t>m</t>
  </si>
  <si>
    <t>-1777463485</t>
  </si>
  <si>
    <t>Osazení ocelových zápor pro pažení hloubených vykopávek do předem provedených vrtů se zabetonováním spodního konce, s případným obsypem zápory pískem délky od 0 do 14 m</t>
  </si>
  <si>
    <t>https://podminky.urs.cz/item/CS_URS_2022_01/151711121</t>
  </si>
  <si>
    <t>"osazení - zápory z ocelových profilů HEB 200, dl. 10 m -  celkem 30 ks</t>
  </si>
  <si>
    <t>10,0*30</t>
  </si>
  <si>
    <t>7</t>
  </si>
  <si>
    <t>M</t>
  </si>
  <si>
    <t>13010980</t>
  </si>
  <si>
    <t>ocel profilová jakost S235JR (11 375) průřez HEB 200</t>
  </si>
  <si>
    <t>t</t>
  </si>
  <si>
    <t>8</t>
  </si>
  <si>
    <t>-2098356551</t>
  </si>
  <si>
    <t>"specifikace - ocelové profily HEB 200, dl. 10 m -  30 ks; hmotnost 61,3 kg/m</t>
  </si>
  <si>
    <t>"ztratné 5%</t>
  </si>
  <si>
    <t>10,0*30*61,3*0,001*1,05</t>
  </si>
  <si>
    <t>58932576</t>
  </si>
  <si>
    <t>beton C 16/20 X0,XC1 kamenivo frakce 0/22</t>
  </si>
  <si>
    <t>-1542210863</t>
  </si>
  <si>
    <t>"betonová směs - pro betonáž pat sloupků HEB 200; DN 400 mm; hl. 1,5 m - 30 ks</t>
  </si>
  <si>
    <t>PI*(0,2)^2*1,5*30*1,1</t>
  </si>
  <si>
    <t>9</t>
  </si>
  <si>
    <t>58341341</t>
  </si>
  <si>
    <t>kamenivo drcené drobné frakce 0/4</t>
  </si>
  <si>
    <t>1649739326</t>
  </si>
  <si>
    <t>"obsyp zápor - DN 400 mm; hl. 8,5 m - 30 ks</t>
  </si>
  <si>
    <t>PI*(0,2)^2*8,5*30*2,0</t>
  </si>
  <si>
    <t>10</t>
  </si>
  <si>
    <t>151712111.1</t>
  </si>
  <si>
    <t>Převázka ocelová zdvojená pro kotvení záporového pažení - profily 2x UPN 200</t>
  </si>
  <si>
    <t>odvozená z CS ÚRS 2022 01</t>
  </si>
  <si>
    <t>-1341319188</t>
  </si>
  <si>
    <t>Převázka ocelová pro ukotvení záporového pažení pro jakoukoliv délku převázky zdvojená - profily 2x UPN 200</t>
  </si>
  <si>
    <t>https://podminky.urs.cz/item/CS_URS_2022_01/151712111.1</t>
  </si>
  <si>
    <t>"montáž - převázka z ocelových profilů 2x U 200 - celková délka 40,0 m</t>
  </si>
  <si>
    <t>28+6,0*2</t>
  </si>
  <si>
    <t>11</t>
  </si>
  <si>
    <t>151721111</t>
  </si>
  <si>
    <t>Zřízení pažení do ocelových zápor hl výkopu do 4 m s jeho následným odstraněním</t>
  </si>
  <si>
    <t>-356454035</t>
  </si>
  <si>
    <t>Pažení do ocelových zápor bez ohledu na druh pažin, s odstraněním pažení, hloubky výkopu do 4 m</t>
  </si>
  <si>
    <t>https://podminky.urs.cz/item/CS_URS_2022_01/151721111</t>
  </si>
  <si>
    <t>"záporové bednění, dřevěné fošny 80/160 mm - celkem 294 m2</t>
  </si>
  <si>
    <t>(28,0*8,0+2*35)*0,5   "50% do hl. 4,0 m"</t>
  </si>
  <si>
    <t>12</t>
  </si>
  <si>
    <t>151721112</t>
  </si>
  <si>
    <t>Zřízení pažení do ocelových zápor hl výkopu do 10 m s jeho následným odstraněním</t>
  </si>
  <si>
    <t>-1874458088</t>
  </si>
  <si>
    <t>Pažení do ocelových zápor bez ohledu na druh pažin, s odstraněním pažení, hloubky výkopu přes 4 do 10 m</t>
  </si>
  <si>
    <t>https://podminky.urs.cz/item/CS_URS_2022_01/151721112</t>
  </si>
  <si>
    <t>(28,0*8,0+2*35)*0,5   "50% do hl. 8,0 m"</t>
  </si>
  <si>
    <t>13</t>
  </si>
  <si>
    <t>1538101.R</t>
  </si>
  <si>
    <t>M+D zemních kotev - zavrtávací kotevní tyč typu TITAN včetně injektáže</t>
  </si>
  <si>
    <t>R-položka vlastní</t>
  </si>
  <si>
    <t>179103942</t>
  </si>
  <si>
    <t>P</t>
  </si>
  <si>
    <t>Poznámka k položce:
- Injekční zavrtávací tyče typu TITAN jsou určeny zejména pro vytváření dočasných a trvalých kotev v zeminách, svahových hřebíků, zavrtávaných mikropilot atd.
- Pro trvalé provedení prvků jsou tyče TITAN dodávány v antikorozním provedení označovaném jako DUPLEX (standardní tyč TITAN je opatřena trojvrstvou ochranou vytvořenou zinkováním, fosfátováním a epoxidovým nástřikem)
- Hlavní přednost systému a současně jeho princip spočívá v přímém zavrtávání kotevní tyče do zeminového prostředí s možností současné nebo následné injektáže. V jednom pracovním kroku je tak do prostředí instalována výztuž (kotvy, hřebíku nebo mikropiloty) a zainjektována
- Příslušenství se sestává z šestihranných matic, roznášecích podložek, spojníků, vrtacích korunek pro různá zeminová prostředí
- K dispozici je řada vrtacích adaptérů pro spojení kotevní tyče s ručním nebo strojním vrtacím zařízením
- K připojení injekčního čerpadla slouží injekční adaptér
- Pro zmíněnou možnost současného vrtání a injektování je určen rotačně injekční adaptér, který zajišťuje během vrtání dopravu injekčního média přes kotevní tyč a korunku do vývrtu</t>
  </si>
  <si>
    <t>"zemní kotvy po 3,0 m; dl. 7,0 m - 9 ks</t>
  </si>
  <si>
    <t>7,0*9</t>
  </si>
  <si>
    <t>14</t>
  </si>
  <si>
    <t>162351103</t>
  </si>
  <si>
    <t>Vodorovné přemístění přes 50 do 500 m výkopku/sypaniny z horniny třídy těžitelnosti I skupiny 1 až 3</t>
  </si>
  <si>
    <t>-2090867980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</si>
  <si>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</si>
  <si>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https://podminky.urs.cz/item/CS_URS_2022_01/162351103</t>
  </si>
  <si>
    <t>"přemístění výkopku ze stavební jámy na mezideponii pro zpětný zásyp (na pozemku investora)</t>
  </si>
  <si>
    <t>37,146   "hor. tř. 2"</t>
  </si>
  <si>
    <t>415,0   "hor. tř. 3"</t>
  </si>
  <si>
    <t>Mezisoučet</t>
  </si>
  <si>
    <t>"přemístění výkopku z mezideponie ke zpětnému zásypu</t>
  </si>
  <si>
    <t>37,146+415,0</t>
  </si>
  <si>
    <t>Součet</t>
  </si>
  <si>
    <t>162351104</t>
  </si>
  <si>
    <t>Vodorovné přemístění přes 500 do 1000 m výkopku/sypaniny z horniny třídy těžitelnosti I skupiny 1 až 3</t>
  </si>
  <si>
    <t>144158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</si>
  <si>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</si>
  <si>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https://podminky.urs.cz/item/CS_URS_2022_01/162351104</t>
  </si>
  <si>
    <t>"přemístění ornice ze skrývky na mezideponii (na pozemku investora)</t>
  </si>
  <si>
    <t>28,0*13,0*0,3</t>
  </si>
  <si>
    <t>"přemístění ornice z mezideponie k rozprostření - 26,4 m3</t>
  </si>
  <si>
    <t>(75+57)*0,2</t>
  </si>
  <si>
    <t>16</t>
  </si>
  <si>
    <t>-1020724792</t>
  </si>
  <si>
    <t>"přemístění přebytečného výkopku ze stavební jámy na skládku (odvoz při odtěžení)</t>
  </si>
  <si>
    <t>"přepokládaná skládka na pozemku investora (bez poplatku)</t>
  </si>
  <si>
    <t>415-37,146   "hor. tř. 2"</t>
  </si>
  <si>
    <t>17</t>
  </si>
  <si>
    <t>162351124</t>
  </si>
  <si>
    <t>Vodorovné přemístění přes 500 do 1000 m výkopku/sypaniny z hornin třídy těžitelnosti II skupiny 4 a 5</t>
  </si>
  <si>
    <t>265906205</t>
  </si>
  <si>
    <t>Vodorovné přemístění výkopku nebo sypaniny po suchu na obvyklém dopravním prostředku, bez naložení výkopku, avšak se složením bez rozhrnutí z horniny třídy těžitelnosti II skupiny 4 a 5 na vzdálenost přes 500 do 1 000 m</t>
  </si>
  <si>
    <t>https://podminky.urs.cz/item/CS_URS_2022_01/162351124</t>
  </si>
  <si>
    <t>207,5   "hor. tř. 4"</t>
  </si>
  <si>
    <t>207,5   "hor. tř. 5"</t>
  </si>
  <si>
    <t>18</t>
  </si>
  <si>
    <t>167151111</t>
  </si>
  <si>
    <t>Nakládání výkopku z hornin třídy těžitelnosti I skupiny 1 až 3 přes 100 m3</t>
  </si>
  <si>
    <t>2108826636</t>
  </si>
  <si>
    <t>Nakládání, skládání a překládání neulehlého výkopku nebo sypaniny strojně nakládání, množství přes 100 m3, z hornin třídy těžitelnosti I, skupiny 1 až 3</t>
  </si>
  <si>
    <t>https://podminky.urs.cz/item/CS_URS_2022_01/167151111</t>
  </si>
  <si>
    <t>"nakládka ornice ze skrývky k odvozu na mezideponii</t>
  </si>
  <si>
    <t>109,2</t>
  </si>
  <si>
    <t>"nakládka ornice na mezideponii k rozprostření - 26,4 m3</t>
  </si>
  <si>
    <t>"nakládka výkopku na mezideponii ke zpětnému zásypu</t>
  </si>
  <si>
    <t>19</t>
  </si>
  <si>
    <t>171251201</t>
  </si>
  <si>
    <t>Uložení sypaniny na skládky nebo meziskládky</t>
  </si>
  <si>
    <t>-1105980830</t>
  </si>
  <si>
    <t>Uložení sypaniny na skládky nebo meziskládky bez hutnění s upravením uložené sypaniny do předepsaného tvaru</t>
  </si>
  <si>
    <t>https://podminky.urs.cz/item/CS_URS_2022_01/171251201</t>
  </si>
  <si>
    <t>"uložení na mezideponii  (na pozemku investora)</t>
  </si>
  <si>
    <t>109,2   "ornice ze skrývky"</t>
  </si>
  <si>
    <t>452,146   "výkopek pro zpětný zásyp"</t>
  </si>
  <si>
    <t>"uložení výkopku na skládku</t>
  </si>
  <si>
    <t>377,854   "hor. tř. 2"</t>
  </si>
  <si>
    <t>20</t>
  </si>
  <si>
    <t>174151101</t>
  </si>
  <si>
    <t>Zásyp jam, šachet rýh nebo kolem objektů sypaninou se zhutněním</t>
  </si>
  <si>
    <t>131106637</t>
  </si>
  <si>
    <t>Zásyp sypaninou z jakékoliv horniny strojně s uložením výkopku ve vrstvách se zhutněním jam, šachet, rýh nebo kolem objektů v těchto vykopávkách</t>
  </si>
  <si>
    <t>https://podminky.urs.cz/item/CS_URS_2022_01/174151101</t>
  </si>
  <si>
    <t>"zpětný zásyp za opěrnou stěnou</t>
  </si>
  <si>
    <t>169,0*1,75</t>
  </si>
  <si>
    <t>"zpětný zásyp paty před opěrnou stěnou</t>
  </si>
  <si>
    <t>28,0*1,8*0,9</t>
  </si>
  <si>
    <t>"kuželový zásyp před stěnou</t>
  </si>
  <si>
    <t>4,5*10,0*0,5*4,0*1/3   "levá strana"</t>
  </si>
  <si>
    <t>8,3*10,1*0,5*5,8*1/3   "pravá strana"</t>
  </si>
  <si>
    <t>182251101</t>
  </si>
  <si>
    <t>Svahování násypů strojně</t>
  </si>
  <si>
    <t>423895243</t>
  </si>
  <si>
    <t>Svahování trvalých svahů do projektovaných profilů strojně s potřebným přemístěním výkopku při svahování násypů v jakékoliv hornině</t>
  </si>
  <si>
    <t>https://podminky.urs.cz/item/CS_URS_2022_01/182251101</t>
  </si>
  <si>
    <t>"svahování násypů a zásypů</t>
  </si>
  <si>
    <t>75,0</t>
  </si>
  <si>
    <t>"svahovaný zásyp za opěrnou stěnou</t>
  </si>
  <si>
    <t>57,0</t>
  </si>
  <si>
    <t>Zemní práce - povrchové úpravy terénu</t>
  </si>
  <si>
    <t>22</t>
  </si>
  <si>
    <t>181111113</t>
  </si>
  <si>
    <t>Plošná úprava terénu do 500 m2 zemina skupiny 1 až 4 nerovnosti přes 50 do 100 mm ve svahu přes 1:2 do 1:1</t>
  </si>
  <si>
    <t>-1073457173</t>
  </si>
  <si>
    <t>Plošná úprava terénu v zemině skupiny 1 až 4 s urovnáním povrchu bez doplnění ornice souvislé plochy do 500 m2 při nerovnostech terénu přes 50 do 100 mm na svahu přes 1:2 do 1:1</t>
  </si>
  <si>
    <t>https://podminky.urs.cz/item/CS_URS_2022_01/181111113</t>
  </si>
  <si>
    <t>"výškové vyrovnání pozemku před rozprostřením ornice</t>
  </si>
  <si>
    <t>6,0*10,0*0,5</t>
  </si>
  <si>
    <t>9,0*10,0*0,5</t>
  </si>
  <si>
    <t>30*1,9</t>
  </si>
  <si>
    <t>23</t>
  </si>
  <si>
    <t>181305111</t>
  </si>
  <si>
    <t>Převrstvení ornice na skládce</t>
  </si>
  <si>
    <t>288744595</t>
  </si>
  <si>
    <t>https://podminky.urs.cz/item/CS_URS_2022_01/181305111</t>
  </si>
  <si>
    <t>"převrstvení ornice ze skrývky na mezideponii</t>
  </si>
  <si>
    <t>24</t>
  </si>
  <si>
    <t>181411133</t>
  </si>
  <si>
    <t>Založení parkového trávníku výsevem pl do 1000 m2 ve svahu přes 1:2 do 1:1</t>
  </si>
  <si>
    <t>852597725</t>
  </si>
  <si>
    <t>Založení trávníku na půdě předem připravené plochy do 1000 m2 výsevem včetně utažení parkového na svahu přes 1:2 do 1:1</t>
  </si>
  <si>
    <t>https://podminky.urs.cz/item/CS_URS_2022_01/181411133</t>
  </si>
  <si>
    <t>"výsev travním semenem parkovým</t>
  </si>
  <si>
    <t>25</t>
  </si>
  <si>
    <t>005724100</t>
  </si>
  <si>
    <t>osivo směs travní parková</t>
  </si>
  <si>
    <t>kg</t>
  </si>
  <si>
    <t>-339740731</t>
  </si>
  <si>
    <t>132*0,04 'Přepočtené koeficientem množství</t>
  </si>
  <si>
    <t>26</t>
  </si>
  <si>
    <t>182351023</t>
  </si>
  <si>
    <t>Rozprostření ornice pl do 100 m2 ve svahu přes 1:5 tl vrstvy do 200 mm strojně</t>
  </si>
  <si>
    <t>-624547067</t>
  </si>
  <si>
    <t>Rozprostření a urovnání ornice ve svahu sklonu přes 1:5 strojně při souvislé ploše do 100 m2, tl. vrstvy do 200 mm</t>
  </si>
  <si>
    <t>https://podminky.urs.cz/item/CS_URS_2022_01/182351023</t>
  </si>
  <si>
    <t>"rozprostření ornice v tl. 20 cm (předpoklad zpětného použití ornice ze skrývky)</t>
  </si>
  <si>
    <t>27</t>
  </si>
  <si>
    <t>183403353</t>
  </si>
  <si>
    <t>Obdělání půdy hrabáním ve svahu přes 1:2 do 1:1</t>
  </si>
  <si>
    <t>132579891</t>
  </si>
  <si>
    <t>Obdělání půdy hrabáním na svahu přes 1:2 do 1:1</t>
  </si>
  <si>
    <t>https://podminky.urs.cz/item/CS_URS_2022_01/183403353</t>
  </si>
  <si>
    <t>"urovnání před výsevem</t>
  </si>
  <si>
    <t>28</t>
  </si>
  <si>
    <t>183403371</t>
  </si>
  <si>
    <t>Obdělání půdy dusáním ve svahu přes 1:2 do 1:1</t>
  </si>
  <si>
    <t>-1514773162</t>
  </si>
  <si>
    <t>Obdělání půdy dusáním na svahu přes 1:2 do 1:1</t>
  </si>
  <si>
    <t>https://podminky.urs.cz/item/CS_URS_2022_01/183403371</t>
  </si>
  <si>
    <t>"utužení po výsevu</t>
  </si>
  <si>
    <t>29</t>
  </si>
  <si>
    <t>184802633</t>
  </si>
  <si>
    <t>Chemické odplevelení po založení kultury postřikem hnízdově ve svahu přes 1:2 do 1:1</t>
  </si>
  <si>
    <t>390771304</t>
  </si>
  <si>
    <t>Chemické odplevelení po založení kultury na svahu přes 1:2 do 1:1 postřikem hnízdově</t>
  </si>
  <si>
    <t>https://podminky.urs.cz/item/CS_URS_2022_01/184802633</t>
  </si>
  <si>
    <t>"chemické odplevelení postřikem proti dvouděložným plevelům</t>
  </si>
  <si>
    <t>30</t>
  </si>
  <si>
    <t>185802133</t>
  </si>
  <si>
    <t>Hnojení půdy umělým hnojivem na široko ve svahu přes 1:2 do 1:1</t>
  </si>
  <si>
    <t>-322412336</t>
  </si>
  <si>
    <t>Hnojení půdy nebo trávníku na svahu přes 1:2 do 1:1 umělým hnojivem na široko</t>
  </si>
  <si>
    <t>https://podminky.urs.cz/item/CS_URS_2022_01/185802133</t>
  </si>
  <si>
    <t>"hnojení startovacím hnojivem 30 g/m2</t>
  </si>
  <si>
    <t>(75+57)*0,03*0,001</t>
  </si>
  <si>
    <t>31</t>
  </si>
  <si>
    <t>25191155</t>
  </si>
  <si>
    <t>hnojivo průmyslové</t>
  </si>
  <si>
    <t>187310307</t>
  </si>
  <si>
    <t>0,004*1000 'Přepočtené koeficientem množství</t>
  </si>
  <si>
    <t>Zakládání</t>
  </si>
  <si>
    <t>32</t>
  </si>
  <si>
    <t>211971121</t>
  </si>
  <si>
    <t>Zřízení opláštění žeber nebo trativodů geotextilií v rýze nebo zářezu sklonu přes 1:2 š do 2,5 m</t>
  </si>
  <si>
    <t>1737477523</t>
  </si>
  <si>
    <t>Zřízení opláštění výplně z geotextilie odvodňovacích žeber nebo trativodů v rýze nebo zářezu se stěnami svislými nebo šikmými o sklonu přes 1:2 při rozvinuté šířce opláštění do 2,5 m</t>
  </si>
  <si>
    <t>https://podminky.urs.cz/item/CS_URS_2022_01/211971121</t>
  </si>
  <si>
    <t>"podélná drenáž ve štěrkovém obsypu 16/32 mm - dl. 28,0 m</t>
  </si>
  <si>
    <t>"obalení štěrkového obsypu geotextilií - cca 1,2 m2/m</t>
  </si>
  <si>
    <t>28,0*1,2</t>
  </si>
  <si>
    <t>33</t>
  </si>
  <si>
    <t>69311081</t>
  </si>
  <si>
    <t>geotextilie netkaná separační, ochranná, filtrační, drenážní PES 300g/m2</t>
  </si>
  <si>
    <t>-1779142964</t>
  </si>
  <si>
    <t>33,6*1,1845 'Přepočtené koeficientem množství</t>
  </si>
  <si>
    <t>34</t>
  </si>
  <si>
    <t>212752411</t>
  </si>
  <si>
    <t>Trativod z drenážních trubek korugovaných PE-HD SN 8 perforace 220° včetně lože otevřený výkop DN 100 pro liniové stavby</t>
  </si>
  <si>
    <t>-582386646</t>
  </si>
  <si>
    <t>Trativody z drenážních trubek pro liniové stavby a komunikace se zřízením štěrkového lože pod trubky a s jejich obsypem v otevřeném výkopu trubka korugovaná sendvičová PE-HD SN 8 perforace 220° DN 100</t>
  </si>
  <si>
    <t>https://podminky.urs.cz/item/CS_URS_2022_01/212752411</t>
  </si>
  <si>
    <t>"podélná drenáž ve štěrkovém obsypu 16/32 mm - dl. 28,0 m (vyspádování k okraji upraveného terénu)</t>
  </si>
  <si>
    <t>28,0</t>
  </si>
  <si>
    <t>35</t>
  </si>
  <si>
    <t>212755213</t>
  </si>
  <si>
    <t>Trativody z drenážních trubek plastových flexibilních D 80 mm bez lože</t>
  </si>
  <si>
    <t>-1224356044</t>
  </si>
  <si>
    <t>Trativody bez lože z drenážních trubek plastových flexibilních D 80 mm</t>
  </si>
  <si>
    <t>https://podminky.urs.cz/item/CS_URS_2022_01/212755213</t>
  </si>
  <si>
    <t>"výtoky z podélné drenáže z PVC DN 80 (skrz opěrnou zeď) - dl. 0,7 m - 8 ks</t>
  </si>
  <si>
    <t>0,7*8</t>
  </si>
  <si>
    <t>36</t>
  </si>
  <si>
    <t>28654520</t>
  </si>
  <si>
    <t>tvarovka T-kus drenážního systému budov s redukcí DN 100/80</t>
  </si>
  <si>
    <t>kus</t>
  </si>
  <si>
    <t>72593754</t>
  </si>
  <si>
    <t>"odbočné tvarovky na podélné drenáži</t>
  </si>
  <si>
    <t>37</t>
  </si>
  <si>
    <t>226111112</t>
  </si>
  <si>
    <t>Vrty velkoprofilové svislé nezapažené D přes 400 do 450 mm hl od 0 do 5 m hornina II</t>
  </si>
  <si>
    <t>1034770614</t>
  </si>
  <si>
    <t>Velkoprofilové vrty náběrovým vrtáním svislé nezapažené průměru přes 400 do 450 mm, v hl od 0 do 5 m v hornině tř. II</t>
  </si>
  <si>
    <t>https://podminky.urs.cz/item/CS_URS_2022_01/226111112</t>
  </si>
  <si>
    <t>"vrty DN 400 mm - pro osazení zápor z ocelových profilů HEB 200, dl. 10 m -  celkem 30 ks</t>
  </si>
  <si>
    <t>"hor. tř. 2 - dl. 2,5 m (odhad)</t>
  </si>
  <si>
    <t>2,5*30</t>
  </si>
  <si>
    <t>38</t>
  </si>
  <si>
    <t>226111113</t>
  </si>
  <si>
    <t>Vrty velkoprofilové svislé nezapažené D přes 400 do 450 mm hl od 0 do 5 m hornina III</t>
  </si>
  <si>
    <t>-463546655</t>
  </si>
  <si>
    <t>Velkoprofilové vrty náběrovým vrtáním svislé nezapažené průměru přes 400 do 450 mm, v hl od 0 do 5 m v hornině tř. III</t>
  </si>
  <si>
    <t>https://podminky.urs.cz/item/CS_URS_2022_01/226111113</t>
  </si>
  <si>
    <t>"hor. tř. 3 - dl. 2,5 m (odhad)</t>
  </si>
  <si>
    <t>39</t>
  </si>
  <si>
    <t>226111214</t>
  </si>
  <si>
    <t>Vrty velkoprofilové svislé nezapažené D přes 400 do 450 mm hl přes 5 m hornina IV</t>
  </si>
  <si>
    <t>72118681</t>
  </si>
  <si>
    <t>Velkoprofilové vrty náběrovým vrtáním svislé nezapažené průměru přes 400 do 450 mm, v hl přes 5 m v hornině tř. IV</t>
  </si>
  <si>
    <t>https://podminky.urs.cz/item/CS_URS_2022_01/226111214</t>
  </si>
  <si>
    <t>"hor. tř. 4 - dl. 2,5 m (odhad)</t>
  </si>
  <si>
    <t>40</t>
  </si>
  <si>
    <t>226111215</t>
  </si>
  <si>
    <t>Vrty velkoprofilové svislé nezapažené D přes 400 do 450 mm hl přes 5 m hornina V</t>
  </si>
  <si>
    <t>221040167</t>
  </si>
  <si>
    <t>Velkoprofilové vrty náběrovým vrtáním svislé nezapažené průměru přes 400 do 450 mm, v hl přes 5 m v hornině tř. V</t>
  </si>
  <si>
    <t>https://podminky.urs.cz/item/CS_URS_2022_01/226111215</t>
  </si>
  <si>
    <t>41</t>
  </si>
  <si>
    <t>273313611</t>
  </si>
  <si>
    <t>Základové desky z betonu tř. C 16/20</t>
  </si>
  <si>
    <t>-1200144364</t>
  </si>
  <si>
    <t>Základy z betonu prostého desky z betonu kamenem neprokládaného tř. C 16/20</t>
  </si>
  <si>
    <t>https://podminky.urs.cz/item/CS_URS_2022_01/273313611</t>
  </si>
  <si>
    <t>"podkladní beton tl. 100 mm (pod patou opěrné stěny)</t>
  </si>
  <si>
    <t>4,2*28,2*0,1</t>
  </si>
  <si>
    <t>Svislé a kompletní konstrukce</t>
  </si>
  <si>
    <t>42</t>
  </si>
  <si>
    <t>327324128</t>
  </si>
  <si>
    <t>Opěrné zdi a valy ze ŽB odolného proti agresivnímu prostředí tř. C 30/37</t>
  </si>
  <si>
    <t>-988449752</t>
  </si>
  <si>
    <t>Opěrné zdi a valy z betonu železového odolný proti agresivnímu prostředí tř. C 30/37</t>
  </si>
  <si>
    <t>https://podminky.urs.cz/item/CS_URS_2022_01/327324128</t>
  </si>
  <si>
    <t>"opěrná stěna ve tvaru obráceného "T" - dl. 28,0 m; v 5,06-6,65 m + symetrická pata š. 4,0 m; v 0,6 m</t>
  </si>
  <si>
    <t>4,0*0,6*28,0   "pata"</t>
  </si>
  <si>
    <t>((5,06+6,525)*12,375*0,5+(6,525+6,65)*15,625*0,5)*0,5   "stěna - plocha 174,612 m2; tl. 0,5 m"</t>
  </si>
  <si>
    <t>43</t>
  </si>
  <si>
    <t>3273501.R</t>
  </si>
  <si>
    <t>Příplatek za vložení trojúhelníkových lišt u bednění opěrných zdí a valů</t>
  </si>
  <si>
    <t>313774211</t>
  </si>
  <si>
    <t>"v místě řízené trhliny - dl. 6,5 m - 4 ks</t>
  </si>
  <si>
    <t>6,5*4</t>
  </si>
  <si>
    <t>44</t>
  </si>
  <si>
    <t>327351211</t>
  </si>
  <si>
    <t>Bednění opěrných zdí a valů svislých i skloněných zřízení</t>
  </si>
  <si>
    <t>-264695327</t>
  </si>
  <si>
    <t>Bednění opěrných zdí a valů svislých i skloněných, výšky do 20 m zřízení</t>
  </si>
  <si>
    <t>https://podminky.urs.cz/item/CS_URS_2022_01/327351211</t>
  </si>
  <si>
    <t>"zřízení oboustranného bednění</t>
  </si>
  <si>
    <t>(28,0+4,0)*2*0,6   "boky paty"</t>
  </si>
  <si>
    <t>(174,612*2+5,06*0,5+6,55*0,5)*1,05   "svislá stěna"</t>
  </si>
  <si>
    <t>45</t>
  </si>
  <si>
    <t>327351221</t>
  </si>
  <si>
    <t>Bednění opěrných zdí a valů svislých i skloněných odstranění</t>
  </si>
  <si>
    <t>1341054665</t>
  </si>
  <si>
    <t>Bednění opěrných zdí a valů svislých i skloněných, výšky do 20 m odstranění</t>
  </si>
  <si>
    <t>https://podminky.urs.cz/item/CS_URS_2022_01/327351221</t>
  </si>
  <si>
    <t>"odstranění oboustranného bednění</t>
  </si>
  <si>
    <t>46</t>
  </si>
  <si>
    <t>327361006</t>
  </si>
  <si>
    <t>Výztuž opěrných zdí a valů D 12 mm z betonářské oceli 10 505</t>
  </si>
  <si>
    <t>-555400060</t>
  </si>
  <si>
    <t>Výztuž opěrných zdí a valů průměru do 12 mm, z oceli 10 505 (R) nebo BSt 500</t>
  </si>
  <si>
    <t>https://podminky.urs.cz/item/CS_URS_2022_01/327361006</t>
  </si>
  <si>
    <t xml:space="preserve">"výztuž z oceli 10505 (R) - vázaná </t>
  </si>
  <si>
    <t>11,6</t>
  </si>
  <si>
    <t>47</t>
  </si>
  <si>
    <t>334791112</t>
  </si>
  <si>
    <t>Prostup v betonových zdech z plastových trub DN do 110</t>
  </si>
  <si>
    <t>-1387970402</t>
  </si>
  <si>
    <t>Prostup v betonových zdech z plastových trub průměru do DN 110</t>
  </si>
  <si>
    <t>https://podminky.urs.cz/item/CS_URS_2022_01/334791112</t>
  </si>
  <si>
    <t>"prostup pro příčnou drenáž včetně chráničky  (skrz opěrnou zeď) - pro výtoky z podélné drenáže z PVC DN 80 - dl. 0,6 m - 8 ks</t>
  </si>
  <si>
    <t>0,6*8</t>
  </si>
  <si>
    <t>48</t>
  </si>
  <si>
    <t>334791113</t>
  </si>
  <si>
    <t>Prostup v betonových zdech z plastových trub DN do 160</t>
  </si>
  <si>
    <t>314803363</t>
  </si>
  <si>
    <t>Prostup v betonových zdech z plastových trub průměru do DN 160</t>
  </si>
  <si>
    <t>https://podminky.urs.cz/item/CS_URS_2022_01/334791113</t>
  </si>
  <si>
    <t>"prostup pro VTL plynovod včetně chráničky  (skrz opěrnou zeď) - PVC DN 160 - dl. 0,6 m - 1 ks</t>
  </si>
  <si>
    <t>0,6</t>
  </si>
  <si>
    <t>Komunikace pozemní</t>
  </si>
  <si>
    <t>49</t>
  </si>
  <si>
    <t>564851011</t>
  </si>
  <si>
    <t>Podklad ze štěrkodrtě ŠD plochy do 100 m2 tl 150 mm</t>
  </si>
  <si>
    <t>1913694500</t>
  </si>
  <si>
    <t>Podklad ze štěrkodrti ŠD s rozprostřením a zhutněním plochy jednotlivě do 100 m2, po zhutnění tl. 150 mm</t>
  </si>
  <si>
    <t>https://podminky.urs.cz/item/CS_URS_2022_01/564851011</t>
  </si>
  <si>
    <t>"podklad ze štěrkodrti tl. 150 mm pod betonovou přídlažbu terénu za opěrnou zdí</t>
  </si>
  <si>
    <t>28,0*0,5*1,15</t>
  </si>
  <si>
    <t>50</t>
  </si>
  <si>
    <t>596811220</t>
  </si>
  <si>
    <t>Kladení betonové dlažby komunikací pro pěší do lože z kameniva velikosti přes 0,09 do 0,25 m2 pl do 50 m2</t>
  </si>
  <si>
    <t>-1174635478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</si>
  <si>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</si>
  <si>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https://podminky.urs.cz/item/CS_URS_2022_01/596811220</t>
  </si>
  <si>
    <t>"betonová přídlažba terénu za opěrnou zdí - š. 0,5 m; dl. 28,0 m</t>
  </si>
  <si>
    <t>28,0*0,5</t>
  </si>
  <si>
    <t>51</t>
  </si>
  <si>
    <t>59245601</t>
  </si>
  <si>
    <t>dlažba desková betonová 500x500x50mm přírodní</t>
  </si>
  <si>
    <t>1638763407</t>
  </si>
  <si>
    <t>14*1,05 'Přepočtené koeficientem množství</t>
  </si>
  <si>
    <t>Ostatní konstrukce a práce, bourání</t>
  </si>
  <si>
    <t>52</t>
  </si>
  <si>
    <t>931994141</t>
  </si>
  <si>
    <t>Těsnění pracovní spáry betonové konstrukce polyuretanovým tmelem do pl 1,5 cm2</t>
  </si>
  <si>
    <t>-1430974302</t>
  </si>
  <si>
    <t>Těsnění spáry betonové konstrukce pásy, profily, tmely tmelem polyuretanovým spáry pracovní do 1,5 cm2</t>
  </si>
  <si>
    <t>https://podminky.urs.cz/item/CS_URS_2022_01/931994141</t>
  </si>
  <si>
    <t>"těsnění řízených trhlin PUR tmelem dl. 6,5 m - 4 ks</t>
  </si>
  <si>
    <t>53</t>
  </si>
  <si>
    <t>953334657</t>
  </si>
  <si>
    <t>Kruhový PVC profil do řízených smršťovacích spar betonových kcí š přes 350 do 500 mm</t>
  </si>
  <si>
    <t>-405304240</t>
  </si>
  <si>
    <t>Kruhový PVC profil do řízených smršťovacích spar betonových konstrukcí k vytvoření a utěsnění plánovaných spar pro tloušťku stěny přes 350 do 500 mm</t>
  </si>
  <si>
    <t>https://podminky.urs.cz/item/CS_URS_2022_01/953334657</t>
  </si>
  <si>
    <t>"m+d těsnících profilů (sluníčka) - dl. 6,5 m - 4 ks (odstup 5,6 m)</t>
  </si>
  <si>
    <t>998</t>
  </si>
  <si>
    <t>Přesun hmot</t>
  </si>
  <si>
    <t>54</t>
  </si>
  <si>
    <t>998153131</t>
  </si>
  <si>
    <t>Přesun hmot pro samostatné zdi a valy zděné z cihel, kamene, tvárnic nebo monolitické v do 12 m</t>
  </si>
  <si>
    <t>-480343171</t>
  </si>
  <si>
    <t>Přesun hmot pro zdi a valy samostatné se svislou nosnou konstrukcí zděnou nebo monolitickou betonovou tyčovou nebo plošnou vodorovná dopravní vzdálenost do 50 m, pro zdi výšky do 12 m</t>
  </si>
  <si>
    <t>https://podminky.urs.cz/item/CS_URS_2022_01/998153131</t>
  </si>
  <si>
    <t>102 - Oplocení (Zábrana proti pádu)</t>
  </si>
  <si>
    <t>HZS - Hodinové zúčtovací sazby</t>
  </si>
  <si>
    <t>338171125</t>
  </si>
  <si>
    <t>Osazování sloupků a vzpěr plotových ocelových v do 2,60 m ukotvením k pevnému podkladu</t>
  </si>
  <si>
    <t>1845035560</t>
  </si>
  <si>
    <t>Montáž sloupků a vzpěr plotových ocelových trubkových nebo profilovaných výšky do 2,60 m ukotvením k pevnému podkladu</t>
  </si>
  <si>
    <t>https://podminky.urs.cz/item/CS_URS_2022_01/338171125</t>
  </si>
  <si>
    <t>"osazení sloupků a vzpěr k horní hraně opěrné stěny</t>
  </si>
  <si>
    <t>10   "sloupky"</t>
  </si>
  <si>
    <t>4   "vzpěry"</t>
  </si>
  <si>
    <t>5534201.M</t>
  </si>
  <si>
    <t>sloupek plotový ocelový Pz a komaxitové 1500/38x1,5mm</t>
  </si>
  <si>
    <t>M-položka vlastní</t>
  </si>
  <si>
    <t>1654872142</t>
  </si>
  <si>
    <t>5534202.M</t>
  </si>
  <si>
    <t>vzpěra plotová ocelová Pz a komaxit 1500/38x1,5mm</t>
  </si>
  <si>
    <t>-1208626374</t>
  </si>
  <si>
    <t>5534211.M</t>
  </si>
  <si>
    <t>platle pro sloupky ocelová Pz průměr 38 mm</t>
  </si>
  <si>
    <t>-1027708288</t>
  </si>
  <si>
    <t>5534212.M</t>
  </si>
  <si>
    <t>platle pro vzpěru ocelová Pz průměr 38 mm</t>
  </si>
  <si>
    <t>-1522164633</t>
  </si>
  <si>
    <t>156192100</t>
  </si>
  <si>
    <t>krytka plastová D 38/48mm</t>
  </si>
  <si>
    <t>-902622185</t>
  </si>
  <si>
    <t>348401220</t>
  </si>
  <si>
    <t>Montáž oplocení ze strojového pletiva bez napínacích drátů v do 1,6 m</t>
  </si>
  <si>
    <t>1719156461</t>
  </si>
  <si>
    <t>Montáž oplocení z pletiva strojového bez napínacích drátů do 1,6 m</t>
  </si>
  <si>
    <t>https://podminky.urs.cz/item/CS_URS_2022_01/348401220</t>
  </si>
  <si>
    <t>31327500</t>
  </si>
  <si>
    <t>pletivo drátěné plastifikované se čtvercovými oky 50/2,2mm v 1000mm</t>
  </si>
  <si>
    <t>30907749</t>
  </si>
  <si>
    <t>28*1,05 'Přepočtené koeficientem množství</t>
  </si>
  <si>
    <t>348401350</t>
  </si>
  <si>
    <t>Rozvinutí, montáž a napnutí napínacího drátu na oplocení</t>
  </si>
  <si>
    <t>79333593</t>
  </si>
  <si>
    <t>Montáž oplocení z pletiva rozvinutí, uchycení a napnutí drátu napínacího</t>
  </si>
  <si>
    <t>https://podminky.urs.cz/item/CS_URS_2022_01/348401350</t>
  </si>
  <si>
    <t>28*2</t>
  </si>
  <si>
    <t>156191000</t>
  </si>
  <si>
    <t>drát poplastovaný kruhový napínací 2,5/3,5mm</t>
  </si>
  <si>
    <t>345564936</t>
  </si>
  <si>
    <t>Poznámka k položce:
- barva zelená</t>
  </si>
  <si>
    <t>56*1,03 'Přepočtené koeficientem množství</t>
  </si>
  <si>
    <t>348401360</t>
  </si>
  <si>
    <t>Přiháčkování strojového pletiva k napínacímu drátu na oplocení</t>
  </si>
  <si>
    <t>-1805264660</t>
  </si>
  <si>
    <t>Montáž oplocení z pletiva rozvinutí, uchycení a napnutí drátu přiháčkování pletiva k napínacímu drátu</t>
  </si>
  <si>
    <t>https://podminky.urs.cz/item/CS_URS_2022_01/348401360</t>
  </si>
  <si>
    <t>156192000</t>
  </si>
  <si>
    <t>drát poplastovaný kruhový vázací 1,1/1,5mm</t>
  </si>
  <si>
    <t>-1844783023</t>
  </si>
  <si>
    <t>56*0,5 'Přepočtené koeficientem množství</t>
  </si>
  <si>
    <t>5534390.M</t>
  </si>
  <si>
    <t>spojovací materiál k oplocení - napínáky, opasky, očka atd.</t>
  </si>
  <si>
    <t>kpl</t>
  </si>
  <si>
    <t>166362769</t>
  </si>
  <si>
    <t>953961112</t>
  </si>
  <si>
    <t>Kotvy chemickým tmelem M 10 hl 90 mm do betonu, ŽB nebo kamene s vyvrtáním otvoru</t>
  </si>
  <si>
    <t>418267092</t>
  </si>
  <si>
    <t>Kotvy chemické s vyvrtáním otvoru do betonu, železobetonu nebo tvrdého kamene tmel, velikost M 10, hloubka 90 mm</t>
  </si>
  <si>
    <t>https://podminky.urs.cz/item/CS_URS_2022_01/953961112</t>
  </si>
  <si>
    <t>"přikotvení sloupků a vzpěr k horní hraně opěrné stěny pomocí lepených kotev 4x M10</t>
  </si>
  <si>
    <t>10*4   "sloupky"</t>
  </si>
  <si>
    <t>4*4   "vzpěry"</t>
  </si>
  <si>
    <t>953965115</t>
  </si>
  <si>
    <t>Kotevní šroub pro chemické kotvy M 10 dl 130 mm</t>
  </si>
  <si>
    <t>-1014987232</t>
  </si>
  <si>
    <t>Kotvy chemické s vyvrtáním otvoru kotevní šrouby pro chemické kotvy, velikost M 10, délka 130 mm</t>
  </si>
  <si>
    <t>https://podminky.urs.cz/item/CS_URS_2022_01/953965115</t>
  </si>
  <si>
    <t>998232110</t>
  </si>
  <si>
    <t>Přesun hmot pro oplocení zděné z cihel nebo tvárnic v do 3 m</t>
  </si>
  <si>
    <t>1676449269</t>
  </si>
  <si>
    <t>Přesun hmot pro oplocení se svislou nosnou konstrukcí zděnou z cihel, tvárnic, bloků, popř. kovovou nebo dřevěnou vodorovná dopravní vzdálenost do 50 m, pro oplocení výšky do 3 m</t>
  </si>
  <si>
    <t>https://podminky.urs.cz/item/CS_URS_2022_01/998232110</t>
  </si>
  <si>
    <t>HZS</t>
  </si>
  <si>
    <t>Hodinové zúčtovací sazby</t>
  </si>
  <si>
    <t>HZS2131</t>
  </si>
  <si>
    <t>Hodinová zúčtovací sazba zámečník</t>
  </si>
  <si>
    <t>hod</t>
  </si>
  <si>
    <t>512</t>
  </si>
  <si>
    <t>957645102</t>
  </si>
  <si>
    <t>Hodinové zúčtovací sazby profesí PSV provádění stavebních konstrukcí zámečník</t>
  </si>
  <si>
    <t>https://podminky.urs.cz/item/CS_URS_2022_01/HZS2131</t>
  </si>
  <si>
    <t>"délková úprava sloupků a vzpěr + nasazení sloupků a vzpěr na platle</t>
  </si>
  <si>
    <t>002 -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</si>
  <si>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</si>
  <si>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</si>
  <si>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</si>
  <si>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</si>
  <si>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</si>
  <si>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VRN8 - Přesun stavebních kapacit</t>
  </si>
  <si>
    <t>VRN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</si>
  <si>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</si>
  <si>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</si>
  <si>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</si>
  <si>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</si>
  <si>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</si>
  <si>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1024</t>
  </si>
  <si>
    <t>701199053</t>
  </si>
  <si>
    <t>https://podminky.urs.cz/item/CS_URS_2022_01/012203000</t>
  </si>
  <si>
    <t>012303000</t>
  </si>
  <si>
    <t>Geodetické práce po výstavbě</t>
  </si>
  <si>
    <t>632742368</t>
  </si>
  <si>
    <t>https://podminky.urs.cz/item/CS_URS_2022_01/012303000</t>
  </si>
  <si>
    <t>Poznámka k položce:
- zaměření skutečného provedení
- vypracování geometrického plánu</t>
  </si>
  <si>
    <t>013254000</t>
  </si>
  <si>
    <t>Dokumentace skutečného provedení stavby</t>
  </si>
  <si>
    <t>723625342</t>
  </si>
  <si>
    <t>https://podminky.urs.cz/item/CS_URS_2022_01/013254000</t>
  </si>
  <si>
    <t>VRN3</t>
  </si>
  <si>
    <t>Zařízení staveniště</t>
  </si>
  <si>
    <t>030001000</t>
  </si>
  <si>
    <t>%</t>
  </si>
  <si>
    <t>-2014152086</t>
  </si>
  <si>
    <t>https://podminky.urs.cz/item/CS_URS_2022_01/030001000</t>
  </si>
  <si>
    <t>VRN4</t>
  </si>
  <si>
    <t>Inženýrská činnost</t>
  </si>
  <si>
    <t>041403000</t>
  </si>
  <si>
    <t>Koordinátor BOZP na staveništi</t>
  </si>
  <si>
    <t>-38002875</t>
  </si>
  <si>
    <t>https://podminky.urs.cz/item/CS_URS_2022_01/041403000</t>
  </si>
  <si>
    <t>045002000</t>
  </si>
  <si>
    <t>Kompletační a koordinační činnost</t>
  </si>
  <si>
    <t>-866593584</t>
  </si>
  <si>
    <t>https://podminky.urs.cz/item/CS_URS_2022_01/045002000</t>
  </si>
  <si>
    <t>0491002.R</t>
  </si>
  <si>
    <t>Dodavatelská dokumentace včetně plánu BOZP, havarijního a povodňového plánu</t>
  </si>
  <si>
    <t>-91103253</t>
  </si>
  <si>
    <t>VRN6</t>
  </si>
  <si>
    <t>Územní vlivy</t>
  </si>
  <si>
    <t>065002000</t>
  </si>
  <si>
    <t>Mimostaveništní doprava materiálů</t>
  </si>
  <si>
    <t>-210082490</t>
  </si>
  <si>
    <t>https://podminky.urs.cz/item/CS_URS_2022_01/065002000</t>
  </si>
  <si>
    <t>VRN8</t>
  </si>
  <si>
    <t>Přesun stavebních kapacit</t>
  </si>
  <si>
    <t>081002000</t>
  </si>
  <si>
    <t>Doprava zaměstnanců</t>
  </si>
  <si>
    <t>204032037</t>
  </si>
  <si>
    <t>https://podminky.urs.cz/item/CS_URS_2022_01/081002000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</si>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</sst>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43" fillId="0" borderId="23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3" fillId="0" borderId="30" xfId="0" applyFont="1" applyBorder="1" applyAlignment="1">
      <alignment vertical="center" wrapText="1"/>
    </xf>
    <xf numFmtId="0" fontId="43" fillId="0" borderId="0" xfId="0" applyFont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5" fillId="0" borderId="29" xfId="0" applyFont="1" applyBorder="1" applyAlignment="1">
      <alignment horizontal="left"/>
    </xf>
    <xf numFmtId="0" fontId="48" fillId="0" borderId="29" xfId="0" applyFont="1" applyBorder="1" applyAlignment="1">
      <alignment/>
    </xf>
    <xf numFmtId="0" fontId="43" fillId="0" borderId="26" xfId="0" applyFont="1" applyBorder="1" applyAlignment="1">
      <alignment vertical="top"/>
    </xf>
    <xf numFmtId="0" fontId="43" fillId="0" borderId="27" xfId="0" applyFont="1" applyBorder="1" applyAlignment="1">
      <alignment vertical="top"/>
    </xf>
    <xf numFmtId="0" fontId="43" fillId="0" borderId="28" xfId="0" applyFont="1" applyBorder="1" applyAlignment="1">
      <alignment vertical="top"/>
    </xf>
    <xf numFmtId="0" fontId="43" fillId="0" borderId="29" xfId="0" applyFont="1" applyBorder="1" applyAlignment="1">
      <alignment vertical="top"/>
    </xf>
    <xf numFmtId="0" fontId="43" fillId="0" borderId="30" xfId="0" applyFont="1" applyBorder="1" applyAlignment="1">
      <alignment vertical="top"/>
    </xf>
    <xf numFmtId="0" fontId="0" fillId="0" borderId="0" xfId="0"/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left" wrapText="1"/>
    </xf>
    <xf numFmtId="0" fontId="44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15" TargetMode="External" /><Relationship Id="rId2" Type="http://schemas.openxmlformats.org/officeDocument/2006/relationships/hyperlink" Target="https://podminky.urs.cz/item/CS_URS_2022_01/131151204" TargetMode="External" /><Relationship Id="rId3" Type="http://schemas.openxmlformats.org/officeDocument/2006/relationships/hyperlink" Target="https://podminky.urs.cz/item/CS_URS_2022_01/131251204" TargetMode="External" /><Relationship Id="rId4" Type="http://schemas.openxmlformats.org/officeDocument/2006/relationships/hyperlink" Target="https://podminky.urs.cz/item/CS_URS_2022_01/131351204" TargetMode="External" /><Relationship Id="rId5" Type="http://schemas.openxmlformats.org/officeDocument/2006/relationships/hyperlink" Target="https://podminky.urs.cz/item/CS_URS_2022_01/131451204" TargetMode="External" /><Relationship Id="rId6" Type="http://schemas.openxmlformats.org/officeDocument/2006/relationships/hyperlink" Target="https://podminky.urs.cz/item/CS_URS_2022_01/151711121" TargetMode="External" /><Relationship Id="rId7" Type="http://schemas.openxmlformats.org/officeDocument/2006/relationships/hyperlink" Target="https://podminky.urs.cz/item/CS_URS_2022_01/151712111.1" TargetMode="External" /><Relationship Id="rId8" Type="http://schemas.openxmlformats.org/officeDocument/2006/relationships/hyperlink" Target="https://podminky.urs.cz/item/CS_URS_2022_01/151721111" TargetMode="External" /><Relationship Id="rId9" Type="http://schemas.openxmlformats.org/officeDocument/2006/relationships/hyperlink" Target="https://podminky.urs.cz/item/CS_URS_2022_01/151721112" TargetMode="External" /><Relationship Id="rId10" Type="http://schemas.openxmlformats.org/officeDocument/2006/relationships/hyperlink" Target="https://podminky.urs.cz/item/CS_URS_2022_01/162351103" TargetMode="External" /><Relationship Id="rId11" Type="http://schemas.openxmlformats.org/officeDocument/2006/relationships/hyperlink" Target="https://podminky.urs.cz/item/CS_URS_2022_01/162351104" TargetMode="External" /><Relationship Id="rId12" Type="http://schemas.openxmlformats.org/officeDocument/2006/relationships/hyperlink" Target="https://podminky.urs.cz/item/CS_URS_2022_01/162351104" TargetMode="External" /><Relationship Id="rId13" Type="http://schemas.openxmlformats.org/officeDocument/2006/relationships/hyperlink" Target="https://podminky.urs.cz/item/CS_URS_2022_01/162351124" TargetMode="External" /><Relationship Id="rId14" Type="http://schemas.openxmlformats.org/officeDocument/2006/relationships/hyperlink" Target="https://podminky.urs.cz/item/CS_URS_2022_01/167151111" TargetMode="External" /><Relationship Id="rId15" Type="http://schemas.openxmlformats.org/officeDocument/2006/relationships/hyperlink" Target="https://podminky.urs.cz/item/CS_URS_2022_01/171251201" TargetMode="External" /><Relationship Id="rId16" Type="http://schemas.openxmlformats.org/officeDocument/2006/relationships/hyperlink" Target="https://podminky.urs.cz/item/CS_URS_2022_01/174151101" TargetMode="External" /><Relationship Id="rId17" Type="http://schemas.openxmlformats.org/officeDocument/2006/relationships/hyperlink" Target="https://podminky.urs.cz/item/CS_URS_2022_01/182251101" TargetMode="External" /><Relationship Id="rId18" Type="http://schemas.openxmlformats.org/officeDocument/2006/relationships/hyperlink" Target="https://podminky.urs.cz/item/CS_URS_2022_01/181111113" TargetMode="External" /><Relationship Id="rId19" Type="http://schemas.openxmlformats.org/officeDocument/2006/relationships/hyperlink" Target="https://podminky.urs.cz/item/CS_URS_2022_01/181305111" TargetMode="External" /><Relationship Id="rId20" Type="http://schemas.openxmlformats.org/officeDocument/2006/relationships/hyperlink" Target="https://podminky.urs.cz/item/CS_URS_2022_01/181411133" TargetMode="External" /><Relationship Id="rId21" Type="http://schemas.openxmlformats.org/officeDocument/2006/relationships/hyperlink" Target="https://podminky.urs.cz/item/CS_URS_2022_01/182351023" TargetMode="External" /><Relationship Id="rId22" Type="http://schemas.openxmlformats.org/officeDocument/2006/relationships/hyperlink" Target="https://podminky.urs.cz/item/CS_URS_2022_01/183403353" TargetMode="External" /><Relationship Id="rId23" Type="http://schemas.openxmlformats.org/officeDocument/2006/relationships/hyperlink" Target="https://podminky.urs.cz/item/CS_URS_2022_01/183403371" TargetMode="External" /><Relationship Id="rId24" Type="http://schemas.openxmlformats.org/officeDocument/2006/relationships/hyperlink" Target="https://podminky.urs.cz/item/CS_URS_2022_01/184802633" TargetMode="External" /><Relationship Id="rId25" Type="http://schemas.openxmlformats.org/officeDocument/2006/relationships/hyperlink" Target="https://podminky.urs.cz/item/CS_URS_2022_01/185802133" TargetMode="External" /><Relationship Id="rId26" Type="http://schemas.openxmlformats.org/officeDocument/2006/relationships/hyperlink" Target="https://podminky.urs.cz/item/CS_URS_2022_01/211971121" TargetMode="External" /><Relationship Id="rId27" Type="http://schemas.openxmlformats.org/officeDocument/2006/relationships/hyperlink" Target="https://podminky.urs.cz/item/CS_URS_2022_01/212752411" TargetMode="External" /><Relationship Id="rId28" Type="http://schemas.openxmlformats.org/officeDocument/2006/relationships/hyperlink" Target="https://podminky.urs.cz/item/CS_URS_2022_01/212755213" TargetMode="External" /><Relationship Id="rId29" Type="http://schemas.openxmlformats.org/officeDocument/2006/relationships/hyperlink" Target="https://podminky.urs.cz/item/CS_URS_2022_01/226111112" TargetMode="External" /><Relationship Id="rId30" Type="http://schemas.openxmlformats.org/officeDocument/2006/relationships/hyperlink" Target="https://podminky.urs.cz/item/CS_URS_2022_01/226111113" TargetMode="External" /><Relationship Id="rId31" Type="http://schemas.openxmlformats.org/officeDocument/2006/relationships/hyperlink" Target="https://podminky.urs.cz/item/CS_URS_2022_01/226111214" TargetMode="External" /><Relationship Id="rId32" Type="http://schemas.openxmlformats.org/officeDocument/2006/relationships/hyperlink" Target="https://podminky.urs.cz/item/CS_URS_2022_01/226111215" TargetMode="External" /><Relationship Id="rId33" Type="http://schemas.openxmlformats.org/officeDocument/2006/relationships/hyperlink" Target="https://podminky.urs.cz/item/CS_URS_2022_01/273313611" TargetMode="External" /><Relationship Id="rId34" Type="http://schemas.openxmlformats.org/officeDocument/2006/relationships/hyperlink" Target="https://podminky.urs.cz/item/CS_URS_2022_01/327324128" TargetMode="External" /><Relationship Id="rId35" Type="http://schemas.openxmlformats.org/officeDocument/2006/relationships/hyperlink" Target="https://podminky.urs.cz/item/CS_URS_2022_01/327351211" TargetMode="External" /><Relationship Id="rId36" Type="http://schemas.openxmlformats.org/officeDocument/2006/relationships/hyperlink" Target="https://podminky.urs.cz/item/CS_URS_2022_01/327351221" TargetMode="External" /><Relationship Id="rId37" Type="http://schemas.openxmlformats.org/officeDocument/2006/relationships/hyperlink" Target="https://podminky.urs.cz/item/CS_URS_2022_01/327361006" TargetMode="External" /><Relationship Id="rId38" Type="http://schemas.openxmlformats.org/officeDocument/2006/relationships/hyperlink" Target="https://podminky.urs.cz/item/CS_URS_2022_01/334791112" TargetMode="External" /><Relationship Id="rId39" Type="http://schemas.openxmlformats.org/officeDocument/2006/relationships/hyperlink" Target="https://podminky.urs.cz/item/CS_URS_2022_01/334791113" TargetMode="External" /><Relationship Id="rId40" Type="http://schemas.openxmlformats.org/officeDocument/2006/relationships/hyperlink" Target="https://podminky.urs.cz/item/CS_URS_2022_01/564851011" TargetMode="External" /><Relationship Id="rId41" Type="http://schemas.openxmlformats.org/officeDocument/2006/relationships/hyperlink" Target="https://podminky.urs.cz/item/CS_URS_2022_01/596811220" TargetMode="External" /><Relationship Id="rId42" Type="http://schemas.openxmlformats.org/officeDocument/2006/relationships/hyperlink" Target="https://podminky.urs.cz/item/CS_URS_2022_01/931994141" TargetMode="External" /><Relationship Id="rId43" Type="http://schemas.openxmlformats.org/officeDocument/2006/relationships/hyperlink" Target="https://podminky.urs.cz/item/CS_URS_2022_01/953334657" TargetMode="External" /><Relationship Id="rId44" Type="http://schemas.openxmlformats.org/officeDocument/2006/relationships/hyperlink" Target="https://podminky.urs.cz/item/CS_URS_2022_01/998153131" TargetMode="External" /><Relationship Id="rId4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38171125" TargetMode="External" /><Relationship Id="rId2" Type="http://schemas.openxmlformats.org/officeDocument/2006/relationships/hyperlink" Target="https://podminky.urs.cz/item/CS_URS_2022_01/348401220" TargetMode="External" /><Relationship Id="rId3" Type="http://schemas.openxmlformats.org/officeDocument/2006/relationships/hyperlink" Target="https://podminky.urs.cz/item/CS_URS_2022_01/348401350" TargetMode="External" /><Relationship Id="rId4" Type="http://schemas.openxmlformats.org/officeDocument/2006/relationships/hyperlink" Target="https://podminky.urs.cz/item/CS_URS_2022_01/348401360" TargetMode="External" /><Relationship Id="rId5" Type="http://schemas.openxmlformats.org/officeDocument/2006/relationships/hyperlink" Target="https://podminky.urs.cz/item/CS_URS_2022_01/953961112" TargetMode="External" /><Relationship Id="rId6" Type="http://schemas.openxmlformats.org/officeDocument/2006/relationships/hyperlink" Target="https://podminky.urs.cz/item/CS_URS_2022_01/953965115" TargetMode="External" /><Relationship Id="rId7" Type="http://schemas.openxmlformats.org/officeDocument/2006/relationships/hyperlink" Target="https://podminky.urs.cz/item/CS_URS_2022_01/998232110" TargetMode="External" /><Relationship Id="rId8" Type="http://schemas.openxmlformats.org/officeDocument/2006/relationships/hyperlink" Target="https://podminky.urs.cz/item/CS_URS_2022_01/HZS2131" TargetMode="External" /><Relationship Id="rId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2203000" TargetMode="External" /><Relationship Id="rId2" Type="http://schemas.openxmlformats.org/officeDocument/2006/relationships/hyperlink" Target="https://podminky.urs.cz/item/CS_URS_2022_01/012303000" TargetMode="External" /><Relationship Id="rId3" Type="http://schemas.openxmlformats.org/officeDocument/2006/relationships/hyperlink" Target="https://podminky.urs.cz/item/CS_URS_2022_01/013254000" TargetMode="External" /><Relationship Id="rId4" Type="http://schemas.openxmlformats.org/officeDocument/2006/relationships/hyperlink" Target="https://podminky.urs.cz/item/CS_URS_2022_01/030001000" TargetMode="External" /><Relationship Id="rId5" Type="http://schemas.openxmlformats.org/officeDocument/2006/relationships/hyperlink" Target="https://podminky.urs.cz/item/CS_URS_2022_01/041403000" TargetMode="External" /><Relationship Id="rId6" Type="http://schemas.openxmlformats.org/officeDocument/2006/relationships/hyperlink" Target="https://podminky.urs.cz/item/CS_URS_2022_01/045002000" TargetMode="External" /><Relationship Id="rId7" Type="http://schemas.openxmlformats.org/officeDocument/2006/relationships/hyperlink" Target="https://podminky.urs.cz/item/CS_URS_2022_01/065002000" TargetMode="External" /><Relationship Id="rId8" Type="http://schemas.openxmlformats.org/officeDocument/2006/relationships/hyperlink" Target="https://podminky.urs.cz/item/CS_URS_2022_01/081002000" TargetMode="External" /><Relationship Id="rId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37">
      <selection activeCell="AK26" sqref="AK26:AO2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54" t="s">
        <v>14</v>
      </c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24"/>
      <c r="AQ5" s="24"/>
      <c r="AR5" s="22"/>
      <c r="BE5" s="351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56" t="s">
        <v>17</v>
      </c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24"/>
      <c r="AQ6" s="24"/>
      <c r="AR6" s="22"/>
      <c r="BE6" s="352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52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52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52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52"/>
      <c r="BS10" s="19" t="s">
        <v>6</v>
      </c>
    </row>
    <row r="11" spans="2:71" s="1" customFormat="1" ht="18.4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52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2"/>
      <c r="BS12" s="19" t="s">
        <v>6</v>
      </c>
    </row>
    <row r="13" spans="2:71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32</v>
      </c>
      <c r="AO13" s="24"/>
      <c r="AP13" s="24"/>
      <c r="AQ13" s="24"/>
      <c r="AR13" s="22"/>
      <c r="BE13" s="352"/>
      <c r="BS13" s="19" t="s">
        <v>6</v>
      </c>
    </row>
    <row r="14" spans="2:71" ht="12.75">
      <c r="B14" s="23"/>
      <c r="C14" s="24"/>
      <c r="D14" s="24"/>
      <c r="E14" s="357" t="s">
        <v>32</v>
      </c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1" t="s">
        <v>29</v>
      </c>
      <c r="AL14" s="24"/>
      <c r="AM14" s="24"/>
      <c r="AN14" s="33" t="s">
        <v>32</v>
      </c>
      <c r="AO14" s="24"/>
      <c r="AP14" s="24"/>
      <c r="AQ14" s="24"/>
      <c r="AR14" s="22"/>
      <c r="BE14" s="352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2"/>
      <c r="BS15" s="19" t="s">
        <v>4</v>
      </c>
    </row>
    <row r="16" spans="2:71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52"/>
      <c r="BS16" s="19" t="s">
        <v>4</v>
      </c>
    </row>
    <row r="17" spans="2:71" s="1" customFormat="1" ht="18.4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352"/>
      <c r="BS17" s="19" t="s">
        <v>37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2"/>
      <c r="BS18" s="19" t="s">
        <v>6</v>
      </c>
    </row>
    <row r="19" spans="2:71" s="1" customFormat="1" ht="12" customHeight="1">
      <c r="B19" s="23"/>
      <c r="C19" s="24"/>
      <c r="D19" s="31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39</v>
      </c>
      <c r="AO19" s="24"/>
      <c r="AP19" s="24"/>
      <c r="AQ19" s="24"/>
      <c r="AR19" s="22"/>
      <c r="BE19" s="352"/>
      <c r="BS19" s="19" t="s">
        <v>6</v>
      </c>
    </row>
    <row r="20" spans="2:71" s="1" customFormat="1" ht="18.4" customHeight="1">
      <c r="B20" s="23"/>
      <c r="C20" s="24"/>
      <c r="D20" s="24"/>
      <c r="E20" s="29" t="s">
        <v>40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52"/>
      <c r="BS20" s="19" t="s">
        <v>37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2"/>
    </row>
    <row r="22" spans="2:57" s="1" customFormat="1" ht="12" customHeight="1">
      <c r="B22" s="23"/>
      <c r="C22" s="24"/>
      <c r="D22" s="31" t="s">
        <v>41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2"/>
    </row>
    <row r="23" spans="2:57" s="1" customFormat="1" ht="107.25" customHeight="1">
      <c r="B23" s="23"/>
      <c r="C23" s="24"/>
      <c r="D23" s="24"/>
      <c r="E23" s="359" t="s">
        <v>42</v>
      </c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24"/>
      <c r="AP23" s="24"/>
      <c r="AQ23" s="24"/>
      <c r="AR23" s="22"/>
      <c r="BE23" s="352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2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52"/>
    </row>
    <row r="26" spans="1:57" s="2" customFormat="1" ht="25.9" customHeight="1">
      <c r="A26" s="36"/>
      <c r="B26" s="37"/>
      <c r="C26" s="38"/>
      <c r="D26" s="39" t="s">
        <v>43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0">
        <f>ROUND(AG54,2)</f>
        <v>0</v>
      </c>
      <c r="AL26" s="361"/>
      <c r="AM26" s="361"/>
      <c r="AN26" s="361"/>
      <c r="AO26" s="361"/>
      <c r="AP26" s="38"/>
      <c r="AQ26" s="38"/>
      <c r="AR26" s="41"/>
      <c r="BE26" s="352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52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2" t="s">
        <v>44</v>
      </c>
      <c r="M28" s="362"/>
      <c r="N28" s="362"/>
      <c r="O28" s="362"/>
      <c r="P28" s="362"/>
      <c r="Q28" s="38"/>
      <c r="R28" s="38"/>
      <c r="S28" s="38"/>
      <c r="T28" s="38"/>
      <c r="U28" s="38"/>
      <c r="V28" s="38"/>
      <c r="W28" s="362" t="s">
        <v>45</v>
      </c>
      <c r="X28" s="362"/>
      <c r="Y28" s="362"/>
      <c r="Z28" s="362"/>
      <c r="AA28" s="362"/>
      <c r="AB28" s="362"/>
      <c r="AC28" s="362"/>
      <c r="AD28" s="362"/>
      <c r="AE28" s="362"/>
      <c r="AF28" s="38"/>
      <c r="AG28" s="38"/>
      <c r="AH28" s="38"/>
      <c r="AI28" s="38"/>
      <c r="AJ28" s="38"/>
      <c r="AK28" s="362" t="s">
        <v>46</v>
      </c>
      <c r="AL28" s="362"/>
      <c r="AM28" s="362"/>
      <c r="AN28" s="362"/>
      <c r="AO28" s="362"/>
      <c r="AP28" s="38"/>
      <c r="AQ28" s="38"/>
      <c r="AR28" s="41"/>
      <c r="BE28" s="352"/>
    </row>
    <row r="29" spans="2:57" s="3" customFormat="1" ht="14.45" customHeight="1">
      <c r="B29" s="42"/>
      <c r="C29" s="43"/>
      <c r="D29" s="31" t="s">
        <v>47</v>
      </c>
      <c r="E29" s="43"/>
      <c r="F29" s="31" t="s">
        <v>48</v>
      </c>
      <c r="G29" s="43"/>
      <c r="H29" s="43"/>
      <c r="I29" s="43"/>
      <c r="J29" s="43"/>
      <c r="K29" s="43"/>
      <c r="L29" s="344">
        <v>0.21</v>
      </c>
      <c r="M29" s="345"/>
      <c r="N29" s="345"/>
      <c r="O29" s="345"/>
      <c r="P29" s="345"/>
      <c r="Q29" s="43"/>
      <c r="R29" s="43"/>
      <c r="S29" s="43"/>
      <c r="T29" s="43"/>
      <c r="U29" s="43"/>
      <c r="V29" s="43"/>
      <c r="W29" s="346">
        <f>ROUND(AZ54,2)</f>
        <v>0</v>
      </c>
      <c r="X29" s="345"/>
      <c r="Y29" s="345"/>
      <c r="Z29" s="345"/>
      <c r="AA29" s="345"/>
      <c r="AB29" s="345"/>
      <c r="AC29" s="345"/>
      <c r="AD29" s="345"/>
      <c r="AE29" s="345"/>
      <c r="AF29" s="43"/>
      <c r="AG29" s="43"/>
      <c r="AH29" s="43"/>
      <c r="AI29" s="43"/>
      <c r="AJ29" s="43"/>
      <c r="AK29" s="346">
        <f>ROUND(AV54,2)</f>
        <v>0</v>
      </c>
      <c r="AL29" s="345"/>
      <c r="AM29" s="345"/>
      <c r="AN29" s="345"/>
      <c r="AO29" s="345"/>
      <c r="AP29" s="43"/>
      <c r="AQ29" s="43"/>
      <c r="AR29" s="44"/>
      <c r="BE29" s="353"/>
    </row>
    <row r="30" spans="2:57" s="3" customFormat="1" ht="14.45" customHeight="1">
      <c r="B30" s="42"/>
      <c r="C30" s="43"/>
      <c r="D30" s="43"/>
      <c r="E30" s="43"/>
      <c r="F30" s="31" t="s">
        <v>49</v>
      </c>
      <c r="G30" s="43"/>
      <c r="H30" s="43"/>
      <c r="I30" s="43"/>
      <c r="J30" s="43"/>
      <c r="K30" s="43"/>
      <c r="L30" s="344">
        <v>0.15</v>
      </c>
      <c r="M30" s="345"/>
      <c r="N30" s="345"/>
      <c r="O30" s="345"/>
      <c r="P30" s="345"/>
      <c r="Q30" s="43"/>
      <c r="R30" s="43"/>
      <c r="S30" s="43"/>
      <c r="T30" s="43"/>
      <c r="U30" s="43"/>
      <c r="V30" s="43"/>
      <c r="W30" s="346">
        <f>ROUND(BA54,2)</f>
        <v>0</v>
      </c>
      <c r="X30" s="345"/>
      <c r="Y30" s="345"/>
      <c r="Z30" s="345"/>
      <c r="AA30" s="345"/>
      <c r="AB30" s="345"/>
      <c r="AC30" s="345"/>
      <c r="AD30" s="345"/>
      <c r="AE30" s="345"/>
      <c r="AF30" s="43"/>
      <c r="AG30" s="43"/>
      <c r="AH30" s="43"/>
      <c r="AI30" s="43"/>
      <c r="AJ30" s="43"/>
      <c r="AK30" s="346">
        <f>ROUND(AW54,2)</f>
        <v>0</v>
      </c>
      <c r="AL30" s="345"/>
      <c r="AM30" s="345"/>
      <c r="AN30" s="345"/>
      <c r="AO30" s="345"/>
      <c r="AP30" s="43"/>
      <c r="AQ30" s="43"/>
      <c r="AR30" s="44"/>
      <c r="BE30" s="353"/>
    </row>
    <row r="31" spans="2:57" s="3" customFormat="1" ht="14.45" customHeight="1" hidden="1">
      <c r="B31" s="42"/>
      <c r="C31" s="43"/>
      <c r="D31" s="43"/>
      <c r="E31" s="43"/>
      <c r="F31" s="31" t="s">
        <v>50</v>
      </c>
      <c r="G31" s="43"/>
      <c r="H31" s="43"/>
      <c r="I31" s="43"/>
      <c r="J31" s="43"/>
      <c r="K31" s="43"/>
      <c r="L31" s="344">
        <v>0.21</v>
      </c>
      <c r="M31" s="345"/>
      <c r="N31" s="345"/>
      <c r="O31" s="345"/>
      <c r="P31" s="345"/>
      <c r="Q31" s="43"/>
      <c r="R31" s="43"/>
      <c r="S31" s="43"/>
      <c r="T31" s="43"/>
      <c r="U31" s="43"/>
      <c r="V31" s="43"/>
      <c r="W31" s="346">
        <f>ROUND(BB54,2)</f>
        <v>0</v>
      </c>
      <c r="X31" s="345"/>
      <c r="Y31" s="345"/>
      <c r="Z31" s="345"/>
      <c r="AA31" s="345"/>
      <c r="AB31" s="345"/>
      <c r="AC31" s="345"/>
      <c r="AD31" s="345"/>
      <c r="AE31" s="345"/>
      <c r="AF31" s="43"/>
      <c r="AG31" s="43"/>
      <c r="AH31" s="43"/>
      <c r="AI31" s="43"/>
      <c r="AJ31" s="43"/>
      <c r="AK31" s="346">
        <v>0</v>
      </c>
      <c r="AL31" s="345"/>
      <c r="AM31" s="345"/>
      <c r="AN31" s="345"/>
      <c r="AO31" s="345"/>
      <c r="AP31" s="43"/>
      <c r="AQ31" s="43"/>
      <c r="AR31" s="44"/>
      <c r="BE31" s="353"/>
    </row>
    <row r="32" spans="2:57" s="3" customFormat="1" ht="14.45" customHeight="1" hidden="1">
      <c r="B32" s="42"/>
      <c r="C32" s="43"/>
      <c r="D32" s="43"/>
      <c r="E32" s="43"/>
      <c r="F32" s="31" t="s">
        <v>51</v>
      </c>
      <c r="G32" s="43"/>
      <c r="H32" s="43"/>
      <c r="I32" s="43"/>
      <c r="J32" s="43"/>
      <c r="K32" s="43"/>
      <c r="L32" s="344">
        <v>0.15</v>
      </c>
      <c r="M32" s="345"/>
      <c r="N32" s="345"/>
      <c r="O32" s="345"/>
      <c r="P32" s="345"/>
      <c r="Q32" s="43"/>
      <c r="R32" s="43"/>
      <c r="S32" s="43"/>
      <c r="T32" s="43"/>
      <c r="U32" s="43"/>
      <c r="V32" s="43"/>
      <c r="W32" s="346">
        <f>ROUND(BC54,2)</f>
        <v>0</v>
      </c>
      <c r="X32" s="345"/>
      <c r="Y32" s="345"/>
      <c r="Z32" s="345"/>
      <c r="AA32" s="345"/>
      <c r="AB32" s="345"/>
      <c r="AC32" s="345"/>
      <c r="AD32" s="345"/>
      <c r="AE32" s="345"/>
      <c r="AF32" s="43"/>
      <c r="AG32" s="43"/>
      <c r="AH32" s="43"/>
      <c r="AI32" s="43"/>
      <c r="AJ32" s="43"/>
      <c r="AK32" s="346">
        <v>0</v>
      </c>
      <c r="AL32" s="345"/>
      <c r="AM32" s="345"/>
      <c r="AN32" s="345"/>
      <c r="AO32" s="345"/>
      <c r="AP32" s="43"/>
      <c r="AQ32" s="43"/>
      <c r="AR32" s="44"/>
      <c r="BE32" s="353"/>
    </row>
    <row r="33" spans="2:44" s="3" customFormat="1" ht="14.45" customHeight="1" hidden="1">
      <c r="B33" s="42"/>
      <c r="C33" s="43"/>
      <c r="D33" s="43"/>
      <c r="E33" s="43"/>
      <c r="F33" s="31" t="s">
        <v>52</v>
      </c>
      <c r="G33" s="43"/>
      <c r="H33" s="43"/>
      <c r="I33" s="43"/>
      <c r="J33" s="43"/>
      <c r="K33" s="43"/>
      <c r="L33" s="344">
        <v>0</v>
      </c>
      <c r="M33" s="345"/>
      <c r="N33" s="345"/>
      <c r="O33" s="345"/>
      <c r="P33" s="345"/>
      <c r="Q33" s="43"/>
      <c r="R33" s="43"/>
      <c r="S33" s="43"/>
      <c r="T33" s="43"/>
      <c r="U33" s="43"/>
      <c r="V33" s="43"/>
      <c r="W33" s="346">
        <f>ROUND(BD54,2)</f>
        <v>0</v>
      </c>
      <c r="X33" s="345"/>
      <c r="Y33" s="345"/>
      <c r="Z33" s="345"/>
      <c r="AA33" s="345"/>
      <c r="AB33" s="345"/>
      <c r="AC33" s="345"/>
      <c r="AD33" s="345"/>
      <c r="AE33" s="345"/>
      <c r="AF33" s="43"/>
      <c r="AG33" s="43"/>
      <c r="AH33" s="43"/>
      <c r="AI33" s="43"/>
      <c r="AJ33" s="43"/>
      <c r="AK33" s="346">
        <v>0</v>
      </c>
      <c r="AL33" s="345"/>
      <c r="AM33" s="345"/>
      <c r="AN33" s="345"/>
      <c r="AO33" s="345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53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54</v>
      </c>
      <c r="U35" s="47"/>
      <c r="V35" s="47"/>
      <c r="W35" s="47"/>
      <c r="X35" s="350" t="s">
        <v>55</v>
      </c>
      <c r="Y35" s="348"/>
      <c r="Z35" s="348"/>
      <c r="AA35" s="348"/>
      <c r="AB35" s="348"/>
      <c r="AC35" s="47"/>
      <c r="AD35" s="47"/>
      <c r="AE35" s="47"/>
      <c r="AF35" s="47"/>
      <c r="AG35" s="47"/>
      <c r="AH35" s="47"/>
      <c r="AI35" s="47"/>
      <c r="AJ35" s="47"/>
      <c r="AK35" s="347">
        <f>SUM(AK26:AK33)</f>
        <v>0</v>
      </c>
      <c r="AL35" s="348"/>
      <c r="AM35" s="348"/>
      <c r="AN35" s="348"/>
      <c r="AO35" s="349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56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202203211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76" t="str">
        <f>K6</f>
        <v>VTL plynovodní přípojka pro Teplárnu Tábor</v>
      </c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  <c r="AM45" s="377"/>
      <c r="AN45" s="377"/>
      <c r="AO45" s="377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k.ú. Tábor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78" t="str">
        <f>IF(AN8="","",AN8)</f>
        <v>24.3.2022</v>
      </c>
      <c r="AN47" s="378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7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C-Energy Planá s.r.o.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85" t="str">
        <f>IF(E17="","",E17)</f>
        <v>Atelier architektury Šimeček s.r.o.</v>
      </c>
      <c r="AN49" s="386"/>
      <c r="AO49" s="386"/>
      <c r="AP49" s="386"/>
      <c r="AQ49" s="38"/>
      <c r="AR49" s="41"/>
      <c r="AS49" s="379" t="s">
        <v>57</v>
      </c>
      <c r="AT49" s="380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38</v>
      </c>
      <c r="AJ50" s="38"/>
      <c r="AK50" s="38"/>
      <c r="AL50" s="38"/>
      <c r="AM50" s="385" t="str">
        <f>IF(E20="","",E20)</f>
        <v>Ing. Pavel Vochozka</v>
      </c>
      <c r="AN50" s="386"/>
      <c r="AO50" s="386"/>
      <c r="AP50" s="386"/>
      <c r="AQ50" s="38"/>
      <c r="AR50" s="41"/>
      <c r="AS50" s="381"/>
      <c r="AT50" s="382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83"/>
      <c r="AT51" s="384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71" t="s">
        <v>58</v>
      </c>
      <c r="D52" s="372"/>
      <c r="E52" s="372"/>
      <c r="F52" s="372"/>
      <c r="G52" s="372"/>
      <c r="H52" s="68"/>
      <c r="I52" s="374" t="s">
        <v>59</v>
      </c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3" t="s">
        <v>60</v>
      </c>
      <c r="AH52" s="372"/>
      <c r="AI52" s="372"/>
      <c r="AJ52" s="372"/>
      <c r="AK52" s="372"/>
      <c r="AL52" s="372"/>
      <c r="AM52" s="372"/>
      <c r="AN52" s="374" t="s">
        <v>61</v>
      </c>
      <c r="AO52" s="372"/>
      <c r="AP52" s="372"/>
      <c r="AQ52" s="69" t="s">
        <v>62</v>
      </c>
      <c r="AR52" s="41"/>
      <c r="AS52" s="70" t="s">
        <v>63</v>
      </c>
      <c r="AT52" s="71" t="s">
        <v>64</v>
      </c>
      <c r="AU52" s="71" t="s">
        <v>65</v>
      </c>
      <c r="AV52" s="71" t="s">
        <v>66</v>
      </c>
      <c r="AW52" s="71" t="s">
        <v>67</v>
      </c>
      <c r="AX52" s="71" t="s">
        <v>68</v>
      </c>
      <c r="AY52" s="71" t="s">
        <v>69</v>
      </c>
      <c r="AZ52" s="71" t="s">
        <v>70</v>
      </c>
      <c r="BA52" s="71" t="s">
        <v>71</v>
      </c>
      <c r="BB52" s="71" t="s">
        <v>72</v>
      </c>
      <c r="BC52" s="71" t="s">
        <v>73</v>
      </c>
      <c r="BD52" s="72" t="s">
        <v>74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75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6">
        <f>ROUND(AG55+AG58,2)</f>
        <v>0</v>
      </c>
      <c r="AH54" s="366"/>
      <c r="AI54" s="366"/>
      <c r="AJ54" s="366"/>
      <c r="AK54" s="366"/>
      <c r="AL54" s="366"/>
      <c r="AM54" s="366"/>
      <c r="AN54" s="367">
        <f>SUM(AG54,AT54)</f>
        <v>0</v>
      </c>
      <c r="AO54" s="367"/>
      <c r="AP54" s="367"/>
      <c r="AQ54" s="80" t="s">
        <v>19</v>
      </c>
      <c r="AR54" s="81"/>
      <c r="AS54" s="82">
        <f>ROUND(AS55+AS58,2)</f>
        <v>0</v>
      </c>
      <c r="AT54" s="83">
        <f>ROUND(SUM(AV54:AW54),2)</f>
        <v>0</v>
      </c>
      <c r="AU54" s="84">
        <f>ROUND(AU55+AU58,5)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ROUND(AZ55+AZ58,2)</f>
        <v>0</v>
      </c>
      <c r="BA54" s="83">
        <f>ROUND(BA55+BA58,2)</f>
        <v>0</v>
      </c>
      <c r="BB54" s="83">
        <f>ROUND(BB55+BB58,2)</f>
        <v>0</v>
      </c>
      <c r="BC54" s="83">
        <f>ROUND(BC55+BC58,2)</f>
        <v>0</v>
      </c>
      <c r="BD54" s="85">
        <f>ROUND(BD55+BD58,2)</f>
        <v>0</v>
      </c>
      <c r="BS54" s="86" t="s">
        <v>76</v>
      </c>
      <c r="BT54" s="86" t="s">
        <v>77</v>
      </c>
      <c r="BU54" s="87" t="s">
        <v>78</v>
      </c>
      <c r="BV54" s="86" t="s">
        <v>79</v>
      </c>
      <c r="BW54" s="86" t="s">
        <v>5</v>
      </c>
      <c r="BX54" s="86" t="s">
        <v>80</v>
      </c>
      <c r="CL54" s="86" t="s">
        <v>19</v>
      </c>
    </row>
    <row r="55" spans="2:91" s="7" customFormat="1" ht="24.75" customHeight="1">
      <c r="B55" s="88"/>
      <c r="C55" s="89"/>
      <c r="D55" s="365" t="s">
        <v>81</v>
      </c>
      <c r="E55" s="365"/>
      <c r="F55" s="365"/>
      <c r="G55" s="365"/>
      <c r="H55" s="365"/>
      <c r="I55" s="90"/>
      <c r="J55" s="365" t="s">
        <v>82</v>
      </c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75">
        <f>ROUND(SUM(AG56:AG57),2)</f>
        <v>0</v>
      </c>
      <c r="AH55" s="364"/>
      <c r="AI55" s="364"/>
      <c r="AJ55" s="364"/>
      <c r="AK55" s="364"/>
      <c r="AL55" s="364"/>
      <c r="AM55" s="364"/>
      <c r="AN55" s="363">
        <f>SUM(AG55,AT55)</f>
        <v>0</v>
      </c>
      <c r="AO55" s="364"/>
      <c r="AP55" s="364"/>
      <c r="AQ55" s="91" t="s">
        <v>83</v>
      </c>
      <c r="AR55" s="92"/>
      <c r="AS55" s="93">
        <f>ROUND(SUM(AS56:AS57),2)</f>
        <v>0</v>
      </c>
      <c r="AT55" s="94">
        <f>ROUND(SUM(AV55:AW55),2)</f>
        <v>0</v>
      </c>
      <c r="AU55" s="95">
        <f>ROUND(SUM(AU56:AU57),5)</f>
        <v>0</v>
      </c>
      <c r="AV55" s="94">
        <f>ROUND(AZ55*L29,2)</f>
        <v>0</v>
      </c>
      <c r="AW55" s="94">
        <f>ROUND(BA55*L30,2)</f>
        <v>0</v>
      </c>
      <c r="AX55" s="94">
        <f>ROUND(BB55*L29,2)</f>
        <v>0</v>
      </c>
      <c r="AY55" s="94">
        <f>ROUND(BC55*L30,2)</f>
        <v>0</v>
      </c>
      <c r="AZ55" s="94">
        <f>ROUND(SUM(AZ56:AZ57),2)</f>
        <v>0</v>
      </c>
      <c r="BA55" s="94">
        <f>ROUND(SUM(BA56:BA57),2)</f>
        <v>0</v>
      </c>
      <c r="BB55" s="94">
        <f>ROUND(SUM(BB56:BB57),2)</f>
        <v>0</v>
      </c>
      <c r="BC55" s="94">
        <f>ROUND(SUM(BC56:BC57),2)</f>
        <v>0</v>
      </c>
      <c r="BD55" s="96">
        <f>ROUND(SUM(BD56:BD57),2)</f>
        <v>0</v>
      </c>
      <c r="BS55" s="97" t="s">
        <v>76</v>
      </c>
      <c r="BT55" s="97" t="s">
        <v>84</v>
      </c>
      <c r="BU55" s="97" t="s">
        <v>78</v>
      </c>
      <c r="BV55" s="97" t="s">
        <v>79</v>
      </c>
      <c r="BW55" s="97" t="s">
        <v>85</v>
      </c>
      <c r="BX55" s="97" t="s">
        <v>5</v>
      </c>
      <c r="CL55" s="97" t="s">
        <v>19</v>
      </c>
      <c r="CM55" s="97" t="s">
        <v>86</v>
      </c>
    </row>
    <row r="56" spans="1:90" s="4" customFormat="1" ht="16.5" customHeight="1">
      <c r="A56" s="98" t="s">
        <v>87</v>
      </c>
      <c r="B56" s="53"/>
      <c r="C56" s="99"/>
      <c r="D56" s="99"/>
      <c r="E56" s="370" t="s">
        <v>88</v>
      </c>
      <c r="F56" s="370"/>
      <c r="G56" s="370"/>
      <c r="H56" s="370"/>
      <c r="I56" s="370"/>
      <c r="J56" s="99"/>
      <c r="K56" s="370" t="s">
        <v>89</v>
      </c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68">
        <f>'101 - Opěrná stěna'!J32</f>
        <v>0</v>
      </c>
      <c r="AH56" s="369"/>
      <c r="AI56" s="369"/>
      <c r="AJ56" s="369"/>
      <c r="AK56" s="369"/>
      <c r="AL56" s="369"/>
      <c r="AM56" s="369"/>
      <c r="AN56" s="368">
        <f>SUM(AG56,AT56)</f>
        <v>0</v>
      </c>
      <c r="AO56" s="369"/>
      <c r="AP56" s="369"/>
      <c r="AQ56" s="100" t="s">
        <v>90</v>
      </c>
      <c r="AR56" s="55"/>
      <c r="AS56" s="101">
        <v>0</v>
      </c>
      <c r="AT56" s="102">
        <f>ROUND(SUM(AV56:AW56),2)</f>
        <v>0</v>
      </c>
      <c r="AU56" s="103">
        <f>'101 - Opěrná stěna'!P93</f>
        <v>0</v>
      </c>
      <c r="AV56" s="102">
        <f>'101 - Opěrná stěna'!J35</f>
        <v>0</v>
      </c>
      <c r="AW56" s="102">
        <f>'101 - Opěrná stěna'!J36</f>
        <v>0</v>
      </c>
      <c r="AX56" s="102">
        <f>'101 - Opěrná stěna'!J37</f>
        <v>0</v>
      </c>
      <c r="AY56" s="102">
        <f>'101 - Opěrná stěna'!J38</f>
        <v>0</v>
      </c>
      <c r="AZ56" s="102">
        <f>'101 - Opěrná stěna'!F35</f>
        <v>0</v>
      </c>
      <c r="BA56" s="102">
        <f>'101 - Opěrná stěna'!F36</f>
        <v>0</v>
      </c>
      <c r="BB56" s="102">
        <f>'101 - Opěrná stěna'!F37</f>
        <v>0</v>
      </c>
      <c r="BC56" s="102">
        <f>'101 - Opěrná stěna'!F38</f>
        <v>0</v>
      </c>
      <c r="BD56" s="104">
        <f>'101 - Opěrná stěna'!F39</f>
        <v>0</v>
      </c>
      <c r="BT56" s="105" t="s">
        <v>86</v>
      </c>
      <c r="BV56" s="105" t="s">
        <v>79</v>
      </c>
      <c r="BW56" s="105" t="s">
        <v>91</v>
      </c>
      <c r="BX56" s="105" t="s">
        <v>85</v>
      </c>
      <c r="CL56" s="105" t="s">
        <v>19</v>
      </c>
    </row>
    <row r="57" spans="1:90" s="4" customFormat="1" ht="16.5" customHeight="1">
      <c r="A57" s="98" t="s">
        <v>87</v>
      </c>
      <c r="B57" s="53"/>
      <c r="C57" s="99"/>
      <c r="D57" s="99"/>
      <c r="E57" s="370" t="s">
        <v>92</v>
      </c>
      <c r="F57" s="370"/>
      <c r="G57" s="370"/>
      <c r="H57" s="370"/>
      <c r="I57" s="370"/>
      <c r="J57" s="99"/>
      <c r="K57" s="370" t="s">
        <v>93</v>
      </c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68">
        <f>'102 - Oplocení (Zábrana p...'!J32</f>
        <v>0</v>
      </c>
      <c r="AH57" s="369"/>
      <c r="AI57" s="369"/>
      <c r="AJ57" s="369"/>
      <c r="AK57" s="369"/>
      <c r="AL57" s="369"/>
      <c r="AM57" s="369"/>
      <c r="AN57" s="368">
        <f>SUM(AG57,AT57)</f>
        <v>0</v>
      </c>
      <c r="AO57" s="369"/>
      <c r="AP57" s="369"/>
      <c r="AQ57" s="100" t="s">
        <v>90</v>
      </c>
      <c r="AR57" s="55"/>
      <c r="AS57" s="101">
        <v>0</v>
      </c>
      <c r="AT57" s="102">
        <f>ROUND(SUM(AV57:AW57),2)</f>
        <v>0</v>
      </c>
      <c r="AU57" s="103">
        <f>'102 - Oplocení (Zábrana p...'!P90</f>
        <v>0</v>
      </c>
      <c r="AV57" s="102">
        <f>'102 - Oplocení (Zábrana p...'!J35</f>
        <v>0</v>
      </c>
      <c r="AW57" s="102">
        <f>'102 - Oplocení (Zábrana p...'!J36</f>
        <v>0</v>
      </c>
      <c r="AX57" s="102">
        <f>'102 - Oplocení (Zábrana p...'!J37</f>
        <v>0</v>
      </c>
      <c r="AY57" s="102">
        <f>'102 - Oplocení (Zábrana p...'!J38</f>
        <v>0</v>
      </c>
      <c r="AZ57" s="102">
        <f>'102 - Oplocení (Zábrana p...'!F35</f>
        <v>0</v>
      </c>
      <c r="BA57" s="102">
        <f>'102 - Oplocení (Zábrana p...'!F36</f>
        <v>0</v>
      </c>
      <c r="BB57" s="102">
        <f>'102 - Oplocení (Zábrana p...'!F37</f>
        <v>0</v>
      </c>
      <c r="BC57" s="102">
        <f>'102 - Oplocení (Zábrana p...'!F38</f>
        <v>0</v>
      </c>
      <c r="BD57" s="104">
        <f>'102 - Oplocení (Zábrana p...'!F39</f>
        <v>0</v>
      </c>
      <c r="BT57" s="105" t="s">
        <v>86</v>
      </c>
      <c r="BV57" s="105" t="s">
        <v>79</v>
      </c>
      <c r="BW57" s="105" t="s">
        <v>94</v>
      </c>
      <c r="BX57" s="105" t="s">
        <v>85</v>
      </c>
      <c r="CL57" s="105" t="s">
        <v>19</v>
      </c>
    </row>
    <row r="58" spans="1:91" s="7" customFormat="1" ht="16.5" customHeight="1">
      <c r="A58" s="98" t="s">
        <v>87</v>
      </c>
      <c r="B58" s="88"/>
      <c r="C58" s="89"/>
      <c r="D58" s="365" t="s">
        <v>95</v>
      </c>
      <c r="E58" s="365"/>
      <c r="F58" s="365"/>
      <c r="G58" s="365"/>
      <c r="H58" s="365"/>
      <c r="I58" s="90"/>
      <c r="J58" s="365" t="s">
        <v>96</v>
      </c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365"/>
      <c r="Z58" s="365"/>
      <c r="AA58" s="365"/>
      <c r="AB58" s="365"/>
      <c r="AC58" s="365"/>
      <c r="AD58" s="365"/>
      <c r="AE58" s="365"/>
      <c r="AF58" s="365"/>
      <c r="AG58" s="363">
        <f>'002 - Vedlejší náklady'!J30</f>
        <v>0</v>
      </c>
      <c r="AH58" s="364"/>
      <c r="AI58" s="364"/>
      <c r="AJ58" s="364"/>
      <c r="AK58" s="364"/>
      <c r="AL58" s="364"/>
      <c r="AM58" s="364"/>
      <c r="AN58" s="363">
        <f>SUM(AG58,AT58)</f>
        <v>0</v>
      </c>
      <c r="AO58" s="364"/>
      <c r="AP58" s="364"/>
      <c r="AQ58" s="91" t="s">
        <v>97</v>
      </c>
      <c r="AR58" s="92"/>
      <c r="AS58" s="106">
        <v>0</v>
      </c>
      <c r="AT58" s="107">
        <f>ROUND(SUM(AV58:AW58),2)</f>
        <v>0</v>
      </c>
      <c r="AU58" s="108">
        <f>'002 - Vedlejší náklady'!P85</f>
        <v>0</v>
      </c>
      <c r="AV58" s="107">
        <f>'002 - Vedlejší náklady'!J33</f>
        <v>0</v>
      </c>
      <c r="AW58" s="107">
        <f>'002 - Vedlejší náklady'!J34</f>
        <v>0</v>
      </c>
      <c r="AX58" s="107">
        <f>'002 - Vedlejší náklady'!J35</f>
        <v>0</v>
      </c>
      <c r="AY58" s="107">
        <f>'002 - Vedlejší náklady'!J36</f>
        <v>0</v>
      </c>
      <c r="AZ58" s="107">
        <f>'002 - Vedlejší náklady'!F33</f>
        <v>0</v>
      </c>
      <c r="BA58" s="107">
        <f>'002 - Vedlejší náklady'!F34</f>
        <v>0</v>
      </c>
      <c r="BB58" s="107">
        <f>'002 - Vedlejší náklady'!F35</f>
        <v>0</v>
      </c>
      <c r="BC58" s="107">
        <f>'002 - Vedlejší náklady'!F36</f>
        <v>0</v>
      </c>
      <c r="BD58" s="109">
        <f>'002 - Vedlejší náklady'!F37</f>
        <v>0</v>
      </c>
      <c r="BT58" s="97" t="s">
        <v>84</v>
      </c>
      <c r="BV58" s="97" t="s">
        <v>79</v>
      </c>
      <c r="BW58" s="97" t="s">
        <v>98</v>
      </c>
      <c r="BX58" s="97" t="s">
        <v>5</v>
      </c>
      <c r="CL58" s="97" t="s">
        <v>19</v>
      </c>
      <c r="CM58" s="97" t="s">
        <v>86</v>
      </c>
    </row>
    <row r="59" spans="1:57" s="2" customFormat="1" ht="30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s="2" customFormat="1" ht="6.95" customHeight="1">
      <c r="A60" s="36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</sheetData>
  <sheetProtection algorithmName="SHA-512" hashValue="/hd8nWhPuInFzXhdoimrGdPg1LOGDKPzCPOJMr22s36mLO4+U3jzevdWhLCY/dytSwQazcQ4QDInmeJjebUoFQ==" saltValue="4+PBn8h+YNRWnGm+DNCcTRMwyiYhICYL9fseFr7wj3TcivPCNOGzihpiIPyAFM1vrsa56V843jWsyFnIfTkjww==" spinCount="100000" sheet="1" objects="1" scenarios="1" formatColumns="0" formatRows="0"/>
  <mergeCells count="54"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D58:H58"/>
    <mergeCell ref="J58:AF58"/>
    <mergeCell ref="AG54:AM54"/>
    <mergeCell ref="AN54:AP54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W30:AE30"/>
    <mergeCell ref="AK30:AO30"/>
    <mergeCell ref="L30:P30"/>
    <mergeCell ref="AK31:AO31"/>
    <mergeCell ref="AG58:AM58"/>
    <mergeCell ref="AN58:AP58"/>
    <mergeCell ref="L45:AO45"/>
    <mergeCell ref="AM47:AN47"/>
    <mergeCell ref="AK26:AO26"/>
    <mergeCell ref="L28:P28"/>
    <mergeCell ref="W28:AE28"/>
    <mergeCell ref="AK28:AO28"/>
    <mergeCell ref="AK29:AO29"/>
    <mergeCell ref="L29:P29"/>
    <mergeCell ref="W29:AE29"/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</mergeCells>
  <hyperlinks>
    <hyperlink ref="A56" location="'101 - Opěrná stěna'!C2" display="/"/>
    <hyperlink ref="A57" location="'102 - Oplocení (Zábrana p...'!C2" display="/"/>
    <hyperlink ref="A58" location="'002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3"/>
  <sheetViews>
    <sheetView showGridLines="0" workbookViewId="0" topLeftCell="A76">
      <selection activeCell="D6" sqref="D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9" t="s">
        <v>91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86</v>
      </c>
    </row>
    <row r="4" spans="2:46" s="1" customFormat="1" ht="24.95" customHeight="1">
      <c r="B4" s="22"/>
      <c r="D4" s="112" t="s">
        <v>99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90" t="str">
        <f>'Rekapitulace stavby'!K6</f>
        <v>VTL plynovodní přípojka pro Teplárnu Tábor</v>
      </c>
      <c r="F7" s="391"/>
      <c r="G7" s="391"/>
      <c r="H7" s="391"/>
      <c r="L7" s="22"/>
    </row>
    <row r="8" spans="2:12" s="1" customFormat="1" ht="12" customHeight="1">
      <c r="B8" s="22"/>
      <c r="D8" s="114" t="s">
        <v>100</v>
      </c>
      <c r="L8" s="22"/>
    </row>
    <row r="9" spans="1:31" s="2" customFormat="1" ht="16.5" customHeight="1">
      <c r="A9" s="36"/>
      <c r="B9" s="41"/>
      <c r="C9" s="36"/>
      <c r="D9" s="36"/>
      <c r="E9" s="390" t="s">
        <v>101</v>
      </c>
      <c r="F9" s="392"/>
      <c r="G9" s="392"/>
      <c r="H9" s="392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102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3" t="s">
        <v>103</v>
      </c>
      <c r="F11" s="392"/>
      <c r="G11" s="392"/>
      <c r="H11" s="39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24.3.2022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27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30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31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4" t="str">
        <f>'Rekapitulace stavby'!E14</f>
        <v>Vyplň údaj</v>
      </c>
      <c r="F20" s="395"/>
      <c r="G20" s="395"/>
      <c r="H20" s="395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33</v>
      </c>
      <c r="E22" s="36"/>
      <c r="F22" s="36"/>
      <c r="G22" s="36"/>
      <c r="H22" s="36"/>
      <c r="I22" s="114" t="s">
        <v>26</v>
      </c>
      <c r="J22" s="105" t="s">
        <v>34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35</v>
      </c>
      <c r="F23" s="36"/>
      <c r="G23" s="36"/>
      <c r="H23" s="36"/>
      <c r="I23" s="114" t="s">
        <v>29</v>
      </c>
      <c r="J23" s="105" t="s">
        <v>36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38</v>
      </c>
      <c r="E25" s="36"/>
      <c r="F25" s="36"/>
      <c r="G25" s="36"/>
      <c r="H25" s="36"/>
      <c r="I25" s="114" t="s">
        <v>26</v>
      </c>
      <c r="J25" s="105" t="s">
        <v>39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40</v>
      </c>
      <c r="F26" s="36"/>
      <c r="G26" s="36"/>
      <c r="H26" s="36"/>
      <c r="I26" s="114" t="s">
        <v>29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41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6" t="s">
        <v>19</v>
      </c>
      <c r="F29" s="396"/>
      <c r="G29" s="396"/>
      <c r="H29" s="396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43</v>
      </c>
      <c r="E32" s="36"/>
      <c r="F32" s="36"/>
      <c r="G32" s="36"/>
      <c r="H32" s="36"/>
      <c r="I32" s="36"/>
      <c r="J32" s="122">
        <f>ROUND(J93,2)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45</v>
      </c>
      <c r="G34" s="36"/>
      <c r="H34" s="36"/>
      <c r="I34" s="123" t="s">
        <v>44</v>
      </c>
      <c r="J34" s="123" t="s">
        <v>46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47</v>
      </c>
      <c r="E35" s="114" t="s">
        <v>48</v>
      </c>
      <c r="F35" s="125">
        <f>ROUND((SUM(BE93:BE432)),2)</f>
        <v>0</v>
      </c>
      <c r="G35" s="36"/>
      <c r="H35" s="36"/>
      <c r="I35" s="126">
        <v>0.21</v>
      </c>
      <c r="J35" s="125">
        <f>ROUND(((SUM(BE93:BE432))*I35),2)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49</v>
      </c>
      <c r="F36" s="125">
        <f>ROUND((SUM(BF93:BF432)),2)</f>
        <v>0</v>
      </c>
      <c r="G36" s="36"/>
      <c r="H36" s="36"/>
      <c r="I36" s="126">
        <v>0.15</v>
      </c>
      <c r="J36" s="125">
        <f>ROUND(((SUM(BF93:BF432))*I36),2)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50</v>
      </c>
      <c r="F37" s="125">
        <f>ROUND((SUM(BG93:BG432)),2)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51</v>
      </c>
      <c r="F38" s="125">
        <f>ROUND((SUM(BH93:BH432)),2)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52</v>
      </c>
      <c r="F39" s="125">
        <f>ROUND((SUM(BI93:BI432)),2)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53</v>
      </c>
      <c r="E41" s="129"/>
      <c r="F41" s="129"/>
      <c r="G41" s="130" t="s">
        <v>54</v>
      </c>
      <c r="H41" s="131" t="s">
        <v>55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104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8" t="str">
        <f>E7</f>
        <v>VTL plynovodní přípojka pro Teplárnu Tábor</v>
      </c>
      <c r="F50" s="389"/>
      <c r="G50" s="389"/>
      <c r="H50" s="389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100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8" t="s">
        <v>101</v>
      </c>
      <c r="F52" s="387"/>
      <c r="G52" s="387"/>
      <c r="H52" s="38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102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6" t="str">
        <f>E11</f>
        <v>101 - Opěrná stěna</v>
      </c>
      <c r="F54" s="387"/>
      <c r="G54" s="387"/>
      <c r="H54" s="387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k.ú. Tábor</v>
      </c>
      <c r="G56" s="38"/>
      <c r="H56" s="38"/>
      <c r="I56" s="31" t="s">
        <v>23</v>
      </c>
      <c r="J56" s="61" t="str">
        <f>IF(J14="","",J14)</f>
        <v>24.3.2022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25</v>
      </c>
      <c r="D58" s="38"/>
      <c r="E58" s="38"/>
      <c r="F58" s="29" t="str">
        <f>E17</f>
        <v>C-Energy Planá s.r.o.</v>
      </c>
      <c r="G58" s="38"/>
      <c r="H58" s="38"/>
      <c r="I58" s="31" t="s">
        <v>33</v>
      </c>
      <c r="J58" s="34" t="str">
        <f>E23</f>
        <v>Atelier architektury Šimeček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38</v>
      </c>
      <c r="J59" s="34" t="str">
        <f>E26</f>
        <v>Ing. Pavel Vochozka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105</v>
      </c>
      <c r="D61" s="139"/>
      <c r="E61" s="139"/>
      <c r="F61" s="139"/>
      <c r="G61" s="139"/>
      <c r="H61" s="139"/>
      <c r="I61" s="139"/>
      <c r="J61" s="140" t="s">
        <v>106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75</v>
      </c>
      <c r="D63" s="38"/>
      <c r="E63" s="38"/>
      <c r="F63" s="38"/>
      <c r="G63" s="38"/>
      <c r="H63" s="38"/>
      <c r="I63" s="38"/>
      <c r="J63" s="79">
        <f>J93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107</v>
      </c>
    </row>
    <row r="64" spans="2:12" s="9" customFormat="1" ht="24.95" customHeight="1">
      <c r="B64" s="142"/>
      <c r="C64" s="143"/>
      <c r="D64" s="144" t="s">
        <v>108</v>
      </c>
      <c r="E64" s="145"/>
      <c r="F64" s="145"/>
      <c r="G64" s="145"/>
      <c r="H64" s="145"/>
      <c r="I64" s="145"/>
      <c r="J64" s="146">
        <f>J94</f>
        <v>0</v>
      </c>
      <c r="K64" s="143"/>
      <c r="L64" s="147"/>
    </row>
    <row r="65" spans="2:12" s="10" customFormat="1" ht="19.9" customHeight="1">
      <c r="B65" s="148"/>
      <c r="C65" s="99"/>
      <c r="D65" s="149" t="s">
        <v>109</v>
      </c>
      <c r="E65" s="150"/>
      <c r="F65" s="150"/>
      <c r="G65" s="150"/>
      <c r="H65" s="150"/>
      <c r="I65" s="150"/>
      <c r="J65" s="151">
        <f>J95</f>
        <v>0</v>
      </c>
      <c r="K65" s="99"/>
      <c r="L65" s="152"/>
    </row>
    <row r="66" spans="2:12" s="10" customFormat="1" ht="19.9" customHeight="1">
      <c r="B66" s="148"/>
      <c r="C66" s="99"/>
      <c r="D66" s="149" t="s">
        <v>110</v>
      </c>
      <c r="E66" s="150"/>
      <c r="F66" s="150"/>
      <c r="G66" s="150"/>
      <c r="H66" s="150"/>
      <c r="I66" s="150"/>
      <c r="J66" s="151">
        <f>J236</f>
        <v>0</v>
      </c>
      <c r="K66" s="99"/>
      <c r="L66" s="152"/>
    </row>
    <row r="67" spans="2:12" s="10" customFormat="1" ht="19.9" customHeight="1">
      <c r="B67" s="148"/>
      <c r="C67" s="99"/>
      <c r="D67" s="149" t="s">
        <v>111</v>
      </c>
      <c r="E67" s="150"/>
      <c r="F67" s="150"/>
      <c r="G67" s="150"/>
      <c r="H67" s="150"/>
      <c r="I67" s="150"/>
      <c r="J67" s="151">
        <f>J309</f>
        <v>0</v>
      </c>
      <c r="K67" s="99"/>
      <c r="L67" s="152"/>
    </row>
    <row r="68" spans="2:12" s="10" customFormat="1" ht="19.9" customHeight="1">
      <c r="B68" s="148"/>
      <c r="C68" s="99"/>
      <c r="D68" s="149" t="s">
        <v>112</v>
      </c>
      <c r="E68" s="150"/>
      <c r="F68" s="150"/>
      <c r="G68" s="150"/>
      <c r="H68" s="150"/>
      <c r="I68" s="150"/>
      <c r="J68" s="151">
        <f>J362</f>
        <v>0</v>
      </c>
      <c r="K68" s="99"/>
      <c r="L68" s="152"/>
    </row>
    <row r="69" spans="2:12" s="10" customFormat="1" ht="19.9" customHeight="1">
      <c r="B69" s="148"/>
      <c r="C69" s="99"/>
      <c r="D69" s="149" t="s">
        <v>113</v>
      </c>
      <c r="E69" s="150"/>
      <c r="F69" s="150"/>
      <c r="G69" s="150"/>
      <c r="H69" s="150"/>
      <c r="I69" s="150"/>
      <c r="J69" s="151">
        <f>J404</f>
        <v>0</v>
      </c>
      <c r="K69" s="99"/>
      <c r="L69" s="152"/>
    </row>
    <row r="70" spans="2:12" s="10" customFormat="1" ht="19.9" customHeight="1">
      <c r="B70" s="148"/>
      <c r="C70" s="99"/>
      <c r="D70" s="149" t="s">
        <v>114</v>
      </c>
      <c r="E70" s="150"/>
      <c r="F70" s="150"/>
      <c r="G70" s="150"/>
      <c r="H70" s="150"/>
      <c r="I70" s="150"/>
      <c r="J70" s="151">
        <f>J418</f>
        <v>0</v>
      </c>
      <c r="K70" s="99"/>
      <c r="L70" s="152"/>
    </row>
    <row r="71" spans="2:12" s="10" customFormat="1" ht="19.9" customHeight="1">
      <c r="B71" s="148"/>
      <c r="C71" s="99"/>
      <c r="D71" s="149" t="s">
        <v>115</v>
      </c>
      <c r="E71" s="150"/>
      <c r="F71" s="150"/>
      <c r="G71" s="150"/>
      <c r="H71" s="150"/>
      <c r="I71" s="150"/>
      <c r="J71" s="151">
        <f>J429</f>
        <v>0</v>
      </c>
      <c r="K71" s="99"/>
      <c r="L71" s="152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5" t="s">
        <v>116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88" t="str">
        <f>E7</f>
        <v>VTL plynovodní přípojka pro Teplárnu Tábor</v>
      </c>
      <c r="F81" s="389"/>
      <c r="G81" s="389"/>
      <c r="H81" s="389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2:12" s="1" customFormat="1" ht="12" customHeight="1">
      <c r="B82" s="23"/>
      <c r="C82" s="31" t="s">
        <v>100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36"/>
      <c r="B83" s="37"/>
      <c r="C83" s="38"/>
      <c r="D83" s="38"/>
      <c r="E83" s="388" t="s">
        <v>101</v>
      </c>
      <c r="F83" s="387"/>
      <c r="G83" s="387"/>
      <c r="H83" s="387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102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76" t="str">
        <f>E11</f>
        <v>101 - Opěrná stěna</v>
      </c>
      <c r="F85" s="387"/>
      <c r="G85" s="387"/>
      <c r="H85" s="387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21</v>
      </c>
      <c r="D87" s="38"/>
      <c r="E87" s="38"/>
      <c r="F87" s="29" t="str">
        <f>F14</f>
        <v>k.ú. Tábor</v>
      </c>
      <c r="G87" s="38"/>
      <c r="H87" s="38"/>
      <c r="I87" s="31" t="s">
        <v>23</v>
      </c>
      <c r="J87" s="61" t="str">
        <f>IF(J14="","",J14)</f>
        <v>24.3.2022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25.7" customHeight="1">
      <c r="A89" s="36"/>
      <c r="B89" s="37"/>
      <c r="C89" s="31" t="s">
        <v>25</v>
      </c>
      <c r="D89" s="38"/>
      <c r="E89" s="38"/>
      <c r="F89" s="29" t="str">
        <f>E17</f>
        <v>C-Energy Planá s.r.o.</v>
      </c>
      <c r="G89" s="38"/>
      <c r="H89" s="38"/>
      <c r="I89" s="31" t="s">
        <v>33</v>
      </c>
      <c r="J89" s="34" t="str">
        <f>E23</f>
        <v>Atelier architektury Šimeček s.r.o.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31</v>
      </c>
      <c r="D90" s="38"/>
      <c r="E90" s="38"/>
      <c r="F90" s="29" t="str">
        <f>IF(E20="","",E20)</f>
        <v>Vyplň údaj</v>
      </c>
      <c r="G90" s="38"/>
      <c r="H90" s="38"/>
      <c r="I90" s="31" t="s">
        <v>38</v>
      </c>
      <c r="J90" s="34" t="str">
        <f>E26</f>
        <v>Ing. Pavel Vochozka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53"/>
      <c r="B92" s="154"/>
      <c r="C92" s="155" t="s">
        <v>117</v>
      </c>
      <c r="D92" s="156" t="s">
        <v>62</v>
      </c>
      <c r="E92" s="156" t="s">
        <v>58</v>
      </c>
      <c r="F92" s="156" t="s">
        <v>59</v>
      </c>
      <c r="G92" s="156" t="s">
        <v>118</v>
      </c>
      <c r="H92" s="156" t="s">
        <v>119</v>
      </c>
      <c r="I92" s="156" t="s">
        <v>120</v>
      </c>
      <c r="J92" s="156" t="s">
        <v>106</v>
      </c>
      <c r="K92" s="157" t="s">
        <v>121</v>
      </c>
      <c r="L92" s="158"/>
      <c r="M92" s="70" t="s">
        <v>19</v>
      </c>
      <c r="N92" s="71" t="s">
        <v>47</v>
      </c>
      <c r="O92" s="71" t="s">
        <v>122</v>
      </c>
      <c r="P92" s="71" t="s">
        <v>123</v>
      </c>
      <c r="Q92" s="71" t="s">
        <v>124</v>
      </c>
      <c r="R92" s="71" t="s">
        <v>125</v>
      </c>
      <c r="S92" s="71" t="s">
        <v>126</v>
      </c>
      <c r="T92" s="72" t="s">
        <v>127</v>
      </c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</row>
    <row r="93" spans="1:63" s="2" customFormat="1" ht="22.9" customHeight="1">
      <c r="A93" s="36"/>
      <c r="B93" s="37"/>
      <c r="C93" s="77" t="s">
        <v>128</v>
      </c>
      <c r="D93" s="38"/>
      <c r="E93" s="38"/>
      <c r="F93" s="38"/>
      <c r="G93" s="38"/>
      <c r="H93" s="38"/>
      <c r="I93" s="38"/>
      <c r="J93" s="159">
        <f>BK93</f>
        <v>0</v>
      </c>
      <c r="K93" s="38"/>
      <c r="L93" s="41"/>
      <c r="M93" s="73"/>
      <c r="N93" s="160"/>
      <c r="O93" s="74"/>
      <c r="P93" s="161">
        <f>P94</f>
        <v>0</v>
      </c>
      <c r="Q93" s="74"/>
      <c r="R93" s="161">
        <f>R94</f>
        <v>550.55079684</v>
      </c>
      <c r="S93" s="74"/>
      <c r="T93" s="162">
        <f>T94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76</v>
      </c>
      <c r="AU93" s="19" t="s">
        <v>107</v>
      </c>
      <c r="BK93" s="163">
        <f>BK94</f>
        <v>0</v>
      </c>
    </row>
    <row r="94" spans="2:63" s="12" customFormat="1" ht="25.9" customHeight="1">
      <c r="B94" s="164"/>
      <c r="C94" s="165"/>
      <c r="D94" s="166" t="s">
        <v>76</v>
      </c>
      <c r="E94" s="167" t="s">
        <v>129</v>
      </c>
      <c r="F94" s="167" t="s">
        <v>130</v>
      </c>
      <c r="G94" s="165"/>
      <c r="H94" s="165"/>
      <c r="I94" s="168"/>
      <c r="J94" s="169">
        <f>BK94</f>
        <v>0</v>
      </c>
      <c r="K94" s="165"/>
      <c r="L94" s="170"/>
      <c r="M94" s="171"/>
      <c r="N94" s="172"/>
      <c r="O94" s="172"/>
      <c r="P94" s="173">
        <f>P95+P236+P309+P362+P404+P418+P429</f>
        <v>0</v>
      </c>
      <c r="Q94" s="172"/>
      <c r="R94" s="173">
        <f>R95+R236+R309+R362+R404+R418+R429</f>
        <v>550.55079684</v>
      </c>
      <c r="S94" s="172"/>
      <c r="T94" s="174">
        <f>T95+T236+T309+T362+T404+T418+T429</f>
        <v>0</v>
      </c>
      <c r="AR94" s="175" t="s">
        <v>84</v>
      </c>
      <c r="AT94" s="176" t="s">
        <v>76</v>
      </c>
      <c r="AU94" s="176" t="s">
        <v>77</v>
      </c>
      <c r="AY94" s="175" t="s">
        <v>131</v>
      </c>
      <c r="BK94" s="177">
        <f>BK95+BK236+BK309+BK362+BK404+BK418+BK429</f>
        <v>0</v>
      </c>
    </row>
    <row r="95" spans="2:63" s="12" customFormat="1" ht="22.9" customHeight="1">
      <c r="B95" s="164"/>
      <c r="C95" s="165"/>
      <c r="D95" s="166" t="s">
        <v>76</v>
      </c>
      <c r="E95" s="178" t="s">
        <v>84</v>
      </c>
      <c r="F95" s="178" t="s">
        <v>132</v>
      </c>
      <c r="G95" s="165"/>
      <c r="H95" s="165"/>
      <c r="I95" s="168"/>
      <c r="J95" s="179">
        <f>BK95</f>
        <v>0</v>
      </c>
      <c r="K95" s="165"/>
      <c r="L95" s="170"/>
      <c r="M95" s="171"/>
      <c r="N95" s="172"/>
      <c r="O95" s="172"/>
      <c r="P95" s="173">
        <f>SUM(P96:P235)</f>
        <v>0</v>
      </c>
      <c r="Q95" s="172"/>
      <c r="R95" s="173">
        <f>SUM(R96:R235)</f>
        <v>109.11828143999998</v>
      </c>
      <c r="S95" s="172"/>
      <c r="T95" s="174">
        <f>SUM(T96:T235)</f>
        <v>0</v>
      </c>
      <c r="AR95" s="175" t="s">
        <v>84</v>
      </c>
      <c r="AT95" s="176" t="s">
        <v>76</v>
      </c>
      <c r="AU95" s="176" t="s">
        <v>84</v>
      </c>
      <c r="AY95" s="175" t="s">
        <v>131</v>
      </c>
      <c r="BK95" s="177">
        <f>SUM(BK96:BK235)</f>
        <v>0</v>
      </c>
    </row>
    <row r="96" spans="1:65" s="2" customFormat="1" ht="24.2" customHeight="1">
      <c r="A96" s="36"/>
      <c r="B96" s="37"/>
      <c r="C96" s="180" t="s">
        <v>84</v>
      </c>
      <c r="D96" s="180" t="s">
        <v>133</v>
      </c>
      <c r="E96" s="181" t="s">
        <v>134</v>
      </c>
      <c r="F96" s="182" t="s">
        <v>135</v>
      </c>
      <c r="G96" s="183" t="s">
        <v>136</v>
      </c>
      <c r="H96" s="184">
        <v>364</v>
      </c>
      <c r="I96" s="185"/>
      <c r="J96" s="186">
        <f>ROUND(I96*H96,2)</f>
        <v>0</v>
      </c>
      <c r="K96" s="182" t="s">
        <v>137</v>
      </c>
      <c r="L96" s="41"/>
      <c r="M96" s="187" t="s">
        <v>19</v>
      </c>
      <c r="N96" s="188" t="s">
        <v>48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138</v>
      </c>
      <c r="AT96" s="191" t="s">
        <v>133</v>
      </c>
      <c r="AU96" s="191" t="s">
        <v>86</v>
      </c>
      <c r="AY96" s="19" t="s">
        <v>131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84</v>
      </c>
      <c r="BK96" s="192">
        <f>ROUND(I96*H96,2)</f>
        <v>0</v>
      </c>
      <c r="BL96" s="19" t="s">
        <v>138</v>
      </c>
      <c r="BM96" s="191" t="s">
        <v>139</v>
      </c>
    </row>
    <row r="97" spans="1:47" s="2" customFormat="1" ht="19.5">
      <c r="A97" s="36"/>
      <c r="B97" s="37"/>
      <c r="C97" s="38"/>
      <c r="D97" s="193" t="s">
        <v>140</v>
      </c>
      <c r="E97" s="38"/>
      <c r="F97" s="194" t="s">
        <v>141</v>
      </c>
      <c r="G97" s="38"/>
      <c r="H97" s="38"/>
      <c r="I97" s="195"/>
      <c r="J97" s="38"/>
      <c r="K97" s="38"/>
      <c r="L97" s="41"/>
      <c r="M97" s="196"/>
      <c r="N97" s="197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140</v>
      </c>
      <c r="AU97" s="19" t="s">
        <v>86</v>
      </c>
    </row>
    <row r="98" spans="1:47" s="2" customFormat="1" ht="12">
      <c r="A98" s="36"/>
      <c r="B98" s="37"/>
      <c r="C98" s="38"/>
      <c r="D98" s="198" t="s">
        <v>142</v>
      </c>
      <c r="E98" s="38"/>
      <c r="F98" s="199" t="s">
        <v>143</v>
      </c>
      <c r="G98" s="38"/>
      <c r="H98" s="38"/>
      <c r="I98" s="195"/>
      <c r="J98" s="38"/>
      <c r="K98" s="38"/>
      <c r="L98" s="41"/>
      <c r="M98" s="196"/>
      <c r="N98" s="197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142</v>
      </c>
      <c r="AU98" s="19" t="s">
        <v>86</v>
      </c>
    </row>
    <row r="99" spans="2:51" s="13" customFormat="1" ht="12">
      <c r="B99" s="200"/>
      <c r="C99" s="201"/>
      <c r="D99" s="193" t="s">
        <v>144</v>
      </c>
      <c r="E99" s="202" t="s">
        <v>19</v>
      </c>
      <c r="F99" s="203" t="s">
        <v>145</v>
      </c>
      <c r="G99" s="201"/>
      <c r="H99" s="202" t="s">
        <v>19</v>
      </c>
      <c r="I99" s="204"/>
      <c r="J99" s="201"/>
      <c r="K99" s="201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144</v>
      </c>
      <c r="AU99" s="209" t="s">
        <v>86</v>
      </c>
      <c r="AV99" s="13" t="s">
        <v>84</v>
      </c>
      <c r="AW99" s="13" t="s">
        <v>37</v>
      </c>
      <c r="AX99" s="13" t="s">
        <v>77</v>
      </c>
      <c r="AY99" s="209" t="s">
        <v>131</v>
      </c>
    </row>
    <row r="100" spans="2:51" s="14" customFormat="1" ht="12">
      <c r="B100" s="210"/>
      <c r="C100" s="211"/>
      <c r="D100" s="193" t="s">
        <v>144</v>
      </c>
      <c r="E100" s="212" t="s">
        <v>19</v>
      </c>
      <c r="F100" s="213" t="s">
        <v>146</v>
      </c>
      <c r="G100" s="211"/>
      <c r="H100" s="214">
        <v>364</v>
      </c>
      <c r="I100" s="215"/>
      <c r="J100" s="211"/>
      <c r="K100" s="211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144</v>
      </c>
      <c r="AU100" s="220" t="s">
        <v>86</v>
      </c>
      <c r="AV100" s="14" t="s">
        <v>86</v>
      </c>
      <c r="AW100" s="14" t="s">
        <v>37</v>
      </c>
      <c r="AX100" s="14" t="s">
        <v>84</v>
      </c>
      <c r="AY100" s="220" t="s">
        <v>131</v>
      </c>
    </row>
    <row r="101" spans="1:65" s="2" customFormat="1" ht="33" customHeight="1">
      <c r="A101" s="36"/>
      <c r="B101" s="37"/>
      <c r="C101" s="180" t="s">
        <v>86</v>
      </c>
      <c r="D101" s="180" t="s">
        <v>133</v>
      </c>
      <c r="E101" s="181" t="s">
        <v>147</v>
      </c>
      <c r="F101" s="182" t="s">
        <v>148</v>
      </c>
      <c r="G101" s="183" t="s">
        <v>149</v>
      </c>
      <c r="H101" s="184">
        <v>415</v>
      </c>
      <c r="I101" s="185"/>
      <c r="J101" s="186">
        <f>ROUND(I101*H101,2)</f>
        <v>0</v>
      </c>
      <c r="K101" s="182" t="s">
        <v>137</v>
      </c>
      <c r="L101" s="41"/>
      <c r="M101" s="187" t="s">
        <v>19</v>
      </c>
      <c r="N101" s="188" t="s">
        <v>48</v>
      </c>
      <c r="O101" s="66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138</v>
      </c>
      <c r="AT101" s="191" t="s">
        <v>133</v>
      </c>
      <c r="AU101" s="191" t="s">
        <v>86</v>
      </c>
      <c r="AY101" s="19" t="s">
        <v>131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84</v>
      </c>
      <c r="BK101" s="192">
        <f>ROUND(I101*H101,2)</f>
        <v>0</v>
      </c>
      <c r="BL101" s="19" t="s">
        <v>138</v>
      </c>
      <c r="BM101" s="191" t="s">
        <v>150</v>
      </c>
    </row>
    <row r="102" spans="1:47" s="2" customFormat="1" ht="29.25">
      <c r="A102" s="36"/>
      <c r="B102" s="37"/>
      <c r="C102" s="38"/>
      <c r="D102" s="193" t="s">
        <v>140</v>
      </c>
      <c r="E102" s="38"/>
      <c r="F102" s="194" t="s">
        <v>151</v>
      </c>
      <c r="G102" s="38"/>
      <c r="H102" s="38"/>
      <c r="I102" s="195"/>
      <c r="J102" s="38"/>
      <c r="K102" s="38"/>
      <c r="L102" s="41"/>
      <c r="M102" s="196"/>
      <c r="N102" s="197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140</v>
      </c>
      <c r="AU102" s="19" t="s">
        <v>86</v>
      </c>
    </row>
    <row r="103" spans="1:47" s="2" customFormat="1" ht="12">
      <c r="A103" s="36"/>
      <c r="B103" s="37"/>
      <c r="C103" s="38"/>
      <c r="D103" s="198" t="s">
        <v>142</v>
      </c>
      <c r="E103" s="38"/>
      <c r="F103" s="199" t="s">
        <v>152</v>
      </c>
      <c r="G103" s="38"/>
      <c r="H103" s="38"/>
      <c r="I103" s="195"/>
      <c r="J103" s="38"/>
      <c r="K103" s="38"/>
      <c r="L103" s="41"/>
      <c r="M103" s="196"/>
      <c r="N103" s="197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142</v>
      </c>
      <c r="AU103" s="19" t="s">
        <v>86</v>
      </c>
    </row>
    <row r="104" spans="2:51" s="13" customFormat="1" ht="22.5">
      <c r="B104" s="200"/>
      <c r="C104" s="201"/>
      <c r="D104" s="193" t="s">
        <v>144</v>
      </c>
      <c r="E104" s="202" t="s">
        <v>19</v>
      </c>
      <c r="F104" s="203" t="s">
        <v>153</v>
      </c>
      <c r="G104" s="201"/>
      <c r="H104" s="202" t="s">
        <v>19</v>
      </c>
      <c r="I104" s="204"/>
      <c r="J104" s="201"/>
      <c r="K104" s="201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144</v>
      </c>
      <c r="AU104" s="209" t="s">
        <v>86</v>
      </c>
      <c r="AV104" s="13" t="s">
        <v>84</v>
      </c>
      <c r="AW104" s="13" t="s">
        <v>37</v>
      </c>
      <c r="AX104" s="13" t="s">
        <v>77</v>
      </c>
      <c r="AY104" s="209" t="s">
        <v>131</v>
      </c>
    </row>
    <row r="105" spans="2:51" s="14" customFormat="1" ht="12">
      <c r="B105" s="210"/>
      <c r="C105" s="211"/>
      <c r="D105" s="193" t="s">
        <v>144</v>
      </c>
      <c r="E105" s="212" t="s">
        <v>19</v>
      </c>
      <c r="F105" s="213" t="s">
        <v>154</v>
      </c>
      <c r="G105" s="211"/>
      <c r="H105" s="214">
        <v>415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144</v>
      </c>
      <c r="AU105" s="220" t="s">
        <v>86</v>
      </c>
      <c r="AV105" s="14" t="s">
        <v>86</v>
      </c>
      <c r="AW105" s="14" t="s">
        <v>37</v>
      </c>
      <c r="AX105" s="14" t="s">
        <v>84</v>
      </c>
      <c r="AY105" s="220" t="s">
        <v>131</v>
      </c>
    </row>
    <row r="106" spans="1:65" s="2" customFormat="1" ht="33" customHeight="1">
      <c r="A106" s="36"/>
      <c r="B106" s="37"/>
      <c r="C106" s="180" t="s">
        <v>155</v>
      </c>
      <c r="D106" s="180" t="s">
        <v>133</v>
      </c>
      <c r="E106" s="181" t="s">
        <v>156</v>
      </c>
      <c r="F106" s="182" t="s">
        <v>157</v>
      </c>
      <c r="G106" s="183" t="s">
        <v>149</v>
      </c>
      <c r="H106" s="184">
        <v>415</v>
      </c>
      <c r="I106" s="185"/>
      <c r="J106" s="186">
        <f>ROUND(I106*H106,2)</f>
        <v>0</v>
      </c>
      <c r="K106" s="182" t="s">
        <v>137</v>
      </c>
      <c r="L106" s="41"/>
      <c r="M106" s="187" t="s">
        <v>19</v>
      </c>
      <c r="N106" s="188" t="s">
        <v>48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138</v>
      </c>
      <c r="AT106" s="191" t="s">
        <v>133</v>
      </c>
      <c r="AU106" s="191" t="s">
        <v>86</v>
      </c>
      <c r="AY106" s="19" t="s">
        <v>131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84</v>
      </c>
      <c r="BK106" s="192">
        <f>ROUND(I106*H106,2)</f>
        <v>0</v>
      </c>
      <c r="BL106" s="19" t="s">
        <v>138</v>
      </c>
      <c r="BM106" s="191" t="s">
        <v>158</v>
      </c>
    </row>
    <row r="107" spans="1:47" s="2" customFormat="1" ht="29.25">
      <c r="A107" s="36"/>
      <c r="B107" s="37"/>
      <c r="C107" s="38"/>
      <c r="D107" s="193" t="s">
        <v>140</v>
      </c>
      <c r="E107" s="38"/>
      <c r="F107" s="194" t="s">
        <v>159</v>
      </c>
      <c r="G107" s="38"/>
      <c r="H107" s="38"/>
      <c r="I107" s="195"/>
      <c r="J107" s="38"/>
      <c r="K107" s="38"/>
      <c r="L107" s="41"/>
      <c r="M107" s="196"/>
      <c r="N107" s="197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140</v>
      </c>
      <c r="AU107" s="19" t="s">
        <v>86</v>
      </c>
    </row>
    <row r="108" spans="1:47" s="2" customFormat="1" ht="12">
      <c r="A108" s="36"/>
      <c r="B108" s="37"/>
      <c r="C108" s="38"/>
      <c r="D108" s="198" t="s">
        <v>142</v>
      </c>
      <c r="E108" s="38"/>
      <c r="F108" s="199" t="s">
        <v>160</v>
      </c>
      <c r="G108" s="38"/>
      <c r="H108" s="38"/>
      <c r="I108" s="195"/>
      <c r="J108" s="38"/>
      <c r="K108" s="38"/>
      <c r="L108" s="41"/>
      <c r="M108" s="196"/>
      <c r="N108" s="197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142</v>
      </c>
      <c r="AU108" s="19" t="s">
        <v>86</v>
      </c>
    </row>
    <row r="109" spans="2:51" s="13" customFormat="1" ht="22.5">
      <c r="B109" s="200"/>
      <c r="C109" s="201"/>
      <c r="D109" s="193" t="s">
        <v>144</v>
      </c>
      <c r="E109" s="202" t="s">
        <v>19</v>
      </c>
      <c r="F109" s="203" t="s">
        <v>161</v>
      </c>
      <c r="G109" s="201"/>
      <c r="H109" s="202" t="s">
        <v>19</v>
      </c>
      <c r="I109" s="204"/>
      <c r="J109" s="201"/>
      <c r="K109" s="201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144</v>
      </c>
      <c r="AU109" s="209" t="s">
        <v>86</v>
      </c>
      <c r="AV109" s="13" t="s">
        <v>84</v>
      </c>
      <c r="AW109" s="13" t="s">
        <v>37</v>
      </c>
      <c r="AX109" s="13" t="s">
        <v>77</v>
      </c>
      <c r="AY109" s="209" t="s">
        <v>131</v>
      </c>
    </row>
    <row r="110" spans="2:51" s="14" customFormat="1" ht="12">
      <c r="B110" s="210"/>
      <c r="C110" s="211"/>
      <c r="D110" s="193" t="s">
        <v>144</v>
      </c>
      <c r="E110" s="212" t="s">
        <v>19</v>
      </c>
      <c r="F110" s="213" t="s">
        <v>154</v>
      </c>
      <c r="G110" s="211"/>
      <c r="H110" s="214">
        <v>415</v>
      </c>
      <c r="I110" s="215"/>
      <c r="J110" s="211"/>
      <c r="K110" s="211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144</v>
      </c>
      <c r="AU110" s="220" t="s">
        <v>86</v>
      </c>
      <c r="AV110" s="14" t="s">
        <v>86</v>
      </c>
      <c r="AW110" s="14" t="s">
        <v>37</v>
      </c>
      <c r="AX110" s="14" t="s">
        <v>84</v>
      </c>
      <c r="AY110" s="220" t="s">
        <v>131</v>
      </c>
    </row>
    <row r="111" spans="1:65" s="2" customFormat="1" ht="33" customHeight="1">
      <c r="A111" s="36"/>
      <c r="B111" s="37"/>
      <c r="C111" s="180" t="s">
        <v>138</v>
      </c>
      <c r="D111" s="180" t="s">
        <v>133</v>
      </c>
      <c r="E111" s="181" t="s">
        <v>162</v>
      </c>
      <c r="F111" s="182" t="s">
        <v>163</v>
      </c>
      <c r="G111" s="183" t="s">
        <v>149</v>
      </c>
      <c r="H111" s="184">
        <v>207.5</v>
      </c>
      <c r="I111" s="185"/>
      <c r="J111" s="186">
        <f>ROUND(I111*H111,2)</f>
        <v>0</v>
      </c>
      <c r="K111" s="182" t="s">
        <v>137</v>
      </c>
      <c r="L111" s="41"/>
      <c r="M111" s="187" t="s">
        <v>19</v>
      </c>
      <c r="N111" s="188" t="s">
        <v>48</v>
      </c>
      <c r="O111" s="66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138</v>
      </c>
      <c r="AT111" s="191" t="s">
        <v>133</v>
      </c>
      <c r="AU111" s="191" t="s">
        <v>86</v>
      </c>
      <c r="AY111" s="19" t="s">
        <v>131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84</v>
      </c>
      <c r="BK111" s="192">
        <f>ROUND(I111*H111,2)</f>
        <v>0</v>
      </c>
      <c r="BL111" s="19" t="s">
        <v>138</v>
      </c>
      <c r="BM111" s="191" t="s">
        <v>164</v>
      </c>
    </row>
    <row r="112" spans="1:47" s="2" customFormat="1" ht="29.25">
      <c r="A112" s="36"/>
      <c r="B112" s="37"/>
      <c r="C112" s="38"/>
      <c r="D112" s="193" t="s">
        <v>140</v>
      </c>
      <c r="E112" s="38"/>
      <c r="F112" s="194" t="s">
        <v>165</v>
      </c>
      <c r="G112" s="38"/>
      <c r="H112" s="38"/>
      <c r="I112" s="195"/>
      <c r="J112" s="38"/>
      <c r="K112" s="38"/>
      <c r="L112" s="41"/>
      <c r="M112" s="196"/>
      <c r="N112" s="19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140</v>
      </c>
      <c r="AU112" s="19" t="s">
        <v>86</v>
      </c>
    </row>
    <row r="113" spans="1:47" s="2" customFormat="1" ht="12">
      <c r="A113" s="36"/>
      <c r="B113" s="37"/>
      <c r="C113" s="38"/>
      <c r="D113" s="198" t="s">
        <v>142</v>
      </c>
      <c r="E113" s="38"/>
      <c r="F113" s="199" t="s">
        <v>166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142</v>
      </c>
      <c r="AU113" s="19" t="s">
        <v>86</v>
      </c>
    </row>
    <row r="114" spans="2:51" s="13" customFormat="1" ht="22.5">
      <c r="B114" s="200"/>
      <c r="C114" s="201"/>
      <c r="D114" s="193" t="s">
        <v>144</v>
      </c>
      <c r="E114" s="202" t="s">
        <v>19</v>
      </c>
      <c r="F114" s="203" t="s">
        <v>167</v>
      </c>
      <c r="G114" s="201"/>
      <c r="H114" s="202" t="s">
        <v>19</v>
      </c>
      <c r="I114" s="204"/>
      <c r="J114" s="201"/>
      <c r="K114" s="201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144</v>
      </c>
      <c r="AU114" s="209" t="s">
        <v>86</v>
      </c>
      <c r="AV114" s="13" t="s">
        <v>84</v>
      </c>
      <c r="AW114" s="13" t="s">
        <v>37</v>
      </c>
      <c r="AX114" s="13" t="s">
        <v>77</v>
      </c>
      <c r="AY114" s="209" t="s">
        <v>131</v>
      </c>
    </row>
    <row r="115" spans="2:51" s="14" customFormat="1" ht="12">
      <c r="B115" s="210"/>
      <c r="C115" s="211"/>
      <c r="D115" s="193" t="s">
        <v>144</v>
      </c>
      <c r="E115" s="212" t="s">
        <v>19</v>
      </c>
      <c r="F115" s="213" t="s">
        <v>168</v>
      </c>
      <c r="G115" s="211"/>
      <c r="H115" s="214">
        <v>207.5</v>
      </c>
      <c r="I115" s="215"/>
      <c r="J115" s="211"/>
      <c r="K115" s="211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144</v>
      </c>
      <c r="AU115" s="220" t="s">
        <v>86</v>
      </c>
      <c r="AV115" s="14" t="s">
        <v>86</v>
      </c>
      <c r="AW115" s="14" t="s">
        <v>37</v>
      </c>
      <c r="AX115" s="14" t="s">
        <v>84</v>
      </c>
      <c r="AY115" s="220" t="s">
        <v>131</v>
      </c>
    </row>
    <row r="116" spans="1:65" s="2" customFormat="1" ht="33" customHeight="1">
      <c r="A116" s="36"/>
      <c r="B116" s="37"/>
      <c r="C116" s="180" t="s">
        <v>169</v>
      </c>
      <c r="D116" s="180" t="s">
        <v>133</v>
      </c>
      <c r="E116" s="181" t="s">
        <v>170</v>
      </c>
      <c r="F116" s="182" t="s">
        <v>171</v>
      </c>
      <c r="G116" s="183" t="s">
        <v>149</v>
      </c>
      <c r="H116" s="184">
        <v>207.5</v>
      </c>
      <c r="I116" s="185"/>
      <c r="J116" s="186">
        <f>ROUND(I116*H116,2)</f>
        <v>0</v>
      </c>
      <c r="K116" s="182" t="s">
        <v>137</v>
      </c>
      <c r="L116" s="41"/>
      <c r="M116" s="187" t="s">
        <v>19</v>
      </c>
      <c r="N116" s="188" t="s">
        <v>48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138</v>
      </c>
      <c r="AT116" s="191" t="s">
        <v>133</v>
      </c>
      <c r="AU116" s="191" t="s">
        <v>86</v>
      </c>
      <c r="AY116" s="19" t="s">
        <v>131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84</v>
      </c>
      <c r="BK116" s="192">
        <f>ROUND(I116*H116,2)</f>
        <v>0</v>
      </c>
      <c r="BL116" s="19" t="s">
        <v>138</v>
      </c>
      <c r="BM116" s="191" t="s">
        <v>172</v>
      </c>
    </row>
    <row r="117" spans="1:47" s="2" customFormat="1" ht="29.25">
      <c r="A117" s="36"/>
      <c r="B117" s="37"/>
      <c r="C117" s="38"/>
      <c r="D117" s="193" t="s">
        <v>140</v>
      </c>
      <c r="E117" s="38"/>
      <c r="F117" s="194" t="s">
        <v>173</v>
      </c>
      <c r="G117" s="38"/>
      <c r="H117" s="38"/>
      <c r="I117" s="195"/>
      <c r="J117" s="38"/>
      <c r="K117" s="38"/>
      <c r="L117" s="41"/>
      <c r="M117" s="196"/>
      <c r="N117" s="197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140</v>
      </c>
      <c r="AU117" s="19" t="s">
        <v>86</v>
      </c>
    </row>
    <row r="118" spans="1:47" s="2" customFormat="1" ht="12">
      <c r="A118" s="36"/>
      <c r="B118" s="37"/>
      <c r="C118" s="38"/>
      <c r="D118" s="198" t="s">
        <v>142</v>
      </c>
      <c r="E118" s="38"/>
      <c r="F118" s="199" t="s">
        <v>174</v>
      </c>
      <c r="G118" s="38"/>
      <c r="H118" s="38"/>
      <c r="I118" s="195"/>
      <c r="J118" s="38"/>
      <c r="K118" s="38"/>
      <c r="L118" s="41"/>
      <c r="M118" s="196"/>
      <c r="N118" s="19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142</v>
      </c>
      <c r="AU118" s="19" t="s">
        <v>86</v>
      </c>
    </row>
    <row r="119" spans="2:51" s="13" customFormat="1" ht="22.5">
      <c r="B119" s="200"/>
      <c r="C119" s="201"/>
      <c r="D119" s="193" t="s">
        <v>144</v>
      </c>
      <c r="E119" s="202" t="s">
        <v>19</v>
      </c>
      <c r="F119" s="203" t="s">
        <v>175</v>
      </c>
      <c r="G119" s="201"/>
      <c r="H119" s="202" t="s">
        <v>19</v>
      </c>
      <c r="I119" s="204"/>
      <c r="J119" s="201"/>
      <c r="K119" s="201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144</v>
      </c>
      <c r="AU119" s="209" t="s">
        <v>86</v>
      </c>
      <c r="AV119" s="13" t="s">
        <v>84</v>
      </c>
      <c r="AW119" s="13" t="s">
        <v>37</v>
      </c>
      <c r="AX119" s="13" t="s">
        <v>77</v>
      </c>
      <c r="AY119" s="209" t="s">
        <v>131</v>
      </c>
    </row>
    <row r="120" spans="2:51" s="14" customFormat="1" ht="12">
      <c r="B120" s="210"/>
      <c r="C120" s="211"/>
      <c r="D120" s="193" t="s">
        <v>144</v>
      </c>
      <c r="E120" s="212" t="s">
        <v>19</v>
      </c>
      <c r="F120" s="213" t="s">
        <v>168</v>
      </c>
      <c r="G120" s="211"/>
      <c r="H120" s="214">
        <v>207.5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144</v>
      </c>
      <c r="AU120" s="220" t="s">
        <v>86</v>
      </c>
      <c r="AV120" s="14" t="s">
        <v>86</v>
      </c>
      <c r="AW120" s="14" t="s">
        <v>37</v>
      </c>
      <c r="AX120" s="14" t="s">
        <v>84</v>
      </c>
      <c r="AY120" s="220" t="s">
        <v>131</v>
      </c>
    </row>
    <row r="121" spans="1:65" s="2" customFormat="1" ht="16.5" customHeight="1">
      <c r="A121" s="36"/>
      <c r="B121" s="37"/>
      <c r="C121" s="180" t="s">
        <v>176</v>
      </c>
      <c r="D121" s="180" t="s">
        <v>133</v>
      </c>
      <c r="E121" s="181" t="s">
        <v>177</v>
      </c>
      <c r="F121" s="182" t="s">
        <v>178</v>
      </c>
      <c r="G121" s="183" t="s">
        <v>179</v>
      </c>
      <c r="H121" s="184">
        <v>300</v>
      </c>
      <c r="I121" s="185"/>
      <c r="J121" s="186">
        <f>ROUND(I121*H121,2)</f>
        <v>0</v>
      </c>
      <c r="K121" s="182" t="s">
        <v>137</v>
      </c>
      <c r="L121" s="41"/>
      <c r="M121" s="187" t="s">
        <v>19</v>
      </c>
      <c r="N121" s="188" t="s">
        <v>48</v>
      </c>
      <c r="O121" s="66"/>
      <c r="P121" s="189">
        <f>O121*H121</f>
        <v>0</v>
      </c>
      <c r="Q121" s="189">
        <v>0.00119</v>
      </c>
      <c r="R121" s="189">
        <f>Q121*H121</f>
        <v>0.35700000000000004</v>
      </c>
      <c r="S121" s="189">
        <v>0</v>
      </c>
      <c r="T121" s="19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138</v>
      </c>
      <c r="AT121" s="191" t="s">
        <v>133</v>
      </c>
      <c r="AU121" s="191" t="s">
        <v>86</v>
      </c>
      <c r="AY121" s="19" t="s">
        <v>131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84</v>
      </c>
      <c r="BK121" s="192">
        <f>ROUND(I121*H121,2)</f>
        <v>0</v>
      </c>
      <c r="BL121" s="19" t="s">
        <v>138</v>
      </c>
      <c r="BM121" s="191" t="s">
        <v>180</v>
      </c>
    </row>
    <row r="122" spans="1:47" s="2" customFormat="1" ht="29.25">
      <c r="A122" s="36"/>
      <c r="B122" s="37"/>
      <c r="C122" s="38"/>
      <c r="D122" s="193" t="s">
        <v>140</v>
      </c>
      <c r="E122" s="38"/>
      <c r="F122" s="194" t="s">
        <v>181</v>
      </c>
      <c r="G122" s="38"/>
      <c r="H122" s="38"/>
      <c r="I122" s="195"/>
      <c r="J122" s="38"/>
      <c r="K122" s="38"/>
      <c r="L122" s="41"/>
      <c r="M122" s="196"/>
      <c r="N122" s="197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140</v>
      </c>
      <c r="AU122" s="19" t="s">
        <v>86</v>
      </c>
    </row>
    <row r="123" spans="1:47" s="2" customFormat="1" ht="12">
      <c r="A123" s="36"/>
      <c r="B123" s="37"/>
      <c r="C123" s="38"/>
      <c r="D123" s="198" t="s">
        <v>142</v>
      </c>
      <c r="E123" s="38"/>
      <c r="F123" s="199" t="s">
        <v>182</v>
      </c>
      <c r="G123" s="38"/>
      <c r="H123" s="38"/>
      <c r="I123" s="195"/>
      <c r="J123" s="38"/>
      <c r="K123" s="38"/>
      <c r="L123" s="41"/>
      <c r="M123" s="196"/>
      <c r="N123" s="19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142</v>
      </c>
      <c r="AU123" s="19" t="s">
        <v>86</v>
      </c>
    </row>
    <row r="124" spans="2:51" s="13" customFormat="1" ht="22.5">
      <c r="B124" s="200"/>
      <c r="C124" s="201"/>
      <c r="D124" s="193" t="s">
        <v>144</v>
      </c>
      <c r="E124" s="202" t="s">
        <v>19</v>
      </c>
      <c r="F124" s="203" t="s">
        <v>183</v>
      </c>
      <c r="G124" s="201"/>
      <c r="H124" s="202" t="s">
        <v>19</v>
      </c>
      <c r="I124" s="204"/>
      <c r="J124" s="201"/>
      <c r="K124" s="201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144</v>
      </c>
      <c r="AU124" s="209" t="s">
        <v>86</v>
      </c>
      <c r="AV124" s="13" t="s">
        <v>84</v>
      </c>
      <c r="AW124" s="13" t="s">
        <v>37</v>
      </c>
      <c r="AX124" s="13" t="s">
        <v>77</v>
      </c>
      <c r="AY124" s="209" t="s">
        <v>131</v>
      </c>
    </row>
    <row r="125" spans="2:51" s="14" customFormat="1" ht="12">
      <c r="B125" s="210"/>
      <c r="C125" s="211"/>
      <c r="D125" s="193" t="s">
        <v>144</v>
      </c>
      <c r="E125" s="212" t="s">
        <v>19</v>
      </c>
      <c r="F125" s="213" t="s">
        <v>184</v>
      </c>
      <c r="G125" s="211"/>
      <c r="H125" s="214">
        <v>300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144</v>
      </c>
      <c r="AU125" s="220" t="s">
        <v>86</v>
      </c>
      <c r="AV125" s="14" t="s">
        <v>86</v>
      </c>
      <c r="AW125" s="14" t="s">
        <v>37</v>
      </c>
      <c r="AX125" s="14" t="s">
        <v>84</v>
      </c>
      <c r="AY125" s="220" t="s">
        <v>131</v>
      </c>
    </row>
    <row r="126" spans="1:65" s="2" customFormat="1" ht="21.75" customHeight="1">
      <c r="A126" s="36"/>
      <c r="B126" s="37"/>
      <c r="C126" s="221" t="s">
        <v>185</v>
      </c>
      <c r="D126" s="221" t="s">
        <v>186</v>
      </c>
      <c r="E126" s="222" t="s">
        <v>187</v>
      </c>
      <c r="F126" s="223" t="s">
        <v>188</v>
      </c>
      <c r="G126" s="224" t="s">
        <v>189</v>
      </c>
      <c r="H126" s="225">
        <v>19.31</v>
      </c>
      <c r="I126" s="226"/>
      <c r="J126" s="227">
        <f>ROUND(I126*H126,2)</f>
        <v>0</v>
      </c>
      <c r="K126" s="223" t="s">
        <v>137</v>
      </c>
      <c r="L126" s="228"/>
      <c r="M126" s="229" t="s">
        <v>19</v>
      </c>
      <c r="N126" s="230" t="s">
        <v>48</v>
      </c>
      <c r="O126" s="66"/>
      <c r="P126" s="189">
        <f>O126*H126</f>
        <v>0</v>
      </c>
      <c r="Q126" s="189">
        <v>1</v>
      </c>
      <c r="R126" s="189">
        <f>Q126*H126</f>
        <v>19.31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190</v>
      </c>
      <c r="AT126" s="191" t="s">
        <v>186</v>
      </c>
      <c r="AU126" s="191" t="s">
        <v>86</v>
      </c>
      <c r="AY126" s="19" t="s">
        <v>131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138</v>
      </c>
      <c r="BM126" s="191" t="s">
        <v>191</v>
      </c>
    </row>
    <row r="127" spans="1:47" s="2" customFormat="1" ht="12">
      <c r="A127" s="36"/>
      <c r="B127" s="37"/>
      <c r="C127" s="38"/>
      <c r="D127" s="193" t="s">
        <v>140</v>
      </c>
      <c r="E127" s="38"/>
      <c r="F127" s="194" t="s">
        <v>188</v>
      </c>
      <c r="G127" s="38"/>
      <c r="H127" s="38"/>
      <c r="I127" s="195"/>
      <c r="J127" s="38"/>
      <c r="K127" s="38"/>
      <c r="L127" s="41"/>
      <c r="M127" s="196"/>
      <c r="N127" s="197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140</v>
      </c>
      <c r="AU127" s="19" t="s">
        <v>86</v>
      </c>
    </row>
    <row r="128" spans="2:51" s="13" customFormat="1" ht="22.5">
      <c r="B128" s="200"/>
      <c r="C128" s="201"/>
      <c r="D128" s="193" t="s">
        <v>144</v>
      </c>
      <c r="E128" s="202" t="s">
        <v>19</v>
      </c>
      <c r="F128" s="203" t="s">
        <v>192</v>
      </c>
      <c r="G128" s="201"/>
      <c r="H128" s="202" t="s">
        <v>19</v>
      </c>
      <c r="I128" s="204"/>
      <c r="J128" s="201"/>
      <c r="K128" s="201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144</v>
      </c>
      <c r="AU128" s="209" t="s">
        <v>86</v>
      </c>
      <c r="AV128" s="13" t="s">
        <v>84</v>
      </c>
      <c r="AW128" s="13" t="s">
        <v>37</v>
      </c>
      <c r="AX128" s="13" t="s">
        <v>77</v>
      </c>
      <c r="AY128" s="209" t="s">
        <v>131</v>
      </c>
    </row>
    <row r="129" spans="2:51" s="13" customFormat="1" ht="12">
      <c r="B129" s="200"/>
      <c r="C129" s="201"/>
      <c r="D129" s="193" t="s">
        <v>144</v>
      </c>
      <c r="E129" s="202" t="s">
        <v>19</v>
      </c>
      <c r="F129" s="203" t="s">
        <v>193</v>
      </c>
      <c r="G129" s="201"/>
      <c r="H129" s="202" t="s">
        <v>19</v>
      </c>
      <c r="I129" s="204"/>
      <c r="J129" s="201"/>
      <c r="K129" s="201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144</v>
      </c>
      <c r="AU129" s="209" t="s">
        <v>86</v>
      </c>
      <c r="AV129" s="13" t="s">
        <v>84</v>
      </c>
      <c r="AW129" s="13" t="s">
        <v>37</v>
      </c>
      <c r="AX129" s="13" t="s">
        <v>77</v>
      </c>
      <c r="AY129" s="209" t="s">
        <v>131</v>
      </c>
    </row>
    <row r="130" spans="2:51" s="14" customFormat="1" ht="12">
      <c r="B130" s="210"/>
      <c r="C130" s="211"/>
      <c r="D130" s="193" t="s">
        <v>144</v>
      </c>
      <c r="E130" s="212" t="s">
        <v>19</v>
      </c>
      <c r="F130" s="213" t="s">
        <v>194</v>
      </c>
      <c r="G130" s="211"/>
      <c r="H130" s="214">
        <v>19.31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144</v>
      </c>
      <c r="AU130" s="220" t="s">
        <v>86</v>
      </c>
      <c r="AV130" s="14" t="s">
        <v>86</v>
      </c>
      <c r="AW130" s="14" t="s">
        <v>37</v>
      </c>
      <c r="AX130" s="14" t="s">
        <v>84</v>
      </c>
      <c r="AY130" s="220" t="s">
        <v>131</v>
      </c>
    </row>
    <row r="131" spans="1:65" s="2" customFormat="1" ht="16.5" customHeight="1">
      <c r="A131" s="36"/>
      <c r="B131" s="37"/>
      <c r="C131" s="221" t="s">
        <v>190</v>
      </c>
      <c r="D131" s="221" t="s">
        <v>186</v>
      </c>
      <c r="E131" s="222" t="s">
        <v>195</v>
      </c>
      <c r="F131" s="223" t="s">
        <v>196</v>
      </c>
      <c r="G131" s="224" t="s">
        <v>149</v>
      </c>
      <c r="H131" s="225">
        <v>6.22</v>
      </c>
      <c r="I131" s="226"/>
      <c r="J131" s="227">
        <f>ROUND(I131*H131,2)</f>
        <v>0</v>
      </c>
      <c r="K131" s="223" t="s">
        <v>137</v>
      </c>
      <c r="L131" s="228"/>
      <c r="M131" s="229" t="s">
        <v>19</v>
      </c>
      <c r="N131" s="230" t="s">
        <v>48</v>
      </c>
      <c r="O131" s="66"/>
      <c r="P131" s="189">
        <f>O131*H131</f>
        <v>0</v>
      </c>
      <c r="Q131" s="189">
        <v>2.234</v>
      </c>
      <c r="R131" s="189">
        <f>Q131*H131</f>
        <v>13.89548</v>
      </c>
      <c r="S131" s="189">
        <v>0</v>
      </c>
      <c r="T131" s="19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190</v>
      </c>
      <c r="AT131" s="191" t="s">
        <v>186</v>
      </c>
      <c r="AU131" s="191" t="s">
        <v>86</v>
      </c>
      <c r="AY131" s="19" t="s">
        <v>131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138</v>
      </c>
      <c r="BM131" s="191" t="s">
        <v>197</v>
      </c>
    </row>
    <row r="132" spans="1:47" s="2" customFormat="1" ht="12">
      <c r="A132" s="36"/>
      <c r="B132" s="37"/>
      <c r="C132" s="38"/>
      <c r="D132" s="193" t="s">
        <v>140</v>
      </c>
      <c r="E132" s="38"/>
      <c r="F132" s="194" t="s">
        <v>196</v>
      </c>
      <c r="G132" s="38"/>
      <c r="H132" s="38"/>
      <c r="I132" s="195"/>
      <c r="J132" s="38"/>
      <c r="K132" s="38"/>
      <c r="L132" s="41"/>
      <c r="M132" s="196"/>
      <c r="N132" s="197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140</v>
      </c>
      <c r="AU132" s="19" t="s">
        <v>86</v>
      </c>
    </row>
    <row r="133" spans="2:51" s="13" customFormat="1" ht="22.5">
      <c r="B133" s="200"/>
      <c r="C133" s="201"/>
      <c r="D133" s="193" t="s">
        <v>144</v>
      </c>
      <c r="E133" s="202" t="s">
        <v>19</v>
      </c>
      <c r="F133" s="203" t="s">
        <v>198</v>
      </c>
      <c r="G133" s="201"/>
      <c r="H133" s="202" t="s">
        <v>19</v>
      </c>
      <c r="I133" s="204"/>
      <c r="J133" s="201"/>
      <c r="K133" s="201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144</v>
      </c>
      <c r="AU133" s="209" t="s">
        <v>86</v>
      </c>
      <c r="AV133" s="13" t="s">
        <v>84</v>
      </c>
      <c r="AW133" s="13" t="s">
        <v>37</v>
      </c>
      <c r="AX133" s="13" t="s">
        <v>77</v>
      </c>
      <c r="AY133" s="209" t="s">
        <v>131</v>
      </c>
    </row>
    <row r="134" spans="2:51" s="14" customFormat="1" ht="12">
      <c r="B134" s="210"/>
      <c r="C134" s="211"/>
      <c r="D134" s="193" t="s">
        <v>144</v>
      </c>
      <c r="E134" s="212" t="s">
        <v>19</v>
      </c>
      <c r="F134" s="213" t="s">
        <v>199</v>
      </c>
      <c r="G134" s="211"/>
      <c r="H134" s="214">
        <v>6.22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144</v>
      </c>
      <c r="AU134" s="220" t="s">
        <v>86</v>
      </c>
      <c r="AV134" s="14" t="s">
        <v>86</v>
      </c>
      <c r="AW134" s="14" t="s">
        <v>37</v>
      </c>
      <c r="AX134" s="14" t="s">
        <v>84</v>
      </c>
      <c r="AY134" s="220" t="s">
        <v>131</v>
      </c>
    </row>
    <row r="135" spans="1:65" s="2" customFormat="1" ht="16.5" customHeight="1">
      <c r="A135" s="36"/>
      <c r="B135" s="37"/>
      <c r="C135" s="221" t="s">
        <v>200</v>
      </c>
      <c r="D135" s="221" t="s">
        <v>186</v>
      </c>
      <c r="E135" s="222" t="s">
        <v>201</v>
      </c>
      <c r="F135" s="223" t="s">
        <v>202</v>
      </c>
      <c r="G135" s="224" t="s">
        <v>189</v>
      </c>
      <c r="H135" s="225">
        <v>64.088</v>
      </c>
      <c r="I135" s="226"/>
      <c r="J135" s="227">
        <f>ROUND(I135*H135,2)</f>
        <v>0</v>
      </c>
      <c r="K135" s="223" t="s">
        <v>137</v>
      </c>
      <c r="L135" s="228"/>
      <c r="M135" s="229" t="s">
        <v>19</v>
      </c>
      <c r="N135" s="230" t="s">
        <v>48</v>
      </c>
      <c r="O135" s="66"/>
      <c r="P135" s="189">
        <f>O135*H135</f>
        <v>0</v>
      </c>
      <c r="Q135" s="189">
        <v>1</v>
      </c>
      <c r="R135" s="189">
        <f>Q135*H135</f>
        <v>64.088</v>
      </c>
      <c r="S135" s="189">
        <v>0</v>
      </c>
      <c r="T135" s="19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190</v>
      </c>
      <c r="AT135" s="191" t="s">
        <v>186</v>
      </c>
      <c r="AU135" s="191" t="s">
        <v>86</v>
      </c>
      <c r="AY135" s="19" t="s">
        <v>131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138</v>
      </c>
      <c r="BM135" s="191" t="s">
        <v>203</v>
      </c>
    </row>
    <row r="136" spans="1:47" s="2" customFormat="1" ht="12">
      <c r="A136" s="36"/>
      <c r="B136" s="37"/>
      <c r="C136" s="38"/>
      <c r="D136" s="193" t="s">
        <v>140</v>
      </c>
      <c r="E136" s="38"/>
      <c r="F136" s="194" t="s">
        <v>202</v>
      </c>
      <c r="G136" s="38"/>
      <c r="H136" s="38"/>
      <c r="I136" s="195"/>
      <c r="J136" s="38"/>
      <c r="K136" s="38"/>
      <c r="L136" s="41"/>
      <c r="M136" s="196"/>
      <c r="N136" s="197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140</v>
      </c>
      <c r="AU136" s="19" t="s">
        <v>86</v>
      </c>
    </row>
    <row r="137" spans="2:51" s="13" customFormat="1" ht="12">
      <c r="B137" s="200"/>
      <c r="C137" s="201"/>
      <c r="D137" s="193" t="s">
        <v>144</v>
      </c>
      <c r="E137" s="202" t="s">
        <v>19</v>
      </c>
      <c r="F137" s="203" t="s">
        <v>204</v>
      </c>
      <c r="G137" s="201"/>
      <c r="H137" s="202" t="s">
        <v>19</v>
      </c>
      <c r="I137" s="204"/>
      <c r="J137" s="201"/>
      <c r="K137" s="201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144</v>
      </c>
      <c r="AU137" s="209" t="s">
        <v>86</v>
      </c>
      <c r="AV137" s="13" t="s">
        <v>84</v>
      </c>
      <c r="AW137" s="13" t="s">
        <v>37</v>
      </c>
      <c r="AX137" s="13" t="s">
        <v>77</v>
      </c>
      <c r="AY137" s="209" t="s">
        <v>131</v>
      </c>
    </row>
    <row r="138" spans="2:51" s="14" customFormat="1" ht="12">
      <c r="B138" s="210"/>
      <c r="C138" s="211"/>
      <c r="D138" s="193" t="s">
        <v>144</v>
      </c>
      <c r="E138" s="212" t="s">
        <v>19</v>
      </c>
      <c r="F138" s="213" t="s">
        <v>205</v>
      </c>
      <c r="G138" s="211"/>
      <c r="H138" s="214">
        <v>64.088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144</v>
      </c>
      <c r="AU138" s="220" t="s">
        <v>86</v>
      </c>
      <c r="AV138" s="14" t="s">
        <v>86</v>
      </c>
      <c r="AW138" s="14" t="s">
        <v>37</v>
      </c>
      <c r="AX138" s="14" t="s">
        <v>84</v>
      </c>
      <c r="AY138" s="220" t="s">
        <v>131</v>
      </c>
    </row>
    <row r="139" spans="1:65" s="2" customFormat="1" ht="24.2" customHeight="1">
      <c r="A139" s="36"/>
      <c r="B139" s="37"/>
      <c r="C139" s="180" t="s">
        <v>206</v>
      </c>
      <c r="D139" s="180" t="s">
        <v>133</v>
      </c>
      <c r="E139" s="181" t="s">
        <v>207</v>
      </c>
      <c r="F139" s="182" t="s">
        <v>208</v>
      </c>
      <c r="G139" s="183" t="s">
        <v>179</v>
      </c>
      <c r="H139" s="184">
        <v>40</v>
      </c>
      <c r="I139" s="185"/>
      <c r="J139" s="186">
        <f>ROUND(I139*H139,2)</f>
        <v>0</v>
      </c>
      <c r="K139" s="182" t="s">
        <v>209</v>
      </c>
      <c r="L139" s="41"/>
      <c r="M139" s="187" t="s">
        <v>19</v>
      </c>
      <c r="N139" s="188" t="s">
        <v>48</v>
      </c>
      <c r="O139" s="66"/>
      <c r="P139" s="189">
        <f>O139*H139</f>
        <v>0</v>
      </c>
      <c r="Q139" s="189">
        <v>0.081483036</v>
      </c>
      <c r="R139" s="189">
        <f>Q139*H139</f>
        <v>3.25932144</v>
      </c>
      <c r="S139" s="189">
        <v>0</v>
      </c>
      <c r="T139" s="19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138</v>
      </c>
      <c r="AT139" s="191" t="s">
        <v>133</v>
      </c>
      <c r="AU139" s="191" t="s">
        <v>86</v>
      </c>
      <c r="AY139" s="19" t="s">
        <v>131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138</v>
      </c>
      <c r="BM139" s="191" t="s">
        <v>210</v>
      </c>
    </row>
    <row r="140" spans="1:47" s="2" customFormat="1" ht="19.5">
      <c r="A140" s="36"/>
      <c r="B140" s="37"/>
      <c r="C140" s="38"/>
      <c r="D140" s="193" t="s">
        <v>140</v>
      </c>
      <c r="E140" s="38"/>
      <c r="F140" s="194" t="s">
        <v>211</v>
      </c>
      <c r="G140" s="38"/>
      <c r="H140" s="38"/>
      <c r="I140" s="195"/>
      <c r="J140" s="38"/>
      <c r="K140" s="38"/>
      <c r="L140" s="41"/>
      <c r="M140" s="196"/>
      <c r="N140" s="197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140</v>
      </c>
      <c r="AU140" s="19" t="s">
        <v>86</v>
      </c>
    </row>
    <row r="141" spans="1:47" s="2" customFormat="1" ht="12">
      <c r="A141" s="36"/>
      <c r="B141" s="37"/>
      <c r="C141" s="38"/>
      <c r="D141" s="198" t="s">
        <v>142</v>
      </c>
      <c r="E141" s="38"/>
      <c r="F141" s="199" t="s">
        <v>212</v>
      </c>
      <c r="G141" s="38"/>
      <c r="H141" s="38"/>
      <c r="I141" s="195"/>
      <c r="J141" s="38"/>
      <c r="K141" s="38"/>
      <c r="L141" s="41"/>
      <c r="M141" s="196"/>
      <c r="N141" s="197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142</v>
      </c>
      <c r="AU141" s="19" t="s">
        <v>86</v>
      </c>
    </row>
    <row r="142" spans="2:51" s="13" customFormat="1" ht="22.5">
      <c r="B142" s="200"/>
      <c r="C142" s="201"/>
      <c r="D142" s="193" t="s">
        <v>144</v>
      </c>
      <c r="E142" s="202" t="s">
        <v>19</v>
      </c>
      <c r="F142" s="203" t="s">
        <v>213</v>
      </c>
      <c r="G142" s="201"/>
      <c r="H142" s="202" t="s">
        <v>19</v>
      </c>
      <c r="I142" s="204"/>
      <c r="J142" s="201"/>
      <c r="K142" s="201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144</v>
      </c>
      <c r="AU142" s="209" t="s">
        <v>86</v>
      </c>
      <c r="AV142" s="13" t="s">
        <v>84</v>
      </c>
      <c r="AW142" s="13" t="s">
        <v>37</v>
      </c>
      <c r="AX142" s="13" t="s">
        <v>77</v>
      </c>
      <c r="AY142" s="209" t="s">
        <v>131</v>
      </c>
    </row>
    <row r="143" spans="2:51" s="14" customFormat="1" ht="12">
      <c r="B143" s="210"/>
      <c r="C143" s="211"/>
      <c r="D143" s="193" t="s">
        <v>144</v>
      </c>
      <c r="E143" s="212" t="s">
        <v>19</v>
      </c>
      <c r="F143" s="213" t="s">
        <v>214</v>
      </c>
      <c r="G143" s="211"/>
      <c r="H143" s="214">
        <v>40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144</v>
      </c>
      <c r="AU143" s="220" t="s">
        <v>86</v>
      </c>
      <c r="AV143" s="14" t="s">
        <v>86</v>
      </c>
      <c r="AW143" s="14" t="s">
        <v>37</v>
      </c>
      <c r="AX143" s="14" t="s">
        <v>84</v>
      </c>
      <c r="AY143" s="220" t="s">
        <v>131</v>
      </c>
    </row>
    <row r="144" spans="1:65" s="2" customFormat="1" ht="24.2" customHeight="1">
      <c r="A144" s="36"/>
      <c r="B144" s="37"/>
      <c r="C144" s="180" t="s">
        <v>215</v>
      </c>
      <c r="D144" s="180" t="s">
        <v>133</v>
      </c>
      <c r="E144" s="181" t="s">
        <v>216</v>
      </c>
      <c r="F144" s="182" t="s">
        <v>217</v>
      </c>
      <c r="G144" s="183" t="s">
        <v>136</v>
      </c>
      <c r="H144" s="184">
        <v>147</v>
      </c>
      <c r="I144" s="185"/>
      <c r="J144" s="186">
        <f>ROUND(I144*H144,2)</f>
        <v>0</v>
      </c>
      <c r="K144" s="182" t="s">
        <v>137</v>
      </c>
      <c r="L144" s="41"/>
      <c r="M144" s="187" t="s">
        <v>19</v>
      </c>
      <c r="N144" s="188" t="s">
        <v>48</v>
      </c>
      <c r="O144" s="66"/>
      <c r="P144" s="189">
        <f>O144*H144</f>
        <v>0</v>
      </c>
      <c r="Q144" s="189">
        <v>0.0264</v>
      </c>
      <c r="R144" s="189">
        <f>Q144*H144</f>
        <v>3.8808</v>
      </c>
      <c r="S144" s="189">
        <v>0</v>
      </c>
      <c r="T144" s="19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138</v>
      </c>
      <c r="AT144" s="191" t="s">
        <v>133</v>
      </c>
      <c r="AU144" s="191" t="s">
        <v>86</v>
      </c>
      <c r="AY144" s="19" t="s">
        <v>131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138</v>
      </c>
      <c r="BM144" s="191" t="s">
        <v>218</v>
      </c>
    </row>
    <row r="145" spans="1:47" s="2" customFormat="1" ht="19.5">
      <c r="A145" s="36"/>
      <c r="B145" s="37"/>
      <c r="C145" s="38"/>
      <c r="D145" s="193" t="s">
        <v>140</v>
      </c>
      <c r="E145" s="38"/>
      <c r="F145" s="194" t="s">
        <v>219</v>
      </c>
      <c r="G145" s="38"/>
      <c r="H145" s="38"/>
      <c r="I145" s="195"/>
      <c r="J145" s="38"/>
      <c r="K145" s="38"/>
      <c r="L145" s="41"/>
      <c r="M145" s="196"/>
      <c r="N145" s="197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140</v>
      </c>
      <c r="AU145" s="19" t="s">
        <v>86</v>
      </c>
    </row>
    <row r="146" spans="1:47" s="2" customFormat="1" ht="12">
      <c r="A146" s="36"/>
      <c r="B146" s="37"/>
      <c r="C146" s="38"/>
      <c r="D146" s="198" t="s">
        <v>142</v>
      </c>
      <c r="E146" s="38"/>
      <c r="F146" s="199" t="s">
        <v>220</v>
      </c>
      <c r="G146" s="38"/>
      <c r="H146" s="38"/>
      <c r="I146" s="195"/>
      <c r="J146" s="38"/>
      <c r="K146" s="38"/>
      <c r="L146" s="41"/>
      <c r="M146" s="196"/>
      <c r="N146" s="197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142</v>
      </c>
      <c r="AU146" s="19" t="s">
        <v>86</v>
      </c>
    </row>
    <row r="147" spans="2:51" s="13" customFormat="1" ht="22.5">
      <c r="B147" s="200"/>
      <c r="C147" s="201"/>
      <c r="D147" s="193" t="s">
        <v>144</v>
      </c>
      <c r="E147" s="202" t="s">
        <v>19</v>
      </c>
      <c r="F147" s="203" t="s">
        <v>221</v>
      </c>
      <c r="G147" s="201"/>
      <c r="H147" s="202" t="s">
        <v>19</v>
      </c>
      <c r="I147" s="204"/>
      <c r="J147" s="201"/>
      <c r="K147" s="201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144</v>
      </c>
      <c r="AU147" s="209" t="s">
        <v>86</v>
      </c>
      <c r="AV147" s="13" t="s">
        <v>84</v>
      </c>
      <c r="AW147" s="13" t="s">
        <v>37</v>
      </c>
      <c r="AX147" s="13" t="s">
        <v>77</v>
      </c>
      <c r="AY147" s="209" t="s">
        <v>131</v>
      </c>
    </row>
    <row r="148" spans="2:51" s="14" customFormat="1" ht="12">
      <c r="B148" s="210"/>
      <c r="C148" s="211"/>
      <c r="D148" s="193" t="s">
        <v>144</v>
      </c>
      <c r="E148" s="212" t="s">
        <v>19</v>
      </c>
      <c r="F148" s="213" t="s">
        <v>222</v>
      </c>
      <c r="G148" s="211"/>
      <c r="H148" s="214">
        <v>147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144</v>
      </c>
      <c r="AU148" s="220" t="s">
        <v>86</v>
      </c>
      <c r="AV148" s="14" t="s">
        <v>86</v>
      </c>
      <c r="AW148" s="14" t="s">
        <v>37</v>
      </c>
      <c r="AX148" s="14" t="s">
        <v>84</v>
      </c>
      <c r="AY148" s="220" t="s">
        <v>131</v>
      </c>
    </row>
    <row r="149" spans="1:65" s="2" customFormat="1" ht="24.2" customHeight="1">
      <c r="A149" s="36"/>
      <c r="B149" s="37"/>
      <c r="C149" s="180" t="s">
        <v>223</v>
      </c>
      <c r="D149" s="180" t="s">
        <v>133</v>
      </c>
      <c r="E149" s="181" t="s">
        <v>224</v>
      </c>
      <c r="F149" s="182" t="s">
        <v>225</v>
      </c>
      <c r="G149" s="183" t="s">
        <v>136</v>
      </c>
      <c r="H149" s="184">
        <v>147</v>
      </c>
      <c r="I149" s="185"/>
      <c r="J149" s="186">
        <f>ROUND(I149*H149,2)</f>
        <v>0</v>
      </c>
      <c r="K149" s="182" t="s">
        <v>137</v>
      </c>
      <c r="L149" s="41"/>
      <c r="M149" s="187" t="s">
        <v>19</v>
      </c>
      <c r="N149" s="188" t="s">
        <v>48</v>
      </c>
      <c r="O149" s="66"/>
      <c r="P149" s="189">
        <f>O149*H149</f>
        <v>0</v>
      </c>
      <c r="Q149" s="189">
        <v>0.02944</v>
      </c>
      <c r="R149" s="189">
        <f>Q149*H149</f>
        <v>4.32768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138</v>
      </c>
      <c r="AT149" s="191" t="s">
        <v>133</v>
      </c>
      <c r="AU149" s="191" t="s">
        <v>86</v>
      </c>
      <c r="AY149" s="19" t="s">
        <v>131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138</v>
      </c>
      <c r="BM149" s="191" t="s">
        <v>226</v>
      </c>
    </row>
    <row r="150" spans="1:47" s="2" customFormat="1" ht="19.5">
      <c r="A150" s="36"/>
      <c r="B150" s="37"/>
      <c r="C150" s="38"/>
      <c r="D150" s="193" t="s">
        <v>140</v>
      </c>
      <c r="E150" s="38"/>
      <c r="F150" s="194" t="s">
        <v>227</v>
      </c>
      <c r="G150" s="38"/>
      <c r="H150" s="38"/>
      <c r="I150" s="195"/>
      <c r="J150" s="38"/>
      <c r="K150" s="38"/>
      <c r="L150" s="41"/>
      <c r="M150" s="196"/>
      <c r="N150" s="197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140</v>
      </c>
      <c r="AU150" s="19" t="s">
        <v>86</v>
      </c>
    </row>
    <row r="151" spans="1:47" s="2" customFormat="1" ht="12">
      <c r="A151" s="36"/>
      <c r="B151" s="37"/>
      <c r="C151" s="38"/>
      <c r="D151" s="198" t="s">
        <v>142</v>
      </c>
      <c r="E151" s="38"/>
      <c r="F151" s="199" t="s">
        <v>228</v>
      </c>
      <c r="G151" s="38"/>
      <c r="H151" s="38"/>
      <c r="I151" s="195"/>
      <c r="J151" s="38"/>
      <c r="K151" s="38"/>
      <c r="L151" s="41"/>
      <c r="M151" s="196"/>
      <c r="N151" s="19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142</v>
      </c>
      <c r="AU151" s="19" t="s">
        <v>86</v>
      </c>
    </row>
    <row r="152" spans="2:51" s="13" customFormat="1" ht="22.5">
      <c r="B152" s="200"/>
      <c r="C152" s="201"/>
      <c r="D152" s="193" t="s">
        <v>144</v>
      </c>
      <c r="E152" s="202" t="s">
        <v>19</v>
      </c>
      <c r="F152" s="203" t="s">
        <v>221</v>
      </c>
      <c r="G152" s="201"/>
      <c r="H152" s="202" t="s">
        <v>19</v>
      </c>
      <c r="I152" s="204"/>
      <c r="J152" s="201"/>
      <c r="K152" s="201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144</v>
      </c>
      <c r="AU152" s="209" t="s">
        <v>86</v>
      </c>
      <c r="AV152" s="13" t="s">
        <v>84</v>
      </c>
      <c r="AW152" s="13" t="s">
        <v>37</v>
      </c>
      <c r="AX152" s="13" t="s">
        <v>77</v>
      </c>
      <c r="AY152" s="209" t="s">
        <v>131</v>
      </c>
    </row>
    <row r="153" spans="2:51" s="14" customFormat="1" ht="12">
      <c r="B153" s="210"/>
      <c r="C153" s="211"/>
      <c r="D153" s="193" t="s">
        <v>144</v>
      </c>
      <c r="E153" s="212" t="s">
        <v>19</v>
      </c>
      <c r="F153" s="213" t="s">
        <v>229</v>
      </c>
      <c r="G153" s="211"/>
      <c r="H153" s="214">
        <v>147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144</v>
      </c>
      <c r="AU153" s="220" t="s">
        <v>86</v>
      </c>
      <c r="AV153" s="14" t="s">
        <v>86</v>
      </c>
      <c r="AW153" s="14" t="s">
        <v>37</v>
      </c>
      <c r="AX153" s="14" t="s">
        <v>84</v>
      </c>
      <c r="AY153" s="220" t="s">
        <v>131</v>
      </c>
    </row>
    <row r="154" spans="1:65" s="2" customFormat="1" ht="24.2" customHeight="1">
      <c r="A154" s="36"/>
      <c r="B154" s="37"/>
      <c r="C154" s="180" t="s">
        <v>230</v>
      </c>
      <c r="D154" s="180" t="s">
        <v>133</v>
      </c>
      <c r="E154" s="181" t="s">
        <v>231</v>
      </c>
      <c r="F154" s="182" t="s">
        <v>232</v>
      </c>
      <c r="G154" s="183" t="s">
        <v>179</v>
      </c>
      <c r="H154" s="184">
        <v>63</v>
      </c>
      <c r="I154" s="185"/>
      <c r="J154" s="186">
        <f>ROUND(I154*H154,2)</f>
        <v>0</v>
      </c>
      <c r="K154" s="182" t="s">
        <v>233</v>
      </c>
      <c r="L154" s="41"/>
      <c r="M154" s="187" t="s">
        <v>19</v>
      </c>
      <c r="N154" s="188" t="s">
        <v>48</v>
      </c>
      <c r="O154" s="66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138</v>
      </c>
      <c r="AT154" s="191" t="s">
        <v>133</v>
      </c>
      <c r="AU154" s="191" t="s">
        <v>86</v>
      </c>
      <c r="AY154" s="19" t="s">
        <v>131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138</v>
      </c>
      <c r="BM154" s="191" t="s">
        <v>234</v>
      </c>
    </row>
    <row r="155" spans="1:47" s="2" customFormat="1" ht="19.5">
      <c r="A155" s="36"/>
      <c r="B155" s="37"/>
      <c r="C155" s="38"/>
      <c r="D155" s="193" t="s">
        <v>140</v>
      </c>
      <c r="E155" s="38"/>
      <c r="F155" s="194" t="s">
        <v>232</v>
      </c>
      <c r="G155" s="38"/>
      <c r="H155" s="38"/>
      <c r="I155" s="195"/>
      <c r="J155" s="38"/>
      <c r="K155" s="38"/>
      <c r="L155" s="41"/>
      <c r="M155" s="196"/>
      <c r="N155" s="197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140</v>
      </c>
      <c r="AU155" s="19" t="s">
        <v>86</v>
      </c>
    </row>
    <row r="156" spans="1:47" s="2" customFormat="1" ht="204.75">
      <c r="A156" s="36"/>
      <c r="B156" s="37"/>
      <c r="C156" s="38"/>
      <c r="D156" s="193" t="s">
        <v>235</v>
      </c>
      <c r="E156" s="38"/>
      <c r="F156" s="231" t="s">
        <v>236</v>
      </c>
      <c r="G156" s="38"/>
      <c r="H156" s="38"/>
      <c r="I156" s="195"/>
      <c r="J156" s="38"/>
      <c r="K156" s="38"/>
      <c r="L156" s="41"/>
      <c r="M156" s="196"/>
      <c r="N156" s="197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235</v>
      </c>
      <c r="AU156" s="19" t="s">
        <v>86</v>
      </c>
    </row>
    <row r="157" spans="2:51" s="13" customFormat="1" ht="12">
      <c r="B157" s="200"/>
      <c r="C157" s="201"/>
      <c r="D157" s="193" t="s">
        <v>144</v>
      </c>
      <c r="E157" s="202" t="s">
        <v>19</v>
      </c>
      <c r="F157" s="203" t="s">
        <v>237</v>
      </c>
      <c r="G157" s="201"/>
      <c r="H157" s="202" t="s">
        <v>19</v>
      </c>
      <c r="I157" s="204"/>
      <c r="J157" s="201"/>
      <c r="K157" s="201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144</v>
      </c>
      <c r="AU157" s="209" t="s">
        <v>86</v>
      </c>
      <c r="AV157" s="13" t="s">
        <v>84</v>
      </c>
      <c r="AW157" s="13" t="s">
        <v>37</v>
      </c>
      <c r="AX157" s="13" t="s">
        <v>77</v>
      </c>
      <c r="AY157" s="209" t="s">
        <v>131</v>
      </c>
    </row>
    <row r="158" spans="2:51" s="14" customFormat="1" ht="12">
      <c r="B158" s="210"/>
      <c r="C158" s="211"/>
      <c r="D158" s="193" t="s">
        <v>144</v>
      </c>
      <c r="E158" s="212" t="s">
        <v>19</v>
      </c>
      <c r="F158" s="213" t="s">
        <v>238</v>
      </c>
      <c r="G158" s="211"/>
      <c r="H158" s="214">
        <v>63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144</v>
      </c>
      <c r="AU158" s="220" t="s">
        <v>86</v>
      </c>
      <c r="AV158" s="14" t="s">
        <v>86</v>
      </c>
      <c r="AW158" s="14" t="s">
        <v>37</v>
      </c>
      <c r="AX158" s="14" t="s">
        <v>84</v>
      </c>
      <c r="AY158" s="220" t="s">
        <v>131</v>
      </c>
    </row>
    <row r="159" spans="1:65" s="2" customFormat="1" ht="37.9" customHeight="1">
      <c r="A159" s="36"/>
      <c r="B159" s="37"/>
      <c r="C159" s="180" t="s">
        <v>239</v>
      </c>
      <c r="D159" s="180" t="s">
        <v>133</v>
      </c>
      <c r="E159" s="181" t="s">
        <v>240</v>
      </c>
      <c r="F159" s="182" t="s">
        <v>241</v>
      </c>
      <c r="G159" s="183" t="s">
        <v>149</v>
      </c>
      <c r="H159" s="184">
        <v>904.292</v>
      </c>
      <c r="I159" s="185"/>
      <c r="J159" s="186">
        <f>ROUND(I159*H159,2)</f>
        <v>0</v>
      </c>
      <c r="K159" s="182" t="s">
        <v>137</v>
      </c>
      <c r="L159" s="41"/>
      <c r="M159" s="187" t="s">
        <v>19</v>
      </c>
      <c r="N159" s="188" t="s">
        <v>48</v>
      </c>
      <c r="O159" s="66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138</v>
      </c>
      <c r="AT159" s="191" t="s">
        <v>133</v>
      </c>
      <c r="AU159" s="191" t="s">
        <v>86</v>
      </c>
      <c r="AY159" s="19" t="s">
        <v>131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84</v>
      </c>
      <c r="BK159" s="192">
        <f>ROUND(I159*H159,2)</f>
        <v>0</v>
      </c>
      <c r="BL159" s="19" t="s">
        <v>138</v>
      </c>
      <c r="BM159" s="191" t="s">
        <v>242</v>
      </c>
    </row>
    <row r="160" spans="1:47" s="2" customFormat="1" ht="39">
      <c r="A160" s="36"/>
      <c r="B160" s="37"/>
      <c r="C160" s="38"/>
      <c r="D160" s="193" t="s">
        <v>140</v>
      </c>
      <c r="E160" s="38"/>
      <c r="F160" s="194" t="s">
        <v>243</v>
      </c>
      <c r="G160" s="38"/>
      <c r="H160" s="38"/>
      <c r="I160" s="195"/>
      <c r="J160" s="38"/>
      <c r="K160" s="38"/>
      <c r="L160" s="41"/>
      <c r="M160" s="196"/>
      <c r="N160" s="197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140</v>
      </c>
      <c r="AU160" s="19" t="s">
        <v>86</v>
      </c>
    </row>
    <row r="161" spans="1:47" s="2" customFormat="1" ht="12">
      <c r="A161" s="36"/>
      <c r="B161" s="37"/>
      <c r="C161" s="38"/>
      <c r="D161" s="198" t="s">
        <v>142</v>
      </c>
      <c r="E161" s="38"/>
      <c r="F161" s="199" t="s">
        <v>244</v>
      </c>
      <c r="G161" s="38"/>
      <c r="H161" s="38"/>
      <c r="I161" s="195"/>
      <c r="J161" s="38"/>
      <c r="K161" s="38"/>
      <c r="L161" s="41"/>
      <c r="M161" s="196"/>
      <c r="N161" s="197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142</v>
      </c>
      <c r="AU161" s="19" t="s">
        <v>86</v>
      </c>
    </row>
    <row r="162" spans="2:51" s="13" customFormat="1" ht="22.5">
      <c r="B162" s="200"/>
      <c r="C162" s="201"/>
      <c r="D162" s="193" t="s">
        <v>144</v>
      </c>
      <c r="E162" s="202" t="s">
        <v>19</v>
      </c>
      <c r="F162" s="203" t="s">
        <v>245</v>
      </c>
      <c r="G162" s="201"/>
      <c r="H162" s="202" t="s">
        <v>19</v>
      </c>
      <c r="I162" s="204"/>
      <c r="J162" s="201"/>
      <c r="K162" s="201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144</v>
      </c>
      <c r="AU162" s="209" t="s">
        <v>86</v>
      </c>
      <c r="AV162" s="13" t="s">
        <v>84</v>
      </c>
      <c r="AW162" s="13" t="s">
        <v>37</v>
      </c>
      <c r="AX162" s="13" t="s">
        <v>77</v>
      </c>
      <c r="AY162" s="209" t="s">
        <v>131</v>
      </c>
    </row>
    <row r="163" spans="2:51" s="14" customFormat="1" ht="12">
      <c r="B163" s="210"/>
      <c r="C163" s="211"/>
      <c r="D163" s="193" t="s">
        <v>144</v>
      </c>
      <c r="E163" s="212" t="s">
        <v>19</v>
      </c>
      <c r="F163" s="213" t="s">
        <v>246</v>
      </c>
      <c r="G163" s="211"/>
      <c r="H163" s="214">
        <v>37.146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144</v>
      </c>
      <c r="AU163" s="220" t="s">
        <v>86</v>
      </c>
      <c r="AV163" s="14" t="s">
        <v>86</v>
      </c>
      <c r="AW163" s="14" t="s">
        <v>37</v>
      </c>
      <c r="AX163" s="14" t="s">
        <v>77</v>
      </c>
      <c r="AY163" s="220" t="s">
        <v>131</v>
      </c>
    </row>
    <row r="164" spans="2:51" s="14" customFormat="1" ht="12">
      <c r="B164" s="210"/>
      <c r="C164" s="211"/>
      <c r="D164" s="193" t="s">
        <v>144</v>
      </c>
      <c r="E164" s="212" t="s">
        <v>19</v>
      </c>
      <c r="F164" s="213" t="s">
        <v>247</v>
      </c>
      <c r="G164" s="211"/>
      <c r="H164" s="214">
        <v>415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144</v>
      </c>
      <c r="AU164" s="220" t="s">
        <v>86</v>
      </c>
      <c r="AV164" s="14" t="s">
        <v>86</v>
      </c>
      <c r="AW164" s="14" t="s">
        <v>37</v>
      </c>
      <c r="AX164" s="14" t="s">
        <v>77</v>
      </c>
      <c r="AY164" s="220" t="s">
        <v>131</v>
      </c>
    </row>
    <row r="165" spans="2:51" s="15" customFormat="1" ht="12">
      <c r="B165" s="232"/>
      <c r="C165" s="233"/>
      <c r="D165" s="193" t="s">
        <v>144</v>
      </c>
      <c r="E165" s="234" t="s">
        <v>19</v>
      </c>
      <c r="F165" s="235" t="s">
        <v>248</v>
      </c>
      <c r="G165" s="233"/>
      <c r="H165" s="236">
        <v>452.146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144</v>
      </c>
      <c r="AU165" s="242" t="s">
        <v>86</v>
      </c>
      <c r="AV165" s="15" t="s">
        <v>155</v>
      </c>
      <c r="AW165" s="15" t="s">
        <v>37</v>
      </c>
      <c r="AX165" s="15" t="s">
        <v>77</v>
      </c>
      <c r="AY165" s="242" t="s">
        <v>131</v>
      </c>
    </row>
    <row r="166" spans="2:51" s="13" customFormat="1" ht="12">
      <c r="B166" s="200"/>
      <c r="C166" s="201"/>
      <c r="D166" s="193" t="s">
        <v>144</v>
      </c>
      <c r="E166" s="202" t="s">
        <v>19</v>
      </c>
      <c r="F166" s="203" t="s">
        <v>249</v>
      </c>
      <c r="G166" s="201"/>
      <c r="H166" s="202" t="s">
        <v>19</v>
      </c>
      <c r="I166" s="204"/>
      <c r="J166" s="201"/>
      <c r="K166" s="201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144</v>
      </c>
      <c r="AU166" s="209" t="s">
        <v>86</v>
      </c>
      <c r="AV166" s="13" t="s">
        <v>84</v>
      </c>
      <c r="AW166" s="13" t="s">
        <v>37</v>
      </c>
      <c r="AX166" s="13" t="s">
        <v>77</v>
      </c>
      <c r="AY166" s="209" t="s">
        <v>131</v>
      </c>
    </row>
    <row r="167" spans="2:51" s="14" customFormat="1" ht="12">
      <c r="B167" s="210"/>
      <c r="C167" s="211"/>
      <c r="D167" s="193" t="s">
        <v>144</v>
      </c>
      <c r="E167" s="212" t="s">
        <v>19</v>
      </c>
      <c r="F167" s="213" t="s">
        <v>250</v>
      </c>
      <c r="G167" s="211"/>
      <c r="H167" s="214">
        <v>452.146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144</v>
      </c>
      <c r="AU167" s="220" t="s">
        <v>86</v>
      </c>
      <c r="AV167" s="14" t="s">
        <v>86</v>
      </c>
      <c r="AW167" s="14" t="s">
        <v>37</v>
      </c>
      <c r="AX167" s="14" t="s">
        <v>77</v>
      </c>
      <c r="AY167" s="220" t="s">
        <v>131</v>
      </c>
    </row>
    <row r="168" spans="2:51" s="16" customFormat="1" ht="12">
      <c r="B168" s="243"/>
      <c r="C168" s="244"/>
      <c r="D168" s="193" t="s">
        <v>144</v>
      </c>
      <c r="E168" s="245" t="s">
        <v>19</v>
      </c>
      <c r="F168" s="246" t="s">
        <v>251</v>
      </c>
      <c r="G168" s="244"/>
      <c r="H168" s="247">
        <v>904.292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AT168" s="253" t="s">
        <v>144</v>
      </c>
      <c r="AU168" s="253" t="s">
        <v>86</v>
      </c>
      <c r="AV168" s="16" t="s">
        <v>138</v>
      </c>
      <c r="AW168" s="16" t="s">
        <v>37</v>
      </c>
      <c r="AX168" s="16" t="s">
        <v>84</v>
      </c>
      <c r="AY168" s="253" t="s">
        <v>131</v>
      </c>
    </row>
    <row r="169" spans="1:65" s="2" customFormat="1" ht="37.9" customHeight="1">
      <c r="A169" s="36"/>
      <c r="B169" s="37"/>
      <c r="C169" s="180" t="s">
        <v>8</v>
      </c>
      <c r="D169" s="180" t="s">
        <v>133</v>
      </c>
      <c r="E169" s="181" t="s">
        <v>252</v>
      </c>
      <c r="F169" s="182" t="s">
        <v>253</v>
      </c>
      <c r="G169" s="183" t="s">
        <v>149</v>
      </c>
      <c r="H169" s="184">
        <v>135.6</v>
      </c>
      <c r="I169" s="185"/>
      <c r="J169" s="186">
        <f>ROUND(I169*H169,2)</f>
        <v>0</v>
      </c>
      <c r="K169" s="182" t="s">
        <v>137</v>
      </c>
      <c r="L169" s="41"/>
      <c r="M169" s="187" t="s">
        <v>19</v>
      </c>
      <c r="N169" s="188" t="s">
        <v>48</v>
      </c>
      <c r="O169" s="66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138</v>
      </c>
      <c r="AT169" s="191" t="s">
        <v>133</v>
      </c>
      <c r="AU169" s="191" t="s">
        <v>86</v>
      </c>
      <c r="AY169" s="19" t="s">
        <v>131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84</v>
      </c>
      <c r="BK169" s="192">
        <f>ROUND(I169*H169,2)</f>
        <v>0</v>
      </c>
      <c r="BL169" s="19" t="s">
        <v>138</v>
      </c>
      <c r="BM169" s="191" t="s">
        <v>254</v>
      </c>
    </row>
    <row r="170" spans="1:47" s="2" customFormat="1" ht="39">
      <c r="A170" s="36"/>
      <c r="B170" s="37"/>
      <c r="C170" s="38"/>
      <c r="D170" s="193" t="s">
        <v>140</v>
      </c>
      <c r="E170" s="38"/>
      <c r="F170" s="194" t="s">
        <v>255</v>
      </c>
      <c r="G170" s="38"/>
      <c r="H170" s="38"/>
      <c r="I170" s="195"/>
      <c r="J170" s="38"/>
      <c r="K170" s="38"/>
      <c r="L170" s="41"/>
      <c r="M170" s="196"/>
      <c r="N170" s="197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140</v>
      </c>
      <c r="AU170" s="19" t="s">
        <v>86</v>
      </c>
    </row>
    <row r="171" spans="1:47" s="2" customFormat="1" ht="12">
      <c r="A171" s="36"/>
      <c r="B171" s="37"/>
      <c r="C171" s="38"/>
      <c r="D171" s="198" t="s">
        <v>142</v>
      </c>
      <c r="E171" s="38"/>
      <c r="F171" s="199" t="s">
        <v>256</v>
      </c>
      <c r="G171" s="38"/>
      <c r="H171" s="38"/>
      <c r="I171" s="195"/>
      <c r="J171" s="38"/>
      <c r="K171" s="38"/>
      <c r="L171" s="41"/>
      <c r="M171" s="196"/>
      <c r="N171" s="197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142</v>
      </c>
      <c r="AU171" s="19" t="s">
        <v>86</v>
      </c>
    </row>
    <row r="172" spans="2:51" s="13" customFormat="1" ht="22.5">
      <c r="B172" s="200"/>
      <c r="C172" s="201"/>
      <c r="D172" s="193" t="s">
        <v>144</v>
      </c>
      <c r="E172" s="202" t="s">
        <v>19</v>
      </c>
      <c r="F172" s="203" t="s">
        <v>257</v>
      </c>
      <c r="G172" s="201"/>
      <c r="H172" s="202" t="s">
        <v>19</v>
      </c>
      <c r="I172" s="204"/>
      <c r="J172" s="201"/>
      <c r="K172" s="201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144</v>
      </c>
      <c r="AU172" s="209" t="s">
        <v>86</v>
      </c>
      <c r="AV172" s="13" t="s">
        <v>84</v>
      </c>
      <c r="AW172" s="13" t="s">
        <v>37</v>
      </c>
      <c r="AX172" s="13" t="s">
        <v>77</v>
      </c>
      <c r="AY172" s="209" t="s">
        <v>131</v>
      </c>
    </row>
    <row r="173" spans="2:51" s="14" customFormat="1" ht="12">
      <c r="B173" s="210"/>
      <c r="C173" s="211"/>
      <c r="D173" s="193" t="s">
        <v>144</v>
      </c>
      <c r="E173" s="212" t="s">
        <v>19</v>
      </c>
      <c r="F173" s="213" t="s">
        <v>258</v>
      </c>
      <c r="G173" s="211"/>
      <c r="H173" s="214">
        <v>109.2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144</v>
      </c>
      <c r="AU173" s="220" t="s">
        <v>86</v>
      </c>
      <c r="AV173" s="14" t="s">
        <v>86</v>
      </c>
      <c r="AW173" s="14" t="s">
        <v>37</v>
      </c>
      <c r="AX173" s="14" t="s">
        <v>77</v>
      </c>
      <c r="AY173" s="220" t="s">
        <v>131</v>
      </c>
    </row>
    <row r="174" spans="2:51" s="13" customFormat="1" ht="12">
      <c r="B174" s="200"/>
      <c r="C174" s="201"/>
      <c r="D174" s="193" t="s">
        <v>144</v>
      </c>
      <c r="E174" s="202" t="s">
        <v>19</v>
      </c>
      <c r="F174" s="203" t="s">
        <v>259</v>
      </c>
      <c r="G174" s="201"/>
      <c r="H174" s="202" t="s">
        <v>19</v>
      </c>
      <c r="I174" s="204"/>
      <c r="J174" s="201"/>
      <c r="K174" s="201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144</v>
      </c>
      <c r="AU174" s="209" t="s">
        <v>86</v>
      </c>
      <c r="AV174" s="13" t="s">
        <v>84</v>
      </c>
      <c r="AW174" s="13" t="s">
        <v>37</v>
      </c>
      <c r="AX174" s="13" t="s">
        <v>77</v>
      </c>
      <c r="AY174" s="209" t="s">
        <v>131</v>
      </c>
    </row>
    <row r="175" spans="2:51" s="14" customFormat="1" ht="12">
      <c r="B175" s="210"/>
      <c r="C175" s="211"/>
      <c r="D175" s="193" t="s">
        <v>144</v>
      </c>
      <c r="E175" s="212" t="s">
        <v>19</v>
      </c>
      <c r="F175" s="213" t="s">
        <v>260</v>
      </c>
      <c r="G175" s="211"/>
      <c r="H175" s="214">
        <v>26.4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144</v>
      </c>
      <c r="AU175" s="220" t="s">
        <v>86</v>
      </c>
      <c r="AV175" s="14" t="s">
        <v>86</v>
      </c>
      <c r="AW175" s="14" t="s">
        <v>37</v>
      </c>
      <c r="AX175" s="14" t="s">
        <v>77</v>
      </c>
      <c r="AY175" s="220" t="s">
        <v>131</v>
      </c>
    </row>
    <row r="176" spans="2:51" s="16" customFormat="1" ht="12">
      <c r="B176" s="243"/>
      <c r="C176" s="244"/>
      <c r="D176" s="193" t="s">
        <v>144</v>
      </c>
      <c r="E176" s="245" t="s">
        <v>19</v>
      </c>
      <c r="F176" s="246" t="s">
        <v>251</v>
      </c>
      <c r="G176" s="244"/>
      <c r="H176" s="247">
        <v>135.6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AT176" s="253" t="s">
        <v>144</v>
      </c>
      <c r="AU176" s="253" t="s">
        <v>86</v>
      </c>
      <c r="AV176" s="16" t="s">
        <v>138</v>
      </c>
      <c r="AW176" s="16" t="s">
        <v>37</v>
      </c>
      <c r="AX176" s="16" t="s">
        <v>84</v>
      </c>
      <c r="AY176" s="253" t="s">
        <v>131</v>
      </c>
    </row>
    <row r="177" spans="1:65" s="2" customFormat="1" ht="37.9" customHeight="1">
      <c r="A177" s="36"/>
      <c r="B177" s="37"/>
      <c r="C177" s="180" t="s">
        <v>261</v>
      </c>
      <c r="D177" s="180" t="s">
        <v>133</v>
      </c>
      <c r="E177" s="181" t="s">
        <v>252</v>
      </c>
      <c r="F177" s="182" t="s">
        <v>253</v>
      </c>
      <c r="G177" s="183" t="s">
        <v>149</v>
      </c>
      <c r="H177" s="184">
        <v>377.854</v>
      </c>
      <c r="I177" s="185"/>
      <c r="J177" s="186">
        <f>ROUND(I177*H177,2)</f>
        <v>0</v>
      </c>
      <c r="K177" s="182" t="s">
        <v>137</v>
      </c>
      <c r="L177" s="41"/>
      <c r="M177" s="187" t="s">
        <v>19</v>
      </c>
      <c r="N177" s="188" t="s">
        <v>48</v>
      </c>
      <c r="O177" s="66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138</v>
      </c>
      <c r="AT177" s="191" t="s">
        <v>133</v>
      </c>
      <c r="AU177" s="191" t="s">
        <v>86</v>
      </c>
      <c r="AY177" s="19" t="s">
        <v>131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84</v>
      </c>
      <c r="BK177" s="192">
        <f>ROUND(I177*H177,2)</f>
        <v>0</v>
      </c>
      <c r="BL177" s="19" t="s">
        <v>138</v>
      </c>
      <c r="BM177" s="191" t="s">
        <v>262</v>
      </c>
    </row>
    <row r="178" spans="1:47" s="2" customFormat="1" ht="39">
      <c r="A178" s="36"/>
      <c r="B178" s="37"/>
      <c r="C178" s="38"/>
      <c r="D178" s="193" t="s">
        <v>140</v>
      </c>
      <c r="E178" s="38"/>
      <c r="F178" s="194" t="s">
        <v>255</v>
      </c>
      <c r="G178" s="38"/>
      <c r="H178" s="38"/>
      <c r="I178" s="195"/>
      <c r="J178" s="38"/>
      <c r="K178" s="38"/>
      <c r="L178" s="41"/>
      <c r="M178" s="196"/>
      <c r="N178" s="197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140</v>
      </c>
      <c r="AU178" s="19" t="s">
        <v>86</v>
      </c>
    </row>
    <row r="179" spans="1:47" s="2" customFormat="1" ht="12">
      <c r="A179" s="36"/>
      <c r="B179" s="37"/>
      <c r="C179" s="38"/>
      <c r="D179" s="198" t="s">
        <v>142</v>
      </c>
      <c r="E179" s="38"/>
      <c r="F179" s="199" t="s">
        <v>256</v>
      </c>
      <c r="G179" s="38"/>
      <c r="H179" s="38"/>
      <c r="I179" s="195"/>
      <c r="J179" s="38"/>
      <c r="K179" s="38"/>
      <c r="L179" s="41"/>
      <c r="M179" s="196"/>
      <c r="N179" s="197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142</v>
      </c>
      <c r="AU179" s="19" t="s">
        <v>86</v>
      </c>
    </row>
    <row r="180" spans="2:51" s="13" customFormat="1" ht="22.5">
      <c r="B180" s="200"/>
      <c r="C180" s="201"/>
      <c r="D180" s="193" t="s">
        <v>144</v>
      </c>
      <c r="E180" s="202" t="s">
        <v>19</v>
      </c>
      <c r="F180" s="203" t="s">
        <v>263</v>
      </c>
      <c r="G180" s="201"/>
      <c r="H180" s="202" t="s">
        <v>19</v>
      </c>
      <c r="I180" s="204"/>
      <c r="J180" s="201"/>
      <c r="K180" s="201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144</v>
      </c>
      <c r="AU180" s="209" t="s">
        <v>86</v>
      </c>
      <c r="AV180" s="13" t="s">
        <v>84</v>
      </c>
      <c r="AW180" s="13" t="s">
        <v>37</v>
      </c>
      <c r="AX180" s="13" t="s">
        <v>77</v>
      </c>
      <c r="AY180" s="209" t="s">
        <v>131</v>
      </c>
    </row>
    <row r="181" spans="2:51" s="13" customFormat="1" ht="22.5">
      <c r="B181" s="200"/>
      <c r="C181" s="201"/>
      <c r="D181" s="193" t="s">
        <v>144</v>
      </c>
      <c r="E181" s="202" t="s">
        <v>19</v>
      </c>
      <c r="F181" s="203" t="s">
        <v>264</v>
      </c>
      <c r="G181" s="201"/>
      <c r="H181" s="202" t="s">
        <v>19</v>
      </c>
      <c r="I181" s="204"/>
      <c r="J181" s="201"/>
      <c r="K181" s="201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144</v>
      </c>
      <c r="AU181" s="209" t="s">
        <v>86</v>
      </c>
      <c r="AV181" s="13" t="s">
        <v>84</v>
      </c>
      <c r="AW181" s="13" t="s">
        <v>37</v>
      </c>
      <c r="AX181" s="13" t="s">
        <v>77</v>
      </c>
      <c r="AY181" s="209" t="s">
        <v>131</v>
      </c>
    </row>
    <row r="182" spans="2:51" s="14" customFormat="1" ht="12">
      <c r="B182" s="210"/>
      <c r="C182" s="211"/>
      <c r="D182" s="193" t="s">
        <v>144</v>
      </c>
      <c r="E182" s="212" t="s">
        <v>19</v>
      </c>
      <c r="F182" s="213" t="s">
        <v>265</v>
      </c>
      <c r="G182" s="211"/>
      <c r="H182" s="214">
        <v>377.854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144</v>
      </c>
      <c r="AU182" s="220" t="s">
        <v>86</v>
      </c>
      <c r="AV182" s="14" t="s">
        <v>86</v>
      </c>
      <c r="AW182" s="14" t="s">
        <v>37</v>
      </c>
      <c r="AX182" s="14" t="s">
        <v>84</v>
      </c>
      <c r="AY182" s="220" t="s">
        <v>131</v>
      </c>
    </row>
    <row r="183" spans="1:65" s="2" customFormat="1" ht="37.9" customHeight="1">
      <c r="A183" s="36"/>
      <c r="B183" s="37"/>
      <c r="C183" s="180" t="s">
        <v>266</v>
      </c>
      <c r="D183" s="180" t="s">
        <v>133</v>
      </c>
      <c r="E183" s="181" t="s">
        <v>267</v>
      </c>
      <c r="F183" s="182" t="s">
        <v>268</v>
      </c>
      <c r="G183" s="183" t="s">
        <v>149</v>
      </c>
      <c r="H183" s="184">
        <v>415</v>
      </c>
      <c r="I183" s="185"/>
      <c r="J183" s="186">
        <f>ROUND(I183*H183,2)</f>
        <v>0</v>
      </c>
      <c r="K183" s="182" t="s">
        <v>137</v>
      </c>
      <c r="L183" s="41"/>
      <c r="M183" s="187" t="s">
        <v>19</v>
      </c>
      <c r="N183" s="188" t="s">
        <v>48</v>
      </c>
      <c r="O183" s="66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138</v>
      </c>
      <c r="AT183" s="191" t="s">
        <v>133</v>
      </c>
      <c r="AU183" s="191" t="s">
        <v>86</v>
      </c>
      <c r="AY183" s="19" t="s">
        <v>131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84</v>
      </c>
      <c r="BK183" s="192">
        <f>ROUND(I183*H183,2)</f>
        <v>0</v>
      </c>
      <c r="BL183" s="19" t="s">
        <v>138</v>
      </c>
      <c r="BM183" s="191" t="s">
        <v>269</v>
      </c>
    </row>
    <row r="184" spans="1:47" s="2" customFormat="1" ht="39">
      <c r="A184" s="36"/>
      <c r="B184" s="37"/>
      <c r="C184" s="38"/>
      <c r="D184" s="193" t="s">
        <v>140</v>
      </c>
      <c r="E184" s="38"/>
      <c r="F184" s="194" t="s">
        <v>270</v>
      </c>
      <c r="G184" s="38"/>
      <c r="H184" s="38"/>
      <c r="I184" s="195"/>
      <c r="J184" s="38"/>
      <c r="K184" s="38"/>
      <c r="L184" s="41"/>
      <c r="M184" s="196"/>
      <c r="N184" s="197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140</v>
      </c>
      <c r="AU184" s="19" t="s">
        <v>86</v>
      </c>
    </row>
    <row r="185" spans="1:47" s="2" customFormat="1" ht="12">
      <c r="A185" s="36"/>
      <c r="B185" s="37"/>
      <c r="C185" s="38"/>
      <c r="D185" s="198" t="s">
        <v>142</v>
      </c>
      <c r="E185" s="38"/>
      <c r="F185" s="199" t="s">
        <v>271</v>
      </c>
      <c r="G185" s="38"/>
      <c r="H185" s="38"/>
      <c r="I185" s="195"/>
      <c r="J185" s="38"/>
      <c r="K185" s="38"/>
      <c r="L185" s="41"/>
      <c r="M185" s="196"/>
      <c r="N185" s="197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142</v>
      </c>
      <c r="AU185" s="19" t="s">
        <v>86</v>
      </c>
    </row>
    <row r="186" spans="2:51" s="13" customFormat="1" ht="22.5">
      <c r="B186" s="200"/>
      <c r="C186" s="201"/>
      <c r="D186" s="193" t="s">
        <v>144</v>
      </c>
      <c r="E186" s="202" t="s">
        <v>19</v>
      </c>
      <c r="F186" s="203" t="s">
        <v>263</v>
      </c>
      <c r="G186" s="201"/>
      <c r="H186" s="202" t="s">
        <v>19</v>
      </c>
      <c r="I186" s="204"/>
      <c r="J186" s="201"/>
      <c r="K186" s="201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144</v>
      </c>
      <c r="AU186" s="209" t="s">
        <v>86</v>
      </c>
      <c r="AV186" s="13" t="s">
        <v>84</v>
      </c>
      <c r="AW186" s="13" t="s">
        <v>37</v>
      </c>
      <c r="AX186" s="13" t="s">
        <v>77</v>
      </c>
      <c r="AY186" s="209" t="s">
        <v>131</v>
      </c>
    </row>
    <row r="187" spans="2:51" s="13" customFormat="1" ht="22.5">
      <c r="B187" s="200"/>
      <c r="C187" s="201"/>
      <c r="D187" s="193" t="s">
        <v>144</v>
      </c>
      <c r="E187" s="202" t="s">
        <v>19</v>
      </c>
      <c r="F187" s="203" t="s">
        <v>264</v>
      </c>
      <c r="G187" s="201"/>
      <c r="H187" s="202" t="s">
        <v>19</v>
      </c>
      <c r="I187" s="204"/>
      <c r="J187" s="201"/>
      <c r="K187" s="201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144</v>
      </c>
      <c r="AU187" s="209" t="s">
        <v>86</v>
      </c>
      <c r="AV187" s="13" t="s">
        <v>84</v>
      </c>
      <c r="AW187" s="13" t="s">
        <v>37</v>
      </c>
      <c r="AX187" s="13" t="s">
        <v>77</v>
      </c>
      <c r="AY187" s="209" t="s">
        <v>131</v>
      </c>
    </row>
    <row r="188" spans="2:51" s="14" customFormat="1" ht="12">
      <c r="B188" s="210"/>
      <c r="C188" s="211"/>
      <c r="D188" s="193" t="s">
        <v>144</v>
      </c>
      <c r="E188" s="212" t="s">
        <v>19</v>
      </c>
      <c r="F188" s="213" t="s">
        <v>272</v>
      </c>
      <c r="G188" s="211"/>
      <c r="H188" s="214">
        <v>207.5</v>
      </c>
      <c r="I188" s="215"/>
      <c r="J188" s="211"/>
      <c r="K188" s="211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144</v>
      </c>
      <c r="AU188" s="220" t="s">
        <v>86</v>
      </c>
      <c r="AV188" s="14" t="s">
        <v>86</v>
      </c>
      <c r="AW188" s="14" t="s">
        <v>37</v>
      </c>
      <c r="AX188" s="14" t="s">
        <v>77</v>
      </c>
      <c r="AY188" s="220" t="s">
        <v>131</v>
      </c>
    </row>
    <row r="189" spans="2:51" s="14" customFormat="1" ht="12">
      <c r="B189" s="210"/>
      <c r="C189" s="211"/>
      <c r="D189" s="193" t="s">
        <v>144</v>
      </c>
      <c r="E189" s="212" t="s">
        <v>19</v>
      </c>
      <c r="F189" s="213" t="s">
        <v>273</v>
      </c>
      <c r="G189" s="211"/>
      <c r="H189" s="214">
        <v>207.5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144</v>
      </c>
      <c r="AU189" s="220" t="s">
        <v>86</v>
      </c>
      <c r="AV189" s="14" t="s">
        <v>86</v>
      </c>
      <c r="AW189" s="14" t="s">
        <v>37</v>
      </c>
      <c r="AX189" s="14" t="s">
        <v>77</v>
      </c>
      <c r="AY189" s="220" t="s">
        <v>131</v>
      </c>
    </row>
    <row r="190" spans="2:51" s="16" customFormat="1" ht="12">
      <c r="B190" s="243"/>
      <c r="C190" s="244"/>
      <c r="D190" s="193" t="s">
        <v>144</v>
      </c>
      <c r="E190" s="245" t="s">
        <v>19</v>
      </c>
      <c r="F190" s="246" t="s">
        <v>251</v>
      </c>
      <c r="G190" s="244"/>
      <c r="H190" s="247">
        <v>415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AT190" s="253" t="s">
        <v>144</v>
      </c>
      <c r="AU190" s="253" t="s">
        <v>86</v>
      </c>
      <c r="AV190" s="16" t="s">
        <v>138</v>
      </c>
      <c r="AW190" s="16" t="s">
        <v>37</v>
      </c>
      <c r="AX190" s="16" t="s">
        <v>84</v>
      </c>
      <c r="AY190" s="253" t="s">
        <v>131</v>
      </c>
    </row>
    <row r="191" spans="1:65" s="2" customFormat="1" ht="24.2" customHeight="1">
      <c r="A191" s="36"/>
      <c r="B191" s="37"/>
      <c r="C191" s="180" t="s">
        <v>274</v>
      </c>
      <c r="D191" s="180" t="s">
        <v>133</v>
      </c>
      <c r="E191" s="181" t="s">
        <v>275</v>
      </c>
      <c r="F191" s="182" t="s">
        <v>276</v>
      </c>
      <c r="G191" s="183" t="s">
        <v>149</v>
      </c>
      <c r="H191" s="184">
        <v>587.746</v>
      </c>
      <c r="I191" s="185"/>
      <c r="J191" s="186">
        <f>ROUND(I191*H191,2)</f>
        <v>0</v>
      </c>
      <c r="K191" s="182" t="s">
        <v>137</v>
      </c>
      <c r="L191" s="41"/>
      <c r="M191" s="187" t="s">
        <v>19</v>
      </c>
      <c r="N191" s="188" t="s">
        <v>48</v>
      </c>
      <c r="O191" s="66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138</v>
      </c>
      <c r="AT191" s="191" t="s">
        <v>133</v>
      </c>
      <c r="AU191" s="191" t="s">
        <v>86</v>
      </c>
      <c r="AY191" s="19" t="s">
        <v>131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84</v>
      </c>
      <c r="BK191" s="192">
        <f>ROUND(I191*H191,2)</f>
        <v>0</v>
      </c>
      <c r="BL191" s="19" t="s">
        <v>138</v>
      </c>
      <c r="BM191" s="191" t="s">
        <v>277</v>
      </c>
    </row>
    <row r="192" spans="1:47" s="2" customFormat="1" ht="29.25">
      <c r="A192" s="36"/>
      <c r="B192" s="37"/>
      <c r="C192" s="38"/>
      <c r="D192" s="193" t="s">
        <v>140</v>
      </c>
      <c r="E192" s="38"/>
      <c r="F192" s="194" t="s">
        <v>278</v>
      </c>
      <c r="G192" s="38"/>
      <c r="H192" s="38"/>
      <c r="I192" s="195"/>
      <c r="J192" s="38"/>
      <c r="K192" s="38"/>
      <c r="L192" s="41"/>
      <c r="M192" s="196"/>
      <c r="N192" s="197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140</v>
      </c>
      <c r="AU192" s="19" t="s">
        <v>86</v>
      </c>
    </row>
    <row r="193" spans="1:47" s="2" customFormat="1" ht="12">
      <c r="A193" s="36"/>
      <c r="B193" s="37"/>
      <c r="C193" s="38"/>
      <c r="D193" s="198" t="s">
        <v>142</v>
      </c>
      <c r="E193" s="38"/>
      <c r="F193" s="199" t="s">
        <v>279</v>
      </c>
      <c r="G193" s="38"/>
      <c r="H193" s="38"/>
      <c r="I193" s="195"/>
      <c r="J193" s="38"/>
      <c r="K193" s="38"/>
      <c r="L193" s="41"/>
      <c r="M193" s="196"/>
      <c r="N193" s="197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142</v>
      </c>
      <c r="AU193" s="19" t="s">
        <v>86</v>
      </c>
    </row>
    <row r="194" spans="2:51" s="13" customFormat="1" ht="12">
      <c r="B194" s="200"/>
      <c r="C194" s="201"/>
      <c r="D194" s="193" t="s">
        <v>144</v>
      </c>
      <c r="E194" s="202" t="s">
        <v>19</v>
      </c>
      <c r="F194" s="203" t="s">
        <v>280</v>
      </c>
      <c r="G194" s="201"/>
      <c r="H194" s="202" t="s">
        <v>19</v>
      </c>
      <c r="I194" s="204"/>
      <c r="J194" s="201"/>
      <c r="K194" s="201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144</v>
      </c>
      <c r="AU194" s="209" t="s">
        <v>86</v>
      </c>
      <c r="AV194" s="13" t="s">
        <v>84</v>
      </c>
      <c r="AW194" s="13" t="s">
        <v>37</v>
      </c>
      <c r="AX194" s="13" t="s">
        <v>77</v>
      </c>
      <c r="AY194" s="209" t="s">
        <v>131</v>
      </c>
    </row>
    <row r="195" spans="2:51" s="14" customFormat="1" ht="12">
      <c r="B195" s="210"/>
      <c r="C195" s="211"/>
      <c r="D195" s="193" t="s">
        <v>144</v>
      </c>
      <c r="E195" s="212" t="s">
        <v>19</v>
      </c>
      <c r="F195" s="213" t="s">
        <v>281</v>
      </c>
      <c r="G195" s="211"/>
      <c r="H195" s="214">
        <v>109.2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144</v>
      </c>
      <c r="AU195" s="220" t="s">
        <v>86</v>
      </c>
      <c r="AV195" s="14" t="s">
        <v>86</v>
      </c>
      <c r="AW195" s="14" t="s">
        <v>37</v>
      </c>
      <c r="AX195" s="14" t="s">
        <v>77</v>
      </c>
      <c r="AY195" s="220" t="s">
        <v>131</v>
      </c>
    </row>
    <row r="196" spans="2:51" s="13" customFormat="1" ht="12">
      <c r="B196" s="200"/>
      <c r="C196" s="201"/>
      <c r="D196" s="193" t="s">
        <v>144</v>
      </c>
      <c r="E196" s="202" t="s">
        <v>19</v>
      </c>
      <c r="F196" s="203" t="s">
        <v>282</v>
      </c>
      <c r="G196" s="201"/>
      <c r="H196" s="202" t="s">
        <v>19</v>
      </c>
      <c r="I196" s="204"/>
      <c r="J196" s="201"/>
      <c r="K196" s="201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144</v>
      </c>
      <c r="AU196" s="209" t="s">
        <v>86</v>
      </c>
      <c r="AV196" s="13" t="s">
        <v>84</v>
      </c>
      <c r="AW196" s="13" t="s">
        <v>37</v>
      </c>
      <c r="AX196" s="13" t="s">
        <v>77</v>
      </c>
      <c r="AY196" s="209" t="s">
        <v>131</v>
      </c>
    </row>
    <row r="197" spans="2:51" s="14" customFormat="1" ht="12">
      <c r="B197" s="210"/>
      <c r="C197" s="211"/>
      <c r="D197" s="193" t="s">
        <v>144</v>
      </c>
      <c r="E197" s="212" t="s">
        <v>19</v>
      </c>
      <c r="F197" s="213" t="s">
        <v>260</v>
      </c>
      <c r="G197" s="211"/>
      <c r="H197" s="214">
        <v>26.4</v>
      </c>
      <c r="I197" s="215"/>
      <c r="J197" s="211"/>
      <c r="K197" s="211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144</v>
      </c>
      <c r="AU197" s="220" t="s">
        <v>86</v>
      </c>
      <c r="AV197" s="14" t="s">
        <v>86</v>
      </c>
      <c r="AW197" s="14" t="s">
        <v>37</v>
      </c>
      <c r="AX197" s="14" t="s">
        <v>77</v>
      </c>
      <c r="AY197" s="220" t="s">
        <v>131</v>
      </c>
    </row>
    <row r="198" spans="2:51" s="13" customFormat="1" ht="12">
      <c r="B198" s="200"/>
      <c r="C198" s="201"/>
      <c r="D198" s="193" t="s">
        <v>144</v>
      </c>
      <c r="E198" s="202" t="s">
        <v>19</v>
      </c>
      <c r="F198" s="203" t="s">
        <v>283</v>
      </c>
      <c r="G198" s="201"/>
      <c r="H198" s="202" t="s">
        <v>19</v>
      </c>
      <c r="I198" s="204"/>
      <c r="J198" s="201"/>
      <c r="K198" s="201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144</v>
      </c>
      <c r="AU198" s="209" t="s">
        <v>86</v>
      </c>
      <c r="AV198" s="13" t="s">
        <v>84</v>
      </c>
      <c r="AW198" s="13" t="s">
        <v>37</v>
      </c>
      <c r="AX198" s="13" t="s">
        <v>77</v>
      </c>
      <c r="AY198" s="209" t="s">
        <v>131</v>
      </c>
    </row>
    <row r="199" spans="2:51" s="14" customFormat="1" ht="12">
      <c r="B199" s="210"/>
      <c r="C199" s="211"/>
      <c r="D199" s="193" t="s">
        <v>144</v>
      </c>
      <c r="E199" s="212" t="s">
        <v>19</v>
      </c>
      <c r="F199" s="213" t="s">
        <v>250</v>
      </c>
      <c r="G199" s="211"/>
      <c r="H199" s="214">
        <v>452.146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144</v>
      </c>
      <c r="AU199" s="220" t="s">
        <v>86</v>
      </c>
      <c r="AV199" s="14" t="s">
        <v>86</v>
      </c>
      <c r="AW199" s="14" t="s">
        <v>37</v>
      </c>
      <c r="AX199" s="14" t="s">
        <v>77</v>
      </c>
      <c r="AY199" s="220" t="s">
        <v>131</v>
      </c>
    </row>
    <row r="200" spans="2:51" s="16" customFormat="1" ht="12">
      <c r="B200" s="243"/>
      <c r="C200" s="244"/>
      <c r="D200" s="193" t="s">
        <v>144</v>
      </c>
      <c r="E200" s="245" t="s">
        <v>19</v>
      </c>
      <c r="F200" s="246" t="s">
        <v>251</v>
      </c>
      <c r="G200" s="244"/>
      <c r="H200" s="247">
        <v>587.746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AT200" s="253" t="s">
        <v>144</v>
      </c>
      <c r="AU200" s="253" t="s">
        <v>86</v>
      </c>
      <c r="AV200" s="16" t="s">
        <v>138</v>
      </c>
      <c r="AW200" s="16" t="s">
        <v>37</v>
      </c>
      <c r="AX200" s="16" t="s">
        <v>84</v>
      </c>
      <c r="AY200" s="253" t="s">
        <v>131</v>
      </c>
    </row>
    <row r="201" spans="1:65" s="2" customFormat="1" ht="16.5" customHeight="1">
      <c r="A201" s="36"/>
      <c r="B201" s="37"/>
      <c r="C201" s="180" t="s">
        <v>284</v>
      </c>
      <c r="D201" s="180" t="s">
        <v>133</v>
      </c>
      <c r="E201" s="181" t="s">
        <v>285</v>
      </c>
      <c r="F201" s="182" t="s">
        <v>286</v>
      </c>
      <c r="G201" s="183" t="s">
        <v>149</v>
      </c>
      <c r="H201" s="184">
        <v>1354.2</v>
      </c>
      <c r="I201" s="185"/>
      <c r="J201" s="186">
        <f>ROUND(I201*H201,2)</f>
        <v>0</v>
      </c>
      <c r="K201" s="182" t="s">
        <v>137</v>
      </c>
      <c r="L201" s="41"/>
      <c r="M201" s="187" t="s">
        <v>19</v>
      </c>
      <c r="N201" s="188" t="s">
        <v>48</v>
      </c>
      <c r="O201" s="66"/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138</v>
      </c>
      <c r="AT201" s="191" t="s">
        <v>133</v>
      </c>
      <c r="AU201" s="191" t="s">
        <v>86</v>
      </c>
      <c r="AY201" s="19" t="s">
        <v>131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84</v>
      </c>
      <c r="BK201" s="192">
        <f>ROUND(I201*H201,2)</f>
        <v>0</v>
      </c>
      <c r="BL201" s="19" t="s">
        <v>138</v>
      </c>
      <c r="BM201" s="191" t="s">
        <v>287</v>
      </c>
    </row>
    <row r="202" spans="1:47" s="2" customFormat="1" ht="19.5">
      <c r="A202" s="36"/>
      <c r="B202" s="37"/>
      <c r="C202" s="38"/>
      <c r="D202" s="193" t="s">
        <v>140</v>
      </c>
      <c r="E202" s="38"/>
      <c r="F202" s="194" t="s">
        <v>288</v>
      </c>
      <c r="G202" s="38"/>
      <c r="H202" s="38"/>
      <c r="I202" s="195"/>
      <c r="J202" s="38"/>
      <c r="K202" s="38"/>
      <c r="L202" s="41"/>
      <c r="M202" s="196"/>
      <c r="N202" s="197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140</v>
      </c>
      <c r="AU202" s="19" t="s">
        <v>86</v>
      </c>
    </row>
    <row r="203" spans="1:47" s="2" customFormat="1" ht="12">
      <c r="A203" s="36"/>
      <c r="B203" s="37"/>
      <c r="C203" s="38"/>
      <c r="D203" s="198" t="s">
        <v>142</v>
      </c>
      <c r="E203" s="38"/>
      <c r="F203" s="199" t="s">
        <v>289</v>
      </c>
      <c r="G203" s="38"/>
      <c r="H203" s="38"/>
      <c r="I203" s="195"/>
      <c r="J203" s="38"/>
      <c r="K203" s="38"/>
      <c r="L203" s="41"/>
      <c r="M203" s="196"/>
      <c r="N203" s="197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142</v>
      </c>
      <c r="AU203" s="19" t="s">
        <v>86</v>
      </c>
    </row>
    <row r="204" spans="2:51" s="13" customFormat="1" ht="12">
      <c r="B204" s="200"/>
      <c r="C204" s="201"/>
      <c r="D204" s="193" t="s">
        <v>144</v>
      </c>
      <c r="E204" s="202" t="s">
        <v>19</v>
      </c>
      <c r="F204" s="203" t="s">
        <v>290</v>
      </c>
      <c r="G204" s="201"/>
      <c r="H204" s="202" t="s">
        <v>19</v>
      </c>
      <c r="I204" s="204"/>
      <c r="J204" s="201"/>
      <c r="K204" s="201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144</v>
      </c>
      <c r="AU204" s="209" t="s">
        <v>86</v>
      </c>
      <c r="AV204" s="13" t="s">
        <v>84</v>
      </c>
      <c r="AW204" s="13" t="s">
        <v>37</v>
      </c>
      <c r="AX204" s="13" t="s">
        <v>77</v>
      </c>
      <c r="AY204" s="209" t="s">
        <v>131</v>
      </c>
    </row>
    <row r="205" spans="2:51" s="14" customFormat="1" ht="12">
      <c r="B205" s="210"/>
      <c r="C205" s="211"/>
      <c r="D205" s="193" t="s">
        <v>144</v>
      </c>
      <c r="E205" s="212" t="s">
        <v>19</v>
      </c>
      <c r="F205" s="213" t="s">
        <v>291</v>
      </c>
      <c r="G205" s="211"/>
      <c r="H205" s="214">
        <v>109.2</v>
      </c>
      <c r="I205" s="215"/>
      <c r="J205" s="211"/>
      <c r="K205" s="211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144</v>
      </c>
      <c r="AU205" s="220" t="s">
        <v>86</v>
      </c>
      <c r="AV205" s="14" t="s">
        <v>86</v>
      </c>
      <c r="AW205" s="14" t="s">
        <v>37</v>
      </c>
      <c r="AX205" s="14" t="s">
        <v>77</v>
      </c>
      <c r="AY205" s="220" t="s">
        <v>131</v>
      </c>
    </row>
    <row r="206" spans="2:51" s="14" customFormat="1" ht="12">
      <c r="B206" s="210"/>
      <c r="C206" s="211"/>
      <c r="D206" s="193" t="s">
        <v>144</v>
      </c>
      <c r="E206" s="212" t="s">
        <v>19</v>
      </c>
      <c r="F206" s="213" t="s">
        <v>292</v>
      </c>
      <c r="G206" s="211"/>
      <c r="H206" s="214">
        <v>452.146</v>
      </c>
      <c r="I206" s="215"/>
      <c r="J206" s="211"/>
      <c r="K206" s="211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144</v>
      </c>
      <c r="AU206" s="220" t="s">
        <v>86</v>
      </c>
      <c r="AV206" s="14" t="s">
        <v>86</v>
      </c>
      <c r="AW206" s="14" t="s">
        <v>37</v>
      </c>
      <c r="AX206" s="14" t="s">
        <v>77</v>
      </c>
      <c r="AY206" s="220" t="s">
        <v>131</v>
      </c>
    </row>
    <row r="207" spans="2:51" s="15" customFormat="1" ht="12">
      <c r="B207" s="232"/>
      <c r="C207" s="233"/>
      <c r="D207" s="193" t="s">
        <v>144</v>
      </c>
      <c r="E207" s="234" t="s">
        <v>19</v>
      </c>
      <c r="F207" s="235" t="s">
        <v>248</v>
      </c>
      <c r="G207" s="233"/>
      <c r="H207" s="236">
        <v>561.346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AT207" s="242" t="s">
        <v>144</v>
      </c>
      <c r="AU207" s="242" t="s">
        <v>86</v>
      </c>
      <c r="AV207" s="15" t="s">
        <v>155</v>
      </c>
      <c r="AW207" s="15" t="s">
        <v>37</v>
      </c>
      <c r="AX207" s="15" t="s">
        <v>77</v>
      </c>
      <c r="AY207" s="242" t="s">
        <v>131</v>
      </c>
    </row>
    <row r="208" spans="2:51" s="13" customFormat="1" ht="12">
      <c r="B208" s="200"/>
      <c r="C208" s="201"/>
      <c r="D208" s="193" t="s">
        <v>144</v>
      </c>
      <c r="E208" s="202" t="s">
        <v>19</v>
      </c>
      <c r="F208" s="203" t="s">
        <v>293</v>
      </c>
      <c r="G208" s="201"/>
      <c r="H208" s="202" t="s">
        <v>19</v>
      </c>
      <c r="I208" s="204"/>
      <c r="J208" s="201"/>
      <c r="K208" s="201"/>
      <c r="L208" s="205"/>
      <c r="M208" s="206"/>
      <c r="N208" s="207"/>
      <c r="O208" s="207"/>
      <c r="P208" s="207"/>
      <c r="Q208" s="207"/>
      <c r="R208" s="207"/>
      <c r="S208" s="207"/>
      <c r="T208" s="208"/>
      <c r="AT208" s="209" t="s">
        <v>144</v>
      </c>
      <c r="AU208" s="209" t="s">
        <v>86</v>
      </c>
      <c r="AV208" s="13" t="s">
        <v>84</v>
      </c>
      <c r="AW208" s="13" t="s">
        <v>37</v>
      </c>
      <c r="AX208" s="13" t="s">
        <v>77</v>
      </c>
      <c r="AY208" s="209" t="s">
        <v>131</v>
      </c>
    </row>
    <row r="209" spans="2:51" s="14" customFormat="1" ht="12">
      <c r="B209" s="210"/>
      <c r="C209" s="211"/>
      <c r="D209" s="193" t="s">
        <v>144</v>
      </c>
      <c r="E209" s="212" t="s">
        <v>19</v>
      </c>
      <c r="F209" s="213" t="s">
        <v>294</v>
      </c>
      <c r="G209" s="211"/>
      <c r="H209" s="214">
        <v>377.854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144</v>
      </c>
      <c r="AU209" s="220" t="s">
        <v>86</v>
      </c>
      <c r="AV209" s="14" t="s">
        <v>86</v>
      </c>
      <c r="AW209" s="14" t="s">
        <v>37</v>
      </c>
      <c r="AX209" s="14" t="s">
        <v>77</v>
      </c>
      <c r="AY209" s="220" t="s">
        <v>131</v>
      </c>
    </row>
    <row r="210" spans="2:51" s="14" customFormat="1" ht="12">
      <c r="B210" s="210"/>
      <c r="C210" s="211"/>
      <c r="D210" s="193" t="s">
        <v>144</v>
      </c>
      <c r="E210" s="212" t="s">
        <v>19</v>
      </c>
      <c r="F210" s="213" t="s">
        <v>272</v>
      </c>
      <c r="G210" s="211"/>
      <c r="H210" s="214">
        <v>207.5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144</v>
      </c>
      <c r="AU210" s="220" t="s">
        <v>86</v>
      </c>
      <c r="AV210" s="14" t="s">
        <v>86</v>
      </c>
      <c r="AW210" s="14" t="s">
        <v>37</v>
      </c>
      <c r="AX210" s="14" t="s">
        <v>77</v>
      </c>
      <c r="AY210" s="220" t="s">
        <v>131</v>
      </c>
    </row>
    <row r="211" spans="2:51" s="14" customFormat="1" ht="12">
      <c r="B211" s="210"/>
      <c r="C211" s="211"/>
      <c r="D211" s="193" t="s">
        <v>144</v>
      </c>
      <c r="E211" s="212" t="s">
        <v>19</v>
      </c>
      <c r="F211" s="213" t="s">
        <v>273</v>
      </c>
      <c r="G211" s="211"/>
      <c r="H211" s="214">
        <v>207.5</v>
      </c>
      <c r="I211" s="215"/>
      <c r="J211" s="211"/>
      <c r="K211" s="211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144</v>
      </c>
      <c r="AU211" s="220" t="s">
        <v>86</v>
      </c>
      <c r="AV211" s="14" t="s">
        <v>86</v>
      </c>
      <c r="AW211" s="14" t="s">
        <v>37</v>
      </c>
      <c r="AX211" s="14" t="s">
        <v>77</v>
      </c>
      <c r="AY211" s="220" t="s">
        <v>131</v>
      </c>
    </row>
    <row r="212" spans="2:51" s="15" customFormat="1" ht="12">
      <c r="B212" s="232"/>
      <c r="C212" s="233"/>
      <c r="D212" s="193" t="s">
        <v>144</v>
      </c>
      <c r="E212" s="234" t="s">
        <v>19</v>
      </c>
      <c r="F212" s="235" t="s">
        <v>248</v>
      </c>
      <c r="G212" s="233"/>
      <c r="H212" s="236">
        <v>792.854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AT212" s="242" t="s">
        <v>144</v>
      </c>
      <c r="AU212" s="242" t="s">
        <v>86</v>
      </c>
      <c r="AV212" s="15" t="s">
        <v>155</v>
      </c>
      <c r="AW212" s="15" t="s">
        <v>37</v>
      </c>
      <c r="AX212" s="15" t="s">
        <v>77</v>
      </c>
      <c r="AY212" s="242" t="s">
        <v>131</v>
      </c>
    </row>
    <row r="213" spans="2:51" s="16" customFormat="1" ht="12">
      <c r="B213" s="243"/>
      <c r="C213" s="244"/>
      <c r="D213" s="193" t="s">
        <v>144</v>
      </c>
      <c r="E213" s="245" t="s">
        <v>19</v>
      </c>
      <c r="F213" s="246" t="s">
        <v>251</v>
      </c>
      <c r="G213" s="244"/>
      <c r="H213" s="247">
        <v>1354.2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AT213" s="253" t="s">
        <v>144</v>
      </c>
      <c r="AU213" s="253" t="s">
        <v>86</v>
      </c>
      <c r="AV213" s="16" t="s">
        <v>138</v>
      </c>
      <c r="AW213" s="16" t="s">
        <v>37</v>
      </c>
      <c r="AX213" s="16" t="s">
        <v>84</v>
      </c>
      <c r="AY213" s="253" t="s">
        <v>131</v>
      </c>
    </row>
    <row r="214" spans="1:65" s="2" customFormat="1" ht="24.2" customHeight="1">
      <c r="A214" s="36"/>
      <c r="B214" s="37"/>
      <c r="C214" s="180" t="s">
        <v>295</v>
      </c>
      <c r="D214" s="180" t="s">
        <v>133</v>
      </c>
      <c r="E214" s="181" t="s">
        <v>296</v>
      </c>
      <c r="F214" s="182" t="s">
        <v>297</v>
      </c>
      <c r="G214" s="183" t="s">
        <v>149</v>
      </c>
      <c r="H214" s="184">
        <v>452.146</v>
      </c>
      <c r="I214" s="185"/>
      <c r="J214" s="186">
        <f>ROUND(I214*H214,2)</f>
        <v>0</v>
      </c>
      <c r="K214" s="182" t="s">
        <v>137</v>
      </c>
      <c r="L214" s="41"/>
      <c r="M214" s="187" t="s">
        <v>19</v>
      </c>
      <c r="N214" s="188" t="s">
        <v>48</v>
      </c>
      <c r="O214" s="66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1" t="s">
        <v>138</v>
      </c>
      <c r="AT214" s="191" t="s">
        <v>133</v>
      </c>
      <c r="AU214" s="191" t="s">
        <v>86</v>
      </c>
      <c r="AY214" s="19" t="s">
        <v>131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84</v>
      </c>
      <c r="BK214" s="192">
        <f>ROUND(I214*H214,2)</f>
        <v>0</v>
      </c>
      <c r="BL214" s="19" t="s">
        <v>138</v>
      </c>
      <c r="BM214" s="191" t="s">
        <v>298</v>
      </c>
    </row>
    <row r="215" spans="1:47" s="2" customFormat="1" ht="29.25">
      <c r="A215" s="36"/>
      <c r="B215" s="37"/>
      <c r="C215" s="38"/>
      <c r="D215" s="193" t="s">
        <v>140</v>
      </c>
      <c r="E215" s="38"/>
      <c r="F215" s="194" t="s">
        <v>299</v>
      </c>
      <c r="G215" s="38"/>
      <c r="H215" s="38"/>
      <c r="I215" s="195"/>
      <c r="J215" s="38"/>
      <c r="K215" s="38"/>
      <c r="L215" s="41"/>
      <c r="M215" s="196"/>
      <c r="N215" s="197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140</v>
      </c>
      <c r="AU215" s="19" t="s">
        <v>86</v>
      </c>
    </row>
    <row r="216" spans="1:47" s="2" customFormat="1" ht="12">
      <c r="A216" s="36"/>
      <c r="B216" s="37"/>
      <c r="C216" s="38"/>
      <c r="D216" s="198" t="s">
        <v>142</v>
      </c>
      <c r="E216" s="38"/>
      <c r="F216" s="199" t="s">
        <v>300</v>
      </c>
      <c r="G216" s="38"/>
      <c r="H216" s="38"/>
      <c r="I216" s="195"/>
      <c r="J216" s="38"/>
      <c r="K216" s="38"/>
      <c r="L216" s="41"/>
      <c r="M216" s="196"/>
      <c r="N216" s="197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142</v>
      </c>
      <c r="AU216" s="19" t="s">
        <v>86</v>
      </c>
    </row>
    <row r="217" spans="2:51" s="13" customFormat="1" ht="12">
      <c r="B217" s="200"/>
      <c r="C217" s="201"/>
      <c r="D217" s="193" t="s">
        <v>144</v>
      </c>
      <c r="E217" s="202" t="s">
        <v>19</v>
      </c>
      <c r="F217" s="203" t="s">
        <v>301</v>
      </c>
      <c r="G217" s="201"/>
      <c r="H217" s="202" t="s">
        <v>19</v>
      </c>
      <c r="I217" s="204"/>
      <c r="J217" s="201"/>
      <c r="K217" s="201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144</v>
      </c>
      <c r="AU217" s="209" t="s">
        <v>86</v>
      </c>
      <c r="AV217" s="13" t="s">
        <v>84</v>
      </c>
      <c r="AW217" s="13" t="s">
        <v>37</v>
      </c>
      <c r="AX217" s="13" t="s">
        <v>77</v>
      </c>
      <c r="AY217" s="209" t="s">
        <v>131</v>
      </c>
    </row>
    <row r="218" spans="2:51" s="14" customFormat="1" ht="12">
      <c r="B218" s="210"/>
      <c r="C218" s="211"/>
      <c r="D218" s="193" t="s">
        <v>144</v>
      </c>
      <c r="E218" s="212" t="s">
        <v>19</v>
      </c>
      <c r="F218" s="213" t="s">
        <v>302</v>
      </c>
      <c r="G218" s="211"/>
      <c r="H218" s="214">
        <v>295.75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144</v>
      </c>
      <c r="AU218" s="220" t="s">
        <v>86</v>
      </c>
      <c r="AV218" s="14" t="s">
        <v>86</v>
      </c>
      <c r="AW218" s="14" t="s">
        <v>37</v>
      </c>
      <c r="AX218" s="14" t="s">
        <v>77</v>
      </c>
      <c r="AY218" s="220" t="s">
        <v>131</v>
      </c>
    </row>
    <row r="219" spans="2:51" s="13" customFormat="1" ht="12">
      <c r="B219" s="200"/>
      <c r="C219" s="201"/>
      <c r="D219" s="193" t="s">
        <v>144</v>
      </c>
      <c r="E219" s="202" t="s">
        <v>19</v>
      </c>
      <c r="F219" s="203" t="s">
        <v>303</v>
      </c>
      <c r="G219" s="201"/>
      <c r="H219" s="202" t="s">
        <v>19</v>
      </c>
      <c r="I219" s="204"/>
      <c r="J219" s="201"/>
      <c r="K219" s="201"/>
      <c r="L219" s="205"/>
      <c r="M219" s="206"/>
      <c r="N219" s="207"/>
      <c r="O219" s="207"/>
      <c r="P219" s="207"/>
      <c r="Q219" s="207"/>
      <c r="R219" s="207"/>
      <c r="S219" s="207"/>
      <c r="T219" s="208"/>
      <c r="AT219" s="209" t="s">
        <v>144</v>
      </c>
      <c r="AU219" s="209" t="s">
        <v>86</v>
      </c>
      <c r="AV219" s="13" t="s">
        <v>84</v>
      </c>
      <c r="AW219" s="13" t="s">
        <v>37</v>
      </c>
      <c r="AX219" s="13" t="s">
        <v>77</v>
      </c>
      <c r="AY219" s="209" t="s">
        <v>131</v>
      </c>
    </row>
    <row r="220" spans="2:51" s="14" customFormat="1" ht="12">
      <c r="B220" s="210"/>
      <c r="C220" s="211"/>
      <c r="D220" s="193" t="s">
        <v>144</v>
      </c>
      <c r="E220" s="212" t="s">
        <v>19</v>
      </c>
      <c r="F220" s="213" t="s">
        <v>304</v>
      </c>
      <c r="G220" s="211"/>
      <c r="H220" s="214">
        <v>45.36</v>
      </c>
      <c r="I220" s="215"/>
      <c r="J220" s="211"/>
      <c r="K220" s="211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144</v>
      </c>
      <c r="AU220" s="220" t="s">
        <v>86</v>
      </c>
      <c r="AV220" s="14" t="s">
        <v>86</v>
      </c>
      <c r="AW220" s="14" t="s">
        <v>37</v>
      </c>
      <c r="AX220" s="14" t="s">
        <v>77</v>
      </c>
      <c r="AY220" s="220" t="s">
        <v>131</v>
      </c>
    </row>
    <row r="221" spans="2:51" s="15" customFormat="1" ht="12">
      <c r="B221" s="232"/>
      <c r="C221" s="233"/>
      <c r="D221" s="193" t="s">
        <v>144</v>
      </c>
      <c r="E221" s="234" t="s">
        <v>19</v>
      </c>
      <c r="F221" s="235" t="s">
        <v>248</v>
      </c>
      <c r="G221" s="233"/>
      <c r="H221" s="236">
        <v>341.11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AT221" s="242" t="s">
        <v>144</v>
      </c>
      <c r="AU221" s="242" t="s">
        <v>86</v>
      </c>
      <c r="AV221" s="15" t="s">
        <v>155</v>
      </c>
      <c r="AW221" s="15" t="s">
        <v>37</v>
      </c>
      <c r="AX221" s="15" t="s">
        <v>77</v>
      </c>
      <c r="AY221" s="242" t="s">
        <v>131</v>
      </c>
    </row>
    <row r="222" spans="2:51" s="13" customFormat="1" ht="12">
      <c r="B222" s="200"/>
      <c r="C222" s="201"/>
      <c r="D222" s="193" t="s">
        <v>144</v>
      </c>
      <c r="E222" s="202" t="s">
        <v>19</v>
      </c>
      <c r="F222" s="203" t="s">
        <v>305</v>
      </c>
      <c r="G222" s="201"/>
      <c r="H222" s="202" t="s">
        <v>19</v>
      </c>
      <c r="I222" s="204"/>
      <c r="J222" s="201"/>
      <c r="K222" s="201"/>
      <c r="L222" s="205"/>
      <c r="M222" s="206"/>
      <c r="N222" s="207"/>
      <c r="O222" s="207"/>
      <c r="P222" s="207"/>
      <c r="Q222" s="207"/>
      <c r="R222" s="207"/>
      <c r="S222" s="207"/>
      <c r="T222" s="208"/>
      <c r="AT222" s="209" t="s">
        <v>144</v>
      </c>
      <c r="AU222" s="209" t="s">
        <v>86</v>
      </c>
      <c r="AV222" s="13" t="s">
        <v>84</v>
      </c>
      <c r="AW222" s="13" t="s">
        <v>37</v>
      </c>
      <c r="AX222" s="13" t="s">
        <v>77</v>
      </c>
      <c r="AY222" s="209" t="s">
        <v>131</v>
      </c>
    </row>
    <row r="223" spans="2:51" s="14" customFormat="1" ht="12">
      <c r="B223" s="210"/>
      <c r="C223" s="211"/>
      <c r="D223" s="193" t="s">
        <v>144</v>
      </c>
      <c r="E223" s="212" t="s">
        <v>19</v>
      </c>
      <c r="F223" s="213" t="s">
        <v>306</v>
      </c>
      <c r="G223" s="211"/>
      <c r="H223" s="214">
        <v>30</v>
      </c>
      <c r="I223" s="215"/>
      <c r="J223" s="211"/>
      <c r="K223" s="211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144</v>
      </c>
      <c r="AU223" s="220" t="s">
        <v>86</v>
      </c>
      <c r="AV223" s="14" t="s">
        <v>86</v>
      </c>
      <c r="AW223" s="14" t="s">
        <v>37</v>
      </c>
      <c r="AX223" s="14" t="s">
        <v>77</v>
      </c>
      <c r="AY223" s="220" t="s">
        <v>131</v>
      </c>
    </row>
    <row r="224" spans="2:51" s="14" customFormat="1" ht="12">
      <c r="B224" s="210"/>
      <c r="C224" s="211"/>
      <c r="D224" s="193" t="s">
        <v>144</v>
      </c>
      <c r="E224" s="212" t="s">
        <v>19</v>
      </c>
      <c r="F224" s="213" t="s">
        <v>307</v>
      </c>
      <c r="G224" s="211"/>
      <c r="H224" s="214">
        <v>81.036</v>
      </c>
      <c r="I224" s="215"/>
      <c r="J224" s="211"/>
      <c r="K224" s="211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144</v>
      </c>
      <c r="AU224" s="220" t="s">
        <v>86</v>
      </c>
      <c r="AV224" s="14" t="s">
        <v>86</v>
      </c>
      <c r="AW224" s="14" t="s">
        <v>37</v>
      </c>
      <c r="AX224" s="14" t="s">
        <v>77</v>
      </c>
      <c r="AY224" s="220" t="s">
        <v>131</v>
      </c>
    </row>
    <row r="225" spans="2:51" s="15" customFormat="1" ht="12">
      <c r="B225" s="232"/>
      <c r="C225" s="233"/>
      <c r="D225" s="193" t="s">
        <v>144</v>
      </c>
      <c r="E225" s="234" t="s">
        <v>19</v>
      </c>
      <c r="F225" s="235" t="s">
        <v>248</v>
      </c>
      <c r="G225" s="233"/>
      <c r="H225" s="236">
        <v>111.036</v>
      </c>
      <c r="I225" s="237"/>
      <c r="J225" s="233"/>
      <c r="K225" s="233"/>
      <c r="L225" s="238"/>
      <c r="M225" s="239"/>
      <c r="N225" s="240"/>
      <c r="O225" s="240"/>
      <c r="P225" s="240"/>
      <c r="Q225" s="240"/>
      <c r="R225" s="240"/>
      <c r="S225" s="240"/>
      <c r="T225" s="241"/>
      <c r="AT225" s="242" t="s">
        <v>144</v>
      </c>
      <c r="AU225" s="242" t="s">
        <v>86</v>
      </c>
      <c r="AV225" s="15" t="s">
        <v>155</v>
      </c>
      <c r="AW225" s="15" t="s">
        <v>37</v>
      </c>
      <c r="AX225" s="15" t="s">
        <v>77</v>
      </c>
      <c r="AY225" s="242" t="s">
        <v>131</v>
      </c>
    </row>
    <row r="226" spans="2:51" s="16" customFormat="1" ht="12">
      <c r="B226" s="243"/>
      <c r="C226" s="244"/>
      <c r="D226" s="193" t="s">
        <v>144</v>
      </c>
      <c r="E226" s="245" t="s">
        <v>19</v>
      </c>
      <c r="F226" s="246" t="s">
        <v>251</v>
      </c>
      <c r="G226" s="244"/>
      <c r="H226" s="247">
        <v>452.146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AT226" s="253" t="s">
        <v>144</v>
      </c>
      <c r="AU226" s="253" t="s">
        <v>86</v>
      </c>
      <c r="AV226" s="16" t="s">
        <v>138</v>
      </c>
      <c r="AW226" s="16" t="s">
        <v>37</v>
      </c>
      <c r="AX226" s="16" t="s">
        <v>84</v>
      </c>
      <c r="AY226" s="253" t="s">
        <v>131</v>
      </c>
    </row>
    <row r="227" spans="1:65" s="2" customFormat="1" ht="16.5" customHeight="1">
      <c r="A227" s="36"/>
      <c r="B227" s="37"/>
      <c r="C227" s="180" t="s">
        <v>7</v>
      </c>
      <c r="D227" s="180" t="s">
        <v>133</v>
      </c>
      <c r="E227" s="181" t="s">
        <v>308</v>
      </c>
      <c r="F227" s="182" t="s">
        <v>309</v>
      </c>
      <c r="G227" s="183" t="s">
        <v>136</v>
      </c>
      <c r="H227" s="184">
        <v>132</v>
      </c>
      <c r="I227" s="185"/>
      <c r="J227" s="186">
        <f>ROUND(I227*H227,2)</f>
        <v>0</v>
      </c>
      <c r="K227" s="182" t="s">
        <v>137</v>
      </c>
      <c r="L227" s="41"/>
      <c r="M227" s="187" t="s">
        <v>19</v>
      </c>
      <c r="N227" s="188" t="s">
        <v>48</v>
      </c>
      <c r="O227" s="66"/>
      <c r="P227" s="189">
        <f>O227*H227</f>
        <v>0</v>
      </c>
      <c r="Q227" s="189">
        <v>0</v>
      </c>
      <c r="R227" s="189">
        <f>Q227*H227</f>
        <v>0</v>
      </c>
      <c r="S227" s="189">
        <v>0</v>
      </c>
      <c r="T227" s="190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1" t="s">
        <v>138</v>
      </c>
      <c r="AT227" s="191" t="s">
        <v>133</v>
      </c>
      <c r="AU227" s="191" t="s">
        <v>86</v>
      </c>
      <c r="AY227" s="19" t="s">
        <v>131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9" t="s">
        <v>84</v>
      </c>
      <c r="BK227" s="192">
        <f>ROUND(I227*H227,2)</f>
        <v>0</v>
      </c>
      <c r="BL227" s="19" t="s">
        <v>138</v>
      </c>
      <c r="BM227" s="191" t="s">
        <v>310</v>
      </c>
    </row>
    <row r="228" spans="1:47" s="2" customFormat="1" ht="29.25">
      <c r="A228" s="36"/>
      <c r="B228" s="37"/>
      <c r="C228" s="38"/>
      <c r="D228" s="193" t="s">
        <v>140</v>
      </c>
      <c r="E228" s="38"/>
      <c r="F228" s="194" t="s">
        <v>311</v>
      </c>
      <c r="G228" s="38"/>
      <c r="H228" s="38"/>
      <c r="I228" s="195"/>
      <c r="J228" s="38"/>
      <c r="K228" s="38"/>
      <c r="L228" s="41"/>
      <c r="M228" s="196"/>
      <c r="N228" s="197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140</v>
      </c>
      <c r="AU228" s="19" t="s">
        <v>86</v>
      </c>
    </row>
    <row r="229" spans="1:47" s="2" customFormat="1" ht="12">
      <c r="A229" s="36"/>
      <c r="B229" s="37"/>
      <c r="C229" s="38"/>
      <c r="D229" s="198" t="s">
        <v>142</v>
      </c>
      <c r="E229" s="38"/>
      <c r="F229" s="199" t="s">
        <v>312</v>
      </c>
      <c r="G229" s="38"/>
      <c r="H229" s="38"/>
      <c r="I229" s="195"/>
      <c r="J229" s="38"/>
      <c r="K229" s="38"/>
      <c r="L229" s="41"/>
      <c r="M229" s="196"/>
      <c r="N229" s="197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142</v>
      </c>
      <c r="AU229" s="19" t="s">
        <v>86</v>
      </c>
    </row>
    <row r="230" spans="2:51" s="13" customFormat="1" ht="12">
      <c r="B230" s="200"/>
      <c r="C230" s="201"/>
      <c r="D230" s="193" t="s">
        <v>144</v>
      </c>
      <c r="E230" s="202" t="s">
        <v>19</v>
      </c>
      <c r="F230" s="203" t="s">
        <v>313</v>
      </c>
      <c r="G230" s="201"/>
      <c r="H230" s="202" t="s">
        <v>19</v>
      </c>
      <c r="I230" s="204"/>
      <c r="J230" s="201"/>
      <c r="K230" s="201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144</v>
      </c>
      <c r="AU230" s="209" t="s">
        <v>86</v>
      </c>
      <c r="AV230" s="13" t="s">
        <v>84</v>
      </c>
      <c r="AW230" s="13" t="s">
        <v>37</v>
      </c>
      <c r="AX230" s="13" t="s">
        <v>77</v>
      </c>
      <c r="AY230" s="209" t="s">
        <v>131</v>
      </c>
    </row>
    <row r="231" spans="2:51" s="13" customFormat="1" ht="12">
      <c r="B231" s="200"/>
      <c r="C231" s="201"/>
      <c r="D231" s="193" t="s">
        <v>144</v>
      </c>
      <c r="E231" s="202" t="s">
        <v>19</v>
      </c>
      <c r="F231" s="203" t="s">
        <v>305</v>
      </c>
      <c r="G231" s="201"/>
      <c r="H231" s="202" t="s">
        <v>19</v>
      </c>
      <c r="I231" s="204"/>
      <c r="J231" s="201"/>
      <c r="K231" s="201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144</v>
      </c>
      <c r="AU231" s="209" t="s">
        <v>86</v>
      </c>
      <c r="AV231" s="13" t="s">
        <v>84</v>
      </c>
      <c r="AW231" s="13" t="s">
        <v>37</v>
      </c>
      <c r="AX231" s="13" t="s">
        <v>77</v>
      </c>
      <c r="AY231" s="209" t="s">
        <v>131</v>
      </c>
    </row>
    <row r="232" spans="2:51" s="14" customFormat="1" ht="12">
      <c r="B232" s="210"/>
      <c r="C232" s="211"/>
      <c r="D232" s="193" t="s">
        <v>144</v>
      </c>
      <c r="E232" s="212" t="s">
        <v>19</v>
      </c>
      <c r="F232" s="213" t="s">
        <v>314</v>
      </c>
      <c r="G232" s="211"/>
      <c r="H232" s="214">
        <v>75</v>
      </c>
      <c r="I232" s="215"/>
      <c r="J232" s="211"/>
      <c r="K232" s="211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144</v>
      </c>
      <c r="AU232" s="220" t="s">
        <v>86</v>
      </c>
      <c r="AV232" s="14" t="s">
        <v>86</v>
      </c>
      <c r="AW232" s="14" t="s">
        <v>37</v>
      </c>
      <c r="AX232" s="14" t="s">
        <v>77</v>
      </c>
      <c r="AY232" s="220" t="s">
        <v>131</v>
      </c>
    </row>
    <row r="233" spans="2:51" s="13" customFormat="1" ht="12">
      <c r="B233" s="200"/>
      <c r="C233" s="201"/>
      <c r="D233" s="193" t="s">
        <v>144</v>
      </c>
      <c r="E233" s="202" t="s">
        <v>19</v>
      </c>
      <c r="F233" s="203" t="s">
        <v>315</v>
      </c>
      <c r="G233" s="201"/>
      <c r="H233" s="202" t="s">
        <v>19</v>
      </c>
      <c r="I233" s="204"/>
      <c r="J233" s="201"/>
      <c r="K233" s="201"/>
      <c r="L233" s="205"/>
      <c r="M233" s="206"/>
      <c r="N233" s="207"/>
      <c r="O233" s="207"/>
      <c r="P233" s="207"/>
      <c r="Q233" s="207"/>
      <c r="R233" s="207"/>
      <c r="S233" s="207"/>
      <c r="T233" s="208"/>
      <c r="AT233" s="209" t="s">
        <v>144</v>
      </c>
      <c r="AU233" s="209" t="s">
        <v>86</v>
      </c>
      <c r="AV233" s="13" t="s">
        <v>84</v>
      </c>
      <c r="AW233" s="13" t="s">
        <v>37</v>
      </c>
      <c r="AX233" s="13" t="s">
        <v>77</v>
      </c>
      <c r="AY233" s="209" t="s">
        <v>131</v>
      </c>
    </row>
    <row r="234" spans="2:51" s="14" customFormat="1" ht="12">
      <c r="B234" s="210"/>
      <c r="C234" s="211"/>
      <c r="D234" s="193" t="s">
        <v>144</v>
      </c>
      <c r="E234" s="212" t="s">
        <v>19</v>
      </c>
      <c r="F234" s="213" t="s">
        <v>316</v>
      </c>
      <c r="G234" s="211"/>
      <c r="H234" s="214">
        <v>57</v>
      </c>
      <c r="I234" s="215"/>
      <c r="J234" s="211"/>
      <c r="K234" s="211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144</v>
      </c>
      <c r="AU234" s="220" t="s">
        <v>86</v>
      </c>
      <c r="AV234" s="14" t="s">
        <v>86</v>
      </c>
      <c r="AW234" s="14" t="s">
        <v>37</v>
      </c>
      <c r="AX234" s="14" t="s">
        <v>77</v>
      </c>
      <c r="AY234" s="220" t="s">
        <v>131</v>
      </c>
    </row>
    <row r="235" spans="2:51" s="16" customFormat="1" ht="12">
      <c r="B235" s="243"/>
      <c r="C235" s="244"/>
      <c r="D235" s="193" t="s">
        <v>144</v>
      </c>
      <c r="E235" s="245" t="s">
        <v>19</v>
      </c>
      <c r="F235" s="246" t="s">
        <v>251</v>
      </c>
      <c r="G235" s="244"/>
      <c r="H235" s="247">
        <v>132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AT235" s="253" t="s">
        <v>144</v>
      </c>
      <c r="AU235" s="253" t="s">
        <v>86</v>
      </c>
      <c r="AV235" s="16" t="s">
        <v>138</v>
      </c>
      <c r="AW235" s="16" t="s">
        <v>37</v>
      </c>
      <c r="AX235" s="16" t="s">
        <v>84</v>
      </c>
      <c r="AY235" s="253" t="s">
        <v>131</v>
      </c>
    </row>
    <row r="236" spans="2:63" s="12" customFormat="1" ht="22.9" customHeight="1">
      <c r="B236" s="164"/>
      <c r="C236" s="165"/>
      <c r="D236" s="166" t="s">
        <v>76</v>
      </c>
      <c r="E236" s="178" t="s">
        <v>274</v>
      </c>
      <c r="F236" s="178" t="s">
        <v>317</v>
      </c>
      <c r="G236" s="165"/>
      <c r="H236" s="165"/>
      <c r="I236" s="168"/>
      <c r="J236" s="179">
        <f>BK236</f>
        <v>0</v>
      </c>
      <c r="K236" s="165"/>
      <c r="L236" s="170"/>
      <c r="M236" s="171"/>
      <c r="N236" s="172"/>
      <c r="O236" s="172"/>
      <c r="P236" s="173">
        <f>SUM(P237:P308)</f>
        <v>0</v>
      </c>
      <c r="Q236" s="172"/>
      <c r="R236" s="173">
        <f>SUM(R237:R308)</f>
        <v>0.00928</v>
      </c>
      <c r="S236" s="172"/>
      <c r="T236" s="174">
        <f>SUM(T237:T308)</f>
        <v>0</v>
      </c>
      <c r="AR236" s="175" t="s">
        <v>84</v>
      </c>
      <c r="AT236" s="176" t="s">
        <v>76</v>
      </c>
      <c r="AU236" s="176" t="s">
        <v>84</v>
      </c>
      <c r="AY236" s="175" t="s">
        <v>131</v>
      </c>
      <c r="BK236" s="177">
        <f>SUM(BK237:BK308)</f>
        <v>0</v>
      </c>
    </row>
    <row r="237" spans="1:65" s="2" customFormat="1" ht="37.9" customHeight="1">
      <c r="A237" s="36"/>
      <c r="B237" s="37"/>
      <c r="C237" s="180" t="s">
        <v>318</v>
      </c>
      <c r="D237" s="180" t="s">
        <v>133</v>
      </c>
      <c r="E237" s="181" t="s">
        <v>319</v>
      </c>
      <c r="F237" s="182" t="s">
        <v>320</v>
      </c>
      <c r="G237" s="183" t="s">
        <v>136</v>
      </c>
      <c r="H237" s="184">
        <v>132</v>
      </c>
      <c r="I237" s="185"/>
      <c r="J237" s="186">
        <f>ROUND(I237*H237,2)</f>
        <v>0</v>
      </c>
      <c r="K237" s="182" t="s">
        <v>137</v>
      </c>
      <c r="L237" s="41"/>
      <c r="M237" s="187" t="s">
        <v>19</v>
      </c>
      <c r="N237" s="188" t="s">
        <v>48</v>
      </c>
      <c r="O237" s="66"/>
      <c r="P237" s="189">
        <f>O237*H237</f>
        <v>0</v>
      </c>
      <c r="Q237" s="189">
        <v>0</v>
      </c>
      <c r="R237" s="189">
        <f>Q237*H237</f>
        <v>0</v>
      </c>
      <c r="S237" s="189">
        <v>0</v>
      </c>
      <c r="T237" s="190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1" t="s">
        <v>138</v>
      </c>
      <c r="AT237" s="191" t="s">
        <v>133</v>
      </c>
      <c r="AU237" s="191" t="s">
        <v>86</v>
      </c>
      <c r="AY237" s="19" t="s">
        <v>131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9" t="s">
        <v>84</v>
      </c>
      <c r="BK237" s="192">
        <f>ROUND(I237*H237,2)</f>
        <v>0</v>
      </c>
      <c r="BL237" s="19" t="s">
        <v>138</v>
      </c>
      <c r="BM237" s="191" t="s">
        <v>321</v>
      </c>
    </row>
    <row r="238" spans="1:47" s="2" customFormat="1" ht="29.25">
      <c r="A238" s="36"/>
      <c r="B238" s="37"/>
      <c r="C238" s="38"/>
      <c r="D238" s="193" t="s">
        <v>140</v>
      </c>
      <c r="E238" s="38"/>
      <c r="F238" s="194" t="s">
        <v>322</v>
      </c>
      <c r="G238" s="38"/>
      <c r="H238" s="38"/>
      <c r="I238" s="195"/>
      <c r="J238" s="38"/>
      <c r="K238" s="38"/>
      <c r="L238" s="41"/>
      <c r="M238" s="196"/>
      <c r="N238" s="197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140</v>
      </c>
      <c r="AU238" s="19" t="s">
        <v>86</v>
      </c>
    </row>
    <row r="239" spans="1:47" s="2" customFormat="1" ht="12">
      <c r="A239" s="36"/>
      <c r="B239" s="37"/>
      <c r="C239" s="38"/>
      <c r="D239" s="198" t="s">
        <v>142</v>
      </c>
      <c r="E239" s="38"/>
      <c r="F239" s="199" t="s">
        <v>323</v>
      </c>
      <c r="G239" s="38"/>
      <c r="H239" s="38"/>
      <c r="I239" s="195"/>
      <c r="J239" s="38"/>
      <c r="K239" s="38"/>
      <c r="L239" s="41"/>
      <c r="M239" s="196"/>
      <c r="N239" s="197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142</v>
      </c>
      <c r="AU239" s="19" t="s">
        <v>86</v>
      </c>
    </row>
    <row r="240" spans="2:51" s="13" customFormat="1" ht="12">
      <c r="B240" s="200"/>
      <c r="C240" s="201"/>
      <c r="D240" s="193" t="s">
        <v>144</v>
      </c>
      <c r="E240" s="202" t="s">
        <v>19</v>
      </c>
      <c r="F240" s="203" t="s">
        <v>324</v>
      </c>
      <c r="G240" s="201"/>
      <c r="H240" s="202" t="s">
        <v>19</v>
      </c>
      <c r="I240" s="204"/>
      <c r="J240" s="201"/>
      <c r="K240" s="201"/>
      <c r="L240" s="205"/>
      <c r="M240" s="206"/>
      <c r="N240" s="207"/>
      <c r="O240" s="207"/>
      <c r="P240" s="207"/>
      <c r="Q240" s="207"/>
      <c r="R240" s="207"/>
      <c r="S240" s="207"/>
      <c r="T240" s="208"/>
      <c r="AT240" s="209" t="s">
        <v>144</v>
      </c>
      <c r="AU240" s="209" t="s">
        <v>86</v>
      </c>
      <c r="AV240" s="13" t="s">
        <v>84</v>
      </c>
      <c r="AW240" s="13" t="s">
        <v>37</v>
      </c>
      <c r="AX240" s="13" t="s">
        <v>77</v>
      </c>
      <c r="AY240" s="209" t="s">
        <v>131</v>
      </c>
    </row>
    <row r="241" spans="2:51" s="13" customFormat="1" ht="12">
      <c r="B241" s="200"/>
      <c r="C241" s="201"/>
      <c r="D241" s="193" t="s">
        <v>144</v>
      </c>
      <c r="E241" s="202" t="s">
        <v>19</v>
      </c>
      <c r="F241" s="203" t="s">
        <v>305</v>
      </c>
      <c r="G241" s="201"/>
      <c r="H241" s="202" t="s">
        <v>19</v>
      </c>
      <c r="I241" s="204"/>
      <c r="J241" s="201"/>
      <c r="K241" s="201"/>
      <c r="L241" s="205"/>
      <c r="M241" s="206"/>
      <c r="N241" s="207"/>
      <c r="O241" s="207"/>
      <c r="P241" s="207"/>
      <c r="Q241" s="207"/>
      <c r="R241" s="207"/>
      <c r="S241" s="207"/>
      <c r="T241" s="208"/>
      <c r="AT241" s="209" t="s">
        <v>144</v>
      </c>
      <c r="AU241" s="209" t="s">
        <v>86</v>
      </c>
      <c r="AV241" s="13" t="s">
        <v>84</v>
      </c>
      <c r="AW241" s="13" t="s">
        <v>37</v>
      </c>
      <c r="AX241" s="13" t="s">
        <v>77</v>
      </c>
      <c r="AY241" s="209" t="s">
        <v>131</v>
      </c>
    </row>
    <row r="242" spans="2:51" s="14" customFormat="1" ht="12">
      <c r="B242" s="210"/>
      <c r="C242" s="211"/>
      <c r="D242" s="193" t="s">
        <v>144</v>
      </c>
      <c r="E242" s="212" t="s">
        <v>19</v>
      </c>
      <c r="F242" s="213" t="s">
        <v>325</v>
      </c>
      <c r="G242" s="211"/>
      <c r="H242" s="214">
        <v>30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144</v>
      </c>
      <c r="AU242" s="220" t="s">
        <v>86</v>
      </c>
      <c r="AV242" s="14" t="s">
        <v>86</v>
      </c>
      <c r="AW242" s="14" t="s">
        <v>37</v>
      </c>
      <c r="AX242" s="14" t="s">
        <v>77</v>
      </c>
      <c r="AY242" s="220" t="s">
        <v>131</v>
      </c>
    </row>
    <row r="243" spans="2:51" s="14" customFormat="1" ht="12">
      <c r="B243" s="210"/>
      <c r="C243" s="211"/>
      <c r="D243" s="193" t="s">
        <v>144</v>
      </c>
      <c r="E243" s="212" t="s">
        <v>19</v>
      </c>
      <c r="F243" s="213" t="s">
        <v>326</v>
      </c>
      <c r="G243" s="211"/>
      <c r="H243" s="214">
        <v>45</v>
      </c>
      <c r="I243" s="215"/>
      <c r="J243" s="211"/>
      <c r="K243" s="211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144</v>
      </c>
      <c r="AU243" s="220" t="s">
        <v>86</v>
      </c>
      <c r="AV243" s="14" t="s">
        <v>86</v>
      </c>
      <c r="AW243" s="14" t="s">
        <v>37</v>
      </c>
      <c r="AX243" s="14" t="s">
        <v>77</v>
      </c>
      <c r="AY243" s="220" t="s">
        <v>131</v>
      </c>
    </row>
    <row r="244" spans="2:51" s="15" customFormat="1" ht="12">
      <c r="B244" s="232"/>
      <c r="C244" s="233"/>
      <c r="D244" s="193" t="s">
        <v>144</v>
      </c>
      <c r="E244" s="234" t="s">
        <v>19</v>
      </c>
      <c r="F244" s="235" t="s">
        <v>248</v>
      </c>
      <c r="G244" s="233"/>
      <c r="H244" s="236">
        <v>75</v>
      </c>
      <c r="I244" s="237"/>
      <c r="J244" s="233"/>
      <c r="K244" s="233"/>
      <c r="L244" s="238"/>
      <c r="M244" s="239"/>
      <c r="N244" s="240"/>
      <c r="O244" s="240"/>
      <c r="P244" s="240"/>
      <c r="Q244" s="240"/>
      <c r="R244" s="240"/>
      <c r="S244" s="240"/>
      <c r="T244" s="241"/>
      <c r="AT244" s="242" t="s">
        <v>144</v>
      </c>
      <c r="AU244" s="242" t="s">
        <v>86</v>
      </c>
      <c r="AV244" s="15" t="s">
        <v>155</v>
      </c>
      <c r="AW244" s="15" t="s">
        <v>37</v>
      </c>
      <c r="AX244" s="15" t="s">
        <v>77</v>
      </c>
      <c r="AY244" s="242" t="s">
        <v>131</v>
      </c>
    </row>
    <row r="245" spans="2:51" s="13" customFormat="1" ht="12">
      <c r="B245" s="200"/>
      <c r="C245" s="201"/>
      <c r="D245" s="193" t="s">
        <v>144</v>
      </c>
      <c r="E245" s="202" t="s">
        <v>19</v>
      </c>
      <c r="F245" s="203" t="s">
        <v>315</v>
      </c>
      <c r="G245" s="201"/>
      <c r="H245" s="202" t="s">
        <v>19</v>
      </c>
      <c r="I245" s="204"/>
      <c r="J245" s="201"/>
      <c r="K245" s="201"/>
      <c r="L245" s="205"/>
      <c r="M245" s="206"/>
      <c r="N245" s="207"/>
      <c r="O245" s="207"/>
      <c r="P245" s="207"/>
      <c r="Q245" s="207"/>
      <c r="R245" s="207"/>
      <c r="S245" s="207"/>
      <c r="T245" s="208"/>
      <c r="AT245" s="209" t="s">
        <v>144</v>
      </c>
      <c r="AU245" s="209" t="s">
        <v>86</v>
      </c>
      <c r="AV245" s="13" t="s">
        <v>84</v>
      </c>
      <c r="AW245" s="13" t="s">
        <v>37</v>
      </c>
      <c r="AX245" s="13" t="s">
        <v>77</v>
      </c>
      <c r="AY245" s="209" t="s">
        <v>131</v>
      </c>
    </row>
    <row r="246" spans="2:51" s="14" customFormat="1" ht="12">
      <c r="B246" s="210"/>
      <c r="C246" s="211"/>
      <c r="D246" s="193" t="s">
        <v>144</v>
      </c>
      <c r="E246" s="212" t="s">
        <v>19</v>
      </c>
      <c r="F246" s="213" t="s">
        <v>327</v>
      </c>
      <c r="G246" s="211"/>
      <c r="H246" s="214">
        <v>57</v>
      </c>
      <c r="I246" s="215"/>
      <c r="J246" s="211"/>
      <c r="K246" s="211"/>
      <c r="L246" s="216"/>
      <c r="M246" s="217"/>
      <c r="N246" s="218"/>
      <c r="O246" s="218"/>
      <c r="P246" s="218"/>
      <c r="Q246" s="218"/>
      <c r="R246" s="218"/>
      <c r="S246" s="218"/>
      <c r="T246" s="219"/>
      <c r="AT246" s="220" t="s">
        <v>144</v>
      </c>
      <c r="AU246" s="220" t="s">
        <v>86</v>
      </c>
      <c r="AV246" s="14" t="s">
        <v>86</v>
      </c>
      <c r="AW246" s="14" t="s">
        <v>37</v>
      </c>
      <c r="AX246" s="14" t="s">
        <v>77</v>
      </c>
      <c r="AY246" s="220" t="s">
        <v>131</v>
      </c>
    </row>
    <row r="247" spans="2:51" s="16" customFormat="1" ht="12">
      <c r="B247" s="243"/>
      <c r="C247" s="244"/>
      <c r="D247" s="193" t="s">
        <v>144</v>
      </c>
      <c r="E247" s="245" t="s">
        <v>19</v>
      </c>
      <c r="F247" s="246" t="s">
        <v>251</v>
      </c>
      <c r="G247" s="244"/>
      <c r="H247" s="247">
        <v>132</v>
      </c>
      <c r="I247" s="248"/>
      <c r="J247" s="244"/>
      <c r="K247" s="244"/>
      <c r="L247" s="249"/>
      <c r="M247" s="250"/>
      <c r="N247" s="251"/>
      <c r="O247" s="251"/>
      <c r="P247" s="251"/>
      <c r="Q247" s="251"/>
      <c r="R247" s="251"/>
      <c r="S247" s="251"/>
      <c r="T247" s="252"/>
      <c r="AT247" s="253" t="s">
        <v>144</v>
      </c>
      <c r="AU247" s="253" t="s">
        <v>86</v>
      </c>
      <c r="AV247" s="16" t="s">
        <v>138</v>
      </c>
      <c r="AW247" s="16" t="s">
        <v>37</v>
      </c>
      <c r="AX247" s="16" t="s">
        <v>84</v>
      </c>
      <c r="AY247" s="253" t="s">
        <v>131</v>
      </c>
    </row>
    <row r="248" spans="1:65" s="2" customFormat="1" ht="16.5" customHeight="1">
      <c r="A248" s="36"/>
      <c r="B248" s="37"/>
      <c r="C248" s="180" t="s">
        <v>328</v>
      </c>
      <c r="D248" s="180" t="s">
        <v>133</v>
      </c>
      <c r="E248" s="181" t="s">
        <v>329</v>
      </c>
      <c r="F248" s="182" t="s">
        <v>330</v>
      </c>
      <c r="G248" s="183" t="s">
        <v>149</v>
      </c>
      <c r="H248" s="184">
        <v>26.4</v>
      </c>
      <c r="I248" s="185"/>
      <c r="J248" s="186">
        <f>ROUND(I248*H248,2)</f>
        <v>0</v>
      </c>
      <c r="K248" s="182" t="s">
        <v>137</v>
      </c>
      <c r="L248" s="41"/>
      <c r="M248" s="187" t="s">
        <v>19</v>
      </c>
      <c r="N248" s="188" t="s">
        <v>48</v>
      </c>
      <c r="O248" s="66"/>
      <c r="P248" s="189">
        <f>O248*H248</f>
        <v>0</v>
      </c>
      <c r="Q248" s="189">
        <v>0</v>
      </c>
      <c r="R248" s="189">
        <f>Q248*H248</f>
        <v>0</v>
      </c>
      <c r="S248" s="189">
        <v>0</v>
      </c>
      <c r="T248" s="190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91" t="s">
        <v>138</v>
      </c>
      <c r="AT248" s="191" t="s">
        <v>133</v>
      </c>
      <c r="AU248" s="191" t="s">
        <v>86</v>
      </c>
      <c r="AY248" s="19" t="s">
        <v>131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9" t="s">
        <v>84</v>
      </c>
      <c r="BK248" s="192">
        <f>ROUND(I248*H248,2)</f>
        <v>0</v>
      </c>
      <c r="BL248" s="19" t="s">
        <v>138</v>
      </c>
      <c r="BM248" s="191" t="s">
        <v>331</v>
      </c>
    </row>
    <row r="249" spans="1:47" s="2" customFormat="1" ht="12">
      <c r="A249" s="36"/>
      <c r="B249" s="37"/>
      <c r="C249" s="38"/>
      <c r="D249" s="193" t="s">
        <v>140</v>
      </c>
      <c r="E249" s="38"/>
      <c r="F249" s="194" t="s">
        <v>330</v>
      </c>
      <c r="G249" s="38"/>
      <c r="H249" s="38"/>
      <c r="I249" s="195"/>
      <c r="J249" s="38"/>
      <c r="K249" s="38"/>
      <c r="L249" s="41"/>
      <c r="M249" s="196"/>
      <c r="N249" s="197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140</v>
      </c>
      <c r="AU249" s="19" t="s">
        <v>86</v>
      </c>
    </row>
    <row r="250" spans="1:47" s="2" customFormat="1" ht="12">
      <c r="A250" s="36"/>
      <c r="B250" s="37"/>
      <c r="C250" s="38"/>
      <c r="D250" s="198" t="s">
        <v>142</v>
      </c>
      <c r="E250" s="38"/>
      <c r="F250" s="199" t="s">
        <v>332</v>
      </c>
      <c r="G250" s="38"/>
      <c r="H250" s="38"/>
      <c r="I250" s="195"/>
      <c r="J250" s="38"/>
      <c r="K250" s="38"/>
      <c r="L250" s="41"/>
      <c r="M250" s="196"/>
      <c r="N250" s="197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142</v>
      </c>
      <c r="AU250" s="19" t="s">
        <v>86</v>
      </c>
    </row>
    <row r="251" spans="2:51" s="13" customFormat="1" ht="12">
      <c r="B251" s="200"/>
      <c r="C251" s="201"/>
      <c r="D251" s="193" t="s">
        <v>144</v>
      </c>
      <c r="E251" s="202" t="s">
        <v>19</v>
      </c>
      <c r="F251" s="203" t="s">
        <v>333</v>
      </c>
      <c r="G251" s="201"/>
      <c r="H251" s="202" t="s">
        <v>19</v>
      </c>
      <c r="I251" s="204"/>
      <c r="J251" s="201"/>
      <c r="K251" s="201"/>
      <c r="L251" s="205"/>
      <c r="M251" s="206"/>
      <c r="N251" s="207"/>
      <c r="O251" s="207"/>
      <c r="P251" s="207"/>
      <c r="Q251" s="207"/>
      <c r="R251" s="207"/>
      <c r="S251" s="207"/>
      <c r="T251" s="208"/>
      <c r="AT251" s="209" t="s">
        <v>144</v>
      </c>
      <c r="AU251" s="209" t="s">
        <v>86</v>
      </c>
      <c r="AV251" s="13" t="s">
        <v>84</v>
      </c>
      <c r="AW251" s="13" t="s">
        <v>37</v>
      </c>
      <c r="AX251" s="13" t="s">
        <v>77</v>
      </c>
      <c r="AY251" s="209" t="s">
        <v>131</v>
      </c>
    </row>
    <row r="252" spans="2:51" s="14" customFormat="1" ht="12">
      <c r="B252" s="210"/>
      <c r="C252" s="211"/>
      <c r="D252" s="193" t="s">
        <v>144</v>
      </c>
      <c r="E252" s="212" t="s">
        <v>19</v>
      </c>
      <c r="F252" s="213" t="s">
        <v>260</v>
      </c>
      <c r="G252" s="211"/>
      <c r="H252" s="214">
        <v>26.4</v>
      </c>
      <c r="I252" s="215"/>
      <c r="J252" s="211"/>
      <c r="K252" s="211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144</v>
      </c>
      <c r="AU252" s="220" t="s">
        <v>86</v>
      </c>
      <c r="AV252" s="14" t="s">
        <v>86</v>
      </c>
      <c r="AW252" s="14" t="s">
        <v>37</v>
      </c>
      <c r="AX252" s="14" t="s">
        <v>84</v>
      </c>
      <c r="AY252" s="220" t="s">
        <v>131</v>
      </c>
    </row>
    <row r="253" spans="1:65" s="2" customFormat="1" ht="24.2" customHeight="1">
      <c r="A253" s="36"/>
      <c r="B253" s="37"/>
      <c r="C253" s="180" t="s">
        <v>334</v>
      </c>
      <c r="D253" s="180" t="s">
        <v>133</v>
      </c>
      <c r="E253" s="181" t="s">
        <v>335</v>
      </c>
      <c r="F253" s="182" t="s">
        <v>336</v>
      </c>
      <c r="G253" s="183" t="s">
        <v>136</v>
      </c>
      <c r="H253" s="184">
        <v>132</v>
      </c>
      <c r="I253" s="185"/>
      <c r="J253" s="186">
        <f>ROUND(I253*H253,2)</f>
        <v>0</v>
      </c>
      <c r="K253" s="182" t="s">
        <v>137</v>
      </c>
      <c r="L253" s="41"/>
      <c r="M253" s="187" t="s">
        <v>19</v>
      </c>
      <c r="N253" s="188" t="s">
        <v>48</v>
      </c>
      <c r="O253" s="66"/>
      <c r="P253" s="189">
        <f>O253*H253</f>
        <v>0</v>
      </c>
      <c r="Q253" s="189">
        <v>0</v>
      </c>
      <c r="R253" s="189">
        <f>Q253*H253</f>
        <v>0</v>
      </c>
      <c r="S253" s="189">
        <v>0</v>
      </c>
      <c r="T253" s="190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1" t="s">
        <v>138</v>
      </c>
      <c r="AT253" s="191" t="s">
        <v>133</v>
      </c>
      <c r="AU253" s="191" t="s">
        <v>86</v>
      </c>
      <c r="AY253" s="19" t="s">
        <v>131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9" t="s">
        <v>84</v>
      </c>
      <c r="BK253" s="192">
        <f>ROUND(I253*H253,2)</f>
        <v>0</v>
      </c>
      <c r="BL253" s="19" t="s">
        <v>138</v>
      </c>
      <c r="BM253" s="191" t="s">
        <v>337</v>
      </c>
    </row>
    <row r="254" spans="1:47" s="2" customFormat="1" ht="19.5">
      <c r="A254" s="36"/>
      <c r="B254" s="37"/>
      <c r="C254" s="38"/>
      <c r="D254" s="193" t="s">
        <v>140</v>
      </c>
      <c r="E254" s="38"/>
      <c r="F254" s="194" t="s">
        <v>338</v>
      </c>
      <c r="G254" s="38"/>
      <c r="H254" s="38"/>
      <c r="I254" s="195"/>
      <c r="J254" s="38"/>
      <c r="K254" s="38"/>
      <c r="L254" s="41"/>
      <c r="M254" s="196"/>
      <c r="N254" s="197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140</v>
      </c>
      <c r="AU254" s="19" t="s">
        <v>86</v>
      </c>
    </row>
    <row r="255" spans="1:47" s="2" customFormat="1" ht="12">
      <c r="A255" s="36"/>
      <c r="B255" s="37"/>
      <c r="C255" s="38"/>
      <c r="D255" s="198" t="s">
        <v>142</v>
      </c>
      <c r="E255" s="38"/>
      <c r="F255" s="199" t="s">
        <v>339</v>
      </c>
      <c r="G255" s="38"/>
      <c r="H255" s="38"/>
      <c r="I255" s="195"/>
      <c r="J255" s="38"/>
      <c r="K255" s="38"/>
      <c r="L255" s="41"/>
      <c r="M255" s="196"/>
      <c r="N255" s="197"/>
      <c r="O255" s="66"/>
      <c r="P255" s="66"/>
      <c r="Q255" s="66"/>
      <c r="R255" s="66"/>
      <c r="S255" s="66"/>
      <c r="T255" s="67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9" t="s">
        <v>142</v>
      </c>
      <c r="AU255" s="19" t="s">
        <v>86</v>
      </c>
    </row>
    <row r="256" spans="2:51" s="13" customFormat="1" ht="12">
      <c r="B256" s="200"/>
      <c r="C256" s="201"/>
      <c r="D256" s="193" t="s">
        <v>144</v>
      </c>
      <c r="E256" s="202" t="s">
        <v>19</v>
      </c>
      <c r="F256" s="203" t="s">
        <v>340</v>
      </c>
      <c r="G256" s="201"/>
      <c r="H256" s="202" t="s">
        <v>19</v>
      </c>
      <c r="I256" s="204"/>
      <c r="J256" s="201"/>
      <c r="K256" s="201"/>
      <c r="L256" s="205"/>
      <c r="M256" s="206"/>
      <c r="N256" s="207"/>
      <c r="O256" s="207"/>
      <c r="P256" s="207"/>
      <c r="Q256" s="207"/>
      <c r="R256" s="207"/>
      <c r="S256" s="207"/>
      <c r="T256" s="208"/>
      <c r="AT256" s="209" t="s">
        <v>144</v>
      </c>
      <c r="AU256" s="209" t="s">
        <v>86</v>
      </c>
      <c r="AV256" s="13" t="s">
        <v>84</v>
      </c>
      <c r="AW256" s="13" t="s">
        <v>37</v>
      </c>
      <c r="AX256" s="13" t="s">
        <v>77</v>
      </c>
      <c r="AY256" s="209" t="s">
        <v>131</v>
      </c>
    </row>
    <row r="257" spans="2:51" s="13" customFormat="1" ht="12">
      <c r="B257" s="200"/>
      <c r="C257" s="201"/>
      <c r="D257" s="193" t="s">
        <v>144</v>
      </c>
      <c r="E257" s="202" t="s">
        <v>19</v>
      </c>
      <c r="F257" s="203" t="s">
        <v>305</v>
      </c>
      <c r="G257" s="201"/>
      <c r="H257" s="202" t="s">
        <v>19</v>
      </c>
      <c r="I257" s="204"/>
      <c r="J257" s="201"/>
      <c r="K257" s="201"/>
      <c r="L257" s="205"/>
      <c r="M257" s="206"/>
      <c r="N257" s="207"/>
      <c r="O257" s="207"/>
      <c r="P257" s="207"/>
      <c r="Q257" s="207"/>
      <c r="R257" s="207"/>
      <c r="S257" s="207"/>
      <c r="T257" s="208"/>
      <c r="AT257" s="209" t="s">
        <v>144</v>
      </c>
      <c r="AU257" s="209" t="s">
        <v>86</v>
      </c>
      <c r="AV257" s="13" t="s">
        <v>84</v>
      </c>
      <c r="AW257" s="13" t="s">
        <v>37</v>
      </c>
      <c r="AX257" s="13" t="s">
        <v>77</v>
      </c>
      <c r="AY257" s="209" t="s">
        <v>131</v>
      </c>
    </row>
    <row r="258" spans="2:51" s="14" customFormat="1" ht="12">
      <c r="B258" s="210"/>
      <c r="C258" s="211"/>
      <c r="D258" s="193" t="s">
        <v>144</v>
      </c>
      <c r="E258" s="212" t="s">
        <v>19</v>
      </c>
      <c r="F258" s="213" t="s">
        <v>314</v>
      </c>
      <c r="G258" s="211"/>
      <c r="H258" s="214">
        <v>75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144</v>
      </c>
      <c r="AU258" s="220" t="s">
        <v>86</v>
      </c>
      <c r="AV258" s="14" t="s">
        <v>86</v>
      </c>
      <c r="AW258" s="14" t="s">
        <v>37</v>
      </c>
      <c r="AX258" s="14" t="s">
        <v>77</v>
      </c>
      <c r="AY258" s="220" t="s">
        <v>131</v>
      </c>
    </row>
    <row r="259" spans="2:51" s="13" customFormat="1" ht="12">
      <c r="B259" s="200"/>
      <c r="C259" s="201"/>
      <c r="D259" s="193" t="s">
        <v>144</v>
      </c>
      <c r="E259" s="202" t="s">
        <v>19</v>
      </c>
      <c r="F259" s="203" t="s">
        <v>315</v>
      </c>
      <c r="G259" s="201"/>
      <c r="H259" s="202" t="s">
        <v>19</v>
      </c>
      <c r="I259" s="204"/>
      <c r="J259" s="201"/>
      <c r="K259" s="201"/>
      <c r="L259" s="205"/>
      <c r="M259" s="206"/>
      <c r="N259" s="207"/>
      <c r="O259" s="207"/>
      <c r="P259" s="207"/>
      <c r="Q259" s="207"/>
      <c r="R259" s="207"/>
      <c r="S259" s="207"/>
      <c r="T259" s="208"/>
      <c r="AT259" s="209" t="s">
        <v>144</v>
      </c>
      <c r="AU259" s="209" t="s">
        <v>86</v>
      </c>
      <c r="AV259" s="13" t="s">
        <v>84</v>
      </c>
      <c r="AW259" s="13" t="s">
        <v>37</v>
      </c>
      <c r="AX259" s="13" t="s">
        <v>77</v>
      </c>
      <c r="AY259" s="209" t="s">
        <v>131</v>
      </c>
    </row>
    <row r="260" spans="2:51" s="14" customFormat="1" ht="12">
      <c r="B260" s="210"/>
      <c r="C260" s="211"/>
      <c r="D260" s="193" t="s">
        <v>144</v>
      </c>
      <c r="E260" s="212" t="s">
        <v>19</v>
      </c>
      <c r="F260" s="213" t="s">
        <v>316</v>
      </c>
      <c r="G260" s="211"/>
      <c r="H260" s="214">
        <v>57</v>
      </c>
      <c r="I260" s="215"/>
      <c r="J260" s="211"/>
      <c r="K260" s="211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144</v>
      </c>
      <c r="AU260" s="220" t="s">
        <v>86</v>
      </c>
      <c r="AV260" s="14" t="s">
        <v>86</v>
      </c>
      <c r="AW260" s="14" t="s">
        <v>37</v>
      </c>
      <c r="AX260" s="14" t="s">
        <v>77</v>
      </c>
      <c r="AY260" s="220" t="s">
        <v>131</v>
      </c>
    </row>
    <row r="261" spans="2:51" s="16" customFormat="1" ht="12">
      <c r="B261" s="243"/>
      <c r="C261" s="244"/>
      <c r="D261" s="193" t="s">
        <v>144</v>
      </c>
      <c r="E261" s="245" t="s">
        <v>19</v>
      </c>
      <c r="F261" s="246" t="s">
        <v>251</v>
      </c>
      <c r="G261" s="244"/>
      <c r="H261" s="247">
        <v>132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AT261" s="253" t="s">
        <v>144</v>
      </c>
      <c r="AU261" s="253" t="s">
        <v>86</v>
      </c>
      <c r="AV261" s="16" t="s">
        <v>138</v>
      </c>
      <c r="AW261" s="16" t="s">
        <v>37</v>
      </c>
      <c r="AX261" s="16" t="s">
        <v>84</v>
      </c>
      <c r="AY261" s="253" t="s">
        <v>131</v>
      </c>
    </row>
    <row r="262" spans="1:65" s="2" customFormat="1" ht="16.5" customHeight="1">
      <c r="A262" s="36"/>
      <c r="B262" s="37"/>
      <c r="C262" s="221" t="s">
        <v>341</v>
      </c>
      <c r="D262" s="221" t="s">
        <v>186</v>
      </c>
      <c r="E262" s="222" t="s">
        <v>342</v>
      </c>
      <c r="F262" s="223" t="s">
        <v>343</v>
      </c>
      <c r="G262" s="224" t="s">
        <v>344</v>
      </c>
      <c r="H262" s="225">
        <v>5.28</v>
      </c>
      <c r="I262" s="226"/>
      <c r="J262" s="227">
        <f>ROUND(I262*H262,2)</f>
        <v>0</v>
      </c>
      <c r="K262" s="223" t="s">
        <v>137</v>
      </c>
      <c r="L262" s="228"/>
      <c r="M262" s="229" t="s">
        <v>19</v>
      </c>
      <c r="N262" s="230" t="s">
        <v>48</v>
      </c>
      <c r="O262" s="66"/>
      <c r="P262" s="189">
        <f>O262*H262</f>
        <v>0</v>
      </c>
      <c r="Q262" s="189">
        <v>0.001</v>
      </c>
      <c r="R262" s="189">
        <f>Q262*H262</f>
        <v>0.00528</v>
      </c>
      <c r="S262" s="189">
        <v>0</v>
      </c>
      <c r="T262" s="190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1" t="s">
        <v>190</v>
      </c>
      <c r="AT262" s="191" t="s">
        <v>186</v>
      </c>
      <c r="AU262" s="191" t="s">
        <v>86</v>
      </c>
      <c r="AY262" s="19" t="s">
        <v>131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19" t="s">
        <v>84</v>
      </c>
      <c r="BK262" s="192">
        <f>ROUND(I262*H262,2)</f>
        <v>0</v>
      </c>
      <c r="BL262" s="19" t="s">
        <v>138</v>
      </c>
      <c r="BM262" s="191" t="s">
        <v>345</v>
      </c>
    </row>
    <row r="263" spans="1:47" s="2" customFormat="1" ht="12">
      <c r="A263" s="36"/>
      <c r="B263" s="37"/>
      <c r="C263" s="38"/>
      <c r="D263" s="193" t="s">
        <v>140</v>
      </c>
      <c r="E263" s="38"/>
      <c r="F263" s="194" t="s">
        <v>343</v>
      </c>
      <c r="G263" s="38"/>
      <c r="H263" s="38"/>
      <c r="I263" s="195"/>
      <c r="J263" s="38"/>
      <c r="K263" s="38"/>
      <c r="L263" s="41"/>
      <c r="M263" s="196"/>
      <c r="N263" s="197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140</v>
      </c>
      <c r="AU263" s="19" t="s">
        <v>86</v>
      </c>
    </row>
    <row r="264" spans="2:51" s="14" customFormat="1" ht="12">
      <c r="B264" s="210"/>
      <c r="C264" s="211"/>
      <c r="D264" s="193" t="s">
        <v>144</v>
      </c>
      <c r="E264" s="211"/>
      <c r="F264" s="213" t="s">
        <v>346</v>
      </c>
      <c r="G264" s="211"/>
      <c r="H264" s="214">
        <v>5.28</v>
      </c>
      <c r="I264" s="215"/>
      <c r="J264" s="211"/>
      <c r="K264" s="211"/>
      <c r="L264" s="216"/>
      <c r="M264" s="217"/>
      <c r="N264" s="218"/>
      <c r="O264" s="218"/>
      <c r="P264" s="218"/>
      <c r="Q264" s="218"/>
      <c r="R264" s="218"/>
      <c r="S264" s="218"/>
      <c r="T264" s="219"/>
      <c r="AT264" s="220" t="s">
        <v>144</v>
      </c>
      <c r="AU264" s="220" t="s">
        <v>86</v>
      </c>
      <c r="AV264" s="14" t="s">
        <v>86</v>
      </c>
      <c r="AW264" s="14" t="s">
        <v>4</v>
      </c>
      <c r="AX264" s="14" t="s">
        <v>84</v>
      </c>
      <c r="AY264" s="220" t="s">
        <v>131</v>
      </c>
    </row>
    <row r="265" spans="1:65" s="2" customFormat="1" ht="24.2" customHeight="1">
      <c r="A265" s="36"/>
      <c r="B265" s="37"/>
      <c r="C265" s="180" t="s">
        <v>347</v>
      </c>
      <c r="D265" s="180" t="s">
        <v>133</v>
      </c>
      <c r="E265" s="181" t="s">
        <v>348</v>
      </c>
      <c r="F265" s="182" t="s">
        <v>349</v>
      </c>
      <c r="G265" s="183" t="s">
        <v>136</v>
      </c>
      <c r="H265" s="184">
        <v>132</v>
      </c>
      <c r="I265" s="185"/>
      <c r="J265" s="186">
        <f>ROUND(I265*H265,2)</f>
        <v>0</v>
      </c>
      <c r="K265" s="182" t="s">
        <v>137</v>
      </c>
      <c r="L265" s="41"/>
      <c r="M265" s="187" t="s">
        <v>19</v>
      </c>
      <c r="N265" s="188" t="s">
        <v>48</v>
      </c>
      <c r="O265" s="66"/>
      <c r="P265" s="189">
        <f>O265*H265</f>
        <v>0</v>
      </c>
      <c r="Q265" s="189">
        <v>0</v>
      </c>
      <c r="R265" s="189">
        <f>Q265*H265</f>
        <v>0</v>
      </c>
      <c r="S265" s="189">
        <v>0</v>
      </c>
      <c r="T265" s="190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91" t="s">
        <v>138</v>
      </c>
      <c r="AT265" s="191" t="s">
        <v>133</v>
      </c>
      <c r="AU265" s="191" t="s">
        <v>86</v>
      </c>
      <c r="AY265" s="19" t="s">
        <v>131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9" t="s">
        <v>84</v>
      </c>
      <c r="BK265" s="192">
        <f>ROUND(I265*H265,2)</f>
        <v>0</v>
      </c>
      <c r="BL265" s="19" t="s">
        <v>138</v>
      </c>
      <c r="BM265" s="191" t="s">
        <v>350</v>
      </c>
    </row>
    <row r="266" spans="1:47" s="2" customFormat="1" ht="19.5">
      <c r="A266" s="36"/>
      <c r="B266" s="37"/>
      <c r="C266" s="38"/>
      <c r="D266" s="193" t="s">
        <v>140</v>
      </c>
      <c r="E266" s="38"/>
      <c r="F266" s="194" t="s">
        <v>351</v>
      </c>
      <c r="G266" s="38"/>
      <c r="H266" s="38"/>
      <c r="I266" s="195"/>
      <c r="J266" s="38"/>
      <c r="K266" s="38"/>
      <c r="L266" s="41"/>
      <c r="M266" s="196"/>
      <c r="N266" s="197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140</v>
      </c>
      <c r="AU266" s="19" t="s">
        <v>86</v>
      </c>
    </row>
    <row r="267" spans="1:47" s="2" customFormat="1" ht="12">
      <c r="A267" s="36"/>
      <c r="B267" s="37"/>
      <c r="C267" s="38"/>
      <c r="D267" s="198" t="s">
        <v>142</v>
      </c>
      <c r="E267" s="38"/>
      <c r="F267" s="199" t="s">
        <v>352</v>
      </c>
      <c r="G267" s="38"/>
      <c r="H267" s="38"/>
      <c r="I267" s="195"/>
      <c r="J267" s="38"/>
      <c r="K267" s="38"/>
      <c r="L267" s="41"/>
      <c r="M267" s="196"/>
      <c r="N267" s="197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142</v>
      </c>
      <c r="AU267" s="19" t="s">
        <v>86</v>
      </c>
    </row>
    <row r="268" spans="2:51" s="13" customFormat="1" ht="22.5">
      <c r="B268" s="200"/>
      <c r="C268" s="201"/>
      <c r="D268" s="193" t="s">
        <v>144</v>
      </c>
      <c r="E268" s="202" t="s">
        <v>19</v>
      </c>
      <c r="F268" s="203" t="s">
        <v>353</v>
      </c>
      <c r="G268" s="201"/>
      <c r="H268" s="202" t="s">
        <v>19</v>
      </c>
      <c r="I268" s="204"/>
      <c r="J268" s="201"/>
      <c r="K268" s="201"/>
      <c r="L268" s="205"/>
      <c r="M268" s="206"/>
      <c r="N268" s="207"/>
      <c r="O268" s="207"/>
      <c r="P268" s="207"/>
      <c r="Q268" s="207"/>
      <c r="R268" s="207"/>
      <c r="S268" s="207"/>
      <c r="T268" s="208"/>
      <c r="AT268" s="209" t="s">
        <v>144</v>
      </c>
      <c r="AU268" s="209" t="s">
        <v>86</v>
      </c>
      <c r="AV268" s="13" t="s">
        <v>84</v>
      </c>
      <c r="AW268" s="13" t="s">
        <v>37</v>
      </c>
      <c r="AX268" s="13" t="s">
        <v>77</v>
      </c>
      <c r="AY268" s="209" t="s">
        <v>131</v>
      </c>
    </row>
    <row r="269" spans="2:51" s="13" customFormat="1" ht="12">
      <c r="B269" s="200"/>
      <c r="C269" s="201"/>
      <c r="D269" s="193" t="s">
        <v>144</v>
      </c>
      <c r="E269" s="202" t="s">
        <v>19</v>
      </c>
      <c r="F269" s="203" t="s">
        <v>305</v>
      </c>
      <c r="G269" s="201"/>
      <c r="H269" s="202" t="s">
        <v>19</v>
      </c>
      <c r="I269" s="204"/>
      <c r="J269" s="201"/>
      <c r="K269" s="201"/>
      <c r="L269" s="205"/>
      <c r="M269" s="206"/>
      <c r="N269" s="207"/>
      <c r="O269" s="207"/>
      <c r="P269" s="207"/>
      <c r="Q269" s="207"/>
      <c r="R269" s="207"/>
      <c r="S269" s="207"/>
      <c r="T269" s="208"/>
      <c r="AT269" s="209" t="s">
        <v>144</v>
      </c>
      <c r="AU269" s="209" t="s">
        <v>86</v>
      </c>
      <c r="AV269" s="13" t="s">
        <v>84</v>
      </c>
      <c r="AW269" s="13" t="s">
        <v>37</v>
      </c>
      <c r="AX269" s="13" t="s">
        <v>77</v>
      </c>
      <c r="AY269" s="209" t="s">
        <v>131</v>
      </c>
    </row>
    <row r="270" spans="2:51" s="14" customFormat="1" ht="12">
      <c r="B270" s="210"/>
      <c r="C270" s="211"/>
      <c r="D270" s="193" t="s">
        <v>144</v>
      </c>
      <c r="E270" s="212" t="s">
        <v>19</v>
      </c>
      <c r="F270" s="213" t="s">
        <v>314</v>
      </c>
      <c r="G270" s="211"/>
      <c r="H270" s="214">
        <v>75</v>
      </c>
      <c r="I270" s="215"/>
      <c r="J270" s="211"/>
      <c r="K270" s="211"/>
      <c r="L270" s="216"/>
      <c r="M270" s="217"/>
      <c r="N270" s="218"/>
      <c r="O270" s="218"/>
      <c r="P270" s="218"/>
      <c r="Q270" s="218"/>
      <c r="R270" s="218"/>
      <c r="S270" s="218"/>
      <c r="T270" s="219"/>
      <c r="AT270" s="220" t="s">
        <v>144</v>
      </c>
      <c r="AU270" s="220" t="s">
        <v>86</v>
      </c>
      <c r="AV270" s="14" t="s">
        <v>86</v>
      </c>
      <c r="AW270" s="14" t="s">
        <v>37</v>
      </c>
      <c r="AX270" s="14" t="s">
        <v>77</v>
      </c>
      <c r="AY270" s="220" t="s">
        <v>131</v>
      </c>
    </row>
    <row r="271" spans="2:51" s="13" customFormat="1" ht="12">
      <c r="B271" s="200"/>
      <c r="C271" s="201"/>
      <c r="D271" s="193" t="s">
        <v>144</v>
      </c>
      <c r="E271" s="202" t="s">
        <v>19</v>
      </c>
      <c r="F271" s="203" t="s">
        <v>315</v>
      </c>
      <c r="G271" s="201"/>
      <c r="H271" s="202" t="s">
        <v>19</v>
      </c>
      <c r="I271" s="204"/>
      <c r="J271" s="201"/>
      <c r="K271" s="201"/>
      <c r="L271" s="205"/>
      <c r="M271" s="206"/>
      <c r="N271" s="207"/>
      <c r="O271" s="207"/>
      <c r="P271" s="207"/>
      <c r="Q271" s="207"/>
      <c r="R271" s="207"/>
      <c r="S271" s="207"/>
      <c r="T271" s="208"/>
      <c r="AT271" s="209" t="s">
        <v>144</v>
      </c>
      <c r="AU271" s="209" t="s">
        <v>86</v>
      </c>
      <c r="AV271" s="13" t="s">
        <v>84</v>
      </c>
      <c r="AW271" s="13" t="s">
        <v>37</v>
      </c>
      <c r="AX271" s="13" t="s">
        <v>77</v>
      </c>
      <c r="AY271" s="209" t="s">
        <v>131</v>
      </c>
    </row>
    <row r="272" spans="2:51" s="14" customFormat="1" ht="12">
      <c r="B272" s="210"/>
      <c r="C272" s="211"/>
      <c r="D272" s="193" t="s">
        <v>144</v>
      </c>
      <c r="E272" s="212" t="s">
        <v>19</v>
      </c>
      <c r="F272" s="213" t="s">
        <v>316</v>
      </c>
      <c r="G272" s="211"/>
      <c r="H272" s="214">
        <v>57</v>
      </c>
      <c r="I272" s="215"/>
      <c r="J272" s="211"/>
      <c r="K272" s="211"/>
      <c r="L272" s="216"/>
      <c r="M272" s="217"/>
      <c r="N272" s="218"/>
      <c r="O272" s="218"/>
      <c r="P272" s="218"/>
      <c r="Q272" s="218"/>
      <c r="R272" s="218"/>
      <c r="S272" s="218"/>
      <c r="T272" s="219"/>
      <c r="AT272" s="220" t="s">
        <v>144</v>
      </c>
      <c r="AU272" s="220" t="s">
        <v>86</v>
      </c>
      <c r="AV272" s="14" t="s">
        <v>86</v>
      </c>
      <c r="AW272" s="14" t="s">
        <v>37</v>
      </c>
      <c r="AX272" s="14" t="s">
        <v>77</v>
      </c>
      <c r="AY272" s="220" t="s">
        <v>131</v>
      </c>
    </row>
    <row r="273" spans="2:51" s="16" customFormat="1" ht="12">
      <c r="B273" s="243"/>
      <c r="C273" s="244"/>
      <c r="D273" s="193" t="s">
        <v>144</v>
      </c>
      <c r="E273" s="245" t="s">
        <v>19</v>
      </c>
      <c r="F273" s="246" t="s">
        <v>251</v>
      </c>
      <c r="G273" s="244"/>
      <c r="H273" s="247">
        <v>132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AT273" s="253" t="s">
        <v>144</v>
      </c>
      <c r="AU273" s="253" t="s">
        <v>86</v>
      </c>
      <c r="AV273" s="16" t="s">
        <v>138</v>
      </c>
      <c r="AW273" s="16" t="s">
        <v>37</v>
      </c>
      <c r="AX273" s="16" t="s">
        <v>84</v>
      </c>
      <c r="AY273" s="253" t="s">
        <v>131</v>
      </c>
    </row>
    <row r="274" spans="1:65" s="2" customFormat="1" ht="21.75" customHeight="1">
      <c r="A274" s="36"/>
      <c r="B274" s="37"/>
      <c r="C274" s="180" t="s">
        <v>354</v>
      </c>
      <c r="D274" s="180" t="s">
        <v>133</v>
      </c>
      <c r="E274" s="181" t="s">
        <v>355</v>
      </c>
      <c r="F274" s="182" t="s">
        <v>356</v>
      </c>
      <c r="G274" s="183" t="s">
        <v>136</v>
      </c>
      <c r="H274" s="184">
        <v>132</v>
      </c>
      <c r="I274" s="185"/>
      <c r="J274" s="186">
        <f>ROUND(I274*H274,2)</f>
        <v>0</v>
      </c>
      <c r="K274" s="182" t="s">
        <v>137</v>
      </c>
      <c r="L274" s="41"/>
      <c r="M274" s="187" t="s">
        <v>19</v>
      </c>
      <c r="N274" s="188" t="s">
        <v>48</v>
      </c>
      <c r="O274" s="66"/>
      <c r="P274" s="189">
        <f>O274*H274</f>
        <v>0</v>
      </c>
      <c r="Q274" s="189">
        <v>0</v>
      </c>
      <c r="R274" s="189">
        <f>Q274*H274</f>
        <v>0</v>
      </c>
      <c r="S274" s="189">
        <v>0</v>
      </c>
      <c r="T274" s="190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91" t="s">
        <v>138</v>
      </c>
      <c r="AT274" s="191" t="s">
        <v>133</v>
      </c>
      <c r="AU274" s="191" t="s">
        <v>86</v>
      </c>
      <c r="AY274" s="19" t="s">
        <v>131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9" t="s">
        <v>84</v>
      </c>
      <c r="BK274" s="192">
        <f>ROUND(I274*H274,2)</f>
        <v>0</v>
      </c>
      <c r="BL274" s="19" t="s">
        <v>138</v>
      </c>
      <c r="BM274" s="191" t="s">
        <v>357</v>
      </c>
    </row>
    <row r="275" spans="1:47" s="2" customFormat="1" ht="12">
      <c r="A275" s="36"/>
      <c r="B275" s="37"/>
      <c r="C275" s="38"/>
      <c r="D275" s="193" t="s">
        <v>140</v>
      </c>
      <c r="E275" s="38"/>
      <c r="F275" s="194" t="s">
        <v>358</v>
      </c>
      <c r="G275" s="38"/>
      <c r="H275" s="38"/>
      <c r="I275" s="195"/>
      <c r="J275" s="38"/>
      <c r="K275" s="38"/>
      <c r="L275" s="41"/>
      <c r="M275" s="196"/>
      <c r="N275" s="197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140</v>
      </c>
      <c r="AU275" s="19" t="s">
        <v>86</v>
      </c>
    </row>
    <row r="276" spans="1:47" s="2" customFormat="1" ht="12">
      <c r="A276" s="36"/>
      <c r="B276" s="37"/>
      <c r="C276" s="38"/>
      <c r="D276" s="198" t="s">
        <v>142</v>
      </c>
      <c r="E276" s="38"/>
      <c r="F276" s="199" t="s">
        <v>359</v>
      </c>
      <c r="G276" s="38"/>
      <c r="H276" s="38"/>
      <c r="I276" s="195"/>
      <c r="J276" s="38"/>
      <c r="K276" s="38"/>
      <c r="L276" s="41"/>
      <c r="M276" s="196"/>
      <c r="N276" s="197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142</v>
      </c>
      <c r="AU276" s="19" t="s">
        <v>86</v>
      </c>
    </row>
    <row r="277" spans="2:51" s="13" customFormat="1" ht="12">
      <c r="B277" s="200"/>
      <c r="C277" s="201"/>
      <c r="D277" s="193" t="s">
        <v>144</v>
      </c>
      <c r="E277" s="202" t="s">
        <v>19</v>
      </c>
      <c r="F277" s="203" t="s">
        <v>360</v>
      </c>
      <c r="G277" s="201"/>
      <c r="H277" s="202" t="s">
        <v>19</v>
      </c>
      <c r="I277" s="204"/>
      <c r="J277" s="201"/>
      <c r="K277" s="201"/>
      <c r="L277" s="205"/>
      <c r="M277" s="206"/>
      <c r="N277" s="207"/>
      <c r="O277" s="207"/>
      <c r="P277" s="207"/>
      <c r="Q277" s="207"/>
      <c r="R277" s="207"/>
      <c r="S277" s="207"/>
      <c r="T277" s="208"/>
      <c r="AT277" s="209" t="s">
        <v>144</v>
      </c>
      <c r="AU277" s="209" t="s">
        <v>86</v>
      </c>
      <c r="AV277" s="13" t="s">
        <v>84</v>
      </c>
      <c r="AW277" s="13" t="s">
        <v>37</v>
      </c>
      <c r="AX277" s="13" t="s">
        <v>77</v>
      </c>
      <c r="AY277" s="209" t="s">
        <v>131</v>
      </c>
    </row>
    <row r="278" spans="2:51" s="13" customFormat="1" ht="12">
      <c r="B278" s="200"/>
      <c r="C278" s="201"/>
      <c r="D278" s="193" t="s">
        <v>144</v>
      </c>
      <c r="E278" s="202" t="s">
        <v>19</v>
      </c>
      <c r="F278" s="203" t="s">
        <v>305</v>
      </c>
      <c r="G278" s="201"/>
      <c r="H278" s="202" t="s">
        <v>19</v>
      </c>
      <c r="I278" s="204"/>
      <c r="J278" s="201"/>
      <c r="K278" s="201"/>
      <c r="L278" s="205"/>
      <c r="M278" s="206"/>
      <c r="N278" s="207"/>
      <c r="O278" s="207"/>
      <c r="P278" s="207"/>
      <c r="Q278" s="207"/>
      <c r="R278" s="207"/>
      <c r="S278" s="207"/>
      <c r="T278" s="208"/>
      <c r="AT278" s="209" t="s">
        <v>144</v>
      </c>
      <c r="AU278" s="209" t="s">
        <v>86</v>
      </c>
      <c r="AV278" s="13" t="s">
        <v>84</v>
      </c>
      <c r="AW278" s="13" t="s">
        <v>37</v>
      </c>
      <c r="AX278" s="13" t="s">
        <v>77</v>
      </c>
      <c r="AY278" s="209" t="s">
        <v>131</v>
      </c>
    </row>
    <row r="279" spans="2:51" s="14" customFormat="1" ht="12">
      <c r="B279" s="210"/>
      <c r="C279" s="211"/>
      <c r="D279" s="193" t="s">
        <v>144</v>
      </c>
      <c r="E279" s="212" t="s">
        <v>19</v>
      </c>
      <c r="F279" s="213" t="s">
        <v>314</v>
      </c>
      <c r="G279" s="211"/>
      <c r="H279" s="214">
        <v>75</v>
      </c>
      <c r="I279" s="215"/>
      <c r="J279" s="211"/>
      <c r="K279" s="211"/>
      <c r="L279" s="216"/>
      <c r="M279" s="217"/>
      <c r="N279" s="218"/>
      <c r="O279" s="218"/>
      <c r="P279" s="218"/>
      <c r="Q279" s="218"/>
      <c r="R279" s="218"/>
      <c r="S279" s="218"/>
      <c r="T279" s="219"/>
      <c r="AT279" s="220" t="s">
        <v>144</v>
      </c>
      <c r="AU279" s="220" t="s">
        <v>86</v>
      </c>
      <c r="AV279" s="14" t="s">
        <v>86</v>
      </c>
      <c r="AW279" s="14" t="s">
        <v>37</v>
      </c>
      <c r="AX279" s="14" t="s">
        <v>77</v>
      </c>
      <c r="AY279" s="220" t="s">
        <v>131</v>
      </c>
    </row>
    <row r="280" spans="2:51" s="13" customFormat="1" ht="12">
      <c r="B280" s="200"/>
      <c r="C280" s="201"/>
      <c r="D280" s="193" t="s">
        <v>144</v>
      </c>
      <c r="E280" s="202" t="s">
        <v>19</v>
      </c>
      <c r="F280" s="203" t="s">
        <v>315</v>
      </c>
      <c r="G280" s="201"/>
      <c r="H280" s="202" t="s">
        <v>19</v>
      </c>
      <c r="I280" s="204"/>
      <c r="J280" s="201"/>
      <c r="K280" s="201"/>
      <c r="L280" s="205"/>
      <c r="M280" s="206"/>
      <c r="N280" s="207"/>
      <c r="O280" s="207"/>
      <c r="P280" s="207"/>
      <c r="Q280" s="207"/>
      <c r="R280" s="207"/>
      <c r="S280" s="207"/>
      <c r="T280" s="208"/>
      <c r="AT280" s="209" t="s">
        <v>144</v>
      </c>
      <c r="AU280" s="209" t="s">
        <v>86</v>
      </c>
      <c r="AV280" s="13" t="s">
        <v>84</v>
      </c>
      <c r="AW280" s="13" t="s">
        <v>37</v>
      </c>
      <c r="AX280" s="13" t="s">
        <v>77</v>
      </c>
      <c r="AY280" s="209" t="s">
        <v>131</v>
      </c>
    </row>
    <row r="281" spans="2:51" s="14" customFormat="1" ht="12">
      <c r="B281" s="210"/>
      <c r="C281" s="211"/>
      <c r="D281" s="193" t="s">
        <v>144</v>
      </c>
      <c r="E281" s="212" t="s">
        <v>19</v>
      </c>
      <c r="F281" s="213" t="s">
        <v>316</v>
      </c>
      <c r="G281" s="211"/>
      <c r="H281" s="214">
        <v>57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144</v>
      </c>
      <c r="AU281" s="220" t="s">
        <v>86</v>
      </c>
      <c r="AV281" s="14" t="s">
        <v>86</v>
      </c>
      <c r="AW281" s="14" t="s">
        <v>37</v>
      </c>
      <c r="AX281" s="14" t="s">
        <v>77</v>
      </c>
      <c r="AY281" s="220" t="s">
        <v>131</v>
      </c>
    </row>
    <row r="282" spans="2:51" s="16" customFormat="1" ht="12">
      <c r="B282" s="243"/>
      <c r="C282" s="244"/>
      <c r="D282" s="193" t="s">
        <v>144</v>
      </c>
      <c r="E282" s="245" t="s">
        <v>19</v>
      </c>
      <c r="F282" s="246" t="s">
        <v>251</v>
      </c>
      <c r="G282" s="244"/>
      <c r="H282" s="247">
        <v>132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AT282" s="253" t="s">
        <v>144</v>
      </c>
      <c r="AU282" s="253" t="s">
        <v>86</v>
      </c>
      <c r="AV282" s="16" t="s">
        <v>138</v>
      </c>
      <c r="AW282" s="16" t="s">
        <v>37</v>
      </c>
      <c r="AX282" s="16" t="s">
        <v>84</v>
      </c>
      <c r="AY282" s="253" t="s">
        <v>131</v>
      </c>
    </row>
    <row r="283" spans="1:65" s="2" customFormat="1" ht="21.75" customHeight="1">
      <c r="A283" s="36"/>
      <c r="B283" s="37"/>
      <c r="C283" s="180" t="s">
        <v>361</v>
      </c>
      <c r="D283" s="180" t="s">
        <v>133</v>
      </c>
      <c r="E283" s="181" t="s">
        <v>362</v>
      </c>
      <c r="F283" s="182" t="s">
        <v>363</v>
      </c>
      <c r="G283" s="183" t="s">
        <v>136</v>
      </c>
      <c r="H283" s="184">
        <v>132</v>
      </c>
      <c r="I283" s="185"/>
      <c r="J283" s="186">
        <f>ROUND(I283*H283,2)</f>
        <v>0</v>
      </c>
      <c r="K283" s="182" t="s">
        <v>137</v>
      </c>
      <c r="L283" s="41"/>
      <c r="M283" s="187" t="s">
        <v>19</v>
      </c>
      <c r="N283" s="188" t="s">
        <v>48</v>
      </c>
      <c r="O283" s="66"/>
      <c r="P283" s="189">
        <f>O283*H283</f>
        <v>0</v>
      </c>
      <c r="Q283" s="189">
        <v>0</v>
      </c>
      <c r="R283" s="189">
        <f>Q283*H283</f>
        <v>0</v>
      </c>
      <c r="S283" s="189">
        <v>0</v>
      </c>
      <c r="T283" s="190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91" t="s">
        <v>138</v>
      </c>
      <c r="AT283" s="191" t="s">
        <v>133</v>
      </c>
      <c r="AU283" s="191" t="s">
        <v>86</v>
      </c>
      <c r="AY283" s="19" t="s">
        <v>131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19" t="s">
        <v>84</v>
      </c>
      <c r="BK283" s="192">
        <f>ROUND(I283*H283,2)</f>
        <v>0</v>
      </c>
      <c r="BL283" s="19" t="s">
        <v>138</v>
      </c>
      <c r="BM283" s="191" t="s">
        <v>364</v>
      </c>
    </row>
    <row r="284" spans="1:47" s="2" customFormat="1" ht="12">
      <c r="A284" s="36"/>
      <c r="B284" s="37"/>
      <c r="C284" s="38"/>
      <c r="D284" s="193" t="s">
        <v>140</v>
      </c>
      <c r="E284" s="38"/>
      <c r="F284" s="194" t="s">
        <v>365</v>
      </c>
      <c r="G284" s="38"/>
      <c r="H284" s="38"/>
      <c r="I284" s="195"/>
      <c r="J284" s="38"/>
      <c r="K284" s="38"/>
      <c r="L284" s="41"/>
      <c r="M284" s="196"/>
      <c r="N284" s="197"/>
      <c r="O284" s="66"/>
      <c r="P284" s="66"/>
      <c r="Q284" s="66"/>
      <c r="R284" s="66"/>
      <c r="S284" s="66"/>
      <c r="T284" s="67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140</v>
      </c>
      <c r="AU284" s="19" t="s">
        <v>86</v>
      </c>
    </row>
    <row r="285" spans="1:47" s="2" customFormat="1" ht="12">
      <c r="A285" s="36"/>
      <c r="B285" s="37"/>
      <c r="C285" s="38"/>
      <c r="D285" s="198" t="s">
        <v>142</v>
      </c>
      <c r="E285" s="38"/>
      <c r="F285" s="199" t="s">
        <v>366</v>
      </c>
      <c r="G285" s="38"/>
      <c r="H285" s="38"/>
      <c r="I285" s="195"/>
      <c r="J285" s="38"/>
      <c r="K285" s="38"/>
      <c r="L285" s="41"/>
      <c r="M285" s="196"/>
      <c r="N285" s="197"/>
      <c r="O285" s="66"/>
      <c r="P285" s="66"/>
      <c r="Q285" s="66"/>
      <c r="R285" s="66"/>
      <c r="S285" s="66"/>
      <c r="T285" s="67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9" t="s">
        <v>142</v>
      </c>
      <c r="AU285" s="19" t="s">
        <v>86</v>
      </c>
    </row>
    <row r="286" spans="2:51" s="13" customFormat="1" ht="12">
      <c r="B286" s="200"/>
      <c r="C286" s="201"/>
      <c r="D286" s="193" t="s">
        <v>144</v>
      </c>
      <c r="E286" s="202" t="s">
        <v>19</v>
      </c>
      <c r="F286" s="203" t="s">
        <v>367</v>
      </c>
      <c r="G286" s="201"/>
      <c r="H286" s="202" t="s">
        <v>19</v>
      </c>
      <c r="I286" s="204"/>
      <c r="J286" s="201"/>
      <c r="K286" s="201"/>
      <c r="L286" s="205"/>
      <c r="M286" s="206"/>
      <c r="N286" s="207"/>
      <c r="O286" s="207"/>
      <c r="P286" s="207"/>
      <c r="Q286" s="207"/>
      <c r="R286" s="207"/>
      <c r="S286" s="207"/>
      <c r="T286" s="208"/>
      <c r="AT286" s="209" t="s">
        <v>144</v>
      </c>
      <c r="AU286" s="209" t="s">
        <v>86</v>
      </c>
      <c r="AV286" s="13" t="s">
        <v>84</v>
      </c>
      <c r="AW286" s="13" t="s">
        <v>37</v>
      </c>
      <c r="AX286" s="13" t="s">
        <v>77</v>
      </c>
      <c r="AY286" s="209" t="s">
        <v>131</v>
      </c>
    </row>
    <row r="287" spans="2:51" s="13" customFormat="1" ht="12">
      <c r="B287" s="200"/>
      <c r="C287" s="201"/>
      <c r="D287" s="193" t="s">
        <v>144</v>
      </c>
      <c r="E287" s="202" t="s">
        <v>19</v>
      </c>
      <c r="F287" s="203" t="s">
        <v>305</v>
      </c>
      <c r="G287" s="201"/>
      <c r="H287" s="202" t="s">
        <v>19</v>
      </c>
      <c r="I287" s="204"/>
      <c r="J287" s="201"/>
      <c r="K287" s="201"/>
      <c r="L287" s="205"/>
      <c r="M287" s="206"/>
      <c r="N287" s="207"/>
      <c r="O287" s="207"/>
      <c r="P287" s="207"/>
      <c r="Q287" s="207"/>
      <c r="R287" s="207"/>
      <c r="S287" s="207"/>
      <c r="T287" s="208"/>
      <c r="AT287" s="209" t="s">
        <v>144</v>
      </c>
      <c r="AU287" s="209" t="s">
        <v>86</v>
      </c>
      <c r="AV287" s="13" t="s">
        <v>84</v>
      </c>
      <c r="AW287" s="13" t="s">
        <v>37</v>
      </c>
      <c r="AX287" s="13" t="s">
        <v>77</v>
      </c>
      <c r="AY287" s="209" t="s">
        <v>131</v>
      </c>
    </row>
    <row r="288" spans="2:51" s="14" customFormat="1" ht="12">
      <c r="B288" s="210"/>
      <c r="C288" s="211"/>
      <c r="D288" s="193" t="s">
        <v>144</v>
      </c>
      <c r="E288" s="212" t="s">
        <v>19</v>
      </c>
      <c r="F288" s="213" t="s">
        <v>314</v>
      </c>
      <c r="G288" s="211"/>
      <c r="H288" s="214">
        <v>75</v>
      </c>
      <c r="I288" s="215"/>
      <c r="J288" s="211"/>
      <c r="K288" s="211"/>
      <c r="L288" s="216"/>
      <c r="M288" s="217"/>
      <c r="N288" s="218"/>
      <c r="O288" s="218"/>
      <c r="P288" s="218"/>
      <c r="Q288" s="218"/>
      <c r="R288" s="218"/>
      <c r="S288" s="218"/>
      <c r="T288" s="219"/>
      <c r="AT288" s="220" t="s">
        <v>144</v>
      </c>
      <c r="AU288" s="220" t="s">
        <v>86</v>
      </c>
      <c r="AV288" s="14" t="s">
        <v>86</v>
      </c>
      <c r="AW288" s="14" t="s">
        <v>37</v>
      </c>
      <c r="AX288" s="14" t="s">
        <v>77</v>
      </c>
      <c r="AY288" s="220" t="s">
        <v>131</v>
      </c>
    </row>
    <row r="289" spans="2:51" s="13" customFormat="1" ht="12">
      <c r="B289" s="200"/>
      <c r="C289" s="201"/>
      <c r="D289" s="193" t="s">
        <v>144</v>
      </c>
      <c r="E289" s="202" t="s">
        <v>19</v>
      </c>
      <c r="F289" s="203" t="s">
        <v>315</v>
      </c>
      <c r="G289" s="201"/>
      <c r="H289" s="202" t="s">
        <v>19</v>
      </c>
      <c r="I289" s="204"/>
      <c r="J289" s="201"/>
      <c r="K289" s="201"/>
      <c r="L289" s="205"/>
      <c r="M289" s="206"/>
      <c r="N289" s="207"/>
      <c r="O289" s="207"/>
      <c r="P289" s="207"/>
      <c r="Q289" s="207"/>
      <c r="R289" s="207"/>
      <c r="S289" s="207"/>
      <c r="T289" s="208"/>
      <c r="AT289" s="209" t="s">
        <v>144</v>
      </c>
      <c r="AU289" s="209" t="s">
        <v>86</v>
      </c>
      <c r="AV289" s="13" t="s">
        <v>84</v>
      </c>
      <c r="AW289" s="13" t="s">
        <v>37</v>
      </c>
      <c r="AX289" s="13" t="s">
        <v>77</v>
      </c>
      <c r="AY289" s="209" t="s">
        <v>131</v>
      </c>
    </row>
    <row r="290" spans="2:51" s="14" customFormat="1" ht="12">
      <c r="B290" s="210"/>
      <c r="C290" s="211"/>
      <c r="D290" s="193" t="s">
        <v>144</v>
      </c>
      <c r="E290" s="212" t="s">
        <v>19</v>
      </c>
      <c r="F290" s="213" t="s">
        <v>316</v>
      </c>
      <c r="G290" s="211"/>
      <c r="H290" s="214">
        <v>57</v>
      </c>
      <c r="I290" s="215"/>
      <c r="J290" s="211"/>
      <c r="K290" s="211"/>
      <c r="L290" s="216"/>
      <c r="M290" s="217"/>
      <c r="N290" s="218"/>
      <c r="O290" s="218"/>
      <c r="P290" s="218"/>
      <c r="Q290" s="218"/>
      <c r="R290" s="218"/>
      <c r="S290" s="218"/>
      <c r="T290" s="219"/>
      <c r="AT290" s="220" t="s">
        <v>144</v>
      </c>
      <c r="AU290" s="220" t="s">
        <v>86</v>
      </c>
      <c r="AV290" s="14" t="s">
        <v>86</v>
      </c>
      <c r="AW290" s="14" t="s">
        <v>37</v>
      </c>
      <c r="AX290" s="14" t="s">
        <v>77</v>
      </c>
      <c r="AY290" s="220" t="s">
        <v>131</v>
      </c>
    </row>
    <row r="291" spans="2:51" s="16" customFormat="1" ht="12">
      <c r="B291" s="243"/>
      <c r="C291" s="244"/>
      <c r="D291" s="193" t="s">
        <v>144</v>
      </c>
      <c r="E291" s="245" t="s">
        <v>19</v>
      </c>
      <c r="F291" s="246" t="s">
        <v>251</v>
      </c>
      <c r="G291" s="244"/>
      <c r="H291" s="247">
        <v>132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AT291" s="253" t="s">
        <v>144</v>
      </c>
      <c r="AU291" s="253" t="s">
        <v>86</v>
      </c>
      <c r="AV291" s="16" t="s">
        <v>138</v>
      </c>
      <c r="AW291" s="16" t="s">
        <v>37</v>
      </c>
      <c r="AX291" s="16" t="s">
        <v>84</v>
      </c>
      <c r="AY291" s="253" t="s">
        <v>131</v>
      </c>
    </row>
    <row r="292" spans="1:65" s="2" customFormat="1" ht="24.2" customHeight="1">
      <c r="A292" s="36"/>
      <c r="B292" s="37"/>
      <c r="C292" s="180" t="s">
        <v>368</v>
      </c>
      <c r="D292" s="180" t="s">
        <v>133</v>
      </c>
      <c r="E292" s="181" t="s">
        <v>369</v>
      </c>
      <c r="F292" s="182" t="s">
        <v>370</v>
      </c>
      <c r="G292" s="183" t="s">
        <v>136</v>
      </c>
      <c r="H292" s="184">
        <v>132</v>
      </c>
      <c r="I292" s="185"/>
      <c r="J292" s="186">
        <f>ROUND(I292*H292,2)</f>
        <v>0</v>
      </c>
      <c r="K292" s="182" t="s">
        <v>137</v>
      </c>
      <c r="L292" s="41"/>
      <c r="M292" s="187" t="s">
        <v>19</v>
      </c>
      <c r="N292" s="188" t="s">
        <v>48</v>
      </c>
      <c r="O292" s="66"/>
      <c r="P292" s="189">
        <f>O292*H292</f>
        <v>0</v>
      </c>
      <c r="Q292" s="189">
        <v>0</v>
      </c>
      <c r="R292" s="189">
        <f>Q292*H292</f>
        <v>0</v>
      </c>
      <c r="S292" s="189">
        <v>0</v>
      </c>
      <c r="T292" s="190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91" t="s">
        <v>138</v>
      </c>
      <c r="AT292" s="191" t="s">
        <v>133</v>
      </c>
      <c r="AU292" s="191" t="s">
        <v>86</v>
      </c>
      <c r="AY292" s="19" t="s">
        <v>131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19" t="s">
        <v>84</v>
      </c>
      <c r="BK292" s="192">
        <f>ROUND(I292*H292,2)</f>
        <v>0</v>
      </c>
      <c r="BL292" s="19" t="s">
        <v>138</v>
      </c>
      <c r="BM292" s="191" t="s">
        <v>371</v>
      </c>
    </row>
    <row r="293" spans="1:47" s="2" customFormat="1" ht="19.5">
      <c r="A293" s="36"/>
      <c r="B293" s="37"/>
      <c r="C293" s="38"/>
      <c r="D293" s="193" t="s">
        <v>140</v>
      </c>
      <c r="E293" s="38"/>
      <c r="F293" s="194" t="s">
        <v>372</v>
      </c>
      <c r="G293" s="38"/>
      <c r="H293" s="38"/>
      <c r="I293" s="195"/>
      <c r="J293" s="38"/>
      <c r="K293" s="38"/>
      <c r="L293" s="41"/>
      <c r="M293" s="196"/>
      <c r="N293" s="197"/>
      <c r="O293" s="66"/>
      <c r="P293" s="66"/>
      <c r="Q293" s="66"/>
      <c r="R293" s="66"/>
      <c r="S293" s="66"/>
      <c r="T293" s="67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9" t="s">
        <v>140</v>
      </c>
      <c r="AU293" s="19" t="s">
        <v>86</v>
      </c>
    </row>
    <row r="294" spans="1:47" s="2" customFormat="1" ht="12">
      <c r="A294" s="36"/>
      <c r="B294" s="37"/>
      <c r="C294" s="38"/>
      <c r="D294" s="198" t="s">
        <v>142</v>
      </c>
      <c r="E294" s="38"/>
      <c r="F294" s="199" t="s">
        <v>373</v>
      </c>
      <c r="G294" s="38"/>
      <c r="H294" s="38"/>
      <c r="I294" s="195"/>
      <c r="J294" s="38"/>
      <c r="K294" s="38"/>
      <c r="L294" s="41"/>
      <c r="M294" s="196"/>
      <c r="N294" s="197"/>
      <c r="O294" s="66"/>
      <c r="P294" s="66"/>
      <c r="Q294" s="66"/>
      <c r="R294" s="66"/>
      <c r="S294" s="66"/>
      <c r="T294" s="67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9" t="s">
        <v>142</v>
      </c>
      <c r="AU294" s="19" t="s">
        <v>86</v>
      </c>
    </row>
    <row r="295" spans="2:51" s="13" customFormat="1" ht="22.5">
      <c r="B295" s="200"/>
      <c r="C295" s="201"/>
      <c r="D295" s="193" t="s">
        <v>144</v>
      </c>
      <c r="E295" s="202" t="s">
        <v>19</v>
      </c>
      <c r="F295" s="203" t="s">
        <v>374</v>
      </c>
      <c r="G295" s="201"/>
      <c r="H295" s="202" t="s">
        <v>19</v>
      </c>
      <c r="I295" s="204"/>
      <c r="J295" s="201"/>
      <c r="K295" s="201"/>
      <c r="L295" s="205"/>
      <c r="M295" s="206"/>
      <c r="N295" s="207"/>
      <c r="O295" s="207"/>
      <c r="P295" s="207"/>
      <c r="Q295" s="207"/>
      <c r="R295" s="207"/>
      <c r="S295" s="207"/>
      <c r="T295" s="208"/>
      <c r="AT295" s="209" t="s">
        <v>144</v>
      </c>
      <c r="AU295" s="209" t="s">
        <v>86</v>
      </c>
      <c r="AV295" s="13" t="s">
        <v>84</v>
      </c>
      <c r="AW295" s="13" t="s">
        <v>37</v>
      </c>
      <c r="AX295" s="13" t="s">
        <v>77</v>
      </c>
      <c r="AY295" s="209" t="s">
        <v>131</v>
      </c>
    </row>
    <row r="296" spans="2:51" s="13" customFormat="1" ht="12">
      <c r="B296" s="200"/>
      <c r="C296" s="201"/>
      <c r="D296" s="193" t="s">
        <v>144</v>
      </c>
      <c r="E296" s="202" t="s">
        <v>19</v>
      </c>
      <c r="F296" s="203" t="s">
        <v>305</v>
      </c>
      <c r="G296" s="201"/>
      <c r="H296" s="202" t="s">
        <v>19</v>
      </c>
      <c r="I296" s="204"/>
      <c r="J296" s="201"/>
      <c r="K296" s="201"/>
      <c r="L296" s="205"/>
      <c r="M296" s="206"/>
      <c r="N296" s="207"/>
      <c r="O296" s="207"/>
      <c r="P296" s="207"/>
      <c r="Q296" s="207"/>
      <c r="R296" s="207"/>
      <c r="S296" s="207"/>
      <c r="T296" s="208"/>
      <c r="AT296" s="209" t="s">
        <v>144</v>
      </c>
      <c r="AU296" s="209" t="s">
        <v>86</v>
      </c>
      <c r="AV296" s="13" t="s">
        <v>84</v>
      </c>
      <c r="AW296" s="13" t="s">
        <v>37</v>
      </c>
      <c r="AX296" s="13" t="s">
        <v>77</v>
      </c>
      <c r="AY296" s="209" t="s">
        <v>131</v>
      </c>
    </row>
    <row r="297" spans="2:51" s="14" customFormat="1" ht="12">
      <c r="B297" s="210"/>
      <c r="C297" s="211"/>
      <c r="D297" s="193" t="s">
        <v>144</v>
      </c>
      <c r="E297" s="212" t="s">
        <v>19</v>
      </c>
      <c r="F297" s="213" t="s">
        <v>314</v>
      </c>
      <c r="G297" s="211"/>
      <c r="H297" s="214">
        <v>75</v>
      </c>
      <c r="I297" s="215"/>
      <c r="J297" s="211"/>
      <c r="K297" s="211"/>
      <c r="L297" s="216"/>
      <c r="M297" s="217"/>
      <c r="N297" s="218"/>
      <c r="O297" s="218"/>
      <c r="P297" s="218"/>
      <c r="Q297" s="218"/>
      <c r="R297" s="218"/>
      <c r="S297" s="218"/>
      <c r="T297" s="219"/>
      <c r="AT297" s="220" t="s">
        <v>144</v>
      </c>
      <c r="AU297" s="220" t="s">
        <v>86</v>
      </c>
      <c r="AV297" s="14" t="s">
        <v>86</v>
      </c>
      <c r="AW297" s="14" t="s">
        <v>37</v>
      </c>
      <c r="AX297" s="14" t="s">
        <v>77</v>
      </c>
      <c r="AY297" s="220" t="s">
        <v>131</v>
      </c>
    </row>
    <row r="298" spans="2:51" s="13" customFormat="1" ht="12">
      <c r="B298" s="200"/>
      <c r="C298" s="201"/>
      <c r="D298" s="193" t="s">
        <v>144</v>
      </c>
      <c r="E298" s="202" t="s">
        <v>19</v>
      </c>
      <c r="F298" s="203" t="s">
        <v>315</v>
      </c>
      <c r="G298" s="201"/>
      <c r="H298" s="202" t="s">
        <v>19</v>
      </c>
      <c r="I298" s="204"/>
      <c r="J298" s="201"/>
      <c r="K298" s="201"/>
      <c r="L298" s="205"/>
      <c r="M298" s="206"/>
      <c r="N298" s="207"/>
      <c r="O298" s="207"/>
      <c r="P298" s="207"/>
      <c r="Q298" s="207"/>
      <c r="R298" s="207"/>
      <c r="S298" s="207"/>
      <c r="T298" s="208"/>
      <c r="AT298" s="209" t="s">
        <v>144</v>
      </c>
      <c r="AU298" s="209" t="s">
        <v>86</v>
      </c>
      <c r="AV298" s="13" t="s">
        <v>84</v>
      </c>
      <c r="AW298" s="13" t="s">
        <v>37</v>
      </c>
      <c r="AX298" s="13" t="s">
        <v>77</v>
      </c>
      <c r="AY298" s="209" t="s">
        <v>131</v>
      </c>
    </row>
    <row r="299" spans="2:51" s="14" customFormat="1" ht="12">
      <c r="B299" s="210"/>
      <c r="C299" s="211"/>
      <c r="D299" s="193" t="s">
        <v>144</v>
      </c>
      <c r="E299" s="212" t="s">
        <v>19</v>
      </c>
      <c r="F299" s="213" t="s">
        <v>316</v>
      </c>
      <c r="G299" s="211"/>
      <c r="H299" s="214">
        <v>57</v>
      </c>
      <c r="I299" s="215"/>
      <c r="J299" s="211"/>
      <c r="K299" s="211"/>
      <c r="L299" s="216"/>
      <c r="M299" s="217"/>
      <c r="N299" s="218"/>
      <c r="O299" s="218"/>
      <c r="P299" s="218"/>
      <c r="Q299" s="218"/>
      <c r="R299" s="218"/>
      <c r="S299" s="218"/>
      <c r="T299" s="219"/>
      <c r="AT299" s="220" t="s">
        <v>144</v>
      </c>
      <c r="AU299" s="220" t="s">
        <v>86</v>
      </c>
      <c r="AV299" s="14" t="s">
        <v>86</v>
      </c>
      <c r="AW299" s="14" t="s">
        <v>37</v>
      </c>
      <c r="AX299" s="14" t="s">
        <v>77</v>
      </c>
      <c r="AY299" s="220" t="s">
        <v>131</v>
      </c>
    </row>
    <row r="300" spans="2:51" s="16" customFormat="1" ht="12">
      <c r="B300" s="243"/>
      <c r="C300" s="244"/>
      <c r="D300" s="193" t="s">
        <v>144</v>
      </c>
      <c r="E300" s="245" t="s">
        <v>19</v>
      </c>
      <c r="F300" s="246" t="s">
        <v>251</v>
      </c>
      <c r="G300" s="244"/>
      <c r="H300" s="247">
        <v>132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AT300" s="253" t="s">
        <v>144</v>
      </c>
      <c r="AU300" s="253" t="s">
        <v>86</v>
      </c>
      <c r="AV300" s="16" t="s">
        <v>138</v>
      </c>
      <c r="AW300" s="16" t="s">
        <v>37</v>
      </c>
      <c r="AX300" s="16" t="s">
        <v>84</v>
      </c>
      <c r="AY300" s="253" t="s">
        <v>131</v>
      </c>
    </row>
    <row r="301" spans="1:65" s="2" customFormat="1" ht="24.2" customHeight="1">
      <c r="A301" s="36"/>
      <c r="B301" s="37"/>
      <c r="C301" s="180" t="s">
        <v>375</v>
      </c>
      <c r="D301" s="180" t="s">
        <v>133</v>
      </c>
      <c r="E301" s="181" t="s">
        <v>376</v>
      </c>
      <c r="F301" s="182" t="s">
        <v>377</v>
      </c>
      <c r="G301" s="183" t="s">
        <v>189</v>
      </c>
      <c r="H301" s="184">
        <v>0.004</v>
      </c>
      <c r="I301" s="185"/>
      <c r="J301" s="186">
        <f>ROUND(I301*H301,2)</f>
        <v>0</v>
      </c>
      <c r="K301" s="182" t="s">
        <v>137</v>
      </c>
      <c r="L301" s="41"/>
      <c r="M301" s="187" t="s">
        <v>19</v>
      </c>
      <c r="N301" s="188" t="s">
        <v>48</v>
      </c>
      <c r="O301" s="66"/>
      <c r="P301" s="189">
        <f>O301*H301</f>
        <v>0</v>
      </c>
      <c r="Q301" s="189">
        <v>0</v>
      </c>
      <c r="R301" s="189">
        <f>Q301*H301</f>
        <v>0</v>
      </c>
      <c r="S301" s="189">
        <v>0</v>
      </c>
      <c r="T301" s="190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91" t="s">
        <v>138</v>
      </c>
      <c r="AT301" s="191" t="s">
        <v>133</v>
      </c>
      <c r="AU301" s="191" t="s">
        <v>86</v>
      </c>
      <c r="AY301" s="19" t="s">
        <v>131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19" t="s">
        <v>84</v>
      </c>
      <c r="BK301" s="192">
        <f>ROUND(I301*H301,2)</f>
        <v>0</v>
      </c>
      <c r="BL301" s="19" t="s">
        <v>138</v>
      </c>
      <c r="BM301" s="191" t="s">
        <v>378</v>
      </c>
    </row>
    <row r="302" spans="1:47" s="2" customFormat="1" ht="19.5">
      <c r="A302" s="36"/>
      <c r="B302" s="37"/>
      <c r="C302" s="38"/>
      <c r="D302" s="193" t="s">
        <v>140</v>
      </c>
      <c r="E302" s="38"/>
      <c r="F302" s="194" t="s">
        <v>379</v>
      </c>
      <c r="G302" s="38"/>
      <c r="H302" s="38"/>
      <c r="I302" s="195"/>
      <c r="J302" s="38"/>
      <c r="K302" s="38"/>
      <c r="L302" s="41"/>
      <c r="M302" s="196"/>
      <c r="N302" s="197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140</v>
      </c>
      <c r="AU302" s="19" t="s">
        <v>86</v>
      </c>
    </row>
    <row r="303" spans="1:47" s="2" customFormat="1" ht="12">
      <c r="A303" s="36"/>
      <c r="B303" s="37"/>
      <c r="C303" s="38"/>
      <c r="D303" s="198" t="s">
        <v>142</v>
      </c>
      <c r="E303" s="38"/>
      <c r="F303" s="199" t="s">
        <v>380</v>
      </c>
      <c r="G303" s="38"/>
      <c r="H303" s="38"/>
      <c r="I303" s="195"/>
      <c r="J303" s="38"/>
      <c r="K303" s="38"/>
      <c r="L303" s="41"/>
      <c r="M303" s="196"/>
      <c r="N303" s="197"/>
      <c r="O303" s="66"/>
      <c r="P303" s="66"/>
      <c r="Q303" s="66"/>
      <c r="R303" s="66"/>
      <c r="S303" s="66"/>
      <c r="T303" s="67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9" t="s">
        <v>142</v>
      </c>
      <c r="AU303" s="19" t="s">
        <v>86</v>
      </c>
    </row>
    <row r="304" spans="2:51" s="13" customFormat="1" ht="12">
      <c r="B304" s="200"/>
      <c r="C304" s="201"/>
      <c r="D304" s="193" t="s">
        <v>144</v>
      </c>
      <c r="E304" s="202" t="s">
        <v>19</v>
      </c>
      <c r="F304" s="203" t="s">
        <v>381</v>
      </c>
      <c r="G304" s="201"/>
      <c r="H304" s="202" t="s">
        <v>19</v>
      </c>
      <c r="I304" s="204"/>
      <c r="J304" s="201"/>
      <c r="K304" s="201"/>
      <c r="L304" s="205"/>
      <c r="M304" s="206"/>
      <c r="N304" s="207"/>
      <c r="O304" s="207"/>
      <c r="P304" s="207"/>
      <c r="Q304" s="207"/>
      <c r="R304" s="207"/>
      <c r="S304" s="207"/>
      <c r="T304" s="208"/>
      <c r="AT304" s="209" t="s">
        <v>144</v>
      </c>
      <c r="AU304" s="209" t="s">
        <v>86</v>
      </c>
      <c r="AV304" s="13" t="s">
        <v>84</v>
      </c>
      <c r="AW304" s="13" t="s">
        <v>37</v>
      </c>
      <c r="AX304" s="13" t="s">
        <v>77</v>
      </c>
      <c r="AY304" s="209" t="s">
        <v>131</v>
      </c>
    </row>
    <row r="305" spans="2:51" s="14" customFormat="1" ht="12">
      <c r="B305" s="210"/>
      <c r="C305" s="211"/>
      <c r="D305" s="193" t="s">
        <v>144</v>
      </c>
      <c r="E305" s="212" t="s">
        <v>19</v>
      </c>
      <c r="F305" s="213" t="s">
        <v>382</v>
      </c>
      <c r="G305" s="211"/>
      <c r="H305" s="214">
        <v>0.004</v>
      </c>
      <c r="I305" s="215"/>
      <c r="J305" s="211"/>
      <c r="K305" s="211"/>
      <c r="L305" s="216"/>
      <c r="M305" s="217"/>
      <c r="N305" s="218"/>
      <c r="O305" s="218"/>
      <c r="P305" s="218"/>
      <c r="Q305" s="218"/>
      <c r="R305" s="218"/>
      <c r="S305" s="218"/>
      <c r="T305" s="219"/>
      <c r="AT305" s="220" t="s">
        <v>144</v>
      </c>
      <c r="AU305" s="220" t="s">
        <v>86</v>
      </c>
      <c r="AV305" s="14" t="s">
        <v>86</v>
      </c>
      <c r="AW305" s="14" t="s">
        <v>37</v>
      </c>
      <c r="AX305" s="14" t="s">
        <v>84</v>
      </c>
      <c r="AY305" s="220" t="s">
        <v>131</v>
      </c>
    </row>
    <row r="306" spans="1:65" s="2" customFormat="1" ht="16.5" customHeight="1">
      <c r="A306" s="36"/>
      <c r="B306" s="37"/>
      <c r="C306" s="221" t="s">
        <v>383</v>
      </c>
      <c r="D306" s="221" t="s">
        <v>186</v>
      </c>
      <c r="E306" s="222" t="s">
        <v>384</v>
      </c>
      <c r="F306" s="223" t="s">
        <v>385</v>
      </c>
      <c r="G306" s="224" t="s">
        <v>344</v>
      </c>
      <c r="H306" s="225">
        <v>4</v>
      </c>
      <c r="I306" s="226"/>
      <c r="J306" s="227">
        <f>ROUND(I306*H306,2)</f>
        <v>0</v>
      </c>
      <c r="K306" s="223" t="s">
        <v>137</v>
      </c>
      <c r="L306" s="228"/>
      <c r="M306" s="229" t="s">
        <v>19</v>
      </c>
      <c r="N306" s="230" t="s">
        <v>48</v>
      </c>
      <c r="O306" s="66"/>
      <c r="P306" s="189">
        <f>O306*H306</f>
        <v>0</v>
      </c>
      <c r="Q306" s="189">
        <v>0.001</v>
      </c>
      <c r="R306" s="189">
        <f>Q306*H306</f>
        <v>0.004</v>
      </c>
      <c r="S306" s="189">
        <v>0</v>
      </c>
      <c r="T306" s="190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91" t="s">
        <v>190</v>
      </c>
      <c r="AT306" s="191" t="s">
        <v>186</v>
      </c>
      <c r="AU306" s="191" t="s">
        <v>86</v>
      </c>
      <c r="AY306" s="19" t="s">
        <v>131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19" t="s">
        <v>84</v>
      </c>
      <c r="BK306" s="192">
        <f>ROUND(I306*H306,2)</f>
        <v>0</v>
      </c>
      <c r="BL306" s="19" t="s">
        <v>138</v>
      </c>
      <c r="BM306" s="191" t="s">
        <v>386</v>
      </c>
    </row>
    <row r="307" spans="1:47" s="2" customFormat="1" ht="12">
      <c r="A307" s="36"/>
      <c r="B307" s="37"/>
      <c r="C307" s="38"/>
      <c r="D307" s="193" t="s">
        <v>140</v>
      </c>
      <c r="E307" s="38"/>
      <c r="F307" s="194" t="s">
        <v>385</v>
      </c>
      <c r="G307" s="38"/>
      <c r="H307" s="38"/>
      <c r="I307" s="195"/>
      <c r="J307" s="38"/>
      <c r="K307" s="38"/>
      <c r="L307" s="41"/>
      <c r="M307" s="196"/>
      <c r="N307" s="197"/>
      <c r="O307" s="66"/>
      <c r="P307" s="66"/>
      <c r="Q307" s="66"/>
      <c r="R307" s="66"/>
      <c r="S307" s="66"/>
      <c r="T307" s="67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9" t="s">
        <v>140</v>
      </c>
      <c r="AU307" s="19" t="s">
        <v>86</v>
      </c>
    </row>
    <row r="308" spans="2:51" s="14" customFormat="1" ht="12">
      <c r="B308" s="210"/>
      <c r="C308" s="211"/>
      <c r="D308" s="193" t="s">
        <v>144</v>
      </c>
      <c r="E308" s="211"/>
      <c r="F308" s="213" t="s">
        <v>387</v>
      </c>
      <c r="G308" s="211"/>
      <c r="H308" s="214">
        <v>4</v>
      </c>
      <c r="I308" s="215"/>
      <c r="J308" s="211"/>
      <c r="K308" s="211"/>
      <c r="L308" s="216"/>
      <c r="M308" s="217"/>
      <c r="N308" s="218"/>
      <c r="O308" s="218"/>
      <c r="P308" s="218"/>
      <c r="Q308" s="218"/>
      <c r="R308" s="218"/>
      <c r="S308" s="218"/>
      <c r="T308" s="219"/>
      <c r="AT308" s="220" t="s">
        <v>144</v>
      </c>
      <c r="AU308" s="220" t="s">
        <v>86</v>
      </c>
      <c r="AV308" s="14" t="s">
        <v>86</v>
      </c>
      <c r="AW308" s="14" t="s">
        <v>4</v>
      </c>
      <c r="AX308" s="14" t="s">
        <v>84</v>
      </c>
      <c r="AY308" s="220" t="s">
        <v>131</v>
      </c>
    </row>
    <row r="309" spans="2:63" s="12" customFormat="1" ht="22.9" customHeight="1">
      <c r="B309" s="164"/>
      <c r="C309" s="165"/>
      <c r="D309" s="166" t="s">
        <v>76</v>
      </c>
      <c r="E309" s="178" t="s">
        <v>86</v>
      </c>
      <c r="F309" s="178" t="s">
        <v>388</v>
      </c>
      <c r="G309" s="165"/>
      <c r="H309" s="165"/>
      <c r="I309" s="168"/>
      <c r="J309" s="179">
        <f>BK309</f>
        <v>0</v>
      </c>
      <c r="K309" s="165"/>
      <c r="L309" s="170"/>
      <c r="M309" s="171"/>
      <c r="N309" s="172"/>
      <c r="O309" s="172"/>
      <c r="P309" s="173">
        <f>SUM(P310:P361)</f>
        <v>0</v>
      </c>
      <c r="Q309" s="172"/>
      <c r="R309" s="173">
        <f>SUM(R310:R361)</f>
        <v>33.02335458</v>
      </c>
      <c r="S309" s="172"/>
      <c r="T309" s="174">
        <f>SUM(T310:T361)</f>
        <v>0</v>
      </c>
      <c r="AR309" s="175" t="s">
        <v>84</v>
      </c>
      <c r="AT309" s="176" t="s">
        <v>76</v>
      </c>
      <c r="AU309" s="176" t="s">
        <v>84</v>
      </c>
      <c r="AY309" s="175" t="s">
        <v>131</v>
      </c>
      <c r="BK309" s="177">
        <f>SUM(BK310:BK361)</f>
        <v>0</v>
      </c>
    </row>
    <row r="310" spans="1:65" s="2" customFormat="1" ht="33" customHeight="1">
      <c r="A310" s="36"/>
      <c r="B310" s="37"/>
      <c r="C310" s="180" t="s">
        <v>389</v>
      </c>
      <c r="D310" s="180" t="s">
        <v>133</v>
      </c>
      <c r="E310" s="181" t="s">
        <v>390</v>
      </c>
      <c r="F310" s="182" t="s">
        <v>391</v>
      </c>
      <c r="G310" s="183" t="s">
        <v>136</v>
      </c>
      <c r="H310" s="184">
        <v>33.6</v>
      </c>
      <c r="I310" s="185"/>
      <c r="J310" s="186">
        <f>ROUND(I310*H310,2)</f>
        <v>0</v>
      </c>
      <c r="K310" s="182" t="s">
        <v>137</v>
      </c>
      <c r="L310" s="41"/>
      <c r="M310" s="187" t="s">
        <v>19</v>
      </c>
      <c r="N310" s="188" t="s">
        <v>48</v>
      </c>
      <c r="O310" s="66"/>
      <c r="P310" s="189">
        <f>O310*H310</f>
        <v>0</v>
      </c>
      <c r="Q310" s="189">
        <v>0.00031</v>
      </c>
      <c r="R310" s="189">
        <f>Q310*H310</f>
        <v>0.010416</v>
      </c>
      <c r="S310" s="189">
        <v>0</v>
      </c>
      <c r="T310" s="190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91" t="s">
        <v>138</v>
      </c>
      <c r="AT310" s="191" t="s">
        <v>133</v>
      </c>
      <c r="AU310" s="191" t="s">
        <v>86</v>
      </c>
      <c r="AY310" s="19" t="s">
        <v>131</v>
      </c>
      <c r="BE310" s="192">
        <f>IF(N310="základní",J310,0)</f>
        <v>0</v>
      </c>
      <c r="BF310" s="192">
        <f>IF(N310="snížená",J310,0)</f>
        <v>0</v>
      </c>
      <c r="BG310" s="192">
        <f>IF(N310="zákl. přenesená",J310,0)</f>
        <v>0</v>
      </c>
      <c r="BH310" s="192">
        <f>IF(N310="sníž. přenesená",J310,0)</f>
        <v>0</v>
      </c>
      <c r="BI310" s="192">
        <f>IF(N310="nulová",J310,0)</f>
        <v>0</v>
      </c>
      <c r="BJ310" s="19" t="s">
        <v>84</v>
      </c>
      <c r="BK310" s="192">
        <f>ROUND(I310*H310,2)</f>
        <v>0</v>
      </c>
      <c r="BL310" s="19" t="s">
        <v>138</v>
      </c>
      <c r="BM310" s="191" t="s">
        <v>392</v>
      </c>
    </row>
    <row r="311" spans="1:47" s="2" customFormat="1" ht="29.25">
      <c r="A311" s="36"/>
      <c r="B311" s="37"/>
      <c r="C311" s="38"/>
      <c r="D311" s="193" t="s">
        <v>140</v>
      </c>
      <c r="E311" s="38"/>
      <c r="F311" s="194" t="s">
        <v>393</v>
      </c>
      <c r="G311" s="38"/>
      <c r="H311" s="38"/>
      <c r="I311" s="195"/>
      <c r="J311" s="38"/>
      <c r="K311" s="38"/>
      <c r="L311" s="41"/>
      <c r="M311" s="196"/>
      <c r="N311" s="197"/>
      <c r="O311" s="66"/>
      <c r="P311" s="66"/>
      <c r="Q311" s="66"/>
      <c r="R311" s="66"/>
      <c r="S311" s="66"/>
      <c r="T311" s="67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140</v>
      </c>
      <c r="AU311" s="19" t="s">
        <v>86</v>
      </c>
    </row>
    <row r="312" spans="1:47" s="2" customFormat="1" ht="12">
      <c r="A312" s="36"/>
      <c r="B312" s="37"/>
      <c r="C312" s="38"/>
      <c r="D312" s="198" t="s">
        <v>142</v>
      </c>
      <c r="E312" s="38"/>
      <c r="F312" s="199" t="s">
        <v>394</v>
      </c>
      <c r="G312" s="38"/>
      <c r="H312" s="38"/>
      <c r="I312" s="195"/>
      <c r="J312" s="38"/>
      <c r="K312" s="38"/>
      <c r="L312" s="41"/>
      <c r="M312" s="196"/>
      <c r="N312" s="197"/>
      <c r="O312" s="66"/>
      <c r="P312" s="66"/>
      <c r="Q312" s="66"/>
      <c r="R312" s="66"/>
      <c r="S312" s="66"/>
      <c r="T312" s="67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T312" s="19" t="s">
        <v>142</v>
      </c>
      <c r="AU312" s="19" t="s">
        <v>86</v>
      </c>
    </row>
    <row r="313" spans="2:51" s="13" customFormat="1" ht="22.5">
      <c r="B313" s="200"/>
      <c r="C313" s="201"/>
      <c r="D313" s="193" t="s">
        <v>144</v>
      </c>
      <c r="E313" s="202" t="s">
        <v>19</v>
      </c>
      <c r="F313" s="203" t="s">
        <v>395</v>
      </c>
      <c r="G313" s="201"/>
      <c r="H313" s="202" t="s">
        <v>19</v>
      </c>
      <c r="I313" s="204"/>
      <c r="J313" s="201"/>
      <c r="K313" s="201"/>
      <c r="L313" s="205"/>
      <c r="M313" s="206"/>
      <c r="N313" s="207"/>
      <c r="O313" s="207"/>
      <c r="P313" s="207"/>
      <c r="Q313" s="207"/>
      <c r="R313" s="207"/>
      <c r="S313" s="207"/>
      <c r="T313" s="208"/>
      <c r="AT313" s="209" t="s">
        <v>144</v>
      </c>
      <c r="AU313" s="209" t="s">
        <v>86</v>
      </c>
      <c r="AV313" s="13" t="s">
        <v>84</v>
      </c>
      <c r="AW313" s="13" t="s">
        <v>37</v>
      </c>
      <c r="AX313" s="13" t="s">
        <v>77</v>
      </c>
      <c r="AY313" s="209" t="s">
        <v>131</v>
      </c>
    </row>
    <row r="314" spans="2:51" s="13" customFormat="1" ht="12">
      <c r="B314" s="200"/>
      <c r="C314" s="201"/>
      <c r="D314" s="193" t="s">
        <v>144</v>
      </c>
      <c r="E314" s="202" t="s">
        <v>19</v>
      </c>
      <c r="F314" s="203" t="s">
        <v>396</v>
      </c>
      <c r="G314" s="201"/>
      <c r="H314" s="202" t="s">
        <v>19</v>
      </c>
      <c r="I314" s="204"/>
      <c r="J314" s="201"/>
      <c r="K314" s="201"/>
      <c r="L314" s="205"/>
      <c r="M314" s="206"/>
      <c r="N314" s="207"/>
      <c r="O314" s="207"/>
      <c r="P314" s="207"/>
      <c r="Q314" s="207"/>
      <c r="R314" s="207"/>
      <c r="S314" s="207"/>
      <c r="T314" s="208"/>
      <c r="AT314" s="209" t="s">
        <v>144</v>
      </c>
      <c r="AU314" s="209" t="s">
        <v>86</v>
      </c>
      <c r="AV314" s="13" t="s">
        <v>84</v>
      </c>
      <c r="AW314" s="13" t="s">
        <v>37</v>
      </c>
      <c r="AX314" s="13" t="s">
        <v>77</v>
      </c>
      <c r="AY314" s="209" t="s">
        <v>131</v>
      </c>
    </row>
    <row r="315" spans="2:51" s="14" customFormat="1" ht="12">
      <c r="B315" s="210"/>
      <c r="C315" s="211"/>
      <c r="D315" s="193" t="s">
        <v>144</v>
      </c>
      <c r="E315" s="212" t="s">
        <v>19</v>
      </c>
      <c r="F315" s="213" t="s">
        <v>397</v>
      </c>
      <c r="G315" s="211"/>
      <c r="H315" s="214">
        <v>33.6</v>
      </c>
      <c r="I315" s="215"/>
      <c r="J315" s="211"/>
      <c r="K315" s="211"/>
      <c r="L315" s="216"/>
      <c r="M315" s="217"/>
      <c r="N315" s="218"/>
      <c r="O315" s="218"/>
      <c r="P315" s="218"/>
      <c r="Q315" s="218"/>
      <c r="R315" s="218"/>
      <c r="S315" s="218"/>
      <c r="T315" s="219"/>
      <c r="AT315" s="220" t="s">
        <v>144</v>
      </c>
      <c r="AU315" s="220" t="s">
        <v>86</v>
      </c>
      <c r="AV315" s="14" t="s">
        <v>86</v>
      </c>
      <c r="AW315" s="14" t="s">
        <v>37</v>
      </c>
      <c r="AX315" s="14" t="s">
        <v>84</v>
      </c>
      <c r="AY315" s="220" t="s">
        <v>131</v>
      </c>
    </row>
    <row r="316" spans="1:65" s="2" customFormat="1" ht="24.2" customHeight="1">
      <c r="A316" s="36"/>
      <c r="B316" s="37"/>
      <c r="C316" s="221" t="s">
        <v>398</v>
      </c>
      <c r="D316" s="221" t="s">
        <v>186</v>
      </c>
      <c r="E316" s="222" t="s">
        <v>399</v>
      </c>
      <c r="F316" s="223" t="s">
        <v>400</v>
      </c>
      <c r="G316" s="224" t="s">
        <v>136</v>
      </c>
      <c r="H316" s="225">
        <v>39.799</v>
      </c>
      <c r="I316" s="226"/>
      <c r="J316" s="227">
        <f>ROUND(I316*H316,2)</f>
        <v>0</v>
      </c>
      <c r="K316" s="223" t="s">
        <v>137</v>
      </c>
      <c r="L316" s="228"/>
      <c r="M316" s="229" t="s">
        <v>19</v>
      </c>
      <c r="N316" s="230" t="s">
        <v>48</v>
      </c>
      <c r="O316" s="66"/>
      <c r="P316" s="189">
        <f>O316*H316</f>
        <v>0</v>
      </c>
      <c r="Q316" s="189">
        <v>0.0003</v>
      </c>
      <c r="R316" s="189">
        <f>Q316*H316</f>
        <v>0.0119397</v>
      </c>
      <c r="S316" s="189">
        <v>0</v>
      </c>
      <c r="T316" s="190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91" t="s">
        <v>190</v>
      </c>
      <c r="AT316" s="191" t="s">
        <v>186</v>
      </c>
      <c r="AU316" s="191" t="s">
        <v>86</v>
      </c>
      <c r="AY316" s="19" t="s">
        <v>131</v>
      </c>
      <c r="BE316" s="192">
        <f>IF(N316="základní",J316,0)</f>
        <v>0</v>
      </c>
      <c r="BF316" s="192">
        <f>IF(N316="snížená",J316,0)</f>
        <v>0</v>
      </c>
      <c r="BG316" s="192">
        <f>IF(N316="zákl. přenesená",J316,0)</f>
        <v>0</v>
      </c>
      <c r="BH316" s="192">
        <f>IF(N316="sníž. přenesená",J316,0)</f>
        <v>0</v>
      </c>
      <c r="BI316" s="192">
        <f>IF(N316="nulová",J316,0)</f>
        <v>0</v>
      </c>
      <c r="BJ316" s="19" t="s">
        <v>84</v>
      </c>
      <c r="BK316" s="192">
        <f>ROUND(I316*H316,2)</f>
        <v>0</v>
      </c>
      <c r="BL316" s="19" t="s">
        <v>138</v>
      </c>
      <c r="BM316" s="191" t="s">
        <v>401</v>
      </c>
    </row>
    <row r="317" spans="1:47" s="2" customFormat="1" ht="19.5">
      <c r="A317" s="36"/>
      <c r="B317" s="37"/>
      <c r="C317" s="38"/>
      <c r="D317" s="193" t="s">
        <v>140</v>
      </c>
      <c r="E317" s="38"/>
      <c r="F317" s="194" t="s">
        <v>400</v>
      </c>
      <c r="G317" s="38"/>
      <c r="H317" s="38"/>
      <c r="I317" s="195"/>
      <c r="J317" s="38"/>
      <c r="K317" s="38"/>
      <c r="L317" s="41"/>
      <c r="M317" s="196"/>
      <c r="N317" s="197"/>
      <c r="O317" s="66"/>
      <c r="P317" s="66"/>
      <c r="Q317" s="66"/>
      <c r="R317" s="66"/>
      <c r="S317" s="66"/>
      <c r="T317" s="67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9" t="s">
        <v>140</v>
      </c>
      <c r="AU317" s="19" t="s">
        <v>86</v>
      </c>
    </row>
    <row r="318" spans="2:51" s="14" customFormat="1" ht="12">
      <c r="B318" s="210"/>
      <c r="C318" s="211"/>
      <c r="D318" s="193" t="s">
        <v>144</v>
      </c>
      <c r="E318" s="211"/>
      <c r="F318" s="213" t="s">
        <v>402</v>
      </c>
      <c r="G318" s="211"/>
      <c r="H318" s="214">
        <v>39.799</v>
      </c>
      <c r="I318" s="215"/>
      <c r="J318" s="211"/>
      <c r="K318" s="211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144</v>
      </c>
      <c r="AU318" s="220" t="s">
        <v>86</v>
      </c>
      <c r="AV318" s="14" t="s">
        <v>86</v>
      </c>
      <c r="AW318" s="14" t="s">
        <v>4</v>
      </c>
      <c r="AX318" s="14" t="s">
        <v>84</v>
      </c>
      <c r="AY318" s="220" t="s">
        <v>131</v>
      </c>
    </row>
    <row r="319" spans="1:65" s="2" customFormat="1" ht="37.9" customHeight="1">
      <c r="A319" s="36"/>
      <c r="B319" s="37"/>
      <c r="C319" s="180" t="s">
        <v>403</v>
      </c>
      <c r="D319" s="180" t="s">
        <v>133</v>
      </c>
      <c r="E319" s="181" t="s">
        <v>404</v>
      </c>
      <c r="F319" s="182" t="s">
        <v>405</v>
      </c>
      <c r="G319" s="183" t="s">
        <v>179</v>
      </c>
      <c r="H319" s="184">
        <v>28</v>
      </c>
      <c r="I319" s="185"/>
      <c r="J319" s="186">
        <f>ROUND(I319*H319,2)</f>
        <v>0</v>
      </c>
      <c r="K319" s="182" t="s">
        <v>137</v>
      </c>
      <c r="L319" s="41"/>
      <c r="M319" s="187" t="s">
        <v>19</v>
      </c>
      <c r="N319" s="188" t="s">
        <v>48</v>
      </c>
      <c r="O319" s="66"/>
      <c r="P319" s="189">
        <f>O319*H319</f>
        <v>0</v>
      </c>
      <c r="Q319" s="189">
        <v>0.20477</v>
      </c>
      <c r="R319" s="189">
        <f>Q319*H319</f>
        <v>5.733560000000001</v>
      </c>
      <c r="S319" s="189">
        <v>0</v>
      </c>
      <c r="T319" s="190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91" t="s">
        <v>138</v>
      </c>
      <c r="AT319" s="191" t="s">
        <v>133</v>
      </c>
      <c r="AU319" s="191" t="s">
        <v>86</v>
      </c>
      <c r="AY319" s="19" t="s">
        <v>131</v>
      </c>
      <c r="BE319" s="192">
        <f>IF(N319="základní",J319,0)</f>
        <v>0</v>
      </c>
      <c r="BF319" s="192">
        <f>IF(N319="snížená",J319,0)</f>
        <v>0</v>
      </c>
      <c r="BG319" s="192">
        <f>IF(N319="zákl. přenesená",J319,0)</f>
        <v>0</v>
      </c>
      <c r="BH319" s="192">
        <f>IF(N319="sníž. přenesená",J319,0)</f>
        <v>0</v>
      </c>
      <c r="BI319" s="192">
        <f>IF(N319="nulová",J319,0)</f>
        <v>0</v>
      </c>
      <c r="BJ319" s="19" t="s">
        <v>84</v>
      </c>
      <c r="BK319" s="192">
        <f>ROUND(I319*H319,2)</f>
        <v>0</v>
      </c>
      <c r="BL319" s="19" t="s">
        <v>138</v>
      </c>
      <c r="BM319" s="191" t="s">
        <v>406</v>
      </c>
    </row>
    <row r="320" spans="1:47" s="2" customFormat="1" ht="39">
      <c r="A320" s="36"/>
      <c r="B320" s="37"/>
      <c r="C320" s="38"/>
      <c r="D320" s="193" t="s">
        <v>140</v>
      </c>
      <c r="E320" s="38"/>
      <c r="F320" s="194" t="s">
        <v>407</v>
      </c>
      <c r="G320" s="38"/>
      <c r="H320" s="38"/>
      <c r="I320" s="195"/>
      <c r="J320" s="38"/>
      <c r="K320" s="38"/>
      <c r="L320" s="41"/>
      <c r="M320" s="196"/>
      <c r="N320" s="197"/>
      <c r="O320" s="66"/>
      <c r="P320" s="66"/>
      <c r="Q320" s="66"/>
      <c r="R320" s="66"/>
      <c r="S320" s="66"/>
      <c r="T320" s="67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9" t="s">
        <v>140</v>
      </c>
      <c r="AU320" s="19" t="s">
        <v>86</v>
      </c>
    </row>
    <row r="321" spans="1:47" s="2" customFormat="1" ht="12">
      <c r="A321" s="36"/>
      <c r="B321" s="37"/>
      <c r="C321" s="38"/>
      <c r="D321" s="198" t="s">
        <v>142</v>
      </c>
      <c r="E321" s="38"/>
      <c r="F321" s="199" t="s">
        <v>408</v>
      </c>
      <c r="G321" s="38"/>
      <c r="H321" s="38"/>
      <c r="I321" s="195"/>
      <c r="J321" s="38"/>
      <c r="K321" s="38"/>
      <c r="L321" s="41"/>
      <c r="M321" s="196"/>
      <c r="N321" s="197"/>
      <c r="O321" s="66"/>
      <c r="P321" s="66"/>
      <c r="Q321" s="66"/>
      <c r="R321" s="66"/>
      <c r="S321" s="66"/>
      <c r="T321" s="67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9" t="s">
        <v>142</v>
      </c>
      <c r="AU321" s="19" t="s">
        <v>86</v>
      </c>
    </row>
    <row r="322" spans="2:51" s="13" customFormat="1" ht="22.5">
      <c r="B322" s="200"/>
      <c r="C322" s="201"/>
      <c r="D322" s="193" t="s">
        <v>144</v>
      </c>
      <c r="E322" s="202" t="s">
        <v>19</v>
      </c>
      <c r="F322" s="203" t="s">
        <v>409</v>
      </c>
      <c r="G322" s="201"/>
      <c r="H322" s="202" t="s">
        <v>19</v>
      </c>
      <c r="I322" s="204"/>
      <c r="J322" s="201"/>
      <c r="K322" s="201"/>
      <c r="L322" s="205"/>
      <c r="M322" s="206"/>
      <c r="N322" s="207"/>
      <c r="O322" s="207"/>
      <c r="P322" s="207"/>
      <c r="Q322" s="207"/>
      <c r="R322" s="207"/>
      <c r="S322" s="207"/>
      <c r="T322" s="208"/>
      <c r="AT322" s="209" t="s">
        <v>144</v>
      </c>
      <c r="AU322" s="209" t="s">
        <v>86</v>
      </c>
      <c r="AV322" s="13" t="s">
        <v>84</v>
      </c>
      <c r="AW322" s="13" t="s">
        <v>37</v>
      </c>
      <c r="AX322" s="13" t="s">
        <v>77</v>
      </c>
      <c r="AY322" s="209" t="s">
        <v>131</v>
      </c>
    </row>
    <row r="323" spans="2:51" s="14" customFormat="1" ht="12">
      <c r="B323" s="210"/>
      <c r="C323" s="211"/>
      <c r="D323" s="193" t="s">
        <v>144</v>
      </c>
      <c r="E323" s="212" t="s">
        <v>19</v>
      </c>
      <c r="F323" s="213" t="s">
        <v>410</v>
      </c>
      <c r="G323" s="211"/>
      <c r="H323" s="214">
        <v>28</v>
      </c>
      <c r="I323" s="215"/>
      <c r="J323" s="211"/>
      <c r="K323" s="211"/>
      <c r="L323" s="216"/>
      <c r="M323" s="217"/>
      <c r="N323" s="218"/>
      <c r="O323" s="218"/>
      <c r="P323" s="218"/>
      <c r="Q323" s="218"/>
      <c r="R323" s="218"/>
      <c r="S323" s="218"/>
      <c r="T323" s="219"/>
      <c r="AT323" s="220" t="s">
        <v>144</v>
      </c>
      <c r="AU323" s="220" t="s">
        <v>86</v>
      </c>
      <c r="AV323" s="14" t="s">
        <v>86</v>
      </c>
      <c r="AW323" s="14" t="s">
        <v>37</v>
      </c>
      <c r="AX323" s="14" t="s">
        <v>84</v>
      </c>
      <c r="AY323" s="220" t="s">
        <v>131</v>
      </c>
    </row>
    <row r="324" spans="1:65" s="2" customFormat="1" ht="24.2" customHeight="1">
      <c r="A324" s="36"/>
      <c r="B324" s="37"/>
      <c r="C324" s="180" t="s">
        <v>411</v>
      </c>
      <c r="D324" s="180" t="s">
        <v>133</v>
      </c>
      <c r="E324" s="181" t="s">
        <v>412</v>
      </c>
      <c r="F324" s="182" t="s">
        <v>413</v>
      </c>
      <c r="G324" s="183" t="s">
        <v>179</v>
      </c>
      <c r="H324" s="184">
        <v>5.6</v>
      </c>
      <c r="I324" s="185"/>
      <c r="J324" s="186">
        <f>ROUND(I324*H324,2)</f>
        <v>0</v>
      </c>
      <c r="K324" s="182" t="s">
        <v>137</v>
      </c>
      <c r="L324" s="41"/>
      <c r="M324" s="187" t="s">
        <v>19</v>
      </c>
      <c r="N324" s="188" t="s">
        <v>48</v>
      </c>
      <c r="O324" s="66"/>
      <c r="P324" s="189">
        <f>O324*H324</f>
        <v>0</v>
      </c>
      <c r="Q324" s="189">
        <v>0.00033</v>
      </c>
      <c r="R324" s="189">
        <f>Q324*H324</f>
        <v>0.0018479999999999998</v>
      </c>
      <c r="S324" s="189">
        <v>0</v>
      </c>
      <c r="T324" s="190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91" t="s">
        <v>138</v>
      </c>
      <c r="AT324" s="191" t="s">
        <v>133</v>
      </c>
      <c r="AU324" s="191" t="s">
        <v>86</v>
      </c>
      <c r="AY324" s="19" t="s">
        <v>131</v>
      </c>
      <c r="BE324" s="192">
        <f>IF(N324="základní",J324,0)</f>
        <v>0</v>
      </c>
      <c r="BF324" s="192">
        <f>IF(N324="snížená",J324,0)</f>
        <v>0</v>
      </c>
      <c r="BG324" s="192">
        <f>IF(N324="zákl. přenesená",J324,0)</f>
        <v>0</v>
      </c>
      <c r="BH324" s="192">
        <f>IF(N324="sníž. přenesená",J324,0)</f>
        <v>0</v>
      </c>
      <c r="BI324" s="192">
        <f>IF(N324="nulová",J324,0)</f>
        <v>0</v>
      </c>
      <c r="BJ324" s="19" t="s">
        <v>84</v>
      </c>
      <c r="BK324" s="192">
        <f>ROUND(I324*H324,2)</f>
        <v>0</v>
      </c>
      <c r="BL324" s="19" t="s">
        <v>138</v>
      </c>
      <c r="BM324" s="191" t="s">
        <v>414</v>
      </c>
    </row>
    <row r="325" spans="1:47" s="2" customFormat="1" ht="19.5">
      <c r="A325" s="36"/>
      <c r="B325" s="37"/>
      <c r="C325" s="38"/>
      <c r="D325" s="193" t="s">
        <v>140</v>
      </c>
      <c r="E325" s="38"/>
      <c r="F325" s="194" t="s">
        <v>415</v>
      </c>
      <c r="G325" s="38"/>
      <c r="H325" s="38"/>
      <c r="I325" s="195"/>
      <c r="J325" s="38"/>
      <c r="K325" s="38"/>
      <c r="L325" s="41"/>
      <c r="M325" s="196"/>
      <c r="N325" s="197"/>
      <c r="O325" s="66"/>
      <c r="P325" s="66"/>
      <c r="Q325" s="66"/>
      <c r="R325" s="66"/>
      <c r="S325" s="66"/>
      <c r="T325" s="67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9" t="s">
        <v>140</v>
      </c>
      <c r="AU325" s="19" t="s">
        <v>86</v>
      </c>
    </row>
    <row r="326" spans="1:47" s="2" customFormat="1" ht="12">
      <c r="A326" s="36"/>
      <c r="B326" s="37"/>
      <c r="C326" s="38"/>
      <c r="D326" s="198" t="s">
        <v>142</v>
      </c>
      <c r="E326" s="38"/>
      <c r="F326" s="199" t="s">
        <v>416</v>
      </c>
      <c r="G326" s="38"/>
      <c r="H326" s="38"/>
      <c r="I326" s="195"/>
      <c r="J326" s="38"/>
      <c r="K326" s="38"/>
      <c r="L326" s="41"/>
      <c r="M326" s="196"/>
      <c r="N326" s="197"/>
      <c r="O326" s="66"/>
      <c r="P326" s="66"/>
      <c r="Q326" s="66"/>
      <c r="R326" s="66"/>
      <c r="S326" s="66"/>
      <c r="T326" s="67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9" t="s">
        <v>142</v>
      </c>
      <c r="AU326" s="19" t="s">
        <v>86</v>
      </c>
    </row>
    <row r="327" spans="2:51" s="13" customFormat="1" ht="22.5">
      <c r="B327" s="200"/>
      <c r="C327" s="201"/>
      <c r="D327" s="193" t="s">
        <v>144</v>
      </c>
      <c r="E327" s="202" t="s">
        <v>19</v>
      </c>
      <c r="F327" s="203" t="s">
        <v>417</v>
      </c>
      <c r="G327" s="201"/>
      <c r="H327" s="202" t="s">
        <v>19</v>
      </c>
      <c r="I327" s="204"/>
      <c r="J327" s="201"/>
      <c r="K327" s="201"/>
      <c r="L327" s="205"/>
      <c r="M327" s="206"/>
      <c r="N327" s="207"/>
      <c r="O327" s="207"/>
      <c r="P327" s="207"/>
      <c r="Q327" s="207"/>
      <c r="R327" s="207"/>
      <c r="S327" s="207"/>
      <c r="T327" s="208"/>
      <c r="AT327" s="209" t="s">
        <v>144</v>
      </c>
      <c r="AU327" s="209" t="s">
        <v>86</v>
      </c>
      <c r="AV327" s="13" t="s">
        <v>84</v>
      </c>
      <c r="AW327" s="13" t="s">
        <v>37</v>
      </c>
      <c r="AX327" s="13" t="s">
        <v>77</v>
      </c>
      <c r="AY327" s="209" t="s">
        <v>131</v>
      </c>
    </row>
    <row r="328" spans="2:51" s="14" customFormat="1" ht="12">
      <c r="B328" s="210"/>
      <c r="C328" s="211"/>
      <c r="D328" s="193" t="s">
        <v>144</v>
      </c>
      <c r="E328" s="212" t="s">
        <v>19</v>
      </c>
      <c r="F328" s="213" t="s">
        <v>418</v>
      </c>
      <c r="G328" s="211"/>
      <c r="H328" s="214">
        <v>5.6</v>
      </c>
      <c r="I328" s="215"/>
      <c r="J328" s="211"/>
      <c r="K328" s="211"/>
      <c r="L328" s="216"/>
      <c r="M328" s="217"/>
      <c r="N328" s="218"/>
      <c r="O328" s="218"/>
      <c r="P328" s="218"/>
      <c r="Q328" s="218"/>
      <c r="R328" s="218"/>
      <c r="S328" s="218"/>
      <c r="T328" s="219"/>
      <c r="AT328" s="220" t="s">
        <v>144</v>
      </c>
      <c r="AU328" s="220" t="s">
        <v>86</v>
      </c>
      <c r="AV328" s="14" t="s">
        <v>86</v>
      </c>
      <c r="AW328" s="14" t="s">
        <v>37</v>
      </c>
      <c r="AX328" s="14" t="s">
        <v>84</v>
      </c>
      <c r="AY328" s="220" t="s">
        <v>131</v>
      </c>
    </row>
    <row r="329" spans="1:65" s="2" customFormat="1" ht="24.2" customHeight="1">
      <c r="A329" s="36"/>
      <c r="B329" s="37"/>
      <c r="C329" s="221" t="s">
        <v>419</v>
      </c>
      <c r="D329" s="221" t="s">
        <v>186</v>
      </c>
      <c r="E329" s="222" t="s">
        <v>420</v>
      </c>
      <c r="F329" s="223" t="s">
        <v>421</v>
      </c>
      <c r="G329" s="224" t="s">
        <v>422</v>
      </c>
      <c r="H329" s="225">
        <v>8</v>
      </c>
      <c r="I329" s="226"/>
      <c r="J329" s="227">
        <f>ROUND(I329*H329,2)</f>
        <v>0</v>
      </c>
      <c r="K329" s="223" t="s">
        <v>137</v>
      </c>
      <c r="L329" s="228"/>
      <c r="M329" s="229" t="s">
        <v>19</v>
      </c>
      <c r="N329" s="230" t="s">
        <v>48</v>
      </c>
      <c r="O329" s="66"/>
      <c r="P329" s="189">
        <f>O329*H329</f>
        <v>0</v>
      </c>
      <c r="Q329" s="189">
        <v>0.00032</v>
      </c>
      <c r="R329" s="189">
        <f>Q329*H329</f>
        <v>0.00256</v>
      </c>
      <c r="S329" s="189">
        <v>0</v>
      </c>
      <c r="T329" s="190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91" t="s">
        <v>190</v>
      </c>
      <c r="AT329" s="191" t="s">
        <v>186</v>
      </c>
      <c r="AU329" s="191" t="s">
        <v>86</v>
      </c>
      <c r="AY329" s="19" t="s">
        <v>131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19" t="s">
        <v>84</v>
      </c>
      <c r="BK329" s="192">
        <f>ROUND(I329*H329,2)</f>
        <v>0</v>
      </c>
      <c r="BL329" s="19" t="s">
        <v>138</v>
      </c>
      <c r="BM329" s="191" t="s">
        <v>423</v>
      </c>
    </row>
    <row r="330" spans="1:47" s="2" customFormat="1" ht="12">
      <c r="A330" s="36"/>
      <c r="B330" s="37"/>
      <c r="C330" s="38"/>
      <c r="D330" s="193" t="s">
        <v>140</v>
      </c>
      <c r="E330" s="38"/>
      <c r="F330" s="194" t="s">
        <v>421</v>
      </c>
      <c r="G330" s="38"/>
      <c r="H330" s="38"/>
      <c r="I330" s="195"/>
      <c r="J330" s="38"/>
      <c r="K330" s="38"/>
      <c r="L330" s="41"/>
      <c r="M330" s="196"/>
      <c r="N330" s="197"/>
      <c r="O330" s="66"/>
      <c r="P330" s="66"/>
      <c r="Q330" s="66"/>
      <c r="R330" s="66"/>
      <c r="S330" s="66"/>
      <c r="T330" s="67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9" t="s">
        <v>140</v>
      </c>
      <c r="AU330" s="19" t="s">
        <v>86</v>
      </c>
    </row>
    <row r="331" spans="2:51" s="13" customFormat="1" ht="12">
      <c r="B331" s="200"/>
      <c r="C331" s="201"/>
      <c r="D331" s="193" t="s">
        <v>144</v>
      </c>
      <c r="E331" s="202" t="s">
        <v>19</v>
      </c>
      <c r="F331" s="203" t="s">
        <v>424</v>
      </c>
      <c r="G331" s="201"/>
      <c r="H331" s="202" t="s">
        <v>19</v>
      </c>
      <c r="I331" s="204"/>
      <c r="J331" s="201"/>
      <c r="K331" s="201"/>
      <c r="L331" s="205"/>
      <c r="M331" s="206"/>
      <c r="N331" s="207"/>
      <c r="O331" s="207"/>
      <c r="P331" s="207"/>
      <c r="Q331" s="207"/>
      <c r="R331" s="207"/>
      <c r="S331" s="207"/>
      <c r="T331" s="208"/>
      <c r="AT331" s="209" t="s">
        <v>144</v>
      </c>
      <c r="AU331" s="209" t="s">
        <v>86</v>
      </c>
      <c r="AV331" s="13" t="s">
        <v>84</v>
      </c>
      <c r="AW331" s="13" t="s">
        <v>37</v>
      </c>
      <c r="AX331" s="13" t="s">
        <v>77</v>
      </c>
      <c r="AY331" s="209" t="s">
        <v>131</v>
      </c>
    </row>
    <row r="332" spans="2:51" s="14" customFormat="1" ht="12">
      <c r="B332" s="210"/>
      <c r="C332" s="211"/>
      <c r="D332" s="193" t="s">
        <v>144</v>
      </c>
      <c r="E332" s="212" t="s">
        <v>19</v>
      </c>
      <c r="F332" s="213" t="s">
        <v>190</v>
      </c>
      <c r="G332" s="211"/>
      <c r="H332" s="214">
        <v>8</v>
      </c>
      <c r="I332" s="215"/>
      <c r="J332" s="211"/>
      <c r="K332" s="211"/>
      <c r="L332" s="216"/>
      <c r="M332" s="217"/>
      <c r="N332" s="218"/>
      <c r="O332" s="218"/>
      <c r="P332" s="218"/>
      <c r="Q332" s="218"/>
      <c r="R332" s="218"/>
      <c r="S332" s="218"/>
      <c r="T332" s="219"/>
      <c r="AT332" s="220" t="s">
        <v>144</v>
      </c>
      <c r="AU332" s="220" t="s">
        <v>86</v>
      </c>
      <c r="AV332" s="14" t="s">
        <v>86</v>
      </c>
      <c r="AW332" s="14" t="s">
        <v>37</v>
      </c>
      <c r="AX332" s="14" t="s">
        <v>84</v>
      </c>
      <c r="AY332" s="220" t="s">
        <v>131</v>
      </c>
    </row>
    <row r="333" spans="1:65" s="2" customFormat="1" ht="24.2" customHeight="1">
      <c r="A333" s="36"/>
      <c r="B333" s="37"/>
      <c r="C333" s="180" t="s">
        <v>425</v>
      </c>
      <c r="D333" s="180" t="s">
        <v>133</v>
      </c>
      <c r="E333" s="181" t="s">
        <v>426</v>
      </c>
      <c r="F333" s="182" t="s">
        <v>427</v>
      </c>
      <c r="G333" s="183" t="s">
        <v>179</v>
      </c>
      <c r="H333" s="184">
        <v>75</v>
      </c>
      <c r="I333" s="185"/>
      <c r="J333" s="186">
        <f>ROUND(I333*H333,2)</f>
        <v>0</v>
      </c>
      <c r="K333" s="182" t="s">
        <v>137</v>
      </c>
      <c r="L333" s="41"/>
      <c r="M333" s="187" t="s">
        <v>19</v>
      </c>
      <c r="N333" s="188" t="s">
        <v>48</v>
      </c>
      <c r="O333" s="66"/>
      <c r="P333" s="189">
        <f>O333*H333</f>
        <v>0</v>
      </c>
      <c r="Q333" s="189">
        <v>3E-05</v>
      </c>
      <c r="R333" s="189">
        <f>Q333*H333</f>
        <v>0.0022500000000000003</v>
      </c>
      <c r="S333" s="189">
        <v>0</v>
      </c>
      <c r="T333" s="190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91" t="s">
        <v>138</v>
      </c>
      <c r="AT333" s="191" t="s">
        <v>133</v>
      </c>
      <c r="AU333" s="191" t="s">
        <v>86</v>
      </c>
      <c r="AY333" s="19" t="s">
        <v>131</v>
      </c>
      <c r="BE333" s="192">
        <f>IF(N333="základní",J333,0)</f>
        <v>0</v>
      </c>
      <c r="BF333" s="192">
        <f>IF(N333="snížená",J333,0)</f>
        <v>0</v>
      </c>
      <c r="BG333" s="192">
        <f>IF(N333="zákl. přenesená",J333,0)</f>
        <v>0</v>
      </c>
      <c r="BH333" s="192">
        <f>IF(N333="sníž. přenesená",J333,0)</f>
        <v>0</v>
      </c>
      <c r="BI333" s="192">
        <f>IF(N333="nulová",J333,0)</f>
        <v>0</v>
      </c>
      <c r="BJ333" s="19" t="s">
        <v>84</v>
      </c>
      <c r="BK333" s="192">
        <f>ROUND(I333*H333,2)</f>
        <v>0</v>
      </c>
      <c r="BL333" s="19" t="s">
        <v>138</v>
      </c>
      <c r="BM333" s="191" t="s">
        <v>428</v>
      </c>
    </row>
    <row r="334" spans="1:47" s="2" customFormat="1" ht="19.5">
      <c r="A334" s="36"/>
      <c r="B334" s="37"/>
      <c r="C334" s="38"/>
      <c r="D334" s="193" t="s">
        <v>140</v>
      </c>
      <c r="E334" s="38"/>
      <c r="F334" s="194" t="s">
        <v>429</v>
      </c>
      <c r="G334" s="38"/>
      <c r="H334" s="38"/>
      <c r="I334" s="195"/>
      <c r="J334" s="38"/>
      <c r="K334" s="38"/>
      <c r="L334" s="41"/>
      <c r="M334" s="196"/>
      <c r="N334" s="197"/>
      <c r="O334" s="66"/>
      <c r="P334" s="66"/>
      <c r="Q334" s="66"/>
      <c r="R334" s="66"/>
      <c r="S334" s="66"/>
      <c r="T334" s="67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9" t="s">
        <v>140</v>
      </c>
      <c r="AU334" s="19" t="s">
        <v>86</v>
      </c>
    </row>
    <row r="335" spans="1:47" s="2" customFormat="1" ht="12">
      <c r="A335" s="36"/>
      <c r="B335" s="37"/>
      <c r="C335" s="38"/>
      <c r="D335" s="198" t="s">
        <v>142</v>
      </c>
      <c r="E335" s="38"/>
      <c r="F335" s="199" t="s">
        <v>430</v>
      </c>
      <c r="G335" s="38"/>
      <c r="H335" s="38"/>
      <c r="I335" s="195"/>
      <c r="J335" s="38"/>
      <c r="K335" s="38"/>
      <c r="L335" s="41"/>
      <c r="M335" s="196"/>
      <c r="N335" s="197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142</v>
      </c>
      <c r="AU335" s="19" t="s">
        <v>86</v>
      </c>
    </row>
    <row r="336" spans="2:51" s="13" customFormat="1" ht="22.5">
      <c r="B336" s="200"/>
      <c r="C336" s="201"/>
      <c r="D336" s="193" t="s">
        <v>144</v>
      </c>
      <c r="E336" s="202" t="s">
        <v>19</v>
      </c>
      <c r="F336" s="203" t="s">
        <v>431</v>
      </c>
      <c r="G336" s="201"/>
      <c r="H336" s="202" t="s">
        <v>19</v>
      </c>
      <c r="I336" s="204"/>
      <c r="J336" s="201"/>
      <c r="K336" s="201"/>
      <c r="L336" s="205"/>
      <c r="M336" s="206"/>
      <c r="N336" s="207"/>
      <c r="O336" s="207"/>
      <c r="P336" s="207"/>
      <c r="Q336" s="207"/>
      <c r="R336" s="207"/>
      <c r="S336" s="207"/>
      <c r="T336" s="208"/>
      <c r="AT336" s="209" t="s">
        <v>144</v>
      </c>
      <c r="AU336" s="209" t="s">
        <v>86</v>
      </c>
      <c r="AV336" s="13" t="s">
        <v>84</v>
      </c>
      <c r="AW336" s="13" t="s">
        <v>37</v>
      </c>
      <c r="AX336" s="13" t="s">
        <v>77</v>
      </c>
      <c r="AY336" s="209" t="s">
        <v>131</v>
      </c>
    </row>
    <row r="337" spans="2:51" s="13" customFormat="1" ht="12">
      <c r="B337" s="200"/>
      <c r="C337" s="201"/>
      <c r="D337" s="193" t="s">
        <v>144</v>
      </c>
      <c r="E337" s="202" t="s">
        <v>19</v>
      </c>
      <c r="F337" s="203" t="s">
        <v>432</v>
      </c>
      <c r="G337" s="201"/>
      <c r="H337" s="202" t="s">
        <v>19</v>
      </c>
      <c r="I337" s="204"/>
      <c r="J337" s="201"/>
      <c r="K337" s="201"/>
      <c r="L337" s="205"/>
      <c r="M337" s="206"/>
      <c r="N337" s="207"/>
      <c r="O337" s="207"/>
      <c r="P337" s="207"/>
      <c r="Q337" s="207"/>
      <c r="R337" s="207"/>
      <c r="S337" s="207"/>
      <c r="T337" s="208"/>
      <c r="AT337" s="209" t="s">
        <v>144</v>
      </c>
      <c r="AU337" s="209" t="s">
        <v>86</v>
      </c>
      <c r="AV337" s="13" t="s">
        <v>84</v>
      </c>
      <c r="AW337" s="13" t="s">
        <v>37</v>
      </c>
      <c r="AX337" s="13" t="s">
        <v>77</v>
      </c>
      <c r="AY337" s="209" t="s">
        <v>131</v>
      </c>
    </row>
    <row r="338" spans="2:51" s="14" customFormat="1" ht="12">
      <c r="B338" s="210"/>
      <c r="C338" s="211"/>
      <c r="D338" s="193" t="s">
        <v>144</v>
      </c>
      <c r="E338" s="212" t="s">
        <v>19</v>
      </c>
      <c r="F338" s="213" t="s">
        <v>433</v>
      </c>
      <c r="G338" s="211"/>
      <c r="H338" s="214">
        <v>75</v>
      </c>
      <c r="I338" s="215"/>
      <c r="J338" s="211"/>
      <c r="K338" s="211"/>
      <c r="L338" s="216"/>
      <c r="M338" s="217"/>
      <c r="N338" s="218"/>
      <c r="O338" s="218"/>
      <c r="P338" s="218"/>
      <c r="Q338" s="218"/>
      <c r="R338" s="218"/>
      <c r="S338" s="218"/>
      <c r="T338" s="219"/>
      <c r="AT338" s="220" t="s">
        <v>144</v>
      </c>
      <c r="AU338" s="220" t="s">
        <v>86</v>
      </c>
      <c r="AV338" s="14" t="s">
        <v>86</v>
      </c>
      <c r="AW338" s="14" t="s">
        <v>37</v>
      </c>
      <c r="AX338" s="14" t="s">
        <v>84</v>
      </c>
      <c r="AY338" s="220" t="s">
        <v>131</v>
      </c>
    </row>
    <row r="339" spans="1:65" s="2" customFormat="1" ht="24.2" customHeight="1">
      <c r="A339" s="36"/>
      <c r="B339" s="37"/>
      <c r="C339" s="180" t="s">
        <v>434</v>
      </c>
      <c r="D339" s="180" t="s">
        <v>133</v>
      </c>
      <c r="E339" s="181" t="s">
        <v>435</v>
      </c>
      <c r="F339" s="182" t="s">
        <v>436</v>
      </c>
      <c r="G339" s="183" t="s">
        <v>179</v>
      </c>
      <c r="H339" s="184">
        <v>75</v>
      </c>
      <c r="I339" s="185"/>
      <c r="J339" s="186">
        <f>ROUND(I339*H339,2)</f>
        <v>0</v>
      </c>
      <c r="K339" s="182" t="s">
        <v>137</v>
      </c>
      <c r="L339" s="41"/>
      <c r="M339" s="187" t="s">
        <v>19</v>
      </c>
      <c r="N339" s="188" t="s">
        <v>48</v>
      </c>
      <c r="O339" s="66"/>
      <c r="P339" s="189">
        <f>O339*H339</f>
        <v>0</v>
      </c>
      <c r="Q339" s="189">
        <v>3E-05</v>
      </c>
      <c r="R339" s="189">
        <f>Q339*H339</f>
        <v>0.0022500000000000003</v>
      </c>
      <c r="S339" s="189">
        <v>0</v>
      </c>
      <c r="T339" s="190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91" t="s">
        <v>138</v>
      </c>
      <c r="AT339" s="191" t="s">
        <v>133</v>
      </c>
      <c r="AU339" s="191" t="s">
        <v>86</v>
      </c>
      <c r="AY339" s="19" t="s">
        <v>131</v>
      </c>
      <c r="BE339" s="192">
        <f>IF(N339="základní",J339,0)</f>
        <v>0</v>
      </c>
      <c r="BF339" s="192">
        <f>IF(N339="snížená",J339,0)</f>
        <v>0</v>
      </c>
      <c r="BG339" s="192">
        <f>IF(N339="zákl. přenesená",J339,0)</f>
        <v>0</v>
      </c>
      <c r="BH339" s="192">
        <f>IF(N339="sníž. přenesená",J339,0)</f>
        <v>0</v>
      </c>
      <c r="BI339" s="192">
        <f>IF(N339="nulová",J339,0)</f>
        <v>0</v>
      </c>
      <c r="BJ339" s="19" t="s">
        <v>84</v>
      </c>
      <c r="BK339" s="192">
        <f>ROUND(I339*H339,2)</f>
        <v>0</v>
      </c>
      <c r="BL339" s="19" t="s">
        <v>138</v>
      </c>
      <c r="BM339" s="191" t="s">
        <v>437</v>
      </c>
    </row>
    <row r="340" spans="1:47" s="2" customFormat="1" ht="19.5">
      <c r="A340" s="36"/>
      <c r="B340" s="37"/>
      <c r="C340" s="38"/>
      <c r="D340" s="193" t="s">
        <v>140</v>
      </c>
      <c r="E340" s="38"/>
      <c r="F340" s="194" t="s">
        <v>438</v>
      </c>
      <c r="G340" s="38"/>
      <c r="H340" s="38"/>
      <c r="I340" s="195"/>
      <c r="J340" s="38"/>
      <c r="K340" s="38"/>
      <c r="L340" s="41"/>
      <c r="M340" s="196"/>
      <c r="N340" s="197"/>
      <c r="O340" s="66"/>
      <c r="P340" s="66"/>
      <c r="Q340" s="66"/>
      <c r="R340" s="66"/>
      <c r="S340" s="66"/>
      <c r="T340" s="67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T340" s="19" t="s">
        <v>140</v>
      </c>
      <c r="AU340" s="19" t="s">
        <v>86</v>
      </c>
    </row>
    <row r="341" spans="1:47" s="2" customFormat="1" ht="12">
      <c r="A341" s="36"/>
      <c r="B341" s="37"/>
      <c r="C341" s="38"/>
      <c r="D341" s="198" t="s">
        <v>142</v>
      </c>
      <c r="E341" s="38"/>
      <c r="F341" s="199" t="s">
        <v>439</v>
      </c>
      <c r="G341" s="38"/>
      <c r="H341" s="38"/>
      <c r="I341" s="195"/>
      <c r="J341" s="38"/>
      <c r="K341" s="38"/>
      <c r="L341" s="41"/>
      <c r="M341" s="196"/>
      <c r="N341" s="197"/>
      <c r="O341" s="66"/>
      <c r="P341" s="66"/>
      <c r="Q341" s="66"/>
      <c r="R341" s="66"/>
      <c r="S341" s="66"/>
      <c r="T341" s="67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9" t="s">
        <v>142</v>
      </c>
      <c r="AU341" s="19" t="s">
        <v>86</v>
      </c>
    </row>
    <row r="342" spans="2:51" s="13" customFormat="1" ht="22.5">
      <c r="B342" s="200"/>
      <c r="C342" s="201"/>
      <c r="D342" s="193" t="s">
        <v>144</v>
      </c>
      <c r="E342" s="202" t="s">
        <v>19</v>
      </c>
      <c r="F342" s="203" t="s">
        <v>431</v>
      </c>
      <c r="G342" s="201"/>
      <c r="H342" s="202" t="s">
        <v>19</v>
      </c>
      <c r="I342" s="204"/>
      <c r="J342" s="201"/>
      <c r="K342" s="201"/>
      <c r="L342" s="205"/>
      <c r="M342" s="206"/>
      <c r="N342" s="207"/>
      <c r="O342" s="207"/>
      <c r="P342" s="207"/>
      <c r="Q342" s="207"/>
      <c r="R342" s="207"/>
      <c r="S342" s="207"/>
      <c r="T342" s="208"/>
      <c r="AT342" s="209" t="s">
        <v>144</v>
      </c>
      <c r="AU342" s="209" t="s">
        <v>86</v>
      </c>
      <c r="AV342" s="13" t="s">
        <v>84</v>
      </c>
      <c r="AW342" s="13" t="s">
        <v>37</v>
      </c>
      <c r="AX342" s="13" t="s">
        <v>77</v>
      </c>
      <c r="AY342" s="209" t="s">
        <v>131</v>
      </c>
    </row>
    <row r="343" spans="2:51" s="13" customFormat="1" ht="12">
      <c r="B343" s="200"/>
      <c r="C343" s="201"/>
      <c r="D343" s="193" t="s">
        <v>144</v>
      </c>
      <c r="E343" s="202" t="s">
        <v>19</v>
      </c>
      <c r="F343" s="203" t="s">
        <v>440</v>
      </c>
      <c r="G343" s="201"/>
      <c r="H343" s="202" t="s">
        <v>19</v>
      </c>
      <c r="I343" s="204"/>
      <c r="J343" s="201"/>
      <c r="K343" s="201"/>
      <c r="L343" s="205"/>
      <c r="M343" s="206"/>
      <c r="N343" s="207"/>
      <c r="O343" s="207"/>
      <c r="P343" s="207"/>
      <c r="Q343" s="207"/>
      <c r="R343" s="207"/>
      <c r="S343" s="207"/>
      <c r="T343" s="208"/>
      <c r="AT343" s="209" t="s">
        <v>144</v>
      </c>
      <c r="AU343" s="209" t="s">
        <v>86</v>
      </c>
      <c r="AV343" s="13" t="s">
        <v>84</v>
      </c>
      <c r="AW343" s="13" t="s">
        <v>37</v>
      </c>
      <c r="AX343" s="13" t="s">
        <v>77</v>
      </c>
      <c r="AY343" s="209" t="s">
        <v>131</v>
      </c>
    </row>
    <row r="344" spans="2:51" s="14" customFormat="1" ht="12">
      <c r="B344" s="210"/>
      <c r="C344" s="211"/>
      <c r="D344" s="193" t="s">
        <v>144</v>
      </c>
      <c r="E344" s="212" t="s">
        <v>19</v>
      </c>
      <c r="F344" s="213" t="s">
        <v>433</v>
      </c>
      <c r="G344" s="211"/>
      <c r="H344" s="214">
        <v>75</v>
      </c>
      <c r="I344" s="215"/>
      <c r="J344" s="211"/>
      <c r="K344" s="211"/>
      <c r="L344" s="216"/>
      <c r="M344" s="217"/>
      <c r="N344" s="218"/>
      <c r="O344" s="218"/>
      <c r="P344" s="218"/>
      <c r="Q344" s="218"/>
      <c r="R344" s="218"/>
      <c r="S344" s="218"/>
      <c r="T344" s="219"/>
      <c r="AT344" s="220" t="s">
        <v>144</v>
      </c>
      <c r="AU344" s="220" t="s">
        <v>86</v>
      </c>
      <c r="AV344" s="14" t="s">
        <v>86</v>
      </c>
      <c r="AW344" s="14" t="s">
        <v>37</v>
      </c>
      <c r="AX344" s="14" t="s">
        <v>84</v>
      </c>
      <c r="AY344" s="220" t="s">
        <v>131</v>
      </c>
    </row>
    <row r="345" spans="1:65" s="2" customFormat="1" ht="24.2" customHeight="1">
      <c r="A345" s="36"/>
      <c r="B345" s="37"/>
      <c r="C345" s="180" t="s">
        <v>441</v>
      </c>
      <c r="D345" s="180" t="s">
        <v>133</v>
      </c>
      <c r="E345" s="181" t="s">
        <v>442</v>
      </c>
      <c r="F345" s="182" t="s">
        <v>443</v>
      </c>
      <c r="G345" s="183" t="s">
        <v>179</v>
      </c>
      <c r="H345" s="184">
        <v>75</v>
      </c>
      <c r="I345" s="185"/>
      <c r="J345" s="186">
        <f>ROUND(I345*H345,2)</f>
        <v>0</v>
      </c>
      <c r="K345" s="182" t="s">
        <v>137</v>
      </c>
      <c r="L345" s="41"/>
      <c r="M345" s="187" t="s">
        <v>19</v>
      </c>
      <c r="N345" s="188" t="s">
        <v>48</v>
      </c>
      <c r="O345" s="66"/>
      <c r="P345" s="189">
        <f>O345*H345</f>
        <v>0</v>
      </c>
      <c r="Q345" s="189">
        <v>3E-05</v>
      </c>
      <c r="R345" s="189">
        <f>Q345*H345</f>
        <v>0.0022500000000000003</v>
      </c>
      <c r="S345" s="189">
        <v>0</v>
      </c>
      <c r="T345" s="190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91" t="s">
        <v>138</v>
      </c>
      <c r="AT345" s="191" t="s">
        <v>133</v>
      </c>
      <c r="AU345" s="191" t="s">
        <v>86</v>
      </c>
      <c r="AY345" s="19" t="s">
        <v>131</v>
      </c>
      <c r="BE345" s="192">
        <f>IF(N345="základní",J345,0)</f>
        <v>0</v>
      </c>
      <c r="BF345" s="192">
        <f>IF(N345="snížená",J345,0)</f>
        <v>0</v>
      </c>
      <c r="BG345" s="192">
        <f>IF(N345="zákl. přenesená",J345,0)</f>
        <v>0</v>
      </c>
      <c r="BH345" s="192">
        <f>IF(N345="sníž. přenesená",J345,0)</f>
        <v>0</v>
      </c>
      <c r="BI345" s="192">
        <f>IF(N345="nulová",J345,0)</f>
        <v>0</v>
      </c>
      <c r="BJ345" s="19" t="s">
        <v>84</v>
      </c>
      <c r="BK345" s="192">
        <f>ROUND(I345*H345,2)</f>
        <v>0</v>
      </c>
      <c r="BL345" s="19" t="s">
        <v>138</v>
      </c>
      <c r="BM345" s="191" t="s">
        <v>444</v>
      </c>
    </row>
    <row r="346" spans="1:47" s="2" customFormat="1" ht="19.5">
      <c r="A346" s="36"/>
      <c r="B346" s="37"/>
      <c r="C346" s="38"/>
      <c r="D346" s="193" t="s">
        <v>140</v>
      </c>
      <c r="E346" s="38"/>
      <c r="F346" s="194" t="s">
        <v>445</v>
      </c>
      <c r="G346" s="38"/>
      <c r="H346" s="38"/>
      <c r="I346" s="195"/>
      <c r="J346" s="38"/>
      <c r="K346" s="38"/>
      <c r="L346" s="41"/>
      <c r="M346" s="196"/>
      <c r="N346" s="197"/>
      <c r="O346" s="66"/>
      <c r="P346" s="66"/>
      <c r="Q346" s="66"/>
      <c r="R346" s="66"/>
      <c r="S346" s="66"/>
      <c r="T346" s="67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9" t="s">
        <v>140</v>
      </c>
      <c r="AU346" s="19" t="s">
        <v>86</v>
      </c>
    </row>
    <row r="347" spans="1:47" s="2" customFormat="1" ht="12">
      <c r="A347" s="36"/>
      <c r="B347" s="37"/>
      <c r="C347" s="38"/>
      <c r="D347" s="198" t="s">
        <v>142</v>
      </c>
      <c r="E347" s="38"/>
      <c r="F347" s="199" t="s">
        <v>446</v>
      </c>
      <c r="G347" s="38"/>
      <c r="H347" s="38"/>
      <c r="I347" s="195"/>
      <c r="J347" s="38"/>
      <c r="K347" s="38"/>
      <c r="L347" s="41"/>
      <c r="M347" s="196"/>
      <c r="N347" s="197"/>
      <c r="O347" s="66"/>
      <c r="P347" s="66"/>
      <c r="Q347" s="66"/>
      <c r="R347" s="66"/>
      <c r="S347" s="66"/>
      <c r="T347" s="67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9" t="s">
        <v>142</v>
      </c>
      <c r="AU347" s="19" t="s">
        <v>86</v>
      </c>
    </row>
    <row r="348" spans="2:51" s="13" customFormat="1" ht="22.5">
      <c r="B348" s="200"/>
      <c r="C348" s="201"/>
      <c r="D348" s="193" t="s">
        <v>144</v>
      </c>
      <c r="E348" s="202" t="s">
        <v>19</v>
      </c>
      <c r="F348" s="203" t="s">
        <v>431</v>
      </c>
      <c r="G348" s="201"/>
      <c r="H348" s="202" t="s">
        <v>19</v>
      </c>
      <c r="I348" s="204"/>
      <c r="J348" s="201"/>
      <c r="K348" s="201"/>
      <c r="L348" s="205"/>
      <c r="M348" s="206"/>
      <c r="N348" s="207"/>
      <c r="O348" s="207"/>
      <c r="P348" s="207"/>
      <c r="Q348" s="207"/>
      <c r="R348" s="207"/>
      <c r="S348" s="207"/>
      <c r="T348" s="208"/>
      <c r="AT348" s="209" t="s">
        <v>144</v>
      </c>
      <c r="AU348" s="209" t="s">
        <v>86</v>
      </c>
      <c r="AV348" s="13" t="s">
        <v>84</v>
      </c>
      <c r="AW348" s="13" t="s">
        <v>37</v>
      </c>
      <c r="AX348" s="13" t="s">
        <v>77</v>
      </c>
      <c r="AY348" s="209" t="s">
        <v>131</v>
      </c>
    </row>
    <row r="349" spans="2:51" s="13" customFormat="1" ht="12">
      <c r="B349" s="200"/>
      <c r="C349" s="201"/>
      <c r="D349" s="193" t="s">
        <v>144</v>
      </c>
      <c r="E349" s="202" t="s">
        <v>19</v>
      </c>
      <c r="F349" s="203" t="s">
        <v>447</v>
      </c>
      <c r="G349" s="201"/>
      <c r="H349" s="202" t="s">
        <v>19</v>
      </c>
      <c r="I349" s="204"/>
      <c r="J349" s="201"/>
      <c r="K349" s="201"/>
      <c r="L349" s="205"/>
      <c r="M349" s="206"/>
      <c r="N349" s="207"/>
      <c r="O349" s="207"/>
      <c r="P349" s="207"/>
      <c r="Q349" s="207"/>
      <c r="R349" s="207"/>
      <c r="S349" s="207"/>
      <c r="T349" s="208"/>
      <c r="AT349" s="209" t="s">
        <v>144</v>
      </c>
      <c r="AU349" s="209" t="s">
        <v>86</v>
      </c>
      <c r="AV349" s="13" t="s">
        <v>84</v>
      </c>
      <c r="AW349" s="13" t="s">
        <v>37</v>
      </c>
      <c r="AX349" s="13" t="s">
        <v>77</v>
      </c>
      <c r="AY349" s="209" t="s">
        <v>131</v>
      </c>
    </row>
    <row r="350" spans="2:51" s="14" customFormat="1" ht="12">
      <c r="B350" s="210"/>
      <c r="C350" s="211"/>
      <c r="D350" s="193" t="s">
        <v>144</v>
      </c>
      <c r="E350" s="212" t="s">
        <v>19</v>
      </c>
      <c r="F350" s="213" t="s">
        <v>433</v>
      </c>
      <c r="G350" s="211"/>
      <c r="H350" s="214">
        <v>75</v>
      </c>
      <c r="I350" s="215"/>
      <c r="J350" s="211"/>
      <c r="K350" s="211"/>
      <c r="L350" s="216"/>
      <c r="M350" s="217"/>
      <c r="N350" s="218"/>
      <c r="O350" s="218"/>
      <c r="P350" s="218"/>
      <c r="Q350" s="218"/>
      <c r="R350" s="218"/>
      <c r="S350" s="218"/>
      <c r="T350" s="219"/>
      <c r="AT350" s="220" t="s">
        <v>144</v>
      </c>
      <c r="AU350" s="220" t="s">
        <v>86</v>
      </c>
      <c r="AV350" s="14" t="s">
        <v>86</v>
      </c>
      <c r="AW350" s="14" t="s">
        <v>37</v>
      </c>
      <c r="AX350" s="14" t="s">
        <v>84</v>
      </c>
      <c r="AY350" s="220" t="s">
        <v>131</v>
      </c>
    </row>
    <row r="351" spans="1:65" s="2" customFormat="1" ht="24.2" customHeight="1">
      <c r="A351" s="36"/>
      <c r="B351" s="37"/>
      <c r="C351" s="180" t="s">
        <v>448</v>
      </c>
      <c r="D351" s="180" t="s">
        <v>133</v>
      </c>
      <c r="E351" s="181" t="s">
        <v>449</v>
      </c>
      <c r="F351" s="182" t="s">
        <v>450</v>
      </c>
      <c r="G351" s="183" t="s">
        <v>179</v>
      </c>
      <c r="H351" s="184">
        <v>75</v>
      </c>
      <c r="I351" s="185"/>
      <c r="J351" s="186">
        <f>ROUND(I351*H351,2)</f>
        <v>0</v>
      </c>
      <c r="K351" s="182" t="s">
        <v>137</v>
      </c>
      <c r="L351" s="41"/>
      <c r="M351" s="187" t="s">
        <v>19</v>
      </c>
      <c r="N351" s="188" t="s">
        <v>48</v>
      </c>
      <c r="O351" s="66"/>
      <c r="P351" s="189">
        <f>O351*H351</f>
        <v>0</v>
      </c>
      <c r="Q351" s="189">
        <v>4E-05</v>
      </c>
      <c r="R351" s="189">
        <f>Q351*H351</f>
        <v>0.003</v>
      </c>
      <c r="S351" s="189">
        <v>0</v>
      </c>
      <c r="T351" s="190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91" t="s">
        <v>138</v>
      </c>
      <c r="AT351" s="191" t="s">
        <v>133</v>
      </c>
      <c r="AU351" s="191" t="s">
        <v>86</v>
      </c>
      <c r="AY351" s="19" t="s">
        <v>131</v>
      </c>
      <c r="BE351" s="192">
        <f>IF(N351="základní",J351,0)</f>
        <v>0</v>
      </c>
      <c r="BF351" s="192">
        <f>IF(N351="snížená",J351,0)</f>
        <v>0</v>
      </c>
      <c r="BG351" s="192">
        <f>IF(N351="zákl. přenesená",J351,0)</f>
        <v>0</v>
      </c>
      <c r="BH351" s="192">
        <f>IF(N351="sníž. přenesená",J351,0)</f>
        <v>0</v>
      </c>
      <c r="BI351" s="192">
        <f>IF(N351="nulová",J351,0)</f>
        <v>0</v>
      </c>
      <c r="BJ351" s="19" t="s">
        <v>84</v>
      </c>
      <c r="BK351" s="192">
        <f>ROUND(I351*H351,2)</f>
        <v>0</v>
      </c>
      <c r="BL351" s="19" t="s">
        <v>138</v>
      </c>
      <c r="BM351" s="191" t="s">
        <v>451</v>
      </c>
    </row>
    <row r="352" spans="1:47" s="2" customFormat="1" ht="19.5">
      <c r="A352" s="36"/>
      <c r="B352" s="37"/>
      <c r="C352" s="38"/>
      <c r="D352" s="193" t="s">
        <v>140</v>
      </c>
      <c r="E352" s="38"/>
      <c r="F352" s="194" t="s">
        <v>452</v>
      </c>
      <c r="G352" s="38"/>
      <c r="H352" s="38"/>
      <c r="I352" s="195"/>
      <c r="J352" s="38"/>
      <c r="K352" s="38"/>
      <c r="L352" s="41"/>
      <c r="M352" s="196"/>
      <c r="N352" s="197"/>
      <c r="O352" s="66"/>
      <c r="P352" s="66"/>
      <c r="Q352" s="66"/>
      <c r="R352" s="66"/>
      <c r="S352" s="66"/>
      <c r="T352" s="67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9" t="s">
        <v>140</v>
      </c>
      <c r="AU352" s="19" t="s">
        <v>86</v>
      </c>
    </row>
    <row r="353" spans="1:47" s="2" customFormat="1" ht="12">
      <c r="A353" s="36"/>
      <c r="B353" s="37"/>
      <c r="C353" s="38"/>
      <c r="D353" s="198" t="s">
        <v>142</v>
      </c>
      <c r="E353" s="38"/>
      <c r="F353" s="199" t="s">
        <v>453</v>
      </c>
      <c r="G353" s="38"/>
      <c r="H353" s="38"/>
      <c r="I353" s="195"/>
      <c r="J353" s="38"/>
      <c r="K353" s="38"/>
      <c r="L353" s="41"/>
      <c r="M353" s="196"/>
      <c r="N353" s="197"/>
      <c r="O353" s="66"/>
      <c r="P353" s="66"/>
      <c r="Q353" s="66"/>
      <c r="R353" s="66"/>
      <c r="S353" s="66"/>
      <c r="T353" s="67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T353" s="19" t="s">
        <v>142</v>
      </c>
      <c r="AU353" s="19" t="s">
        <v>86</v>
      </c>
    </row>
    <row r="354" spans="2:51" s="13" customFormat="1" ht="22.5">
      <c r="B354" s="200"/>
      <c r="C354" s="201"/>
      <c r="D354" s="193" t="s">
        <v>144</v>
      </c>
      <c r="E354" s="202" t="s">
        <v>19</v>
      </c>
      <c r="F354" s="203" t="s">
        <v>431</v>
      </c>
      <c r="G354" s="201"/>
      <c r="H354" s="202" t="s">
        <v>19</v>
      </c>
      <c r="I354" s="204"/>
      <c r="J354" s="201"/>
      <c r="K354" s="201"/>
      <c r="L354" s="205"/>
      <c r="M354" s="206"/>
      <c r="N354" s="207"/>
      <c r="O354" s="207"/>
      <c r="P354" s="207"/>
      <c r="Q354" s="207"/>
      <c r="R354" s="207"/>
      <c r="S354" s="207"/>
      <c r="T354" s="208"/>
      <c r="AT354" s="209" t="s">
        <v>144</v>
      </c>
      <c r="AU354" s="209" t="s">
        <v>86</v>
      </c>
      <c r="AV354" s="13" t="s">
        <v>84</v>
      </c>
      <c r="AW354" s="13" t="s">
        <v>37</v>
      </c>
      <c r="AX354" s="13" t="s">
        <v>77</v>
      </c>
      <c r="AY354" s="209" t="s">
        <v>131</v>
      </c>
    </row>
    <row r="355" spans="2:51" s="13" customFormat="1" ht="12">
      <c r="B355" s="200"/>
      <c r="C355" s="201"/>
      <c r="D355" s="193" t="s">
        <v>144</v>
      </c>
      <c r="E355" s="202" t="s">
        <v>19</v>
      </c>
      <c r="F355" s="203" t="s">
        <v>447</v>
      </c>
      <c r="G355" s="201"/>
      <c r="H355" s="202" t="s">
        <v>19</v>
      </c>
      <c r="I355" s="204"/>
      <c r="J355" s="201"/>
      <c r="K355" s="201"/>
      <c r="L355" s="205"/>
      <c r="M355" s="206"/>
      <c r="N355" s="207"/>
      <c r="O355" s="207"/>
      <c r="P355" s="207"/>
      <c r="Q355" s="207"/>
      <c r="R355" s="207"/>
      <c r="S355" s="207"/>
      <c r="T355" s="208"/>
      <c r="AT355" s="209" t="s">
        <v>144</v>
      </c>
      <c r="AU355" s="209" t="s">
        <v>86</v>
      </c>
      <c r="AV355" s="13" t="s">
        <v>84</v>
      </c>
      <c r="AW355" s="13" t="s">
        <v>37</v>
      </c>
      <c r="AX355" s="13" t="s">
        <v>77</v>
      </c>
      <c r="AY355" s="209" t="s">
        <v>131</v>
      </c>
    </row>
    <row r="356" spans="2:51" s="14" customFormat="1" ht="12">
      <c r="B356" s="210"/>
      <c r="C356" s="211"/>
      <c r="D356" s="193" t="s">
        <v>144</v>
      </c>
      <c r="E356" s="212" t="s">
        <v>19</v>
      </c>
      <c r="F356" s="213" t="s">
        <v>433</v>
      </c>
      <c r="G356" s="211"/>
      <c r="H356" s="214">
        <v>75</v>
      </c>
      <c r="I356" s="215"/>
      <c r="J356" s="211"/>
      <c r="K356" s="211"/>
      <c r="L356" s="216"/>
      <c r="M356" s="217"/>
      <c r="N356" s="218"/>
      <c r="O356" s="218"/>
      <c r="P356" s="218"/>
      <c r="Q356" s="218"/>
      <c r="R356" s="218"/>
      <c r="S356" s="218"/>
      <c r="T356" s="219"/>
      <c r="AT356" s="220" t="s">
        <v>144</v>
      </c>
      <c r="AU356" s="220" t="s">
        <v>86</v>
      </c>
      <c r="AV356" s="14" t="s">
        <v>86</v>
      </c>
      <c r="AW356" s="14" t="s">
        <v>37</v>
      </c>
      <c r="AX356" s="14" t="s">
        <v>84</v>
      </c>
      <c r="AY356" s="220" t="s">
        <v>131</v>
      </c>
    </row>
    <row r="357" spans="1:65" s="2" customFormat="1" ht="16.5" customHeight="1">
      <c r="A357" s="36"/>
      <c r="B357" s="37"/>
      <c r="C357" s="180" t="s">
        <v>454</v>
      </c>
      <c r="D357" s="180" t="s">
        <v>133</v>
      </c>
      <c r="E357" s="181" t="s">
        <v>455</v>
      </c>
      <c r="F357" s="182" t="s">
        <v>456</v>
      </c>
      <c r="G357" s="183" t="s">
        <v>149</v>
      </c>
      <c r="H357" s="184">
        <v>11.844</v>
      </c>
      <c r="I357" s="185"/>
      <c r="J357" s="186">
        <f>ROUND(I357*H357,2)</f>
        <v>0</v>
      </c>
      <c r="K357" s="182" t="s">
        <v>137</v>
      </c>
      <c r="L357" s="41"/>
      <c r="M357" s="187" t="s">
        <v>19</v>
      </c>
      <c r="N357" s="188" t="s">
        <v>48</v>
      </c>
      <c r="O357" s="66"/>
      <c r="P357" s="189">
        <f>O357*H357</f>
        <v>0</v>
      </c>
      <c r="Q357" s="189">
        <v>2.30102</v>
      </c>
      <c r="R357" s="189">
        <f>Q357*H357</f>
        <v>27.25328088</v>
      </c>
      <c r="S357" s="189">
        <v>0</v>
      </c>
      <c r="T357" s="190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91" t="s">
        <v>138</v>
      </c>
      <c r="AT357" s="191" t="s">
        <v>133</v>
      </c>
      <c r="AU357" s="191" t="s">
        <v>86</v>
      </c>
      <c r="AY357" s="19" t="s">
        <v>131</v>
      </c>
      <c r="BE357" s="192">
        <f>IF(N357="základní",J357,0)</f>
        <v>0</v>
      </c>
      <c r="BF357" s="192">
        <f>IF(N357="snížená",J357,0)</f>
        <v>0</v>
      </c>
      <c r="BG357" s="192">
        <f>IF(N357="zákl. přenesená",J357,0)</f>
        <v>0</v>
      </c>
      <c r="BH357" s="192">
        <f>IF(N357="sníž. přenesená",J357,0)</f>
        <v>0</v>
      </c>
      <c r="BI357" s="192">
        <f>IF(N357="nulová",J357,0)</f>
        <v>0</v>
      </c>
      <c r="BJ357" s="19" t="s">
        <v>84</v>
      </c>
      <c r="BK357" s="192">
        <f>ROUND(I357*H357,2)</f>
        <v>0</v>
      </c>
      <c r="BL357" s="19" t="s">
        <v>138</v>
      </c>
      <c r="BM357" s="191" t="s">
        <v>457</v>
      </c>
    </row>
    <row r="358" spans="1:47" s="2" customFormat="1" ht="19.5">
      <c r="A358" s="36"/>
      <c r="B358" s="37"/>
      <c r="C358" s="38"/>
      <c r="D358" s="193" t="s">
        <v>140</v>
      </c>
      <c r="E358" s="38"/>
      <c r="F358" s="194" t="s">
        <v>458</v>
      </c>
      <c r="G358" s="38"/>
      <c r="H358" s="38"/>
      <c r="I358" s="195"/>
      <c r="J358" s="38"/>
      <c r="K358" s="38"/>
      <c r="L358" s="41"/>
      <c r="M358" s="196"/>
      <c r="N358" s="197"/>
      <c r="O358" s="66"/>
      <c r="P358" s="66"/>
      <c r="Q358" s="66"/>
      <c r="R358" s="66"/>
      <c r="S358" s="66"/>
      <c r="T358" s="67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T358" s="19" t="s">
        <v>140</v>
      </c>
      <c r="AU358" s="19" t="s">
        <v>86</v>
      </c>
    </row>
    <row r="359" spans="1:47" s="2" customFormat="1" ht="12">
      <c r="A359" s="36"/>
      <c r="B359" s="37"/>
      <c r="C359" s="38"/>
      <c r="D359" s="198" t="s">
        <v>142</v>
      </c>
      <c r="E359" s="38"/>
      <c r="F359" s="199" t="s">
        <v>459</v>
      </c>
      <c r="G359" s="38"/>
      <c r="H359" s="38"/>
      <c r="I359" s="195"/>
      <c r="J359" s="38"/>
      <c r="K359" s="38"/>
      <c r="L359" s="41"/>
      <c r="M359" s="196"/>
      <c r="N359" s="197"/>
      <c r="O359" s="66"/>
      <c r="P359" s="66"/>
      <c r="Q359" s="66"/>
      <c r="R359" s="66"/>
      <c r="S359" s="66"/>
      <c r="T359" s="67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9" t="s">
        <v>142</v>
      </c>
      <c r="AU359" s="19" t="s">
        <v>86</v>
      </c>
    </row>
    <row r="360" spans="2:51" s="13" customFormat="1" ht="12">
      <c r="B360" s="200"/>
      <c r="C360" s="201"/>
      <c r="D360" s="193" t="s">
        <v>144</v>
      </c>
      <c r="E360" s="202" t="s">
        <v>19</v>
      </c>
      <c r="F360" s="203" t="s">
        <v>460</v>
      </c>
      <c r="G360" s="201"/>
      <c r="H360" s="202" t="s">
        <v>19</v>
      </c>
      <c r="I360" s="204"/>
      <c r="J360" s="201"/>
      <c r="K360" s="201"/>
      <c r="L360" s="205"/>
      <c r="M360" s="206"/>
      <c r="N360" s="207"/>
      <c r="O360" s="207"/>
      <c r="P360" s="207"/>
      <c r="Q360" s="207"/>
      <c r="R360" s="207"/>
      <c r="S360" s="207"/>
      <c r="T360" s="208"/>
      <c r="AT360" s="209" t="s">
        <v>144</v>
      </c>
      <c r="AU360" s="209" t="s">
        <v>86</v>
      </c>
      <c r="AV360" s="13" t="s">
        <v>84</v>
      </c>
      <c r="AW360" s="13" t="s">
        <v>37</v>
      </c>
      <c r="AX360" s="13" t="s">
        <v>77</v>
      </c>
      <c r="AY360" s="209" t="s">
        <v>131</v>
      </c>
    </row>
    <row r="361" spans="2:51" s="14" customFormat="1" ht="12">
      <c r="B361" s="210"/>
      <c r="C361" s="211"/>
      <c r="D361" s="193" t="s">
        <v>144</v>
      </c>
      <c r="E361" s="212" t="s">
        <v>19</v>
      </c>
      <c r="F361" s="213" t="s">
        <v>461</v>
      </c>
      <c r="G361" s="211"/>
      <c r="H361" s="214">
        <v>11.844</v>
      </c>
      <c r="I361" s="215"/>
      <c r="J361" s="211"/>
      <c r="K361" s="211"/>
      <c r="L361" s="216"/>
      <c r="M361" s="217"/>
      <c r="N361" s="218"/>
      <c r="O361" s="218"/>
      <c r="P361" s="218"/>
      <c r="Q361" s="218"/>
      <c r="R361" s="218"/>
      <c r="S361" s="218"/>
      <c r="T361" s="219"/>
      <c r="AT361" s="220" t="s">
        <v>144</v>
      </c>
      <c r="AU361" s="220" t="s">
        <v>86</v>
      </c>
      <c r="AV361" s="14" t="s">
        <v>86</v>
      </c>
      <c r="AW361" s="14" t="s">
        <v>37</v>
      </c>
      <c r="AX361" s="14" t="s">
        <v>84</v>
      </c>
      <c r="AY361" s="220" t="s">
        <v>131</v>
      </c>
    </row>
    <row r="362" spans="2:63" s="12" customFormat="1" ht="22.9" customHeight="1">
      <c r="B362" s="164"/>
      <c r="C362" s="165"/>
      <c r="D362" s="166" t="s">
        <v>76</v>
      </c>
      <c r="E362" s="178" t="s">
        <v>155</v>
      </c>
      <c r="F362" s="178" t="s">
        <v>462</v>
      </c>
      <c r="G362" s="165"/>
      <c r="H362" s="165"/>
      <c r="I362" s="168"/>
      <c r="J362" s="179">
        <f>BK362</f>
        <v>0</v>
      </c>
      <c r="K362" s="165"/>
      <c r="L362" s="170"/>
      <c r="M362" s="171"/>
      <c r="N362" s="172"/>
      <c r="O362" s="172"/>
      <c r="P362" s="173">
        <f>SUM(P363:P403)</f>
        <v>0</v>
      </c>
      <c r="Q362" s="172"/>
      <c r="R362" s="173">
        <f>SUM(R363:R403)</f>
        <v>399.64930082</v>
      </c>
      <c r="S362" s="172"/>
      <c r="T362" s="174">
        <f>SUM(T363:T403)</f>
        <v>0</v>
      </c>
      <c r="AR362" s="175" t="s">
        <v>84</v>
      </c>
      <c r="AT362" s="176" t="s">
        <v>76</v>
      </c>
      <c r="AU362" s="176" t="s">
        <v>84</v>
      </c>
      <c r="AY362" s="175" t="s">
        <v>131</v>
      </c>
      <c r="BK362" s="177">
        <f>SUM(BK363:BK403)</f>
        <v>0</v>
      </c>
    </row>
    <row r="363" spans="1:65" s="2" customFormat="1" ht="24.2" customHeight="1">
      <c r="A363" s="36"/>
      <c r="B363" s="37"/>
      <c r="C363" s="180" t="s">
        <v>463</v>
      </c>
      <c r="D363" s="180" t="s">
        <v>133</v>
      </c>
      <c r="E363" s="181" t="s">
        <v>464</v>
      </c>
      <c r="F363" s="182" t="s">
        <v>465</v>
      </c>
      <c r="G363" s="183" t="s">
        <v>149</v>
      </c>
      <c r="H363" s="184">
        <v>154.506</v>
      </c>
      <c r="I363" s="185"/>
      <c r="J363" s="186">
        <f>ROUND(I363*H363,2)</f>
        <v>0</v>
      </c>
      <c r="K363" s="182" t="s">
        <v>137</v>
      </c>
      <c r="L363" s="41"/>
      <c r="M363" s="187" t="s">
        <v>19</v>
      </c>
      <c r="N363" s="188" t="s">
        <v>48</v>
      </c>
      <c r="O363" s="66"/>
      <c r="P363" s="189">
        <f>O363*H363</f>
        <v>0</v>
      </c>
      <c r="Q363" s="189">
        <v>2.50187</v>
      </c>
      <c r="R363" s="189">
        <f>Q363*H363</f>
        <v>386.55392622</v>
      </c>
      <c r="S363" s="189">
        <v>0</v>
      </c>
      <c r="T363" s="190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91" t="s">
        <v>138</v>
      </c>
      <c r="AT363" s="191" t="s">
        <v>133</v>
      </c>
      <c r="AU363" s="191" t="s">
        <v>86</v>
      </c>
      <c r="AY363" s="19" t="s">
        <v>131</v>
      </c>
      <c r="BE363" s="192">
        <f>IF(N363="základní",J363,0)</f>
        <v>0</v>
      </c>
      <c r="BF363" s="192">
        <f>IF(N363="snížená",J363,0)</f>
        <v>0</v>
      </c>
      <c r="BG363" s="192">
        <f>IF(N363="zákl. přenesená",J363,0)</f>
        <v>0</v>
      </c>
      <c r="BH363" s="192">
        <f>IF(N363="sníž. přenesená",J363,0)</f>
        <v>0</v>
      </c>
      <c r="BI363" s="192">
        <f>IF(N363="nulová",J363,0)</f>
        <v>0</v>
      </c>
      <c r="BJ363" s="19" t="s">
        <v>84</v>
      </c>
      <c r="BK363" s="192">
        <f>ROUND(I363*H363,2)</f>
        <v>0</v>
      </c>
      <c r="BL363" s="19" t="s">
        <v>138</v>
      </c>
      <c r="BM363" s="191" t="s">
        <v>466</v>
      </c>
    </row>
    <row r="364" spans="1:47" s="2" customFormat="1" ht="19.5">
      <c r="A364" s="36"/>
      <c r="B364" s="37"/>
      <c r="C364" s="38"/>
      <c r="D364" s="193" t="s">
        <v>140</v>
      </c>
      <c r="E364" s="38"/>
      <c r="F364" s="194" t="s">
        <v>467</v>
      </c>
      <c r="G364" s="38"/>
      <c r="H364" s="38"/>
      <c r="I364" s="195"/>
      <c r="J364" s="38"/>
      <c r="K364" s="38"/>
      <c r="L364" s="41"/>
      <c r="M364" s="196"/>
      <c r="N364" s="197"/>
      <c r="O364" s="66"/>
      <c r="P364" s="66"/>
      <c r="Q364" s="66"/>
      <c r="R364" s="66"/>
      <c r="S364" s="66"/>
      <c r="T364" s="67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9" t="s">
        <v>140</v>
      </c>
      <c r="AU364" s="19" t="s">
        <v>86</v>
      </c>
    </row>
    <row r="365" spans="1:47" s="2" customFormat="1" ht="12">
      <c r="A365" s="36"/>
      <c r="B365" s="37"/>
      <c r="C365" s="38"/>
      <c r="D365" s="198" t="s">
        <v>142</v>
      </c>
      <c r="E365" s="38"/>
      <c r="F365" s="199" t="s">
        <v>468</v>
      </c>
      <c r="G365" s="38"/>
      <c r="H365" s="38"/>
      <c r="I365" s="195"/>
      <c r="J365" s="38"/>
      <c r="K365" s="38"/>
      <c r="L365" s="41"/>
      <c r="M365" s="196"/>
      <c r="N365" s="197"/>
      <c r="O365" s="66"/>
      <c r="P365" s="66"/>
      <c r="Q365" s="66"/>
      <c r="R365" s="66"/>
      <c r="S365" s="66"/>
      <c r="T365" s="67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9" t="s">
        <v>142</v>
      </c>
      <c r="AU365" s="19" t="s">
        <v>86</v>
      </c>
    </row>
    <row r="366" spans="2:51" s="13" customFormat="1" ht="22.5">
      <c r="B366" s="200"/>
      <c r="C366" s="201"/>
      <c r="D366" s="193" t="s">
        <v>144</v>
      </c>
      <c r="E366" s="202" t="s">
        <v>19</v>
      </c>
      <c r="F366" s="203" t="s">
        <v>469</v>
      </c>
      <c r="G366" s="201"/>
      <c r="H366" s="202" t="s">
        <v>19</v>
      </c>
      <c r="I366" s="204"/>
      <c r="J366" s="201"/>
      <c r="K366" s="201"/>
      <c r="L366" s="205"/>
      <c r="M366" s="206"/>
      <c r="N366" s="207"/>
      <c r="O366" s="207"/>
      <c r="P366" s="207"/>
      <c r="Q366" s="207"/>
      <c r="R366" s="207"/>
      <c r="S366" s="207"/>
      <c r="T366" s="208"/>
      <c r="AT366" s="209" t="s">
        <v>144</v>
      </c>
      <c r="AU366" s="209" t="s">
        <v>86</v>
      </c>
      <c r="AV366" s="13" t="s">
        <v>84</v>
      </c>
      <c r="AW366" s="13" t="s">
        <v>37</v>
      </c>
      <c r="AX366" s="13" t="s">
        <v>77</v>
      </c>
      <c r="AY366" s="209" t="s">
        <v>131</v>
      </c>
    </row>
    <row r="367" spans="2:51" s="14" customFormat="1" ht="12">
      <c r="B367" s="210"/>
      <c r="C367" s="211"/>
      <c r="D367" s="193" t="s">
        <v>144</v>
      </c>
      <c r="E367" s="212" t="s">
        <v>19</v>
      </c>
      <c r="F367" s="213" t="s">
        <v>470</v>
      </c>
      <c r="G367" s="211"/>
      <c r="H367" s="214">
        <v>67.2</v>
      </c>
      <c r="I367" s="215"/>
      <c r="J367" s="211"/>
      <c r="K367" s="211"/>
      <c r="L367" s="216"/>
      <c r="M367" s="217"/>
      <c r="N367" s="218"/>
      <c r="O367" s="218"/>
      <c r="P367" s="218"/>
      <c r="Q367" s="218"/>
      <c r="R367" s="218"/>
      <c r="S367" s="218"/>
      <c r="T367" s="219"/>
      <c r="AT367" s="220" t="s">
        <v>144</v>
      </c>
      <c r="AU367" s="220" t="s">
        <v>86</v>
      </c>
      <c r="AV367" s="14" t="s">
        <v>86</v>
      </c>
      <c r="AW367" s="14" t="s">
        <v>37</v>
      </c>
      <c r="AX367" s="14" t="s">
        <v>77</v>
      </c>
      <c r="AY367" s="220" t="s">
        <v>131</v>
      </c>
    </row>
    <row r="368" spans="2:51" s="14" customFormat="1" ht="22.5">
      <c r="B368" s="210"/>
      <c r="C368" s="211"/>
      <c r="D368" s="193" t="s">
        <v>144</v>
      </c>
      <c r="E368" s="212" t="s">
        <v>19</v>
      </c>
      <c r="F368" s="213" t="s">
        <v>471</v>
      </c>
      <c r="G368" s="211"/>
      <c r="H368" s="214">
        <v>87.306</v>
      </c>
      <c r="I368" s="215"/>
      <c r="J368" s="211"/>
      <c r="K368" s="211"/>
      <c r="L368" s="216"/>
      <c r="M368" s="217"/>
      <c r="N368" s="218"/>
      <c r="O368" s="218"/>
      <c r="P368" s="218"/>
      <c r="Q368" s="218"/>
      <c r="R368" s="218"/>
      <c r="S368" s="218"/>
      <c r="T368" s="219"/>
      <c r="AT368" s="220" t="s">
        <v>144</v>
      </c>
      <c r="AU368" s="220" t="s">
        <v>86</v>
      </c>
      <c r="AV368" s="14" t="s">
        <v>86</v>
      </c>
      <c r="AW368" s="14" t="s">
        <v>37</v>
      </c>
      <c r="AX368" s="14" t="s">
        <v>77</v>
      </c>
      <c r="AY368" s="220" t="s">
        <v>131</v>
      </c>
    </row>
    <row r="369" spans="2:51" s="16" customFormat="1" ht="12">
      <c r="B369" s="243"/>
      <c r="C369" s="244"/>
      <c r="D369" s="193" t="s">
        <v>144</v>
      </c>
      <c r="E369" s="245" t="s">
        <v>19</v>
      </c>
      <c r="F369" s="246" t="s">
        <v>251</v>
      </c>
      <c r="G369" s="244"/>
      <c r="H369" s="247">
        <v>154.506</v>
      </c>
      <c r="I369" s="248"/>
      <c r="J369" s="244"/>
      <c r="K369" s="244"/>
      <c r="L369" s="249"/>
      <c r="M369" s="250"/>
      <c r="N369" s="251"/>
      <c r="O369" s="251"/>
      <c r="P369" s="251"/>
      <c r="Q369" s="251"/>
      <c r="R369" s="251"/>
      <c r="S369" s="251"/>
      <c r="T369" s="252"/>
      <c r="AT369" s="253" t="s">
        <v>144</v>
      </c>
      <c r="AU369" s="253" t="s">
        <v>86</v>
      </c>
      <c r="AV369" s="16" t="s">
        <v>138</v>
      </c>
      <c r="AW369" s="16" t="s">
        <v>37</v>
      </c>
      <c r="AX369" s="16" t="s">
        <v>84</v>
      </c>
      <c r="AY369" s="253" t="s">
        <v>131</v>
      </c>
    </row>
    <row r="370" spans="1:65" s="2" customFormat="1" ht="24.2" customHeight="1">
      <c r="A370" s="36"/>
      <c r="B370" s="37"/>
      <c r="C370" s="180" t="s">
        <v>472</v>
      </c>
      <c r="D370" s="180" t="s">
        <v>133</v>
      </c>
      <c r="E370" s="181" t="s">
        <v>473</v>
      </c>
      <c r="F370" s="182" t="s">
        <v>474</v>
      </c>
      <c r="G370" s="183" t="s">
        <v>179</v>
      </c>
      <c r="H370" s="184">
        <v>26</v>
      </c>
      <c r="I370" s="185"/>
      <c r="J370" s="186">
        <f>ROUND(I370*H370,2)</f>
        <v>0</v>
      </c>
      <c r="K370" s="182" t="s">
        <v>233</v>
      </c>
      <c r="L370" s="41"/>
      <c r="M370" s="187" t="s">
        <v>19</v>
      </c>
      <c r="N370" s="188" t="s">
        <v>48</v>
      </c>
      <c r="O370" s="66"/>
      <c r="P370" s="189">
        <f>O370*H370</f>
        <v>0</v>
      </c>
      <c r="Q370" s="189">
        <v>0</v>
      </c>
      <c r="R370" s="189">
        <f>Q370*H370</f>
        <v>0</v>
      </c>
      <c r="S370" s="189">
        <v>0</v>
      </c>
      <c r="T370" s="190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91" t="s">
        <v>138</v>
      </c>
      <c r="AT370" s="191" t="s">
        <v>133</v>
      </c>
      <c r="AU370" s="191" t="s">
        <v>86</v>
      </c>
      <c r="AY370" s="19" t="s">
        <v>131</v>
      </c>
      <c r="BE370" s="192">
        <f>IF(N370="základní",J370,0)</f>
        <v>0</v>
      </c>
      <c r="BF370" s="192">
        <f>IF(N370="snížená",J370,0)</f>
        <v>0</v>
      </c>
      <c r="BG370" s="192">
        <f>IF(N370="zákl. přenesená",J370,0)</f>
        <v>0</v>
      </c>
      <c r="BH370" s="192">
        <f>IF(N370="sníž. přenesená",J370,0)</f>
        <v>0</v>
      </c>
      <c r="BI370" s="192">
        <f>IF(N370="nulová",J370,0)</f>
        <v>0</v>
      </c>
      <c r="BJ370" s="19" t="s">
        <v>84</v>
      </c>
      <c r="BK370" s="192">
        <f>ROUND(I370*H370,2)</f>
        <v>0</v>
      </c>
      <c r="BL370" s="19" t="s">
        <v>138</v>
      </c>
      <c r="BM370" s="191" t="s">
        <v>475</v>
      </c>
    </row>
    <row r="371" spans="1:47" s="2" customFormat="1" ht="19.5">
      <c r="A371" s="36"/>
      <c r="B371" s="37"/>
      <c r="C371" s="38"/>
      <c r="D371" s="193" t="s">
        <v>140</v>
      </c>
      <c r="E371" s="38"/>
      <c r="F371" s="194" t="s">
        <v>474</v>
      </c>
      <c r="G371" s="38"/>
      <c r="H371" s="38"/>
      <c r="I371" s="195"/>
      <c r="J371" s="38"/>
      <c r="K371" s="38"/>
      <c r="L371" s="41"/>
      <c r="M371" s="196"/>
      <c r="N371" s="197"/>
      <c r="O371" s="66"/>
      <c r="P371" s="66"/>
      <c r="Q371" s="66"/>
      <c r="R371" s="66"/>
      <c r="S371" s="66"/>
      <c r="T371" s="67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9" t="s">
        <v>140</v>
      </c>
      <c r="AU371" s="19" t="s">
        <v>86</v>
      </c>
    </row>
    <row r="372" spans="2:51" s="13" customFormat="1" ht="12">
      <c r="B372" s="200"/>
      <c r="C372" s="201"/>
      <c r="D372" s="193" t="s">
        <v>144</v>
      </c>
      <c r="E372" s="202" t="s">
        <v>19</v>
      </c>
      <c r="F372" s="203" t="s">
        <v>476</v>
      </c>
      <c r="G372" s="201"/>
      <c r="H372" s="202" t="s">
        <v>19</v>
      </c>
      <c r="I372" s="204"/>
      <c r="J372" s="201"/>
      <c r="K372" s="201"/>
      <c r="L372" s="205"/>
      <c r="M372" s="206"/>
      <c r="N372" s="207"/>
      <c r="O372" s="207"/>
      <c r="P372" s="207"/>
      <c r="Q372" s="207"/>
      <c r="R372" s="207"/>
      <c r="S372" s="207"/>
      <c r="T372" s="208"/>
      <c r="AT372" s="209" t="s">
        <v>144</v>
      </c>
      <c r="AU372" s="209" t="s">
        <v>86</v>
      </c>
      <c r="AV372" s="13" t="s">
        <v>84</v>
      </c>
      <c r="AW372" s="13" t="s">
        <v>37</v>
      </c>
      <c r="AX372" s="13" t="s">
        <v>77</v>
      </c>
      <c r="AY372" s="209" t="s">
        <v>131</v>
      </c>
    </row>
    <row r="373" spans="2:51" s="14" customFormat="1" ht="12">
      <c r="B373" s="210"/>
      <c r="C373" s="211"/>
      <c r="D373" s="193" t="s">
        <v>144</v>
      </c>
      <c r="E373" s="212" t="s">
        <v>19</v>
      </c>
      <c r="F373" s="213" t="s">
        <v>477</v>
      </c>
      <c r="G373" s="211"/>
      <c r="H373" s="214">
        <v>26</v>
      </c>
      <c r="I373" s="215"/>
      <c r="J373" s="211"/>
      <c r="K373" s="211"/>
      <c r="L373" s="216"/>
      <c r="M373" s="217"/>
      <c r="N373" s="218"/>
      <c r="O373" s="218"/>
      <c r="P373" s="218"/>
      <c r="Q373" s="218"/>
      <c r="R373" s="218"/>
      <c r="S373" s="218"/>
      <c r="T373" s="219"/>
      <c r="AT373" s="220" t="s">
        <v>144</v>
      </c>
      <c r="AU373" s="220" t="s">
        <v>86</v>
      </c>
      <c r="AV373" s="14" t="s">
        <v>86</v>
      </c>
      <c r="AW373" s="14" t="s">
        <v>37</v>
      </c>
      <c r="AX373" s="14" t="s">
        <v>84</v>
      </c>
      <c r="AY373" s="220" t="s">
        <v>131</v>
      </c>
    </row>
    <row r="374" spans="1:65" s="2" customFormat="1" ht="24.2" customHeight="1">
      <c r="A374" s="36"/>
      <c r="B374" s="37"/>
      <c r="C374" s="180" t="s">
        <v>478</v>
      </c>
      <c r="D374" s="180" t="s">
        <v>133</v>
      </c>
      <c r="E374" s="181" t="s">
        <v>479</v>
      </c>
      <c r="F374" s="182" t="s">
        <v>480</v>
      </c>
      <c r="G374" s="183" t="s">
        <v>136</v>
      </c>
      <c r="H374" s="184">
        <v>411.18</v>
      </c>
      <c r="I374" s="185"/>
      <c r="J374" s="186">
        <f>ROUND(I374*H374,2)</f>
        <v>0</v>
      </c>
      <c r="K374" s="182" t="s">
        <v>137</v>
      </c>
      <c r="L374" s="41"/>
      <c r="M374" s="187" t="s">
        <v>19</v>
      </c>
      <c r="N374" s="188" t="s">
        <v>48</v>
      </c>
      <c r="O374" s="66"/>
      <c r="P374" s="189">
        <f>O374*H374</f>
        <v>0</v>
      </c>
      <c r="Q374" s="189">
        <v>0.00237</v>
      </c>
      <c r="R374" s="189">
        <f>Q374*H374</f>
        <v>0.9744966</v>
      </c>
      <c r="S374" s="189">
        <v>0</v>
      </c>
      <c r="T374" s="190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91" t="s">
        <v>138</v>
      </c>
      <c r="AT374" s="191" t="s">
        <v>133</v>
      </c>
      <c r="AU374" s="191" t="s">
        <v>86</v>
      </c>
      <c r="AY374" s="19" t="s">
        <v>131</v>
      </c>
      <c r="BE374" s="192">
        <f>IF(N374="základní",J374,0)</f>
        <v>0</v>
      </c>
      <c r="BF374" s="192">
        <f>IF(N374="snížená",J374,0)</f>
        <v>0</v>
      </c>
      <c r="BG374" s="192">
        <f>IF(N374="zákl. přenesená",J374,0)</f>
        <v>0</v>
      </c>
      <c r="BH374" s="192">
        <f>IF(N374="sníž. přenesená",J374,0)</f>
        <v>0</v>
      </c>
      <c r="BI374" s="192">
        <f>IF(N374="nulová",J374,0)</f>
        <v>0</v>
      </c>
      <c r="BJ374" s="19" t="s">
        <v>84</v>
      </c>
      <c r="BK374" s="192">
        <f>ROUND(I374*H374,2)</f>
        <v>0</v>
      </c>
      <c r="BL374" s="19" t="s">
        <v>138</v>
      </c>
      <c r="BM374" s="191" t="s">
        <v>481</v>
      </c>
    </row>
    <row r="375" spans="1:47" s="2" customFormat="1" ht="19.5">
      <c r="A375" s="36"/>
      <c r="B375" s="37"/>
      <c r="C375" s="38"/>
      <c r="D375" s="193" t="s">
        <v>140</v>
      </c>
      <c r="E375" s="38"/>
      <c r="F375" s="194" t="s">
        <v>482</v>
      </c>
      <c r="G375" s="38"/>
      <c r="H375" s="38"/>
      <c r="I375" s="195"/>
      <c r="J375" s="38"/>
      <c r="K375" s="38"/>
      <c r="L375" s="41"/>
      <c r="M375" s="196"/>
      <c r="N375" s="197"/>
      <c r="O375" s="66"/>
      <c r="P375" s="66"/>
      <c r="Q375" s="66"/>
      <c r="R375" s="66"/>
      <c r="S375" s="66"/>
      <c r="T375" s="67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9" t="s">
        <v>140</v>
      </c>
      <c r="AU375" s="19" t="s">
        <v>86</v>
      </c>
    </row>
    <row r="376" spans="1:47" s="2" customFormat="1" ht="12">
      <c r="A376" s="36"/>
      <c r="B376" s="37"/>
      <c r="C376" s="38"/>
      <c r="D376" s="198" t="s">
        <v>142</v>
      </c>
      <c r="E376" s="38"/>
      <c r="F376" s="199" t="s">
        <v>483</v>
      </c>
      <c r="G376" s="38"/>
      <c r="H376" s="38"/>
      <c r="I376" s="195"/>
      <c r="J376" s="38"/>
      <c r="K376" s="38"/>
      <c r="L376" s="41"/>
      <c r="M376" s="196"/>
      <c r="N376" s="197"/>
      <c r="O376" s="66"/>
      <c r="P376" s="66"/>
      <c r="Q376" s="66"/>
      <c r="R376" s="66"/>
      <c r="S376" s="66"/>
      <c r="T376" s="67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9" t="s">
        <v>142</v>
      </c>
      <c r="AU376" s="19" t="s">
        <v>86</v>
      </c>
    </row>
    <row r="377" spans="2:51" s="13" customFormat="1" ht="12">
      <c r="B377" s="200"/>
      <c r="C377" s="201"/>
      <c r="D377" s="193" t="s">
        <v>144</v>
      </c>
      <c r="E377" s="202" t="s">
        <v>19</v>
      </c>
      <c r="F377" s="203" t="s">
        <v>484</v>
      </c>
      <c r="G377" s="201"/>
      <c r="H377" s="202" t="s">
        <v>19</v>
      </c>
      <c r="I377" s="204"/>
      <c r="J377" s="201"/>
      <c r="K377" s="201"/>
      <c r="L377" s="205"/>
      <c r="M377" s="206"/>
      <c r="N377" s="207"/>
      <c r="O377" s="207"/>
      <c r="P377" s="207"/>
      <c r="Q377" s="207"/>
      <c r="R377" s="207"/>
      <c r="S377" s="207"/>
      <c r="T377" s="208"/>
      <c r="AT377" s="209" t="s">
        <v>144</v>
      </c>
      <c r="AU377" s="209" t="s">
        <v>86</v>
      </c>
      <c r="AV377" s="13" t="s">
        <v>84</v>
      </c>
      <c r="AW377" s="13" t="s">
        <v>37</v>
      </c>
      <c r="AX377" s="13" t="s">
        <v>77</v>
      </c>
      <c r="AY377" s="209" t="s">
        <v>131</v>
      </c>
    </row>
    <row r="378" spans="2:51" s="14" customFormat="1" ht="12">
      <c r="B378" s="210"/>
      <c r="C378" s="211"/>
      <c r="D378" s="193" t="s">
        <v>144</v>
      </c>
      <c r="E378" s="212" t="s">
        <v>19</v>
      </c>
      <c r="F378" s="213" t="s">
        <v>485</v>
      </c>
      <c r="G378" s="211"/>
      <c r="H378" s="214">
        <v>38.4</v>
      </c>
      <c r="I378" s="215"/>
      <c r="J378" s="211"/>
      <c r="K378" s="211"/>
      <c r="L378" s="216"/>
      <c r="M378" s="217"/>
      <c r="N378" s="218"/>
      <c r="O378" s="218"/>
      <c r="P378" s="218"/>
      <c r="Q378" s="218"/>
      <c r="R378" s="218"/>
      <c r="S378" s="218"/>
      <c r="T378" s="219"/>
      <c r="AT378" s="220" t="s">
        <v>144</v>
      </c>
      <c r="AU378" s="220" t="s">
        <v>86</v>
      </c>
      <c r="AV378" s="14" t="s">
        <v>86</v>
      </c>
      <c r="AW378" s="14" t="s">
        <v>37</v>
      </c>
      <c r="AX378" s="14" t="s">
        <v>77</v>
      </c>
      <c r="AY378" s="220" t="s">
        <v>131</v>
      </c>
    </row>
    <row r="379" spans="2:51" s="14" customFormat="1" ht="12">
      <c r="B379" s="210"/>
      <c r="C379" s="211"/>
      <c r="D379" s="193" t="s">
        <v>144</v>
      </c>
      <c r="E379" s="212" t="s">
        <v>19</v>
      </c>
      <c r="F379" s="213" t="s">
        <v>486</v>
      </c>
      <c r="G379" s="211"/>
      <c r="H379" s="214">
        <v>372.78</v>
      </c>
      <c r="I379" s="215"/>
      <c r="J379" s="211"/>
      <c r="K379" s="211"/>
      <c r="L379" s="216"/>
      <c r="M379" s="217"/>
      <c r="N379" s="218"/>
      <c r="O379" s="218"/>
      <c r="P379" s="218"/>
      <c r="Q379" s="218"/>
      <c r="R379" s="218"/>
      <c r="S379" s="218"/>
      <c r="T379" s="219"/>
      <c r="AT379" s="220" t="s">
        <v>144</v>
      </c>
      <c r="AU379" s="220" t="s">
        <v>86</v>
      </c>
      <c r="AV379" s="14" t="s">
        <v>86</v>
      </c>
      <c r="AW379" s="14" t="s">
        <v>37</v>
      </c>
      <c r="AX379" s="14" t="s">
        <v>77</v>
      </c>
      <c r="AY379" s="220" t="s">
        <v>131</v>
      </c>
    </row>
    <row r="380" spans="2:51" s="16" customFormat="1" ht="12">
      <c r="B380" s="243"/>
      <c r="C380" s="244"/>
      <c r="D380" s="193" t="s">
        <v>144</v>
      </c>
      <c r="E380" s="245" t="s">
        <v>19</v>
      </c>
      <c r="F380" s="246" t="s">
        <v>251</v>
      </c>
      <c r="G380" s="244"/>
      <c r="H380" s="247">
        <v>411.18</v>
      </c>
      <c r="I380" s="248"/>
      <c r="J380" s="244"/>
      <c r="K380" s="244"/>
      <c r="L380" s="249"/>
      <c r="M380" s="250"/>
      <c r="N380" s="251"/>
      <c r="O380" s="251"/>
      <c r="P380" s="251"/>
      <c r="Q380" s="251"/>
      <c r="R380" s="251"/>
      <c r="S380" s="251"/>
      <c r="T380" s="252"/>
      <c r="AT380" s="253" t="s">
        <v>144</v>
      </c>
      <c r="AU380" s="253" t="s">
        <v>86</v>
      </c>
      <c r="AV380" s="16" t="s">
        <v>138</v>
      </c>
      <c r="AW380" s="16" t="s">
        <v>37</v>
      </c>
      <c r="AX380" s="16" t="s">
        <v>84</v>
      </c>
      <c r="AY380" s="253" t="s">
        <v>131</v>
      </c>
    </row>
    <row r="381" spans="1:65" s="2" customFormat="1" ht="24.2" customHeight="1">
      <c r="A381" s="36"/>
      <c r="B381" s="37"/>
      <c r="C381" s="180" t="s">
        <v>487</v>
      </c>
      <c r="D381" s="180" t="s">
        <v>133</v>
      </c>
      <c r="E381" s="181" t="s">
        <v>488</v>
      </c>
      <c r="F381" s="182" t="s">
        <v>489</v>
      </c>
      <c r="G381" s="183" t="s">
        <v>136</v>
      </c>
      <c r="H381" s="184">
        <v>411.18</v>
      </c>
      <c r="I381" s="185"/>
      <c r="J381" s="186">
        <f>ROUND(I381*H381,2)</f>
        <v>0</v>
      </c>
      <c r="K381" s="182" t="s">
        <v>137</v>
      </c>
      <c r="L381" s="41"/>
      <c r="M381" s="187" t="s">
        <v>19</v>
      </c>
      <c r="N381" s="188" t="s">
        <v>48</v>
      </c>
      <c r="O381" s="66"/>
      <c r="P381" s="189">
        <f>O381*H381</f>
        <v>0</v>
      </c>
      <c r="Q381" s="189">
        <v>0</v>
      </c>
      <c r="R381" s="189">
        <f>Q381*H381</f>
        <v>0</v>
      </c>
      <c r="S381" s="189">
        <v>0</v>
      </c>
      <c r="T381" s="190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91" t="s">
        <v>138</v>
      </c>
      <c r="AT381" s="191" t="s">
        <v>133</v>
      </c>
      <c r="AU381" s="191" t="s">
        <v>86</v>
      </c>
      <c r="AY381" s="19" t="s">
        <v>131</v>
      </c>
      <c r="BE381" s="192">
        <f>IF(N381="základní",J381,0)</f>
        <v>0</v>
      </c>
      <c r="BF381" s="192">
        <f>IF(N381="snížená",J381,0)</f>
        <v>0</v>
      </c>
      <c r="BG381" s="192">
        <f>IF(N381="zákl. přenesená",J381,0)</f>
        <v>0</v>
      </c>
      <c r="BH381" s="192">
        <f>IF(N381="sníž. přenesená",J381,0)</f>
        <v>0</v>
      </c>
      <c r="BI381" s="192">
        <f>IF(N381="nulová",J381,0)</f>
        <v>0</v>
      </c>
      <c r="BJ381" s="19" t="s">
        <v>84</v>
      </c>
      <c r="BK381" s="192">
        <f>ROUND(I381*H381,2)</f>
        <v>0</v>
      </c>
      <c r="BL381" s="19" t="s">
        <v>138</v>
      </c>
      <c r="BM381" s="191" t="s">
        <v>490</v>
      </c>
    </row>
    <row r="382" spans="1:47" s="2" customFormat="1" ht="19.5">
      <c r="A382" s="36"/>
      <c r="B382" s="37"/>
      <c r="C382" s="38"/>
      <c r="D382" s="193" t="s">
        <v>140</v>
      </c>
      <c r="E382" s="38"/>
      <c r="F382" s="194" t="s">
        <v>491</v>
      </c>
      <c r="G382" s="38"/>
      <c r="H382" s="38"/>
      <c r="I382" s="195"/>
      <c r="J382" s="38"/>
      <c r="K382" s="38"/>
      <c r="L382" s="41"/>
      <c r="M382" s="196"/>
      <c r="N382" s="197"/>
      <c r="O382" s="66"/>
      <c r="P382" s="66"/>
      <c r="Q382" s="66"/>
      <c r="R382" s="66"/>
      <c r="S382" s="66"/>
      <c r="T382" s="67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T382" s="19" t="s">
        <v>140</v>
      </c>
      <c r="AU382" s="19" t="s">
        <v>86</v>
      </c>
    </row>
    <row r="383" spans="1:47" s="2" customFormat="1" ht="12">
      <c r="A383" s="36"/>
      <c r="B383" s="37"/>
      <c r="C383" s="38"/>
      <c r="D383" s="198" t="s">
        <v>142</v>
      </c>
      <c r="E383" s="38"/>
      <c r="F383" s="199" t="s">
        <v>492</v>
      </c>
      <c r="G383" s="38"/>
      <c r="H383" s="38"/>
      <c r="I383" s="195"/>
      <c r="J383" s="38"/>
      <c r="K383" s="38"/>
      <c r="L383" s="41"/>
      <c r="M383" s="196"/>
      <c r="N383" s="197"/>
      <c r="O383" s="66"/>
      <c r="P383" s="66"/>
      <c r="Q383" s="66"/>
      <c r="R383" s="66"/>
      <c r="S383" s="66"/>
      <c r="T383" s="67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9" t="s">
        <v>142</v>
      </c>
      <c r="AU383" s="19" t="s">
        <v>86</v>
      </c>
    </row>
    <row r="384" spans="2:51" s="13" customFormat="1" ht="12">
      <c r="B384" s="200"/>
      <c r="C384" s="201"/>
      <c r="D384" s="193" t="s">
        <v>144</v>
      </c>
      <c r="E384" s="202" t="s">
        <v>19</v>
      </c>
      <c r="F384" s="203" t="s">
        <v>493</v>
      </c>
      <c r="G384" s="201"/>
      <c r="H384" s="202" t="s">
        <v>19</v>
      </c>
      <c r="I384" s="204"/>
      <c r="J384" s="201"/>
      <c r="K384" s="201"/>
      <c r="L384" s="205"/>
      <c r="M384" s="206"/>
      <c r="N384" s="207"/>
      <c r="O384" s="207"/>
      <c r="P384" s="207"/>
      <c r="Q384" s="207"/>
      <c r="R384" s="207"/>
      <c r="S384" s="207"/>
      <c r="T384" s="208"/>
      <c r="AT384" s="209" t="s">
        <v>144</v>
      </c>
      <c r="AU384" s="209" t="s">
        <v>86</v>
      </c>
      <c r="AV384" s="13" t="s">
        <v>84</v>
      </c>
      <c r="AW384" s="13" t="s">
        <v>37</v>
      </c>
      <c r="AX384" s="13" t="s">
        <v>77</v>
      </c>
      <c r="AY384" s="209" t="s">
        <v>131</v>
      </c>
    </row>
    <row r="385" spans="2:51" s="14" customFormat="1" ht="12">
      <c r="B385" s="210"/>
      <c r="C385" s="211"/>
      <c r="D385" s="193" t="s">
        <v>144</v>
      </c>
      <c r="E385" s="212" t="s">
        <v>19</v>
      </c>
      <c r="F385" s="213" t="s">
        <v>485</v>
      </c>
      <c r="G385" s="211"/>
      <c r="H385" s="214">
        <v>38.4</v>
      </c>
      <c r="I385" s="215"/>
      <c r="J385" s="211"/>
      <c r="K385" s="211"/>
      <c r="L385" s="216"/>
      <c r="M385" s="217"/>
      <c r="N385" s="218"/>
      <c r="O385" s="218"/>
      <c r="P385" s="218"/>
      <c r="Q385" s="218"/>
      <c r="R385" s="218"/>
      <c r="S385" s="218"/>
      <c r="T385" s="219"/>
      <c r="AT385" s="220" t="s">
        <v>144</v>
      </c>
      <c r="AU385" s="220" t="s">
        <v>86</v>
      </c>
      <c r="AV385" s="14" t="s">
        <v>86</v>
      </c>
      <c r="AW385" s="14" t="s">
        <v>37</v>
      </c>
      <c r="AX385" s="14" t="s">
        <v>77</v>
      </c>
      <c r="AY385" s="220" t="s">
        <v>131</v>
      </c>
    </row>
    <row r="386" spans="2:51" s="14" customFormat="1" ht="12">
      <c r="B386" s="210"/>
      <c r="C386" s="211"/>
      <c r="D386" s="193" t="s">
        <v>144</v>
      </c>
      <c r="E386" s="212" t="s">
        <v>19</v>
      </c>
      <c r="F386" s="213" t="s">
        <v>486</v>
      </c>
      <c r="G386" s="211"/>
      <c r="H386" s="214">
        <v>372.78</v>
      </c>
      <c r="I386" s="215"/>
      <c r="J386" s="211"/>
      <c r="K386" s="211"/>
      <c r="L386" s="216"/>
      <c r="M386" s="217"/>
      <c r="N386" s="218"/>
      <c r="O386" s="218"/>
      <c r="P386" s="218"/>
      <c r="Q386" s="218"/>
      <c r="R386" s="218"/>
      <c r="S386" s="218"/>
      <c r="T386" s="219"/>
      <c r="AT386" s="220" t="s">
        <v>144</v>
      </c>
      <c r="AU386" s="220" t="s">
        <v>86</v>
      </c>
      <c r="AV386" s="14" t="s">
        <v>86</v>
      </c>
      <c r="AW386" s="14" t="s">
        <v>37</v>
      </c>
      <c r="AX386" s="14" t="s">
        <v>77</v>
      </c>
      <c r="AY386" s="220" t="s">
        <v>131</v>
      </c>
    </row>
    <row r="387" spans="2:51" s="16" customFormat="1" ht="12">
      <c r="B387" s="243"/>
      <c r="C387" s="244"/>
      <c r="D387" s="193" t="s">
        <v>144</v>
      </c>
      <c r="E387" s="245" t="s">
        <v>19</v>
      </c>
      <c r="F387" s="246" t="s">
        <v>251</v>
      </c>
      <c r="G387" s="244"/>
      <c r="H387" s="247">
        <v>411.18</v>
      </c>
      <c r="I387" s="248"/>
      <c r="J387" s="244"/>
      <c r="K387" s="244"/>
      <c r="L387" s="249"/>
      <c r="M387" s="250"/>
      <c r="N387" s="251"/>
      <c r="O387" s="251"/>
      <c r="P387" s="251"/>
      <c r="Q387" s="251"/>
      <c r="R387" s="251"/>
      <c r="S387" s="251"/>
      <c r="T387" s="252"/>
      <c r="AT387" s="253" t="s">
        <v>144</v>
      </c>
      <c r="AU387" s="253" t="s">
        <v>86</v>
      </c>
      <c r="AV387" s="16" t="s">
        <v>138</v>
      </c>
      <c r="AW387" s="16" t="s">
        <v>37</v>
      </c>
      <c r="AX387" s="16" t="s">
        <v>84</v>
      </c>
      <c r="AY387" s="253" t="s">
        <v>131</v>
      </c>
    </row>
    <row r="388" spans="1:65" s="2" customFormat="1" ht="24.2" customHeight="1">
      <c r="A388" s="36"/>
      <c r="B388" s="37"/>
      <c r="C388" s="180" t="s">
        <v>494</v>
      </c>
      <c r="D388" s="180" t="s">
        <v>133</v>
      </c>
      <c r="E388" s="181" t="s">
        <v>495</v>
      </c>
      <c r="F388" s="182" t="s">
        <v>496</v>
      </c>
      <c r="G388" s="183" t="s">
        <v>189</v>
      </c>
      <c r="H388" s="184">
        <v>11.6</v>
      </c>
      <c r="I388" s="185"/>
      <c r="J388" s="186">
        <f>ROUND(I388*H388,2)</f>
        <v>0</v>
      </c>
      <c r="K388" s="182" t="s">
        <v>137</v>
      </c>
      <c r="L388" s="41"/>
      <c r="M388" s="187" t="s">
        <v>19</v>
      </c>
      <c r="N388" s="188" t="s">
        <v>48</v>
      </c>
      <c r="O388" s="66"/>
      <c r="P388" s="189">
        <f>O388*H388</f>
        <v>0</v>
      </c>
      <c r="Q388" s="189">
        <v>1.04359</v>
      </c>
      <c r="R388" s="189">
        <f>Q388*H388</f>
        <v>12.105644</v>
      </c>
      <c r="S388" s="189">
        <v>0</v>
      </c>
      <c r="T388" s="190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191" t="s">
        <v>138</v>
      </c>
      <c r="AT388" s="191" t="s">
        <v>133</v>
      </c>
      <c r="AU388" s="191" t="s">
        <v>86</v>
      </c>
      <c r="AY388" s="19" t="s">
        <v>131</v>
      </c>
      <c r="BE388" s="192">
        <f>IF(N388="základní",J388,0)</f>
        <v>0</v>
      </c>
      <c r="BF388" s="192">
        <f>IF(N388="snížená",J388,0)</f>
        <v>0</v>
      </c>
      <c r="BG388" s="192">
        <f>IF(N388="zákl. přenesená",J388,0)</f>
        <v>0</v>
      </c>
      <c r="BH388" s="192">
        <f>IF(N388="sníž. přenesená",J388,0)</f>
        <v>0</v>
      </c>
      <c r="BI388" s="192">
        <f>IF(N388="nulová",J388,0)</f>
        <v>0</v>
      </c>
      <c r="BJ388" s="19" t="s">
        <v>84</v>
      </c>
      <c r="BK388" s="192">
        <f>ROUND(I388*H388,2)</f>
        <v>0</v>
      </c>
      <c r="BL388" s="19" t="s">
        <v>138</v>
      </c>
      <c r="BM388" s="191" t="s">
        <v>497</v>
      </c>
    </row>
    <row r="389" spans="1:47" s="2" customFormat="1" ht="19.5">
      <c r="A389" s="36"/>
      <c r="B389" s="37"/>
      <c r="C389" s="38"/>
      <c r="D389" s="193" t="s">
        <v>140</v>
      </c>
      <c r="E389" s="38"/>
      <c r="F389" s="194" t="s">
        <v>498</v>
      </c>
      <c r="G389" s="38"/>
      <c r="H389" s="38"/>
      <c r="I389" s="195"/>
      <c r="J389" s="38"/>
      <c r="K389" s="38"/>
      <c r="L389" s="41"/>
      <c r="M389" s="196"/>
      <c r="N389" s="197"/>
      <c r="O389" s="66"/>
      <c r="P389" s="66"/>
      <c r="Q389" s="66"/>
      <c r="R389" s="66"/>
      <c r="S389" s="66"/>
      <c r="T389" s="67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T389" s="19" t="s">
        <v>140</v>
      </c>
      <c r="AU389" s="19" t="s">
        <v>86</v>
      </c>
    </row>
    <row r="390" spans="1:47" s="2" customFormat="1" ht="12">
      <c r="A390" s="36"/>
      <c r="B390" s="37"/>
      <c r="C390" s="38"/>
      <c r="D390" s="198" t="s">
        <v>142</v>
      </c>
      <c r="E390" s="38"/>
      <c r="F390" s="199" t="s">
        <v>499</v>
      </c>
      <c r="G390" s="38"/>
      <c r="H390" s="38"/>
      <c r="I390" s="195"/>
      <c r="J390" s="38"/>
      <c r="K390" s="38"/>
      <c r="L390" s="41"/>
      <c r="M390" s="196"/>
      <c r="N390" s="197"/>
      <c r="O390" s="66"/>
      <c r="P390" s="66"/>
      <c r="Q390" s="66"/>
      <c r="R390" s="66"/>
      <c r="S390" s="66"/>
      <c r="T390" s="67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T390" s="19" t="s">
        <v>142</v>
      </c>
      <c r="AU390" s="19" t="s">
        <v>86</v>
      </c>
    </row>
    <row r="391" spans="2:51" s="13" customFormat="1" ht="22.5">
      <c r="B391" s="200"/>
      <c r="C391" s="201"/>
      <c r="D391" s="193" t="s">
        <v>144</v>
      </c>
      <c r="E391" s="202" t="s">
        <v>19</v>
      </c>
      <c r="F391" s="203" t="s">
        <v>469</v>
      </c>
      <c r="G391" s="201"/>
      <c r="H391" s="202" t="s">
        <v>19</v>
      </c>
      <c r="I391" s="204"/>
      <c r="J391" s="201"/>
      <c r="K391" s="201"/>
      <c r="L391" s="205"/>
      <c r="M391" s="206"/>
      <c r="N391" s="207"/>
      <c r="O391" s="207"/>
      <c r="P391" s="207"/>
      <c r="Q391" s="207"/>
      <c r="R391" s="207"/>
      <c r="S391" s="207"/>
      <c r="T391" s="208"/>
      <c r="AT391" s="209" t="s">
        <v>144</v>
      </c>
      <c r="AU391" s="209" t="s">
        <v>86</v>
      </c>
      <c r="AV391" s="13" t="s">
        <v>84</v>
      </c>
      <c r="AW391" s="13" t="s">
        <v>37</v>
      </c>
      <c r="AX391" s="13" t="s">
        <v>77</v>
      </c>
      <c r="AY391" s="209" t="s">
        <v>131</v>
      </c>
    </row>
    <row r="392" spans="2:51" s="13" customFormat="1" ht="12">
      <c r="B392" s="200"/>
      <c r="C392" s="201"/>
      <c r="D392" s="193" t="s">
        <v>144</v>
      </c>
      <c r="E392" s="202" t="s">
        <v>19</v>
      </c>
      <c r="F392" s="203" t="s">
        <v>500</v>
      </c>
      <c r="G392" s="201"/>
      <c r="H392" s="202" t="s">
        <v>19</v>
      </c>
      <c r="I392" s="204"/>
      <c r="J392" s="201"/>
      <c r="K392" s="201"/>
      <c r="L392" s="205"/>
      <c r="M392" s="206"/>
      <c r="N392" s="207"/>
      <c r="O392" s="207"/>
      <c r="P392" s="207"/>
      <c r="Q392" s="207"/>
      <c r="R392" s="207"/>
      <c r="S392" s="207"/>
      <c r="T392" s="208"/>
      <c r="AT392" s="209" t="s">
        <v>144</v>
      </c>
      <c r="AU392" s="209" t="s">
        <v>86</v>
      </c>
      <c r="AV392" s="13" t="s">
        <v>84</v>
      </c>
      <c r="AW392" s="13" t="s">
        <v>37</v>
      </c>
      <c r="AX392" s="13" t="s">
        <v>77</v>
      </c>
      <c r="AY392" s="209" t="s">
        <v>131</v>
      </c>
    </row>
    <row r="393" spans="2:51" s="14" customFormat="1" ht="12">
      <c r="B393" s="210"/>
      <c r="C393" s="211"/>
      <c r="D393" s="193" t="s">
        <v>144</v>
      </c>
      <c r="E393" s="212" t="s">
        <v>19</v>
      </c>
      <c r="F393" s="213" t="s">
        <v>501</v>
      </c>
      <c r="G393" s="211"/>
      <c r="H393" s="214">
        <v>11.6</v>
      </c>
      <c r="I393" s="215"/>
      <c r="J393" s="211"/>
      <c r="K393" s="211"/>
      <c r="L393" s="216"/>
      <c r="M393" s="217"/>
      <c r="N393" s="218"/>
      <c r="O393" s="218"/>
      <c r="P393" s="218"/>
      <c r="Q393" s="218"/>
      <c r="R393" s="218"/>
      <c r="S393" s="218"/>
      <c r="T393" s="219"/>
      <c r="AT393" s="220" t="s">
        <v>144</v>
      </c>
      <c r="AU393" s="220" t="s">
        <v>86</v>
      </c>
      <c r="AV393" s="14" t="s">
        <v>86</v>
      </c>
      <c r="AW393" s="14" t="s">
        <v>37</v>
      </c>
      <c r="AX393" s="14" t="s">
        <v>84</v>
      </c>
      <c r="AY393" s="220" t="s">
        <v>131</v>
      </c>
    </row>
    <row r="394" spans="1:65" s="2" customFormat="1" ht="24.2" customHeight="1">
      <c r="A394" s="36"/>
      <c r="B394" s="37"/>
      <c r="C394" s="180" t="s">
        <v>502</v>
      </c>
      <c r="D394" s="180" t="s">
        <v>133</v>
      </c>
      <c r="E394" s="181" t="s">
        <v>503</v>
      </c>
      <c r="F394" s="182" t="s">
        <v>504</v>
      </c>
      <c r="G394" s="183" t="s">
        <v>179</v>
      </c>
      <c r="H394" s="184">
        <v>4.8</v>
      </c>
      <c r="I394" s="185"/>
      <c r="J394" s="186">
        <f>ROUND(I394*H394,2)</f>
        <v>0</v>
      </c>
      <c r="K394" s="182" t="s">
        <v>137</v>
      </c>
      <c r="L394" s="41"/>
      <c r="M394" s="187" t="s">
        <v>19</v>
      </c>
      <c r="N394" s="188" t="s">
        <v>48</v>
      </c>
      <c r="O394" s="66"/>
      <c r="P394" s="189">
        <f>O394*H394</f>
        <v>0</v>
      </c>
      <c r="Q394" s="189">
        <v>0.00151</v>
      </c>
      <c r="R394" s="189">
        <f>Q394*H394</f>
        <v>0.007248</v>
      </c>
      <c r="S394" s="189">
        <v>0</v>
      </c>
      <c r="T394" s="190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91" t="s">
        <v>138</v>
      </c>
      <c r="AT394" s="191" t="s">
        <v>133</v>
      </c>
      <c r="AU394" s="191" t="s">
        <v>86</v>
      </c>
      <c r="AY394" s="19" t="s">
        <v>131</v>
      </c>
      <c r="BE394" s="192">
        <f>IF(N394="základní",J394,0)</f>
        <v>0</v>
      </c>
      <c r="BF394" s="192">
        <f>IF(N394="snížená",J394,0)</f>
        <v>0</v>
      </c>
      <c r="BG394" s="192">
        <f>IF(N394="zákl. přenesená",J394,0)</f>
        <v>0</v>
      </c>
      <c r="BH394" s="192">
        <f>IF(N394="sníž. přenesená",J394,0)</f>
        <v>0</v>
      </c>
      <c r="BI394" s="192">
        <f>IF(N394="nulová",J394,0)</f>
        <v>0</v>
      </c>
      <c r="BJ394" s="19" t="s">
        <v>84</v>
      </c>
      <c r="BK394" s="192">
        <f>ROUND(I394*H394,2)</f>
        <v>0</v>
      </c>
      <c r="BL394" s="19" t="s">
        <v>138</v>
      </c>
      <c r="BM394" s="191" t="s">
        <v>505</v>
      </c>
    </row>
    <row r="395" spans="1:47" s="2" customFormat="1" ht="12">
      <c r="A395" s="36"/>
      <c r="B395" s="37"/>
      <c r="C395" s="38"/>
      <c r="D395" s="193" t="s">
        <v>140</v>
      </c>
      <c r="E395" s="38"/>
      <c r="F395" s="194" t="s">
        <v>506</v>
      </c>
      <c r="G395" s="38"/>
      <c r="H395" s="38"/>
      <c r="I395" s="195"/>
      <c r="J395" s="38"/>
      <c r="K395" s="38"/>
      <c r="L395" s="41"/>
      <c r="M395" s="196"/>
      <c r="N395" s="197"/>
      <c r="O395" s="66"/>
      <c r="P395" s="66"/>
      <c r="Q395" s="66"/>
      <c r="R395" s="66"/>
      <c r="S395" s="66"/>
      <c r="T395" s="67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T395" s="19" t="s">
        <v>140</v>
      </c>
      <c r="AU395" s="19" t="s">
        <v>86</v>
      </c>
    </row>
    <row r="396" spans="1:47" s="2" customFormat="1" ht="12">
      <c r="A396" s="36"/>
      <c r="B396" s="37"/>
      <c r="C396" s="38"/>
      <c r="D396" s="198" t="s">
        <v>142</v>
      </c>
      <c r="E396" s="38"/>
      <c r="F396" s="199" t="s">
        <v>507</v>
      </c>
      <c r="G396" s="38"/>
      <c r="H396" s="38"/>
      <c r="I396" s="195"/>
      <c r="J396" s="38"/>
      <c r="K396" s="38"/>
      <c r="L396" s="41"/>
      <c r="M396" s="196"/>
      <c r="N396" s="197"/>
      <c r="O396" s="66"/>
      <c r="P396" s="66"/>
      <c r="Q396" s="66"/>
      <c r="R396" s="66"/>
      <c r="S396" s="66"/>
      <c r="T396" s="67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T396" s="19" t="s">
        <v>142</v>
      </c>
      <c r="AU396" s="19" t="s">
        <v>86</v>
      </c>
    </row>
    <row r="397" spans="2:51" s="13" customFormat="1" ht="33.75">
      <c r="B397" s="200"/>
      <c r="C397" s="201"/>
      <c r="D397" s="193" t="s">
        <v>144</v>
      </c>
      <c r="E397" s="202" t="s">
        <v>19</v>
      </c>
      <c r="F397" s="203" t="s">
        <v>508</v>
      </c>
      <c r="G397" s="201"/>
      <c r="H397" s="202" t="s">
        <v>19</v>
      </c>
      <c r="I397" s="204"/>
      <c r="J397" s="201"/>
      <c r="K397" s="201"/>
      <c r="L397" s="205"/>
      <c r="M397" s="206"/>
      <c r="N397" s="207"/>
      <c r="O397" s="207"/>
      <c r="P397" s="207"/>
      <c r="Q397" s="207"/>
      <c r="R397" s="207"/>
      <c r="S397" s="207"/>
      <c r="T397" s="208"/>
      <c r="AT397" s="209" t="s">
        <v>144</v>
      </c>
      <c r="AU397" s="209" t="s">
        <v>86</v>
      </c>
      <c r="AV397" s="13" t="s">
        <v>84</v>
      </c>
      <c r="AW397" s="13" t="s">
        <v>37</v>
      </c>
      <c r="AX397" s="13" t="s">
        <v>77</v>
      </c>
      <c r="AY397" s="209" t="s">
        <v>131</v>
      </c>
    </row>
    <row r="398" spans="2:51" s="14" customFormat="1" ht="12">
      <c r="B398" s="210"/>
      <c r="C398" s="211"/>
      <c r="D398" s="193" t="s">
        <v>144</v>
      </c>
      <c r="E398" s="212" t="s">
        <v>19</v>
      </c>
      <c r="F398" s="213" t="s">
        <v>509</v>
      </c>
      <c r="G398" s="211"/>
      <c r="H398" s="214">
        <v>4.8</v>
      </c>
      <c r="I398" s="215"/>
      <c r="J398" s="211"/>
      <c r="K398" s="211"/>
      <c r="L398" s="216"/>
      <c r="M398" s="217"/>
      <c r="N398" s="218"/>
      <c r="O398" s="218"/>
      <c r="P398" s="218"/>
      <c r="Q398" s="218"/>
      <c r="R398" s="218"/>
      <c r="S398" s="218"/>
      <c r="T398" s="219"/>
      <c r="AT398" s="220" t="s">
        <v>144</v>
      </c>
      <c r="AU398" s="220" t="s">
        <v>86</v>
      </c>
      <c r="AV398" s="14" t="s">
        <v>86</v>
      </c>
      <c r="AW398" s="14" t="s">
        <v>37</v>
      </c>
      <c r="AX398" s="14" t="s">
        <v>84</v>
      </c>
      <c r="AY398" s="220" t="s">
        <v>131</v>
      </c>
    </row>
    <row r="399" spans="1:65" s="2" customFormat="1" ht="24.2" customHeight="1">
      <c r="A399" s="36"/>
      <c r="B399" s="37"/>
      <c r="C399" s="180" t="s">
        <v>510</v>
      </c>
      <c r="D399" s="180" t="s">
        <v>133</v>
      </c>
      <c r="E399" s="181" t="s">
        <v>511</v>
      </c>
      <c r="F399" s="182" t="s">
        <v>512</v>
      </c>
      <c r="G399" s="183" t="s">
        <v>179</v>
      </c>
      <c r="H399" s="184">
        <v>0.6</v>
      </c>
      <c r="I399" s="185"/>
      <c r="J399" s="186">
        <f>ROUND(I399*H399,2)</f>
        <v>0</v>
      </c>
      <c r="K399" s="182" t="s">
        <v>137</v>
      </c>
      <c r="L399" s="41"/>
      <c r="M399" s="187" t="s">
        <v>19</v>
      </c>
      <c r="N399" s="188" t="s">
        <v>48</v>
      </c>
      <c r="O399" s="66"/>
      <c r="P399" s="189">
        <f>O399*H399</f>
        <v>0</v>
      </c>
      <c r="Q399" s="189">
        <v>0.01331</v>
      </c>
      <c r="R399" s="189">
        <f>Q399*H399</f>
        <v>0.007986</v>
      </c>
      <c r="S399" s="189">
        <v>0</v>
      </c>
      <c r="T399" s="190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191" t="s">
        <v>138</v>
      </c>
      <c r="AT399" s="191" t="s">
        <v>133</v>
      </c>
      <c r="AU399" s="191" t="s">
        <v>86</v>
      </c>
      <c r="AY399" s="19" t="s">
        <v>131</v>
      </c>
      <c r="BE399" s="192">
        <f>IF(N399="základní",J399,0)</f>
        <v>0</v>
      </c>
      <c r="BF399" s="192">
        <f>IF(N399="snížená",J399,0)</f>
        <v>0</v>
      </c>
      <c r="BG399" s="192">
        <f>IF(N399="zákl. přenesená",J399,0)</f>
        <v>0</v>
      </c>
      <c r="BH399" s="192">
        <f>IF(N399="sníž. přenesená",J399,0)</f>
        <v>0</v>
      </c>
      <c r="BI399" s="192">
        <f>IF(N399="nulová",J399,0)</f>
        <v>0</v>
      </c>
      <c r="BJ399" s="19" t="s">
        <v>84</v>
      </c>
      <c r="BK399" s="192">
        <f>ROUND(I399*H399,2)</f>
        <v>0</v>
      </c>
      <c r="BL399" s="19" t="s">
        <v>138</v>
      </c>
      <c r="BM399" s="191" t="s">
        <v>513</v>
      </c>
    </row>
    <row r="400" spans="1:47" s="2" customFormat="1" ht="12">
      <c r="A400" s="36"/>
      <c r="B400" s="37"/>
      <c r="C400" s="38"/>
      <c r="D400" s="193" t="s">
        <v>140</v>
      </c>
      <c r="E400" s="38"/>
      <c r="F400" s="194" t="s">
        <v>514</v>
      </c>
      <c r="G400" s="38"/>
      <c r="H400" s="38"/>
      <c r="I400" s="195"/>
      <c r="J400" s="38"/>
      <c r="K400" s="38"/>
      <c r="L400" s="41"/>
      <c r="M400" s="196"/>
      <c r="N400" s="197"/>
      <c r="O400" s="66"/>
      <c r="P400" s="66"/>
      <c r="Q400" s="66"/>
      <c r="R400" s="66"/>
      <c r="S400" s="66"/>
      <c r="T400" s="67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T400" s="19" t="s">
        <v>140</v>
      </c>
      <c r="AU400" s="19" t="s">
        <v>86</v>
      </c>
    </row>
    <row r="401" spans="1:47" s="2" customFormat="1" ht="12">
      <c r="A401" s="36"/>
      <c r="B401" s="37"/>
      <c r="C401" s="38"/>
      <c r="D401" s="198" t="s">
        <v>142</v>
      </c>
      <c r="E401" s="38"/>
      <c r="F401" s="199" t="s">
        <v>515</v>
      </c>
      <c r="G401" s="38"/>
      <c r="H401" s="38"/>
      <c r="I401" s="195"/>
      <c r="J401" s="38"/>
      <c r="K401" s="38"/>
      <c r="L401" s="41"/>
      <c r="M401" s="196"/>
      <c r="N401" s="197"/>
      <c r="O401" s="66"/>
      <c r="P401" s="66"/>
      <c r="Q401" s="66"/>
      <c r="R401" s="66"/>
      <c r="S401" s="66"/>
      <c r="T401" s="67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T401" s="19" t="s">
        <v>142</v>
      </c>
      <c r="AU401" s="19" t="s">
        <v>86</v>
      </c>
    </row>
    <row r="402" spans="2:51" s="13" customFormat="1" ht="22.5">
      <c r="B402" s="200"/>
      <c r="C402" s="201"/>
      <c r="D402" s="193" t="s">
        <v>144</v>
      </c>
      <c r="E402" s="202" t="s">
        <v>19</v>
      </c>
      <c r="F402" s="203" t="s">
        <v>516</v>
      </c>
      <c r="G402" s="201"/>
      <c r="H402" s="202" t="s">
        <v>19</v>
      </c>
      <c r="I402" s="204"/>
      <c r="J402" s="201"/>
      <c r="K402" s="201"/>
      <c r="L402" s="205"/>
      <c r="M402" s="206"/>
      <c r="N402" s="207"/>
      <c r="O402" s="207"/>
      <c r="P402" s="207"/>
      <c r="Q402" s="207"/>
      <c r="R402" s="207"/>
      <c r="S402" s="207"/>
      <c r="T402" s="208"/>
      <c r="AT402" s="209" t="s">
        <v>144</v>
      </c>
      <c r="AU402" s="209" t="s">
        <v>86</v>
      </c>
      <c r="AV402" s="13" t="s">
        <v>84</v>
      </c>
      <c r="AW402" s="13" t="s">
        <v>37</v>
      </c>
      <c r="AX402" s="13" t="s">
        <v>77</v>
      </c>
      <c r="AY402" s="209" t="s">
        <v>131</v>
      </c>
    </row>
    <row r="403" spans="2:51" s="14" customFormat="1" ht="12">
      <c r="B403" s="210"/>
      <c r="C403" s="211"/>
      <c r="D403" s="193" t="s">
        <v>144</v>
      </c>
      <c r="E403" s="212" t="s">
        <v>19</v>
      </c>
      <c r="F403" s="213" t="s">
        <v>517</v>
      </c>
      <c r="G403" s="211"/>
      <c r="H403" s="214">
        <v>0.6</v>
      </c>
      <c r="I403" s="215"/>
      <c r="J403" s="211"/>
      <c r="K403" s="211"/>
      <c r="L403" s="216"/>
      <c r="M403" s="217"/>
      <c r="N403" s="218"/>
      <c r="O403" s="218"/>
      <c r="P403" s="218"/>
      <c r="Q403" s="218"/>
      <c r="R403" s="218"/>
      <c r="S403" s="218"/>
      <c r="T403" s="219"/>
      <c r="AT403" s="220" t="s">
        <v>144</v>
      </c>
      <c r="AU403" s="220" t="s">
        <v>86</v>
      </c>
      <c r="AV403" s="14" t="s">
        <v>86</v>
      </c>
      <c r="AW403" s="14" t="s">
        <v>37</v>
      </c>
      <c r="AX403" s="14" t="s">
        <v>84</v>
      </c>
      <c r="AY403" s="220" t="s">
        <v>131</v>
      </c>
    </row>
    <row r="404" spans="2:63" s="12" customFormat="1" ht="22.9" customHeight="1">
      <c r="B404" s="164"/>
      <c r="C404" s="165"/>
      <c r="D404" s="166" t="s">
        <v>76</v>
      </c>
      <c r="E404" s="178" t="s">
        <v>169</v>
      </c>
      <c r="F404" s="178" t="s">
        <v>518</v>
      </c>
      <c r="G404" s="165"/>
      <c r="H404" s="165"/>
      <c r="I404" s="168"/>
      <c r="J404" s="179">
        <f>BK404</f>
        <v>0</v>
      </c>
      <c r="K404" s="165"/>
      <c r="L404" s="170"/>
      <c r="M404" s="171"/>
      <c r="N404" s="172"/>
      <c r="O404" s="172"/>
      <c r="P404" s="173">
        <f>SUM(P405:P417)</f>
        <v>0</v>
      </c>
      <c r="Q404" s="172"/>
      <c r="R404" s="173">
        <f>SUM(R405:R417)</f>
        <v>8.5561</v>
      </c>
      <c r="S404" s="172"/>
      <c r="T404" s="174">
        <f>SUM(T405:T417)</f>
        <v>0</v>
      </c>
      <c r="AR404" s="175" t="s">
        <v>84</v>
      </c>
      <c r="AT404" s="176" t="s">
        <v>76</v>
      </c>
      <c r="AU404" s="176" t="s">
        <v>84</v>
      </c>
      <c r="AY404" s="175" t="s">
        <v>131</v>
      </c>
      <c r="BK404" s="177">
        <f>SUM(BK405:BK417)</f>
        <v>0</v>
      </c>
    </row>
    <row r="405" spans="1:65" s="2" customFormat="1" ht="21.75" customHeight="1">
      <c r="A405" s="36"/>
      <c r="B405" s="37"/>
      <c r="C405" s="180" t="s">
        <v>519</v>
      </c>
      <c r="D405" s="180" t="s">
        <v>133</v>
      </c>
      <c r="E405" s="181" t="s">
        <v>520</v>
      </c>
      <c r="F405" s="182" t="s">
        <v>521</v>
      </c>
      <c r="G405" s="183" t="s">
        <v>136</v>
      </c>
      <c r="H405" s="184">
        <v>16.1</v>
      </c>
      <c r="I405" s="185"/>
      <c r="J405" s="186">
        <f>ROUND(I405*H405,2)</f>
        <v>0</v>
      </c>
      <c r="K405" s="182" t="s">
        <v>137</v>
      </c>
      <c r="L405" s="41"/>
      <c r="M405" s="187" t="s">
        <v>19</v>
      </c>
      <c r="N405" s="188" t="s">
        <v>48</v>
      </c>
      <c r="O405" s="66"/>
      <c r="P405" s="189">
        <f>O405*H405</f>
        <v>0</v>
      </c>
      <c r="Q405" s="189">
        <v>0.345</v>
      </c>
      <c r="R405" s="189">
        <f>Q405*H405</f>
        <v>5.5545</v>
      </c>
      <c r="S405" s="189">
        <v>0</v>
      </c>
      <c r="T405" s="190">
        <f>S405*H405</f>
        <v>0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191" t="s">
        <v>138</v>
      </c>
      <c r="AT405" s="191" t="s">
        <v>133</v>
      </c>
      <c r="AU405" s="191" t="s">
        <v>86</v>
      </c>
      <c r="AY405" s="19" t="s">
        <v>131</v>
      </c>
      <c r="BE405" s="192">
        <f>IF(N405="základní",J405,0)</f>
        <v>0</v>
      </c>
      <c r="BF405" s="192">
        <f>IF(N405="snížená",J405,0)</f>
        <v>0</v>
      </c>
      <c r="BG405" s="192">
        <f>IF(N405="zákl. přenesená",J405,0)</f>
        <v>0</v>
      </c>
      <c r="BH405" s="192">
        <f>IF(N405="sníž. přenesená",J405,0)</f>
        <v>0</v>
      </c>
      <c r="BI405" s="192">
        <f>IF(N405="nulová",J405,0)</f>
        <v>0</v>
      </c>
      <c r="BJ405" s="19" t="s">
        <v>84</v>
      </c>
      <c r="BK405" s="192">
        <f>ROUND(I405*H405,2)</f>
        <v>0</v>
      </c>
      <c r="BL405" s="19" t="s">
        <v>138</v>
      </c>
      <c r="BM405" s="191" t="s">
        <v>522</v>
      </c>
    </row>
    <row r="406" spans="1:47" s="2" customFormat="1" ht="19.5">
      <c r="A406" s="36"/>
      <c r="B406" s="37"/>
      <c r="C406" s="38"/>
      <c r="D406" s="193" t="s">
        <v>140</v>
      </c>
      <c r="E406" s="38"/>
      <c r="F406" s="194" t="s">
        <v>523</v>
      </c>
      <c r="G406" s="38"/>
      <c r="H406" s="38"/>
      <c r="I406" s="195"/>
      <c r="J406" s="38"/>
      <c r="K406" s="38"/>
      <c r="L406" s="41"/>
      <c r="M406" s="196"/>
      <c r="N406" s="197"/>
      <c r="O406" s="66"/>
      <c r="P406" s="66"/>
      <c r="Q406" s="66"/>
      <c r="R406" s="66"/>
      <c r="S406" s="66"/>
      <c r="T406" s="67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T406" s="19" t="s">
        <v>140</v>
      </c>
      <c r="AU406" s="19" t="s">
        <v>86</v>
      </c>
    </row>
    <row r="407" spans="1:47" s="2" customFormat="1" ht="12">
      <c r="A407" s="36"/>
      <c r="B407" s="37"/>
      <c r="C407" s="38"/>
      <c r="D407" s="198" t="s">
        <v>142</v>
      </c>
      <c r="E407" s="38"/>
      <c r="F407" s="199" t="s">
        <v>524</v>
      </c>
      <c r="G407" s="38"/>
      <c r="H407" s="38"/>
      <c r="I407" s="195"/>
      <c r="J407" s="38"/>
      <c r="K407" s="38"/>
      <c r="L407" s="41"/>
      <c r="M407" s="196"/>
      <c r="N407" s="197"/>
      <c r="O407" s="66"/>
      <c r="P407" s="66"/>
      <c r="Q407" s="66"/>
      <c r="R407" s="66"/>
      <c r="S407" s="66"/>
      <c r="T407" s="67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9" t="s">
        <v>142</v>
      </c>
      <c r="AU407" s="19" t="s">
        <v>86</v>
      </c>
    </row>
    <row r="408" spans="2:51" s="13" customFormat="1" ht="22.5">
      <c r="B408" s="200"/>
      <c r="C408" s="201"/>
      <c r="D408" s="193" t="s">
        <v>144</v>
      </c>
      <c r="E408" s="202" t="s">
        <v>19</v>
      </c>
      <c r="F408" s="203" t="s">
        <v>525</v>
      </c>
      <c r="G408" s="201"/>
      <c r="H408" s="202" t="s">
        <v>19</v>
      </c>
      <c r="I408" s="204"/>
      <c r="J408" s="201"/>
      <c r="K408" s="201"/>
      <c r="L408" s="205"/>
      <c r="M408" s="206"/>
      <c r="N408" s="207"/>
      <c r="O408" s="207"/>
      <c r="P408" s="207"/>
      <c r="Q408" s="207"/>
      <c r="R408" s="207"/>
      <c r="S408" s="207"/>
      <c r="T408" s="208"/>
      <c r="AT408" s="209" t="s">
        <v>144</v>
      </c>
      <c r="AU408" s="209" t="s">
        <v>86</v>
      </c>
      <c r="AV408" s="13" t="s">
        <v>84</v>
      </c>
      <c r="AW408" s="13" t="s">
        <v>37</v>
      </c>
      <c r="AX408" s="13" t="s">
        <v>77</v>
      </c>
      <c r="AY408" s="209" t="s">
        <v>131</v>
      </c>
    </row>
    <row r="409" spans="2:51" s="14" customFormat="1" ht="12">
      <c r="B409" s="210"/>
      <c r="C409" s="211"/>
      <c r="D409" s="193" t="s">
        <v>144</v>
      </c>
      <c r="E409" s="212" t="s">
        <v>19</v>
      </c>
      <c r="F409" s="213" t="s">
        <v>526</v>
      </c>
      <c r="G409" s="211"/>
      <c r="H409" s="214">
        <v>16.1</v>
      </c>
      <c r="I409" s="215"/>
      <c r="J409" s="211"/>
      <c r="K409" s="211"/>
      <c r="L409" s="216"/>
      <c r="M409" s="217"/>
      <c r="N409" s="218"/>
      <c r="O409" s="218"/>
      <c r="P409" s="218"/>
      <c r="Q409" s="218"/>
      <c r="R409" s="218"/>
      <c r="S409" s="218"/>
      <c r="T409" s="219"/>
      <c r="AT409" s="220" t="s">
        <v>144</v>
      </c>
      <c r="AU409" s="220" t="s">
        <v>86</v>
      </c>
      <c r="AV409" s="14" t="s">
        <v>86</v>
      </c>
      <c r="AW409" s="14" t="s">
        <v>37</v>
      </c>
      <c r="AX409" s="14" t="s">
        <v>84</v>
      </c>
      <c r="AY409" s="220" t="s">
        <v>131</v>
      </c>
    </row>
    <row r="410" spans="1:65" s="2" customFormat="1" ht="33" customHeight="1">
      <c r="A410" s="36"/>
      <c r="B410" s="37"/>
      <c r="C410" s="180" t="s">
        <v>527</v>
      </c>
      <c r="D410" s="180" t="s">
        <v>133</v>
      </c>
      <c r="E410" s="181" t="s">
        <v>528</v>
      </c>
      <c r="F410" s="182" t="s">
        <v>529</v>
      </c>
      <c r="G410" s="183" t="s">
        <v>136</v>
      </c>
      <c r="H410" s="184">
        <v>14</v>
      </c>
      <c r="I410" s="185"/>
      <c r="J410" s="186">
        <f>ROUND(I410*H410,2)</f>
        <v>0</v>
      </c>
      <c r="K410" s="182" t="s">
        <v>137</v>
      </c>
      <c r="L410" s="41"/>
      <c r="M410" s="187" t="s">
        <v>19</v>
      </c>
      <c r="N410" s="188" t="s">
        <v>48</v>
      </c>
      <c r="O410" s="66"/>
      <c r="P410" s="189">
        <f>O410*H410</f>
        <v>0</v>
      </c>
      <c r="Q410" s="189">
        <v>0.101</v>
      </c>
      <c r="R410" s="189">
        <f>Q410*H410</f>
        <v>1.4140000000000001</v>
      </c>
      <c r="S410" s="189">
        <v>0</v>
      </c>
      <c r="T410" s="190">
        <f>S410*H410</f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191" t="s">
        <v>138</v>
      </c>
      <c r="AT410" s="191" t="s">
        <v>133</v>
      </c>
      <c r="AU410" s="191" t="s">
        <v>86</v>
      </c>
      <c r="AY410" s="19" t="s">
        <v>131</v>
      </c>
      <c r="BE410" s="192">
        <f>IF(N410="základní",J410,0)</f>
        <v>0</v>
      </c>
      <c r="BF410" s="192">
        <f>IF(N410="snížená",J410,0)</f>
        <v>0</v>
      </c>
      <c r="BG410" s="192">
        <f>IF(N410="zákl. přenesená",J410,0)</f>
        <v>0</v>
      </c>
      <c r="BH410" s="192">
        <f>IF(N410="sníž. přenesená",J410,0)</f>
        <v>0</v>
      </c>
      <c r="BI410" s="192">
        <f>IF(N410="nulová",J410,0)</f>
        <v>0</v>
      </c>
      <c r="BJ410" s="19" t="s">
        <v>84</v>
      </c>
      <c r="BK410" s="192">
        <f>ROUND(I410*H410,2)</f>
        <v>0</v>
      </c>
      <c r="BL410" s="19" t="s">
        <v>138</v>
      </c>
      <c r="BM410" s="191" t="s">
        <v>530</v>
      </c>
    </row>
    <row r="411" spans="1:47" s="2" customFormat="1" ht="48.75">
      <c r="A411" s="36"/>
      <c r="B411" s="37"/>
      <c r="C411" s="38"/>
      <c r="D411" s="193" t="s">
        <v>140</v>
      </c>
      <c r="E411" s="38"/>
      <c r="F411" s="194" t="s">
        <v>531</v>
      </c>
      <c r="G411" s="38"/>
      <c r="H411" s="38"/>
      <c r="I411" s="195"/>
      <c r="J411" s="38"/>
      <c r="K411" s="38"/>
      <c r="L411" s="41"/>
      <c r="M411" s="196"/>
      <c r="N411" s="197"/>
      <c r="O411" s="66"/>
      <c r="P411" s="66"/>
      <c r="Q411" s="66"/>
      <c r="R411" s="66"/>
      <c r="S411" s="66"/>
      <c r="T411" s="67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T411" s="19" t="s">
        <v>140</v>
      </c>
      <c r="AU411" s="19" t="s">
        <v>86</v>
      </c>
    </row>
    <row r="412" spans="1:47" s="2" customFormat="1" ht="12">
      <c r="A412" s="36"/>
      <c r="B412" s="37"/>
      <c r="C412" s="38"/>
      <c r="D412" s="198" t="s">
        <v>142</v>
      </c>
      <c r="E412" s="38"/>
      <c r="F412" s="199" t="s">
        <v>532</v>
      </c>
      <c r="G412" s="38"/>
      <c r="H412" s="38"/>
      <c r="I412" s="195"/>
      <c r="J412" s="38"/>
      <c r="K412" s="38"/>
      <c r="L412" s="41"/>
      <c r="M412" s="196"/>
      <c r="N412" s="197"/>
      <c r="O412" s="66"/>
      <c r="P412" s="66"/>
      <c r="Q412" s="66"/>
      <c r="R412" s="66"/>
      <c r="S412" s="66"/>
      <c r="T412" s="67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T412" s="19" t="s">
        <v>142</v>
      </c>
      <c r="AU412" s="19" t="s">
        <v>86</v>
      </c>
    </row>
    <row r="413" spans="2:51" s="13" customFormat="1" ht="22.5">
      <c r="B413" s="200"/>
      <c r="C413" s="201"/>
      <c r="D413" s="193" t="s">
        <v>144</v>
      </c>
      <c r="E413" s="202" t="s">
        <v>19</v>
      </c>
      <c r="F413" s="203" t="s">
        <v>533</v>
      </c>
      <c r="G413" s="201"/>
      <c r="H413" s="202" t="s">
        <v>19</v>
      </c>
      <c r="I413" s="204"/>
      <c r="J413" s="201"/>
      <c r="K413" s="201"/>
      <c r="L413" s="205"/>
      <c r="M413" s="206"/>
      <c r="N413" s="207"/>
      <c r="O413" s="207"/>
      <c r="P413" s="207"/>
      <c r="Q413" s="207"/>
      <c r="R413" s="207"/>
      <c r="S413" s="207"/>
      <c r="T413" s="208"/>
      <c r="AT413" s="209" t="s">
        <v>144</v>
      </c>
      <c r="AU413" s="209" t="s">
        <v>86</v>
      </c>
      <c r="AV413" s="13" t="s">
        <v>84</v>
      </c>
      <c r="AW413" s="13" t="s">
        <v>37</v>
      </c>
      <c r="AX413" s="13" t="s">
        <v>77</v>
      </c>
      <c r="AY413" s="209" t="s">
        <v>131</v>
      </c>
    </row>
    <row r="414" spans="2:51" s="14" customFormat="1" ht="12">
      <c r="B414" s="210"/>
      <c r="C414" s="211"/>
      <c r="D414" s="193" t="s">
        <v>144</v>
      </c>
      <c r="E414" s="212" t="s">
        <v>19</v>
      </c>
      <c r="F414" s="213" t="s">
        <v>534</v>
      </c>
      <c r="G414" s="211"/>
      <c r="H414" s="214">
        <v>14</v>
      </c>
      <c r="I414" s="215"/>
      <c r="J414" s="211"/>
      <c r="K414" s="211"/>
      <c r="L414" s="216"/>
      <c r="M414" s="217"/>
      <c r="N414" s="218"/>
      <c r="O414" s="218"/>
      <c r="P414" s="218"/>
      <c r="Q414" s="218"/>
      <c r="R414" s="218"/>
      <c r="S414" s="218"/>
      <c r="T414" s="219"/>
      <c r="AT414" s="220" t="s">
        <v>144</v>
      </c>
      <c r="AU414" s="220" t="s">
        <v>86</v>
      </c>
      <c r="AV414" s="14" t="s">
        <v>86</v>
      </c>
      <c r="AW414" s="14" t="s">
        <v>37</v>
      </c>
      <c r="AX414" s="14" t="s">
        <v>84</v>
      </c>
      <c r="AY414" s="220" t="s">
        <v>131</v>
      </c>
    </row>
    <row r="415" spans="1:65" s="2" customFormat="1" ht="16.5" customHeight="1">
      <c r="A415" s="36"/>
      <c r="B415" s="37"/>
      <c r="C415" s="221" t="s">
        <v>535</v>
      </c>
      <c r="D415" s="221" t="s">
        <v>186</v>
      </c>
      <c r="E415" s="222" t="s">
        <v>536</v>
      </c>
      <c r="F415" s="223" t="s">
        <v>537</v>
      </c>
      <c r="G415" s="224" t="s">
        <v>136</v>
      </c>
      <c r="H415" s="225">
        <v>14.7</v>
      </c>
      <c r="I415" s="226"/>
      <c r="J415" s="227">
        <f>ROUND(I415*H415,2)</f>
        <v>0</v>
      </c>
      <c r="K415" s="223" t="s">
        <v>137</v>
      </c>
      <c r="L415" s="228"/>
      <c r="M415" s="229" t="s">
        <v>19</v>
      </c>
      <c r="N415" s="230" t="s">
        <v>48</v>
      </c>
      <c r="O415" s="66"/>
      <c r="P415" s="189">
        <f>O415*H415</f>
        <v>0</v>
      </c>
      <c r="Q415" s="189">
        <v>0.108</v>
      </c>
      <c r="R415" s="189">
        <f>Q415*H415</f>
        <v>1.5876</v>
      </c>
      <c r="S415" s="189">
        <v>0</v>
      </c>
      <c r="T415" s="190">
        <f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191" t="s">
        <v>190</v>
      </c>
      <c r="AT415" s="191" t="s">
        <v>186</v>
      </c>
      <c r="AU415" s="191" t="s">
        <v>86</v>
      </c>
      <c r="AY415" s="19" t="s">
        <v>131</v>
      </c>
      <c r="BE415" s="192">
        <f>IF(N415="základní",J415,0)</f>
        <v>0</v>
      </c>
      <c r="BF415" s="192">
        <f>IF(N415="snížená",J415,0)</f>
        <v>0</v>
      </c>
      <c r="BG415" s="192">
        <f>IF(N415="zákl. přenesená",J415,0)</f>
        <v>0</v>
      </c>
      <c r="BH415" s="192">
        <f>IF(N415="sníž. přenesená",J415,0)</f>
        <v>0</v>
      </c>
      <c r="BI415" s="192">
        <f>IF(N415="nulová",J415,0)</f>
        <v>0</v>
      </c>
      <c r="BJ415" s="19" t="s">
        <v>84</v>
      </c>
      <c r="BK415" s="192">
        <f>ROUND(I415*H415,2)</f>
        <v>0</v>
      </c>
      <c r="BL415" s="19" t="s">
        <v>138</v>
      </c>
      <c r="BM415" s="191" t="s">
        <v>538</v>
      </c>
    </row>
    <row r="416" spans="1:47" s="2" customFormat="1" ht="12">
      <c r="A416" s="36"/>
      <c r="B416" s="37"/>
      <c r="C416" s="38"/>
      <c r="D416" s="193" t="s">
        <v>140</v>
      </c>
      <c r="E416" s="38"/>
      <c r="F416" s="194" t="s">
        <v>537</v>
      </c>
      <c r="G416" s="38"/>
      <c r="H416" s="38"/>
      <c r="I416" s="195"/>
      <c r="J416" s="38"/>
      <c r="K416" s="38"/>
      <c r="L416" s="41"/>
      <c r="M416" s="196"/>
      <c r="N416" s="197"/>
      <c r="O416" s="66"/>
      <c r="P416" s="66"/>
      <c r="Q416" s="66"/>
      <c r="R416" s="66"/>
      <c r="S416" s="66"/>
      <c r="T416" s="67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T416" s="19" t="s">
        <v>140</v>
      </c>
      <c r="AU416" s="19" t="s">
        <v>86</v>
      </c>
    </row>
    <row r="417" spans="2:51" s="14" customFormat="1" ht="12">
      <c r="B417" s="210"/>
      <c r="C417" s="211"/>
      <c r="D417" s="193" t="s">
        <v>144</v>
      </c>
      <c r="E417" s="211"/>
      <c r="F417" s="213" t="s">
        <v>539</v>
      </c>
      <c r="G417" s="211"/>
      <c r="H417" s="214">
        <v>14.7</v>
      </c>
      <c r="I417" s="215"/>
      <c r="J417" s="211"/>
      <c r="K417" s="211"/>
      <c r="L417" s="216"/>
      <c r="M417" s="217"/>
      <c r="N417" s="218"/>
      <c r="O417" s="218"/>
      <c r="P417" s="218"/>
      <c r="Q417" s="218"/>
      <c r="R417" s="218"/>
      <c r="S417" s="218"/>
      <c r="T417" s="219"/>
      <c r="AT417" s="220" t="s">
        <v>144</v>
      </c>
      <c r="AU417" s="220" t="s">
        <v>86</v>
      </c>
      <c r="AV417" s="14" t="s">
        <v>86</v>
      </c>
      <c r="AW417" s="14" t="s">
        <v>4</v>
      </c>
      <c r="AX417" s="14" t="s">
        <v>84</v>
      </c>
      <c r="AY417" s="220" t="s">
        <v>131</v>
      </c>
    </row>
    <row r="418" spans="2:63" s="12" customFormat="1" ht="22.9" customHeight="1">
      <c r="B418" s="164"/>
      <c r="C418" s="165"/>
      <c r="D418" s="166" t="s">
        <v>76</v>
      </c>
      <c r="E418" s="178" t="s">
        <v>200</v>
      </c>
      <c r="F418" s="178" t="s">
        <v>540</v>
      </c>
      <c r="G418" s="165"/>
      <c r="H418" s="165"/>
      <c r="I418" s="168"/>
      <c r="J418" s="179">
        <f>BK418</f>
        <v>0</v>
      </c>
      <c r="K418" s="165"/>
      <c r="L418" s="170"/>
      <c r="M418" s="171"/>
      <c r="N418" s="172"/>
      <c r="O418" s="172"/>
      <c r="P418" s="173">
        <f>SUM(P419:P428)</f>
        <v>0</v>
      </c>
      <c r="Q418" s="172"/>
      <c r="R418" s="173">
        <f>SUM(R419:R428)</f>
        <v>0.19448000000000001</v>
      </c>
      <c r="S418" s="172"/>
      <c r="T418" s="174">
        <f>SUM(T419:T428)</f>
        <v>0</v>
      </c>
      <c r="AR418" s="175" t="s">
        <v>84</v>
      </c>
      <c r="AT418" s="176" t="s">
        <v>76</v>
      </c>
      <c r="AU418" s="176" t="s">
        <v>84</v>
      </c>
      <c r="AY418" s="175" t="s">
        <v>131</v>
      </c>
      <c r="BK418" s="177">
        <f>SUM(BK419:BK428)</f>
        <v>0</v>
      </c>
    </row>
    <row r="419" spans="1:65" s="2" customFormat="1" ht="24.2" customHeight="1">
      <c r="A419" s="36"/>
      <c r="B419" s="37"/>
      <c r="C419" s="180" t="s">
        <v>541</v>
      </c>
      <c r="D419" s="180" t="s">
        <v>133</v>
      </c>
      <c r="E419" s="181" t="s">
        <v>542</v>
      </c>
      <c r="F419" s="182" t="s">
        <v>543</v>
      </c>
      <c r="G419" s="183" t="s">
        <v>179</v>
      </c>
      <c r="H419" s="184">
        <v>26</v>
      </c>
      <c r="I419" s="185"/>
      <c r="J419" s="186">
        <f>ROUND(I419*H419,2)</f>
        <v>0</v>
      </c>
      <c r="K419" s="182" t="s">
        <v>137</v>
      </c>
      <c r="L419" s="41"/>
      <c r="M419" s="187" t="s">
        <v>19</v>
      </c>
      <c r="N419" s="188" t="s">
        <v>48</v>
      </c>
      <c r="O419" s="66"/>
      <c r="P419" s="189">
        <f>O419*H419</f>
        <v>0</v>
      </c>
      <c r="Q419" s="189">
        <v>3E-05</v>
      </c>
      <c r="R419" s="189">
        <f>Q419*H419</f>
        <v>0.00078</v>
      </c>
      <c r="S419" s="189">
        <v>0</v>
      </c>
      <c r="T419" s="190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191" t="s">
        <v>138</v>
      </c>
      <c r="AT419" s="191" t="s">
        <v>133</v>
      </c>
      <c r="AU419" s="191" t="s">
        <v>86</v>
      </c>
      <c r="AY419" s="19" t="s">
        <v>131</v>
      </c>
      <c r="BE419" s="192">
        <f>IF(N419="základní",J419,0)</f>
        <v>0</v>
      </c>
      <c r="BF419" s="192">
        <f>IF(N419="snížená",J419,0)</f>
        <v>0</v>
      </c>
      <c r="BG419" s="192">
        <f>IF(N419="zákl. přenesená",J419,0)</f>
        <v>0</v>
      </c>
      <c r="BH419" s="192">
        <f>IF(N419="sníž. přenesená",J419,0)</f>
        <v>0</v>
      </c>
      <c r="BI419" s="192">
        <f>IF(N419="nulová",J419,0)</f>
        <v>0</v>
      </c>
      <c r="BJ419" s="19" t="s">
        <v>84</v>
      </c>
      <c r="BK419" s="192">
        <f>ROUND(I419*H419,2)</f>
        <v>0</v>
      </c>
      <c r="BL419" s="19" t="s">
        <v>138</v>
      </c>
      <c r="BM419" s="191" t="s">
        <v>544</v>
      </c>
    </row>
    <row r="420" spans="1:47" s="2" customFormat="1" ht="19.5">
      <c r="A420" s="36"/>
      <c r="B420" s="37"/>
      <c r="C420" s="38"/>
      <c r="D420" s="193" t="s">
        <v>140</v>
      </c>
      <c r="E420" s="38"/>
      <c r="F420" s="194" t="s">
        <v>545</v>
      </c>
      <c r="G420" s="38"/>
      <c r="H420" s="38"/>
      <c r="I420" s="195"/>
      <c r="J420" s="38"/>
      <c r="K420" s="38"/>
      <c r="L420" s="41"/>
      <c r="M420" s="196"/>
      <c r="N420" s="197"/>
      <c r="O420" s="66"/>
      <c r="P420" s="66"/>
      <c r="Q420" s="66"/>
      <c r="R420" s="66"/>
      <c r="S420" s="66"/>
      <c r="T420" s="67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T420" s="19" t="s">
        <v>140</v>
      </c>
      <c r="AU420" s="19" t="s">
        <v>86</v>
      </c>
    </row>
    <row r="421" spans="1:47" s="2" customFormat="1" ht="12">
      <c r="A421" s="36"/>
      <c r="B421" s="37"/>
      <c r="C421" s="38"/>
      <c r="D421" s="198" t="s">
        <v>142</v>
      </c>
      <c r="E421" s="38"/>
      <c r="F421" s="199" t="s">
        <v>546</v>
      </c>
      <c r="G421" s="38"/>
      <c r="H421" s="38"/>
      <c r="I421" s="195"/>
      <c r="J421" s="38"/>
      <c r="K421" s="38"/>
      <c r="L421" s="41"/>
      <c r="M421" s="196"/>
      <c r="N421" s="197"/>
      <c r="O421" s="66"/>
      <c r="P421" s="66"/>
      <c r="Q421" s="66"/>
      <c r="R421" s="66"/>
      <c r="S421" s="66"/>
      <c r="T421" s="67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T421" s="19" t="s">
        <v>142</v>
      </c>
      <c r="AU421" s="19" t="s">
        <v>86</v>
      </c>
    </row>
    <row r="422" spans="2:51" s="13" customFormat="1" ht="12">
      <c r="B422" s="200"/>
      <c r="C422" s="201"/>
      <c r="D422" s="193" t="s">
        <v>144</v>
      </c>
      <c r="E422" s="202" t="s">
        <v>19</v>
      </c>
      <c r="F422" s="203" t="s">
        <v>547</v>
      </c>
      <c r="G422" s="201"/>
      <c r="H422" s="202" t="s">
        <v>19</v>
      </c>
      <c r="I422" s="204"/>
      <c r="J422" s="201"/>
      <c r="K422" s="201"/>
      <c r="L422" s="205"/>
      <c r="M422" s="206"/>
      <c r="N422" s="207"/>
      <c r="O422" s="207"/>
      <c r="P422" s="207"/>
      <c r="Q422" s="207"/>
      <c r="R422" s="207"/>
      <c r="S422" s="207"/>
      <c r="T422" s="208"/>
      <c r="AT422" s="209" t="s">
        <v>144</v>
      </c>
      <c r="AU422" s="209" t="s">
        <v>86</v>
      </c>
      <c r="AV422" s="13" t="s">
        <v>84</v>
      </c>
      <c r="AW422" s="13" t="s">
        <v>37</v>
      </c>
      <c r="AX422" s="13" t="s">
        <v>77</v>
      </c>
      <c r="AY422" s="209" t="s">
        <v>131</v>
      </c>
    </row>
    <row r="423" spans="2:51" s="14" customFormat="1" ht="12">
      <c r="B423" s="210"/>
      <c r="C423" s="211"/>
      <c r="D423" s="193" t="s">
        <v>144</v>
      </c>
      <c r="E423" s="212" t="s">
        <v>19</v>
      </c>
      <c r="F423" s="213" t="s">
        <v>477</v>
      </c>
      <c r="G423" s="211"/>
      <c r="H423" s="214">
        <v>26</v>
      </c>
      <c r="I423" s="215"/>
      <c r="J423" s="211"/>
      <c r="K423" s="211"/>
      <c r="L423" s="216"/>
      <c r="M423" s="217"/>
      <c r="N423" s="218"/>
      <c r="O423" s="218"/>
      <c r="P423" s="218"/>
      <c r="Q423" s="218"/>
      <c r="R423" s="218"/>
      <c r="S423" s="218"/>
      <c r="T423" s="219"/>
      <c r="AT423" s="220" t="s">
        <v>144</v>
      </c>
      <c r="AU423" s="220" t="s">
        <v>86</v>
      </c>
      <c r="AV423" s="14" t="s">
        <v>86</v>
      </c>
      <c r="AW423" s="14" t="s">
        <v>37</v>
      </c>
      <c r="AX423" s="14" t="s">
        <v>84</v>
      </c>
      <c r="AY423" s="220" t="s">
        <v>131</v>
      </c>
    </row>
    <row r="424" spans="1:65" s="2" customFormat="1" ht="24.2" customHeight="1">
      <c r="A424" s="36"/>
      <c r="B424" s="37"/>
      <c r="C424" s="180" t="s">
        <v>548</v>
      </c>
      <c r="D424" s="180" t="s">
        <v>133</v>
      </c>
      <c r="E424" s="181" t="s">
        <v>549</v>
      </c>
      <c r="F424" s="182" t="s">
        <v>550</v>
      </c>
      <c r="G424" s="183" t="s">
        <v>179</v>
      </c>
      <c r="H424" s="184">
        <v>26</v>
      </c>
      <c r="I424" s="185"/>
      <c r="J424" s="186">
        <f>ROUND(I424*H424,2)</f>
        <v>0</v>
      </c>
      <c r="K424" s="182" t="s">
        <v>137</v>
      </c>
      <c r="L424" s="41"/>
      <c r="M424" s="187" t="s">
        <v>19</v>
      </c>
      <c r="N424" s="188" t="s">
        <v>48</v>
      </c>
      <c r="O424" s="66"/>
      <c r="P424" s="189">
        <f>O424*H424</f>
        <v>0</v>
      </c>
      <c r="Q424" s="189">
        <v>0.00745</v>
      </c>
      <c r="R424" s="189">
        <f>Q424*H424</f>
        <v>0.1937</v>
      </c>
      <c r="S424" s="189">
        <v>0</v>
      </c>
      <c r="T424" s="190">
        <f>S424*H424</f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191" t="s">
        <v>138</v>
      </c>
      <c r="AT424" s="191" t="s">
        <v>133</v>
      </c>
      <c r="AU424" s="191" t="s">
        <v>86</v>
      </c>
      <c r="AY424" s="19" t="s">
        <v>131</v>
      </c>
      <c r="BE424" s="192">
        <f>IF(N424="základní",J424,0)</f>
        <v>0</v>
      </c>
      <c r="BF424" s="192">
        <f>IF(N424="snížená",J424,0)</f>
        <v>0</v>
      </c>
      <c r="BG424" s="192">
        <f>IF(N424="zákl. přenesená",J424,0)</f>
        <v>0</v>
      </c>
      <c r="BH424" s="192">
        <f>IF(N424="sníž. přenesená",J424,0)</f>
        <v>0</v>
      </c>
      <c r="BI424" s="192">
        <f>IF(N424="nulová",J424,0)</f>
        <v>0</v>
      </c>
      <c r="BJ424" s="19" t="s">
        <v>84</v>
      </c>
      <c r="BK424" s="192">
        <f>ROUND(I424*H424,2)</f>
        <v>0</v>
      </c>
      <c r="BL424" s="19" t="s">
        <v>138</v>
      </c>
      <c r="BM424" s="191" t="s">
        <v>551</v>
      </c>
    </row>
    <row r="425" spans="1:47" s="2" customFormat="1" ht="29.25">
      <c r="A425" s="36"/>
      <c r="B425" s="37"/>
      <c r="C425" s="38"/>
      <c r="D425" s="193" t="s">
        <v>140</v>
      </c>
      <c r="E425" s="38"/>
      <c r="F425" s="194" t="s">
        <v>552</v>
      </c>
      <c r="G425" s="38"/>
      <c r="H425" s="38"/>
      <c r="I425" s="195"/>
      <c r="J425" s="38"/>
      <c r="K425" s="38"/>
      <c r="L425" s="41"/>
      <c r="M425" s="196"/>
      <c r="N425" s="197"/>
      <c r="O425" s="66"/>
      <c r="P425" s="66"/>
      <c r="Q425" s="66"/>
      <c r="R425" s="66"/>
      <c r="S425" s="66"/>
      <c r="T425" s="67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T425" s="19" t="s">
        <v>140</v>
      </c>
      <c r="AU425" s="19" t="s">
        <v>86</v>
      </c>
    </row>
    <row r="426" spans="1:47" s="2" customFormat="1" ht="12">
      <c r="A426" s="36"/>
      <c r="B426" s="37"/>
      <c r="C426" s="38"/>
      <c r="D426" s="198" t="s">
        <v>142</v>
      </c>
      <c r="E426" s="38"/>
      <c r="F426" s="199" t="s">
        <v>553</v>
      </c>
      <c r="G426" s="38"/>
      <c r="H426" s="38"/>
      <c r="I426" s="195"/>
      <c r="J426" s="38"/>
      <c r="K426" s="38"/>
      <c r="L426" s="41"/>
      <c r="M426" s="196"/>
      <c r="N426" s="197"/>
      <c r="O426" s="66"/>
      <c r="P426" s="66"/>
      <c r="Q426" s="66"/>
      <c r="R426" s="66"/>
      <c r="S426" s="66"/>
      <c r="T426" s="67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T426" s="19" t="s">
        <v>142</v>
      </c>
      <c r="AU426" s="19" t="s">
        <v>86</v>
      </c>
    </row>
    <row r="427" spans="2:51" s="13" customFormat="1" ht="22.5">
      <c r="B427" s="200"/>
      <c r="C427" s="201"/>
      <c r="D427" s="193" t="s">
        <v>144</v>
      </c>
      <c r="E427" s="202" t="s">
        <v>19</v>
      </c>
      <c r="F427" s="203" t="s">
        <v>554</v>
      </c>
      <c r="G427" s="201"/>
      <c r="H427" s="202" t="s">
        <v>19</v>
      </c>
      <c r="I427" s="204"/>
      <c r="J427" s="201"/>
      <c r="K427" s="201"/>
      <c r="L427" s="205"/>
      <c r="M427" s="206"/>
      <c r="N427" s="207"/>
      <c r="O427" s="207"/>
      <c r="P427" s="207"/>
      <c r="Q427" s="207"/>
      <c r="R427" s="207"/>
      <c r="S427" s="207"/>
      <c r="T427" s="208"/>
      <c r="AT427" s="209" t="s">
        <v>144</v>
      </c>
      <c r="AU427" s="209" t="s">
        <v>86</v>
      </c>
      <c r="AV427" s="13" t="s">
        <v>84</v>
      </c>
      <c r="AW427" s="13" t="s">
        <v>37</v>
      </c>
      <c r="AX427" s="13" t="s">
        <v>77</v>
      </c>
      <c r="AY427" s="209" t="s">
        <v>131</v>
      </c>
    </row>
    <row r="428" spans="2:51" s="14" customFormat="1" ht="12">
      <c r="B428" s="210"/>
      <c r="C428" s="211"/>
      <c r="D428" s="193" t="s">
        <v>144</v>
      </c>
      <c r="E428" s="212" t="s">
        <v>19</v>
      </c>
      <c r="F428" s="213" t="s">
        <v>477</v>
      </c>
      <c r="G428" s="211"/>
      <c r="H428" s="214">
        <v>26</v>
      </c>
      <c r="I428" s="215"/>
      <c r="J428" s="211"/>
      <c r="K428" s="211"/>
      <c r="L428" s="216"/>
      <c r="M428" s="217"/>
      <c r="N428" s="218"/>
      <c r="O428" s="218"/>
      <c r="P428" s="218"/>
      <c r="Q428" s="218"/>
      <c r="R428" s="218"/>
      <c r="S428" s="218"/>
      <c r="T428" s="219"/>
      <c r="AT428" s="220" t="s">
        <v>144</v>
      </c>
      <c r="AU428" s="220" t="s">
        <v>86</v>
      </c>
      <c r="AV428" s="14" t="s">
        <v>86</v>
      </c>
      <c r="AW428" s="14" t="s">
        <v>37</v>
      </c>
      <c r="AX428" s="14" t="s">
        <v>84</v>
      </c>
      <c r="AY428" s="220" t="s">
        <v>131</v>
      </c>
    </row>
    <row r="429" spans="2:63" s="12" customFormat="1" ht="22.9" customHeight="1">
      <c r="B429" s="164"/>
      <c r="C429" s="165"/>
      <c r="D429" s="166" t="s">
        <v>76</v>
      </c>
      <c r="E429" s="178" t="s">
        <v>555</v>
      </c>
      <c r="F429" s="178" t="s">
        <v>556</v>
      </c>
      <c r="G429" s="165"/>
      <c r="H429" s="165"/>
      <c r="I429" s="168"/>
      <c r="J429" s="179">
        <f>BK429</f>
        <v>0</v>
      </c>
      <c r="K429" s="165"/>
      <c r="L429" s="170"/>
      <c r="M429" s="171"/>
      <c r="N429" s="172"/>
      <c r="O429" s="172"/>
      <c r="P429" s="173">
        <f>SUM(P430:P432)</f>
        <v>0</v>
      </c>
      <c r="Q429" s="172"/>
      <c r="R429" s="173">
        <f>SUM(R430:R432)</f>
        <v>0</v>
      </c>
      <c r="S429" s="172"/>
      <c r="T429" s="174">
        <f>SUM(T430:T432)</f>
        <v>0</v>
      </c>
      <c r="AR429" s="175" t="s">
        <v>84</v>
      </c>
      <c r="AT429" s="176" t="s">
        <v>76</v>
      </c>
      <c r="AU429" s="176" t="s">
        <v>84</v>
      </c>
      <c r="AY429" s="175" t="s">
        <v>131</v>
      </c>
      <c r="BK429" s="177">
        <f>SUM(BK430:BK432)</f>
        <v>0</v>
      </c>
    </row>
    <row r="430" spans="1:65" s="2" customFormat="1" ht="33" customHeight="1">
      <c r="A430" s="36"/>
      <c r="B430" s="37"/>
      <c r="C430" s="180" t="s">
        <v>557</v>
      </c>
      <c r="D430" s="180" t="s">
        <v>133</v>
      </c>
      <c r="E430" s="181" t="s">
        <v>558</v>
      </c>
      <c r="F430" s="182" t="s">
        <v>559</v>
      </c>
      <c r="G430" s="183" t="s">
        <v>189</v>
      </c>
      <c r="H430" s="184">
        <v>550.551</v>
      </c>
      <c r="I430" s="185"/>
      <c r="J430" s="186">
        <f>ROUND(I430*H430,2)</f>
        <v>0</v>
      </c>
      <c r="K430" s="182" t="s">
        <v>137</v>
      </c>
      <c r="L430" s="41"/>
      <c r="M430" s="187" t="s">
        <v>19</v>
      </c>
      <c r="N430" s="188" t="s">
        <v>48</v>
      </c>
      <c r="O430" s="66"/>
      <c r="P430" s="189">
        <f>O430*H430</f>
        <v>0</v>
      </c>
      <c r="Q430" s="189">
        <v>0</v>
      </c>
      <c r="R430" s="189">
        <f>Q430*H430</f>
        <v>0</v>
      </c>
      <c r="S430" s="189">
        <v>0</v>
      </c>
      <c r="T430" s="190">
        <f>S430*H430</f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191" t="s">
        <v>138</v>
      </c>
      <c r="AT430" s="191" t="s">
        <v>133</v>
      </c>
      <c r="AU430" s="191" t="s">
        <v>86</v>
      </c>
      <c r="AY430" s="19" t="s">
        <v>131</v>
      </c>
      <c r="BE430" s="192">
        <f>IF(N430="základní",J430,0)</f>
        <v>0</v>
      </c>
      <c r="BF430" s="192">
        <f>IF(N430="snížená",J430,0)</f>
        <v>0</v>
      </c>
      <c r="BG430" s="192">
        <f>IF(N430="zákl. přenesená",J430,0)</f>
        <v>0</v>
      </c>
      <c r="BH430" s="192">
        <f>IF(N430="sníž. přenesená",J430,0)</f>
        <v>0</v>
      </c>
      <c r="BI430" s="192">
        <f>IF(N430="nulová",J430,0)</f>
        <v>0</v>
      </c>
      <c r="BJ430" s="19" t="s">
        <v>84</v>
      </c>
      <c r="BK430" s="192">
        <f>ROUND(I430*H430,2)</f>
        <v>0</v>
      </c>
      <c r="BL430" s="19" t="s">
        <v>138</v>
      </c>
      <c r="BM430" s="191" t="s">
        <v>560</v>
      </c>
    </row>
    <row r="431" spans="1:47" s="2" customFormat="1" ht="39">
      <c r="A431" s="36"/>
      <c r="B431" s="37"/>
      <c r="C431" s="38"/>
      <c r="D431" s="193" t="s">
        <v>140</v>
      </c>
      <c r="E431" s="38"/>
      <c r="F431" s="194" t="s">
        <v>561</v>
      </c>
      <c r="G431" s="38"/>
      <c r="H431" s="38"/>
      <c r="I431" s="195"/>
      <c r="J431" s="38"/>
      <c r="K431" s="38"/>
      <c r="L431" s="41"/>
      <c r="M431" s="196"/>
      <c r="N431" s="197"/>
      <c r="O431" s="66"/>
      <c r="P431" s="66"/>
      <c r="Q431" s="66"/>
      <c r="R431" s="66"/>
      <c r="S431" s="66"/>
      <c r="T431" s="67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T431" s="19" t="s">
        <v>140</v>
      </c>
      <c r="AU431" s="19" t="s">
        <v>86</v>
      </c>
    </row>
    <row r="432" spans="1:47" s="2" customFormat="1" ht="12">
      <c r="A432" s="36"/>
      <c r="B432" s="37"/>
      <c r="C432" s="38"/>
      <c r="D432" s="198" t="s">
        <v>142</v>
      </c>
      <c r="E432" s="38"/>
      <c r="F432" s="199" t="s">
        <v>562</v>
      </c>
      <c r="G432" s="38"/>
      <c r="H432" s="38"/>
      <c r="I432" s="195"/>
      <c r="J432" s="38"/>
      <c r="K432" s="38"/>
      <c r="L432" s="41"/>
      <c r="M432" s="254"/>
      <c r="N432" s="255"/>
      <c r="O432" s="256"/>
      <c r="P432" s="256"/>
      <c r="Q432" s="256"/>
      <c r="R432" s="256"/>
      <c r="S432" s="256"/>
      <c r="T432" s="257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T432" s="19" t="s">
        <v>142</v>
      </c>
      <c r="AU432" s="19" t="s">
        <v>86</v>
      </c>
    </row>
    <row r="433" spans="1:31" s="2" customFormat="1" ht="6.95" customHeight="1">
      <c r="A433" s="36"/>
      <c r="B433" s="49"/>
      <c r="C433" s="50"/>
      <c r="D433" s="50"/>
      <c r="E433" s="50"/>
      <c r="F433" s="50"/>
      <c r="G433" s="50"/>
      <c r="H433" s="50"/>
      <c r="I433" s="50"/>
      <c r="J433" s="50"/>
      <c r="K433" s="50"/>
      <c r="L433" s="41"/>
      <c r="M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</row>
  </sheetData>
  <sheetProtection algorithmName="SHA-512" hashValue="4zUObQMsyYcwSMGsYXit33ttdRRhwdhY2AWHbSBHKZS//LCrn/ZY5tEjtza207oFlvf6xMzqTUyljusb1Tgojw==" saltValue="/Pfy0Ff95FDyn1ZjC1fCCgV/UExfJpHJYwlW++BixKXSWD36YR3YgqA1SzkNrHqTFpSWpauIGzz2mKxd7iFYWA==" spinCount="100000" sheet="1" objects="1" scenarios="1" formatColumns="0" formatRows="0" autoFilter="0"/>
  <autoFilter ref="C92:K432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8" r:id="rId1" display="https://podminky.urs.cz/item/CS_URS_2022_01/121151115"/>
    <hyperlink ref="F103" r:id="rId2" display="https://podminky.urs.cz/item/CS_URS_2022_01/131151204"/>
    <hyperlink ref="F108" r:id="rId3" display="https://podminky.urs.cz/item/CS_URS_2022_01/131251204"/>
    <hyperlink ref="F113" r:id="rId4" display="https://podminky.urs.cz/item/CS_URS_2022_01/131351204"/>
    <hyperlink ref="F118" r:id="rId5" display="https://podminky.urs.cz/item/CS_URS_2022_01/131451204"/>
    <hyperlink ref="F123" r:id="rId6" display="https://podminky.urs.cz/item/CS_URS_2022_01/151711121"/>
    <hyperlink ref="F141" r:id="rId7" display="https://podminky.urs.cz/item/CS_URS_2022_01/151712111.1"/>
    <hyperlink ref="F146" r:id="rId8" display="https://podminky.urs.cz/item/CS_URS_2022_01/151721111"/>
    <hyperlink ref="F151" r:id="rId9" display="https://podminky.urs.cz/item/CS_URS_2022_01/151721112"/>
    <hyperlink ref="F161" r:id="rId10" display="https://podminky.urs.cz/item/CS_URS_2022_01/162351103"/>
    <hyperlink ref="F171" r:id="rId11" display="https://podminky.urs.cz/item/CS_URS_2022_01/162351104"/>
    <hyperlink ref="F179" r:id="rId12" display="https://podminky.urs.cz/item/CS_URS_2022_01/162351104"/>
    <hyperlink ref="F185" r:id="rId13" display="https://podminky.urs.cz/item/CS_URS_2022_01/162351124"/>
    <hyperlink ref="F193" r:id="rId14" display="https://podminky.urs.cz/item/CS_URS_2022_01/167151111"/>
    <hyperlink ref="F203" r:id="rId15" display="https://podminky.urs.cz/item/CS_URS_2022_01/171251201"/>
    <hyperlink ref="F216" r:id="rId16" display="https://podminky.urs.cz/item/CS_URS_2022_01/174151101"/>
    <hyperlink ref="F229" r:id="rId17" display="https://podminky.urs.cz/item/CS_URS_2022_01/182251101"/>
    <hyperlink ref="F239" r:id="rId18" display="https://podminky.urs.cz/item/CS_URS_2022_01/181111113"/>
    <hyperlink ref="F250" r:id="rId19" display="https://podminky.urs.cz/item/CS_URS_2022_01/181305111"/>
    <hyperlink ref="F255" r:id="rId20" display="https://podminky.urs.cz/item/CS_URS_2022_01/181411133"/>
    <hyperlink ref="F267" r:id="rId21" display="https://podminky.urs.cz/item/CS_URS_2022_01/182351023"/>
    <hyperlink ref="F276" r:id="rId22" display="https://podminky.urs.cz/item/CS_URS_2022_01/183403353"/>
    <hyperlink ref="F285" r:id="rId23" display="https://podminky.urs.cz/item/CS_URS_2022_01/183403371"/>
    <hyperlink ref="F294" r:id="rId24" display="https://podminky.urs.cz/item/CS_URS_2022_01/184802633"/>
    <hyperlink ref="F303" r:id="rId25" display="https://podminky.urs.cz/item/CS_URS_2022_01/185802133"/>
    <hyperlink ref="F312" r:id="rId26" display="https://podminky.urs.cz/item/CS_URS_2022_01/211971121"/>
    <hyperlink ref="F321" r:id="rId27" display="https://podminky.urs.cz/item/CS_URS_2022_01/212752411"/>
    <hyperlink ref="F326" r:id="rId28" display="https://podminky.urs.cz/item/CS_URS_2022_01/212755213"/>
    <hyperlink ref="F335" r:id="rId29" display="https://podminky.urs.cz/item/CS_URS_2022_01/226111112"/>
    <hyperlink ref="F341" r:id="rId30" display="https://podminky.urs.cz/item/CS_URS_2022_01/226111113"/>
    <hyperlink ref="F347" r:id="rId31" display="https://podminky.urs.cz/item/CS_URS_2022_01/226111214"/>
    <hyperlink ref="F353" r:id="rId32" display="https://podminky.urs.cz/item/CS_URS_2022_01/226111215"/>
    <hyperlink ref="F359" r:id="rId33" display="https://podminky.urs.cz/item/CS_URS_2022_01/273313611"/>
    <hyperlink ref="F365" r:id="rId34" display="https://podminky.urs.cz/item/CS_URS_2022_01/327324128"/>
    <hyperlink ref="F376" r:id="rId35" display="https://podminky.urs.cz/item/CS_URS_2022_01/327351211"/>
    <hyperlink ref="F383" r:id="rId36" display="https://podminky.urs.cz/item/CS_URS_2022_01/327351221"/>
    <hyperlink ref="F390" r:id="rId37" display="https://podminky.urs.cz/item/CS_URS_2022_01/327361006"/>
    <hyperlink ref="F396" r:id="rId38" display="https://podminky.urs.cz/item/CS_URS_2022_01/334791112"/>
    <hyperlink ref="F401" r:id="rId39" display="https://podminky.urs.cz/item/CS_URS_2022_01/334791113"/>
    <hyperlink ref="F407" r:id="rId40" display="https://podminky.urs.cz/item/CS_URS_2022_01/564851011"/>
    <hyperlink ref="F412" r:id="rId41" display="https://podminky.urs.cz/item/CS_URS_2022_01/596811220"/>
    <hyperlink ref="F421" r:id="rId42" display="https://podminky.urs.cz/item/CS_URS_2022_01/931994141"/>
    <hyperlink ref="F426" r:id="rId43" display="https://podminky.urs.cz/item/CS_URS_2022_01/953334657"/>
    <hyperlink ref="F432" r:id="rId44" display="https://podminky.urs.cz/item/CS_URS_2022_01/99815313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8"/>
  <sheetViews>
    <sheetView showGridLines="0" workbookViewId="0" topLeftCell="A1">
      <selection activeCell="D6" sqref="D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9" t="s">
        <v>94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86</v>
      </c>
    </row>
    <row r="4" spans="2:46" s="1" customFormat="1" ht="24.95" customHeight="1">
      <c r="B4" s="22"/>
      <c r="D4" s="112" t="s">
        <v>99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90" t="str">
        <f>'Rekapitulace stavby'!K6</f>
        <v>VTL plynovodní přípojka pro Teplárnu Tábor</v>
      </c>
      <c r="F7" s="391"/>
      <c r="G7" s="391"/>
      <c r="H7" s="391"/>
      <c r="L7" s="22"/>
    </row>
    <row r="8" spans="2:12" s="1" customFormat="1" ht="12" customHeight="1">
      <c r="B8" s="22"/>
      <c r="D8" s="114" t="s">
        <v>100</v>
      </c>
      <c r="L8" s="22"/>
    </row>
    <row r="9" spans="1:31" s="2" customFormat="1" ht="16.5" customHeight="1">
      <c r="A9" s="36"/>
      <c r="B9" s="41"/>
      <c r="C9" s="36"/>
      <c r="D9" s="36"/>
      <c r="E9" s="390" t="s">
        <v>101</v>
      </c>
      <c r="F9" s="392"/>
      <c r="G9" s="392"/>
      <c r="H9" s="392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102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3" t="s">
        <v>563</v>
      </c>
      <c r="F11" s="392"/>
      <c r="G11" s="392"/>
      <c r="H11" s="39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24.3.2022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27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4" t="s">
        <v>29</v>
      </c>
      <c r="J17" s="105" t="s">
        <v>30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31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4" t="str">
        <f>'Rekapitulace stavby'!E14</f>
        <v>Vyplň údaj</v>
      </c>
      <c r="F20" s="395"/>
      <c r="G20" s="395"/>
      <c r="H20" s="395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33</v>
      </c>
      <c r="E22" s="36"/>
      <c r="F22" s="36"/>
      <c r="G22" s="36"/>
      <c r="H22" s="36"/>
      <c r="I22" s="114" t="s">
        <v>26</v>
      </c>
      <c r="J22" s="105" t="s">
        <v>34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35</v>
      </c>
      <c r="F23" s="36"/>
      <c r="G23" s="36"/>
      <c r="H23" s="36"/>
      <c r="I23" s="114" t="s">
        <v>29</v>
      </c>
      <c r="J23" s="105" t="s">
        <v>36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38</v>
      </c>
      <c r="E25" s="36"/>
      <c r="F25" s="36"/>
      <c r="G25" s="36"/>
      <c r="H25" s="36"/>
      <c r="I25" s="114" t="s">
        <v>26</v>
      </c>
      <c r="J25" s="105" t="s">
        <v>39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40</v>
      </c>
      <c r="F26" s="36"/>
      <c r="G26" s="36"/>
      <c r="H26" s="36"/>
      <c r="I26" s="114" t="s">
        <v>29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41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6" t="s">
        <v>19</v>
      </c>
      <c r="F29" s="396"/>
      <c r="G29" s="396"/>
      <c r="H29" s="396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43</v>
      </c>
      <c r="E32" s="36"/>
      <c r="F32" s="36"/>
      <c r="G32" s="36"/>
      <c r="H32" s="36"/>
      <c r="I32" s="36"/>
      <c r="J32" s="122">
        <f>ROUND(J90,2)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45</v>
      </c>
      <c r="G34" s="36"/>
      <c r="H34" s="36"/>
      <c r="I34" s="123" t="s">
        <v>44</v>
      </c>
      <c r="J34" s="123" t="s">
        <v>46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47</v>
      </c>
      <c r="E35" s="114" t="s">
        <v>48</v>
      </c>
      <c r="F35" s="125">
        <f>ROUND((SUM(BE90:BE157)),2)</f>
        <v>0</v>
      </c>
      <c r="G35" s="36"/>
      <c r="H35" s="36"/>
      <c r="I35" s="126">
        <v>0.21</v>
      </c>
      <c r="J35" s="125">
        <f>ROUND(((SUM(BE90:BE157))*I35),2)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49</v>
      </c>
      <c r="F36" s="125">
        <f>ROUND((SUM(BF90:BF157)),2)</f>
        <v>0</v>
      </c>
      <c r="G36" s="36"/>
      <c r="H36" s="36"/>
      <c r="I36" s="126">
        <v>0.15</v>
      </c>
      <c r="J36" s="125">
        <f>ROUND(((SUM(BF90:BF157))*I36),2)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50</v>
      </c>
      <c r="F37" s="125">
        <f>ROUND((SUM(BG90:BG157)),2)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51</v>
      </c>
      <c r="F38" s="125">
        <f>ROUND((SUM(BH90:BH157)),2)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52</v>
      </c>
      <c r="F39" s="125">
        <f>ROUND((SUM(BI90:BI157)),2)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53</v>
      </c>
      <c r="E41" s="129"/>
      <c r="F41" s="129"/>
      <c r="G41" s="130" t="s">
        <v>54</v>
      </c>
      <c r="H41" s="131" t="s">
        <v>55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104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8" t="str">
        <f>E7</f>
        <v>VTL plynovodní přípojka pro Teplárnu Tábor</v>
      </c>
      <c r="F50" s="389"/>
      <c r="G50" s="389"/>
      <c r="H50" s="389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100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8" t="s">
        <v>101</v>
      </c>
      <c r="F52" s="387"/>
      <c r="G52" s="387"/>
      <c r="H52" s="38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102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6" t="str">
        <f>E11</f>
        <v>102 - Oplocení (Zábrana proti pádu)</v>
      </c>
      <c r="F54" s="387"/>
      <c r="G54" s="387"/>
      <c r="H54" s="387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k.ú. Tábor</v>
      </c>
      <c r="G56" s="38"/>
      <c r="H56" s="38"/>
      <c r="I56" s="31" t="s">
        <v>23</v>
      </c>
      <c r="J56" s="61" t="str">
        <f>IF(J14="","",J14)</f>
        <v>24.3.2022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25</v>
      </c>
      <c r="D58" s="38"/>
      <c r="E58" s="38"/>
      <c r="F58" s="29" t="str">
        <f>E17</f>
        <v>C-Energy Planá s.r.o.</v>
      </c>
      <c r="G58" s="38"/>
      <c r="H58" s="38"/>
      <c r="I58" s="31" t="s">
        <v>33</v>
      </c>
      <c r="J58" s="34" t="str">
        <f>E23</f>
        <v>Atelier architektury Šimeček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38</v>
      </c>
      <c r="J59" s="34" t="str">
        <f>E26</f>
        <v>Ing. Pavel Vochozka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105</v>
      </c>
      <c r="D61" s="139"/>
      <c r="E61" s="139"/>
      <c r="F61" s="139"/>
      <c r="G61" s="139"/>
      <c r="H61" s="139"/>
      <c r="I61" s="139"/>
      <c r="J61" s="140" t="s">
        <v>106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75</v>
      </c>
      <c r="D63" s="38"/>
      <c r="E63" s="38"/>
      <c r="F63" s="38"/>
      <c r="G63" s="38"/>
      <c r="H63" s="38"/>
      <c r="I63" s="38"/>
      <c r="J63" s="79">
        <f>J90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107</v>
      </c>
    </row>
    <row r="64" spans="2:12" s="9" customFormat="1" ht="24.95" customHeight="1">
      <c r="B64" s="142"/>
      <c r="C64" s="143"/>
      <c r="D64" s="144" t="s">
        <v>108</v>
      </c>
      <c r="E64" s="145"/>
      <c r="F64" s="145"/>
      <c r="G64" s="145"/>
      <c r="H64" s="145"/>
      <c r="I64" s="145"/>
      <c r="J64" s="146">
        <f>J91</f>
        <v>0</v>
      </c>
      <c r="K64" s="143"/>
      <c r="L64" s="147"/>
    </row>
    <row r="65" spans="2:12" s="10" customFormat="1" ht="19.9" customHeight="1">
      <c r="B65" s="148"/>
      <c r="C65" s="99"/>
      <c r="D65" s="149" t="s">
        <v>112</v>
      </c>
      <c r="E65" s="150"/>
      <c r="F65" s="150"/>
      <c r="G65" s="150"/>
      <c r="H65" s="150"/>
      <c r="I65" s="150"/>
      <c r="J65" s="151">
        <f>J92</f>
        <v>0</v>
      </c>
      <c r="K65" s="99"/>
      <c r="L65" s="152"/>
    </row>
    <row r="66" spans="2:12" s="10" customFormat="1" ht="19.9" customHeight="1">
      <c r="B66" s="148"/>
      <c r="C66" s="99"/>
      <c r="D66" s="149" t="s">
        <v>114</v>
      </c>
      <c r="E66" s="150"/>
      <c r="F66" s="150"/>
      <c r="G66" s="150"/>
      <c r="H66" s="150"/>
      <c r="I66" s="150"/>
      <c r="J66" s="151">
        <f>J133</f>
        <v>0</v>
      </c>
      <c r="K66" s="99"/>
      <c r="L66" s="152"/>
    </row>
    <row r="67" spans="2:12" s="10" customFormat="1" ht="19.9" customHeight="1">
      <c r="B67" s="148"/>
      <c r="C67" s="99"/>
      <c r="D67" s="149" t="s">
        <v>115</v>
      </c>
      <c r="E67" s="150"/>
      <c r="F67" s="150"/>
      <c r="G67" s="150"/>
      <c r="H67" s="150"/>
      <c r="I67" s="150"/>
      <c r="J67" s="151">
        <f>J148</f>
        <v>0</v>
      </c>
      <c r="K67" s="99"/>
      <c r="L67" s="152"/>
    </row>
    <row r="68" spans="2:12" s="9" customFormat="1" ht="24.95" customHeight="1">
      <c r="B68" s="142"/>
      <c r="C68" s="143"/>
      <c r="D68" s="144" t="s">
        <v>564</v>
      </c>
      <c r="E68" s="145"/>
      <c r="F68" s="145"/>
      <c r="G68" s="145"/>
      <c r="H68" s="145"/>
      <c r="I68" s="145"/>
      <c r="J68" s="146">
        <f>J152</f>
        <v>0</v>
      </c>
      <c r="K68" s="143"/>
      <c r="L68" s="147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116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88" t="str">
        <f>E7</f>
        <v>VTL plynovodní přípojka pro Teplárnu Tábor</v>
      </c>
      <c r="F78" s="389"/>
      <c r="G78" s="389"/>
      <c r="H78" s="389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2:12" s="1" customFormat="1" ht="12" customHeight="1">
      <c r="B79" s="23"/>
      <c r="C79" s="31" t="s">
        <v>100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1:31" s="2" customFormat="1" ht="16.5" customHeight="1">
      <c r="A80" s="36"/>
      <c r="B80" s="37"/>
      <c r="C80" s="38"/>
      <c r="D80" s="38"/>
      <c r="E80" s="388" t="s">
        <v>101</v>
      </c>
      <c r="F80" s="387"/>
      <c r="G80" s="387"/>
      <c r="H80" s="387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102</v>
      </c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76" t="str">
        <f>E11</f>
        <v>102 - Oplocení (Zábrana proti pádu)</v>
      </c>
      <c r="F82" s="387"/>
      <c r="G82" s="387"/>
      <c r="H82" s="387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21</v>
      </c>
      <c r="D84" s="38"/>
      <c r="E84" s="38"/>
      <c r="F84" s="29" t="str">
        <f>F14</f>
        <v>k.ú. Tábor</v>
      </c>
      <c r="G84" s="38"/>
      <c r="H84" s="38"/>
      <c r="I84" s="31" t="s">
        <v>23</v>
      </c>
      <c r="J84" s="61" t="str">
        <f>IF(J14="","",J14)</f>
        <v>24.3.2022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25.7" customHeight="1">
      <c r="A86" s="36"/>
      <c r="B86" s="37"/>
      <c r="C86" s="31" t="s">
        <v>25</v>
      </c>
      <c r="D86" s="38"/>
      <c r="E86" s="38"/>
      <c r="F86" s="29" t="str">
        <f>E17</f>
        <v>C-Energy Planá s.r.o.</v>
      </c>
      <c r="G86" s="38"/>
      <c r="H86" s="38"/>
      <c r="I86" s="31" t="s">
        <v>33</v>
      </c>
      <c r="J86" s="34" t="str">
        <f>E23</f>
        <v>Atelier architektury Šimeček s.r.o.</v>
      </c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1" t="s">
        <v>31</v>
      </c>
      <c r="D87" s="38"/>
      <c r="E87" s="38"/>
      <c r="F87" s="29" t="str">
        <f>IF(E20="","",E20)</f>
        <v>Vyplň údaj</v>
      </c>
      <c r="G87" s="38"/>
      <c r="H87" s="38"/>
      <c r="I87" s="31" t="s">
        <v>38</v>
      </c>
      <c r="J87" s="34" t="str">
        <f>E26</f>
        <v>Ing. Pavel Vochozka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0.3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11" customFormat="1" ht="29.25" customHeight="1">
      <c r="A89" s="153"/>
      <c r="B89" s="154"/>
      <c r="C89" s="155" t="s">
        <v>117</v>
      </c>
      <c r="D89" s="156" t="s">
        <v>62</v>
      </c>
      <c r="E89" s="156" t="s">
        <v>58</v>
      </c>
      <c r="F89" s="156" t="s">
        <v>59</v>
      </c>
      <c r="G89" s="156" t="s">
        <v>118</v>
      </c>
      <c r="H89" s="156" t="s">
        <v>119</v>
      </c>
      <c r="I89" s="156" t="s">
        <v>120</v>
      </c>
      <c r="J89" s="156" t="s">
        <v>106</v>
      </c>
      <c r="K89" s="157" t="s">
        <v>121</v>
      </c>
      <c r="L89" s="158"/>
      <c r="M89" s="70" t="s">
        <v>19</v>
      </c>
      <c r="N89" s="71" t="s">
        <v>47</v>
      </c>
      <c r="O89" s="71" t="s">
        <v>122</v>
      </c>
      <c r="P89" s="71" t="s">
        <v>123</v>
      </c>
      <c r="Q89" s="71" t="s">
        <v>124</v>
      </c>
      <c r="R89" s="71" t="s">
        <v>125</v>
      </c>
      <c r="S89" s="71" t="s">
        <v>126</v>
      </c>
      <c r="T89" s="72" t="s">
        <v>127</v>
      </c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</row>
    <row r="90" spans="1:63" s="2" customFormat="1" ht="22.9" customHeight="1">
      <c r="A90" s="36"/>
      <c r="B90" s="37"/>
      <c r="C90" s="77" t="s">
        <v>128</v>
      </c>
      <c r="D90" s="38"/>
      <c r="E90" s="38"/>
      <c r="F90" s="38"/>
      <c r="G90" s="38"/>
      <c r="H90" s="38"/>
      <c r="I90" s="38"/>
      <c r="J90" s="159">
        <f>BK90</f>
        <v>0</v>
      </c>
      <c r="K90" s="38"/>
      <c r="L90" s="41"/>
      <c r="M90" s="73"/>
      <c r="N90" s="160"/>
      <c r="O90" s="74"/>
      <c r="P90" s="161">
        <f>P91+P152</f>
        <v>0</v>
      </c>
      <c r="Q90" s="74"/>
      <c r="R90" s="161">
        <f>R91+R152</f>
        <v>0.09400720000000001</v>
      </c>
      <c r="S90" s="74"/>
      <c r="T90" s="162">
        <f>T91+T152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76</v>
      </c>
      <c r="AU90" s="19" t="s">
        <v>107</v>
      </c>
      <c r="BK90" s="163">
        <f>BK91+BK152</f>
        <v>0</v>
      </c>
    </row>
    <row r="91" spans="2:63" s="12" customFormat="1" ht="25.9" customHeight="1">
      <c r="B91" s="164"/>
      <c r="C91" s="165"/>
      <c r="D91" s="166" t="s">
        <v>76</v>
      </c>
      <c r="E91" s="167" t="s">
        <v>129</v>
      </c>
      <c r="F91" s="167" t="s">
        <v>130</v>
      </c>
      <c r="G91" s="165"/>
      <c r="H91" s="165"/>
      <c r="I91" s="168"/>
      <c r="J91" s="169">
        <f>BK91</f>
        <v>0</v>
      </c>
      <c r="K91" s="165"/>
      <c r="L91" s="170"/>
      <c r="M91" s="171"/>
      <c r="N91" s="172"/>
      <c r="O91" s="172"/>
      <c r="P91" s="173">
        <f>P92+P133+P148</f>
        <v>0</v>
      </c>
      <c r="Q91" s="172"/>
      <c r="R91" s="173">
        <f>R92+R133+R148</f>
        <v>0.09400720000000001</v>
      </c>
      <c r="S91" s="172"/>
      <c r="T91" s="174">
        <f>T92+T133+T148</f>
        <v>0</v>
      </c>
      <c r="AR91" s="175" t="s">
        <v>84</v>
      </c>
      <c r="AT91" s="176" t="s">
        <v>76</v>
      </c>
      <c r="AU91" s="176" t="s">
        <v>77</v>
      </c>
      <c r="AY91" s="175" t="s">
        <v>131</v>
      </c>
      <c r="BK91" s="177">
        <f>BK92+BK133+BK148</f>
        <v>0</v>
      </c>
    </row>
    <row r="92" spans="2:63" s="12" customFormat="1" ht="22.9" customHeight="1">
      <c r="B92" s="164"/>
      <c r="C92" s="165"/>
      <c r="D92" s="166" t="s">
        <v>76</v>
      </c>
      <c r="E92" s="178" t="s">
        <v>155</v>
      </c>
      <c r="F92" s="178" t="s">
        <v>462</v>
      </c>
      <c r="G92" s="165"/>
      <c r="H92" s="165"/>
      <c r="I92" s="168"/>
      <c r="J92" s="179">
        <f>BK92</f>
        <v>0</v>
      </c>
      <c r="K92" s="165"/>
      <c r="L92" s="170"/>
      <c r="M92" s="171"/>
      <c r="N92" s="172"/>
      <c r="O92" s="172"/>
      <c r="P92" s="173">
        <f>SUM(P93:P132)</f>
        <v>0</v>
      </c>
      <c r="Q92" s="172"/>
      <c r="R92" s="173">
        <f>SUM(R93:R132)</f>
        <v>0.08952720000000002</v>
      </c>
      <c r="S92" s="172"/>
      <c r="T92" s="174">
        <f>SUM(T93:T132)</f>
        <v>0</v>
      </c>
      <c r="AR92" s="175" t="s">
        <v>84</v>
      </c>
      <c r="AT92" s="176" t="s">
        <v>76</v>
      </c>
      <c r="AU92" s="176" t="s">
        <v>84</v>
      </c>
      <c r="AY92" s="175" t="s">
        <v>131</v>
      </c>
      <c r="BK92" s="177">
        <f>SUM(BK93:BK132)</f>
        <v>0</v>
      </c>
    </row>
    <row r="93" spans="1:65" s="2" customFormat="1" ht="24.2" customHeight="1">
      <c r="A93" s="36"/>
      <c r="B93" s="37"/>
      <c r="C93" s="180" t="s">
        <v>84</v>
      </c>
      <c r="D93" s="180" t="s">
        <v>133</v>
      </c>
      <c r="E93" s="181" t="s">
        <v>565</v>
      </c>
      <c r="F93" s="182" t="s">
        <v>566</v>
      </c>
      <c r="G93" s="183" t="s">
        <v>422</v>
      </c>
      <c r="H93" s="184">
        <v>14</v>
      </c>
      <c r="I93" s="185"/>
      <c r="J93" s="186">
        <f>ROUND(I93*H93,2)</f>
        <v>0</v>
      </c>
      <c r="K93" s="182" t="s">
        <v>137</v>
      </c>
      <c r="L93" s="41"/>
      <c r="M93" s="187" t="s">
        <v>19</v>
      </c>
      <c r="N93" s="188" t="s">
        <v>48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138</v>
      </c>
      <c r="AT93" s="191" t="s">
        <v>133</v>
      </c>
      <c r="AU93" s="191" t="s">
        <v>86</v>
      </c>
      <c r="AY93" s="19" t="s">
        <v>131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84</v>
      </c>
      <c r="BK93" s="192">
        <f>ROUND(I93*H93,2)</f>
        <v>0</v>
      </c>
      <c r="BL93" s="19" t="s">
        <v>138</v>
      </c>
      <c r="BM93" s="191" t="s">
        <v>567</v>
      </c>
    </row>
    <row r="94" spans="1:47" s="2" customFormat="1" ht="19.5">
      <c r="A94" s="36"/>
      <c r="B94" s="37"/>
      <c r="C94" s="38"/>
      <c r="D94" s="193" t="s">
        <v>140</v>
      </c>
      <c r="E94" s="38"/>
      <c r="F94" s="194" t="s">
        <v>568</v>
      </c>
      <c r="G94" s="38"/>
      <c r="H94" s="38"/>
      <c r="I94" s="195"/>
      <c r="J94" s="38"/>
      <c r="K94" s="38"/>
      <c r="L94" s="41"/>
      <c r="M94" s="196"/>
      <c r="N94" s="197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140</v>
      </c>
      <c r="AU94" s="19" t="s">
        <v>86</v>
      </c>
    </row>
    <row r="95" spans="1:47" s="2" customFormat="1" ht="12">
      <c r="A95" s="36"/>
      <c r="B95" s="37"/>
      <c r="C95" s="38"/>
      <c r="D95" s="198" t="s">
        <v>142</v>
      </c>
      <c r="E95" s="38"/>
      <c r="F95" s="199" t="s">
        <v>569</v>
      </c>
      <c r="G95" s="38"/>
      <c r="H95" s="38"/>
      <c r="I95" s="195"/>
      <c r="J95" s="38"/>
      <c r="K95" s="38"/>
      <c r="L95" s="41"/>
      <c r="M95" s="196"/>
      <c r="N95" s="197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142</v>
      </c>
      <c r="AU95" s="19" t="s">
        <v>86</v>
      </c>
    </row>
    <row r="96" spans="2:51" s="13" customFormat="1" ht="12">
      <c r="B96" s="200"/>
      <c r="C96" s="201"/>
      <c r="D96" s="193" t="s">
        <v>144</v>
      </c>
      <c r="E96" s="202" t="s">
        <v>19</v>
      </c>
      <c r="F96" s="203" t="s">
        <v>570</v>
      </c>
      <c r="G96" s="201"/>
      <c r="H96" s="202" t="s">
        <v>19</v>
      </c>
      <c r="I96" s="204"/>
      <c r="J96" s="201"/>
      <c r="K96" s="201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144</v>
      </c>
      <c r="AU96" s="209" t="s">
        <v>86</v>
      </c>
      <c r="AV96" s="13" t="s">
        <v>84</v>
      </c>
      <c r="AW96" s="13" t="s">
        <v>37</v>
      </c>
      <c r="AX96" s="13" t="s">
        <v>77</v>
      </c>
      <c r="AY96" s="209" t="s">
        <v>131</v>
      </c>
    </row>
    <row r="97" spans="2:51" s="14" customFormat="1" ht="12">
      <c r="B97" s="210"/>
      <c r="C97" s="211"/>
      <c r="D97" s="193" t="s">
        <v>144</v>
      </c>
      <c r="E97" s="212" t="s">
        <v>19</v>
      </c>
      <c r="F97" s="213" t="s">
        <v>571</v>
      </c>
      <c r="G97" s="211"/>
      <c r="H97" s="214">
        <v>10</v>
      </c>
      <c r="I97" s="215"/>
      <c r="J97" s="211"/>
      <c r="K97" s="211"/>
      <c r="L97" s="216"/>
      <c r="M97" s="217"/>
      <c r="N97" s="218"/>
      <c r="O97" s="218"/>
      <c r="P97" s="218"/>
      <c r="Q97" s="218"/>
      <c r="R97" s="218"/>
      <c r="S97" s="218"/>
      <c r="T97" s="219"/>
      <c r="AT97" s="220" t="s">
        <v>144</v>
      </c>
      <c r="AU97" s="220" t="s">
        <v>86</v>
      </c>
      <c r="AV97" s="14" t="s">
        <v>86</v>
      </c>
      <c r="AW97" s="14" t="s">
        <v>37</v>
      </c>
      <c r="AX97" s="14" t="s">
        <v>77</v>
      </c>
      <c r="AY97" s="220" t="s">
        <v>131</v>
      </c>
    </row>
    <row r="98" spans="2:51" s="14" customFormat="1" ht="12">
      <c r="B98" s="210"/>
      <c r="C98" s="211"/>
      <c r="D98" s="193" t="s">
        <v>144</v>
      </c>
      <c r="E98" s="212" t="s">
        <v>19</v>
      </c>
      <c r="F98" s="213" t="s">
        <v>572</v>
      </c>
      <c r="G98" s="211"/>
      <c r="H98" s="214">
        <v>4</v>
      </c>
      <c r="I98" s="215"/>
      <c r="J98" s="211"/>
      <c r="K98" s="211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144</v>
      </c>
      <c r="AU98" s="220" t="s">
        <v>86</v>
      </c>
      <c r="AV98" s="14" t="s">
        <v>86</v>
      </c>
      <c r="AW98" s="14" t="s">
        <v>37</v>
      </c>
      <c r="AX98" s="14" t="s">
        <v>77</v>
      </c>
      <c r="AY98" s="220" t="s">
        <v>131</v>
      </c>
    </row>
    <row r="99" spans="2:51" s="16" customFormat="1" ht="12">
      <c r="B99" s="243"/>
      <c r="C99" s="244"/>
      <c r="D99" s="193" t="s">
        <v>144</v>
      </c>
      <c r="E99" s="245" t="s">
        <v>19</v>
      </c>
      <c r="F99" s="246" t="s">
        <v>251</v>
      </c>
      <c r="G99" s="244"/>
      <c r="H99" s="247">
        <v>14</v>
      </c>
      <c r="I99" s="248"/>
      <c r="J99" s="244"/>
      <c r="K99" s="244"/>
      <c r="L99" s="249"/>
      <c r="M99" s="250"/>
      <c r="N99" s="251"/>
      <c r="O99" s="251"/>
      <c r="P99" s="251"/>
      <c r="Q99" s="251"/>
      <c r="R99" s="251"/>
      <c r="S99" s="251"/>
      <c r="T99" s="252"/>
      <c r="AT99" s="253" t="s">
        <v>144</v>
      </c>
      <c r="AU99" s="253" t="s">
        <v>86</v>
      </c>
      <c r="AV99" s="16" t="s">
        <v>138</v>
      </c>
      <c r="AW99" s="16" t="s">
        <v>37</v>
      </c>
      <c r="AX99" s="16" t="s">
        <v>84</v>
      </c>
      <c r="AY99" s="253" t="s">
        <v>131</v>
      </c>
    </row>
    <row r="100" spans="1:65" s="2" customFormat="1" ht="24.2" customHeight="1">
      <c r="A100" s="36"/>
      <c r="B100" s="37"/>
      <c r="C100" s="221" t="s">
        <v>86</v>
      </c>
      <c r="D100" s="221" t="s">
        <v>186</v>
      </c>
      <c r="E100" s="222" t="s">
        <v>573</v>
      </c>
      <c r="F100" s="223" t="s">
        <v>574</v>
      </c>
      <c r="G100" s="224" t="s">
        <v>422</v>
      </c>
      <c r="H100" s="225">
        <v>14</v>
      </c>
      <c r="I100" s="226"/>
      <c r="J100" s="227">
        <f>ROUND(I100*H100,2)</f>
        <v>0</v>
      </c>
      <c r="K100" s="223" t="s">
        <v>575</v>
      </c>
      <c r="L100" s="228"/>
      <c r="M100" s="229" t="s">
        <v>19</v>
      </c>
      <c r="N100" s="230" t="s">
        <v>48</v>
      </c>
      <c r="O100" s="66"/>
      <c r="P100" s="189">
        <f>O100*H100</f>
        <v>0</v>
      </c>
      <c r="Q100" s="189">
        <v>0.002</v>
      </c>
      <c r="R100" s="189">
        <f>Q100*H100</f>
        <v>0.028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190</v>
      </c>
      <c r="AT100" s="191" t="s">
        <v>186</v>
      </c>
      <c r="AU100" s="191" t="s">
        <v>86</v>
      </c>
      <c r="AY100" s="19" t="s">
        <v>131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84</v>
      </c>
      <c r="BK100" s="192">
        <f>ROUND(I100*H100,2)</f>
        <v>0</v>
      </c>
      <c r="BL100" s="19" t="s">
        <v>138</v>
      </c>
      <c r="BM100" s="191" t="s">
        <v>576</v>
      </c>
    </row>
    <row r="101" spans="1:47" s="2" customFormat="1" ht="12">
      <c r="A101" s="36"/>
      <c r="B101" s="37"/>
      <c r="C101" s="38"/>
      <c r="D101" s="193" t="s">
        <v>140</v>
      </c>
      <c r="E101" s="38"/>
      <c r="F101" s="194" t="s">
        <v>574</v>
      </c>
      <c r="G101" s="38"/>
      <c r="H101" s="38"/>
      <c r="I101" s="195"/>
      <c r="J101" s="38"/>
      <c r="K101" s="38"/>
      <c r="L101" s="41"/>
      <c r="M101" s="196"/>
      <c r="N101" s="19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140</v>
      </c>
      <c r="AU101" s="19" t="s">
        <v>86</v>
      </c>
    </row>
    <row r="102" spans="1:65" s="2" customFormat="1" ht="21.75" customHeight="1">
      <c r="A102" s="36"/>
      <c r="B102" s="37"/>
      <c r="C102" s="221" t="s">
        <v>155</v>
      </c>
      <c r="D102" s="221" t="s">
        <v>186</v>
      </c>
      <c r="E102" s="222" t="s">
        <v>577</v>
      </c>
      <c r="F102" s="223" t="s">
        <v>578</v>
      </c>
      <c r="G102" s="224" t="s">
        <v>422</v>
      </c>
      <c r="H102" s="225">
        <v>4</v>
      </c>
      <c r="I102" s="226"/>
      <c r="J102" s="227">
        <f>ROUND(I102*H102,2)</f>
        <v>0</v>
      </c>
      <c r="K102" s="223" t="s">
        <v>575</v>
      </c>
      <c r="L102" s="228"/>
      <c r="M102" s="229" t="s">
        <v>19</v>
      </c>
      <c r="N102" s="230" t="s">
        <v>48</v>
      </c>
      <c r="O102" s="66"/>
      <c r="P102" s="189">
        <f>O102*H102</f>
        <v>0</v>
      </c>
      <c r="Q102" s="189">
        <v>0.002</v>
      </c>
      <c r="R102" s="189">
        <f>Q102*H102</f>
        <v>0.008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190</v>
      </c>
      <c r="AT102" s="191" t="s">
        <v>186</v>
      </c>
      <c r="AU102" s="191" t="s">
        <v>86</v>
      </c>
      <c r="AY102" s="19" t="s">
        <v>131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84</v>
      </c>
      <c r="BK102" s="192">
        <f>ROUND(I102*H102,2)</f>
        <v>0</v>
      </c>
      <c r="BL102" s="19" t="s">
        <v>138</v>
      </c>
      <c r="BM102" s="191" t="s">
        <v>579</v>
      </c>
    </row>
    <row r="103" spans="1:47" s="2" customFormat="1" ht="12">
      <c r="A103" s="36"/>
      <c r="B103" s="37"/>
      <c r="C103" s="38"/>
      <c r="D103" s="193" t="s">
        <v>140</v>
      </c>
      <c r="E103" s="38"/>
      <c r="F103" s="194" t="s">
        <v>578</v>
      </c>
      <c r="G103" s="38"/>
      <c r="H103" s="38"/>
      <c r="I103" s="195"/>
      <c r="J103" s="38"/>
      <c r="K103" s="38"/>
      <c r="L103" s="41"/>
      <c r="M103" s="196"/>
      <c r="N103" s="197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140</v>
      </c>
      <c r="AU103" s="19" t="s">
        <v>86</v>
      </c>
    </row>
    <row r="104" spans="1:65" s="2" customFormat="1" ht="16.5" customHeight="1">
      <c r="A104" s="36"/>
      <c r="B104" s="37"/>
      <c r="C104" s="221" t="s">
        <v>138</v>
      </c>
      <c r="D104" s="221" t="s">
        <v>186</v>
      </c>
      <c r="E104" s="222" t="s">
        <v>580</v>
      </c>
      <c r="F104" s="223" t="s">
        <v>581</v>
      </c>
      <c r="G104" s="224" t="s">
        <v>422</v>
      </c>
      <c r="H104" s="225">
        <v>14</v>
      </c>
      <c r="I104" s="226"/>
      <c r="J104" s="227">
        <f>ROUND(I104*H104,2)</f>
        <v>0</v>
      </c>
      <c r="K104" s="223" t="s">
        <v>575</v>
      </c>
      <c r="L104" s="228"/>
      <c r="M104" s="229" t="s">
        <v>19</v>
      </c>
      <c r="N104" s="230" t="s">
        <v>48</v>
      </c>
      <c r="O104" s="66"/>
      <c r="P104" s="189">
        <f>O104*H104</f>
        <v>0</v>
      </c>
      <c r="Q104" s="189">
        <v>0.0015</v>
      </c>
      <c r="R104" s="189">
        <f>Q104*H104</f>
        <v>0.021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190</v>
      </c>
      <c r="AT104" s="191" t="s">
        <v>186</v>
      </c>
      <c r="AU104" s="191" t="s">
        <v>86</v>
      </c>
      <c r="AY104" s="19" t="s">
        <v>131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84</v>
      </c>
      <c r="BK104" s="192">
        <f>ROUND(I104*H104,2)</f>
        <v>0</v>
      </c>
      <c r="BL104" s="19" t="s">
        <v>138</v>
      </c>
      <c r="BM104" s="191" t="s">
        <v>582</v>
      </c>
    </row>
    <row r="105" spans="1:47" s="2" customFormat="1" ht="12">
      <c r="A105" s="36"/>
      <c r="B105" s="37"/>
      <c r="C105" s="38"/>
      <c r="D105" s="193" t="s">
        <v>140</v>
      </c>
      <c r="E105" s="38"/>
      <c r="F105" s="194" t="s">
        <v>581</v>
      </c>
      <c r="G105" s="38"/>
      <c r="H105" s="38"/>
      <c r="I105" s="195"/>
      <c r="J105" s="38"/>
      <c r="K105" s="38"/>
      <c r="L105" s="41"/>
      <c r="M105" s="196"/>
      <c r="N105" s="19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140</v>
      </c>
      <c r="AU105" s="19" t="s">
        <v>86</v>
      </c>
    </row>
    <row r="106" spans="1:65" s="2" customFormat="1" ht="16.5" customHeight="1">
      <c r="A106" s="36"/>
      <c r="B106" s="37"/>
      <c r="C106" s="221" t="s">
        <v>169</v>
      </c>
      <c r="D106" s="221" t="s">
        <v>186</v>
      </c>
      <c r="E106" s="222" t="s">
        <v>583</v>
      </c>
      <c r="F106" s="223" t="s">
        <v>584</v>
      </c>
      <c r="G106" s="224" t="s">
        <v>422</v>
      </c>
      <c r="H106" s="225">
        <v>4</v>
      </c>
      <c r="I106" s="226"/>
      <c r="J106" s="227">
        <f>ROUND(I106*H106,2)</f>
        <v>0</v>
      </c>
      <c r="K106" s="223" t="s">
        <v>575</v>
      </c>
      <c r="L106" s="228"/>
      <c r="M106" s="229" t="s">
        <v>19</v>
      </c>
      <c r="N106" s="230" t="s">
        <v>48</v>
      </c>
      <c r="O106" s="66"/>
      <c r="P106" s="189">
        <f>O106*H106</f>
        <v>0</v>
      </c>
      <c r="Q106" s="189">
        <v>0.0015</v>
      </c>
      <c r="R106" s="189">
        <f>Q106*H106</f>
        <v>0.006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190</v>
      </c>
      <c r="AT106" s="191" t="s">
        <v>186</v>
      </c>
      <c r="AU106" s="191" t="s">
        <v>86</v>
      </c>
      <c r="AY106" s="19" t="s">
        <v>131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84</v>
      </c>
      <c r="BK106" s="192">
        <f>ROUND(I106*H106,2)</f>
        <v>0</v>
      </c>
      <c r="BL106" s="19" t="s">
        <v>138</v>
      </c>
      <c r="BM106" s="191" t="s">
        <v>585</v>
      </c>
    </row>
    <row r="107" spans="1:47" s="2" customFormat="1" ht="12">
      <c r="A107" s="36"/>
      <c r="B107" s="37"/>
      <c r="C107" s="38"/>
      <c r="D107" s="193" t="s">
        <v>140</v>
      </c>
      <c r="E107" s="38"/>
      <c r="F107" s="194" t="s">
        <v>584</v>
      </c>
      <c r="G107" s="38"/>
      <c r="H107" s="38"/>
      <c r="I107" s="195"/>
      <c r="J107" s="38"/>
      <c r="K107" s="38"/>
      <c r="L107" s="41"/>
      <c r="M107" s="196"/>
      <c r="N107" s="197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140</v>
      </c>
      <c r="AU107" s="19" t="s">
        <v>86</v>
      </c>
    </row>
    <row r="108" spans="1:65" s="2" customFormat="1" ht="16.5" customHeight="1">
      <c r="A108" s="36"/>
      <c r="B108" s="37"/>
      <c r="C108" s="221" t="s">
        <v>176</v>
      </c>
      <c r="D108" s="221" t="s">
        <v>186</v>
      </c>
      <c r="E108" s="222" t="s">
        <v>586</v>
      </c>
      <c r="F108" s="223" t="s">
        <v>587</v>
      </c>
      <c r="G108" s="224" t="s">
        <v>422</v>
      </c>
      <c r="H108" s="225">
        <v>14</v>
      </c>
      <c r="I108" s="226"/>
      <c r="J108" s="227">
        <f>ROUND(I108*H108,2)</f>
        <v>0</v>
      </c>
      <c r="K108" s="223" t="s">
        <v>575</v>
      </c>
      <c r="L108" s="228"/>
      <c r="M108" s="229" t="s">
        <v>19</v>
      </c>
      <c r="N108" s="230" t="s">
        <v>48</v>
      </c>
      <c r="O108" s="66"/>
      <c r="P108" s="189">
        <f>O108*H108</f>
        <v>0</v>
      </c>
      <c r="Q108" s="189">
        <v>1E-05</v>
      </c>
      <c r="R108" s="189">
        <f>Q108*H108</f>
        <v>0.00014000000000000001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190</v>
      </c>
      <c r="AT108" s="191" t="s">
        <v>186</v>
      </c>
      <c r="AU108" s="191" t="s">
        <v>86</v>
      </c>
      <c r="AY108" s="19" t="s">
        <v>131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84</v>
      </c>
      <c r="BK108" s="192">
        <f>ROUND(I108*H108,2)</f>
        <v>0</v>
      </c>
      <c r="BL108" s="19" t="s">
        <v>138</v>
      </c>
      <c r="BM108" s="191" t="s">
        <v>588</v>
      </c>
    </row>
    <row r="109" spans="1:47" s="2" customFormat="1" ht="12">
      <c r="A109" s="36"/>
      <c r="B109" s="37"/>
      <c r="C109" s="38"/>
      <c r="D109" s="193" t="s">
        <v>140</v>
      </c>
      <c r="E109" s="38"/>
      <c r="F109" s="194" t="s">
        <v>587</v>
      </c>
      <c r="G109" s="38"/>
      <c r="H109" s="38"/>
      <c r="I109" s="195"/>
      <c r="J109" s="38"/>
      <c r="K109" s="38"/>
      <c r="L109" s="41"/>
      <c r="M109" s="196"/>
      <c r="N109" s="197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140</v>
      </c>
      <c r="AU109" s="19" t="s">
        <v>86</v>
      </c>
    </row>
    <row r="110" spans="1:65" s="2" customFormat="1" ht="24.2" customHeight="1">
      <c r="A110" s="36"/>
      <c r="B110" s="37"/>
      <c r="C110" s="180" t="s">
        <v>185</v>
      </c>
      <c r="D110" s="180" t="s">
        <v>133</v>
      </c>
      <c r="E110" s="181" t="s">
        <v>589</v>
      </c>
      <c r="F110" s="182" t="s">
        <v>590</v>
      </c>
      <c r="G110" s="183" t="s">
        <v>179</v>
      </c>
      <c r="H110" s="184">
        <v>28</v>
      </c>
      <c r="I110" s="185"/>
      <c r="J110" s="186">
        <f>ROUND(I110*H110,2)</f>
        <v>0</v>
      </c>
      <c r="K110" s="182" t="s">
        <v>137</v>
      </c>
      <c r="L110" s="41"/>
      <c r="M110" s="187" t="s">
        <v>19</v>
      </c>
      <c r="N110" s="188" t="s">
        <v>48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138</v>
      </c>
      <c r="AT110" s="191" t="s">
        <v>133</v>
      </c>
      <c r="AU110" s="191" t="s">
        <v>86</v>
      </c>
      <c r="AY110" s="19" t="s">
        <v>131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84</v>
      </c>
      <c r="BK110" s="192">
        <f>ROUND(I110*H110,2)</f>
        <v>0</v>
      </c>
      <c r="BL110" s="19" t="s">
        <v>138</v>
      </c>
      <c r="BM110" s="191" t="s">
        <v>591</v>
      </c>
    </row>
    <row r="111" spans="1:47" s="2" customFormat="1" ht="12">
      <c r="A111" s="36"/>
      <c r="B111" s="37"/>
      <c r="C111" s="38"/>
      <c r="D111" s="193" t="s">
        <v>140</v>
      </c>
      <c r="E111" s="38"/>
      <c r="F111" s="194" t="s">
        <v>592</v>
      </c>
      <c r="G111" s="38"/>
      <c r="H111" s="38"/>
      <c r="I111" s="195"/>
      <c r="J111" s="38"/>
      <c r="K111" s="38"/>
      <c r="L111" s="41"/>
      <c r="M111" s="196"/>
      <c r="N111" s="197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140</v>
      </c>
      <c r="AU111" s="19" t="s">
        <v>86</v>
      </c>
    </row>
    <row r="112" spans="1:47" s="2" customFormat="1" ht="12">
      <c r="A112" s="36"/>
      <c r="B112" s="37"/>
      <c r="C112" s="38"/>
      <c r="D112" s="198" t="s">
        <v>142</v>
      </c>
      <c r="E112" s="38"/>
      <c r="F112" s="199" t="s">
        <v>593</v>
      </c>
      <c r="G112" s="38"/>
      <c r="H112" s="38"/>
      <c r="I112" s="195"/>
      <c r="J112" s="38"/>
      <c r="K112" s="38"/>
      <c r="L112" s="41"/>
      <c r="M112" s="196"/>
      <c r="N112" s="19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142</v>
      </c>
      <c r="AU112" s="19" t="s">
        <v>86</v>
      </c>
    </row>
    <row r="113" spans="1:65" s="2" customFormat="1" ht="24.2" customHeight="1">
      <c r="A113" s="36"/>
      <c r="B113" s="37"/>
      <c r="C113" s="221" t="s">
        <v>190</v>
      </c>
      <c r="D113" s="221" t="s">
        <v>186</v>
      </c>
      <c r="E113" s="222" t="s">
        <v>594</v>
      </c>
      <c r="F113" s="223" t="s">
        <v>595</v>
      </c>
      <c r="G113" s="224" t="s">
        <v>179</v>
      </c>
      <c r="H113" s="225">
        <v>29.4</v>
      </c>
      <c r="I113" s="226"/>
      <c r="J113" s="227">
        <f>ROUND(I113*H113,2)</f>
        <v>0</v>
      </c>
      <c r="K113" s="223" t="s">
        <v>137</v>
      </c>
      <c r="L113" s="228"/>
      <c r="M113" s="229" t="s">
        <v>19</v>
      </c>
      <c r="N113" s="230" t="s">
        <v>48</v>
      </c>
      <c r="O113" s="66"/>
      <c r="P113" s="189">
        <f>O113*H113</f>
        <v>0</v>
      </c>
      <c r="Q113" s="189">
        <v>0.0008</v>
      </c>
      <c r="R113" s="189">
        <f>Q113*H113</f>
        <v>0.02352</v>
      </c>
      <c r="S113" s="189">
        <v>0</v>
      </c>
      <c r="T113" s="19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190</v>
      </c>
      <c r="AT113" s="191" t="s">
        <v>186</v>
      </c>
      <c r="AU113" s="191" t="s">
        <v>86</v>
      </c>
      <c r="AY113" s="19" t="s">
        <v>131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9" t="s">
        <v>84</v>
      </c>
      <c r="BK113" s="192">
        <f>ROUND(I113*H113,2)</f>
        <v>0</v>
      </c>
      <c r="BL113" s="19" t="s">
        <v>138</v>
      </c>
      <c r="BM113" s="191" t="s">
        <v>596</v>
      </c>
    </row>
    <row r="114" spans="1:47" s="2" customFormat="1" ht="19.5">
      <c r="A114" s="36"/>
      <c r="B114" s="37"/>
      <c r="C114" s="38"/>
      <c r="D114" s="193" t="s">
        <v>140</v>
      </c>
      <c r="E114" s="38"/>
      <c r="F114" s="194" t="s">
        <v>595</v>
      </c>
      <c r="G114" s="38"/>
      <c r="H114" s="38"/>
      <c r="I114" s="195"/>
      <c r="J114" s="38"/>
      <c r="K114" s="38"/>
      <c r="L114" s="41"/>
      <c r="M114" s="196"/>
      <c r="N114" s="197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140</v>
      </c>
      <c r="AU114" s="19" t="s">
        <v>86</v>
      </c>
    </row>
    <row r="115" spans="2:51" s="14" customFormat="1" ht="12">
      <c r="B115" s="210"/>
      <c r="C115" s="211"/>
      <c r="D115" s="193" t="s">
        <v>144</v>
      </c>
      <c r="E115" s="211"/>
      <c r="F115" s="213" t="s">
        <v>597</v>
      </c>
      <c r="G115" s="211"/>
      <c r="H115" s="214">
        <v>29.4</v>
      </c>
      <c r="I115" s="215"/>
      <c r="J115" s="211"/>
      <c r="K115" s="211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144</v>
      </c>
      <c r="AU115" s="220" t="s">
        <v>86</v>
      </c>
      <c r="AV115" s="14" t="s">
        <v>86</v>
      </c>
      <c r="AW115" s="14" t="s">
        <v>4</v>
      </c>
      <c r="AX115" s="14" t="s">
        <v>84</v>
      </c>
      <c r="AY115" s="220" t="s">
        <v>131</v>
      </c>
    </row>
    <row r="116" spans="1:65" s="2" customFormat="1" ht="24.2" customHeight="1">
      <c r="A116" s="36"/>
      <c r="B116" s="37"/>
      <c r="C116" s="180" t="s">
        <v>200</v>
      </c>
      <c r="D116" s="180" t="s">
        <v>133</v>
      </c>
      <c r="E116" s="181" t="s">
        <v>598</v>
      </c>
      <c r="F116" s="182" t="s">
        <v>599</v>
      </c>
      <c r="G116" s="183" t="s">
        <v>179</v>
      </c>
      <c r="H116" s="184">
        <v>56</v>
      </c>
      <c r="I116" s="185"/>
      <c r="J116" s="186">
        <f>ROUND(I116*H116,2)</f>
        <v>0</v>
      </c>
      <c r="K116" s="182" t="s">
        <v>137</v>
      </c>
      <c r="L116" s="41"/>
      <c r="M116" s="187" t="s">
        <v>19</v>
      </c>
      <c r="N116" s="188" t="s">
        <v>48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138</v>
      </c>
      <c r="AT116" s="191" t="s">
        <v>133</v>
      </c>
      <c r="AU116" s="191" t="s">
        <v>86</v>
      </c>
      <c r="AY116" s="19" t="s">
        <v>131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84</v>
      </c>
      <c r="BK116" s="192">
        <f>ROUND(I116*H116,2)</f>
        <v>0</v>
      </c>
      <c r="BL116" s="19" t="s">
        <v>138</v>
      </c>
      <c r="BM116" s="191" t="s">
        <v>600</v>
      </c>
    </row>
    <row r="117" spans="1:47" s="2" customFormat="1" ht="19.5">
      <c r="A117" s="36"/>
      <c r="B117" s="37"/>
      <c r="C117" s="38"/>
      <c r="D117" s="193" t="s">
        <v>140</v>
      </c>
      <c r="E117" s="38"/>
      <c r="F117" s="194" t="s">
        <v>601</v>
      </c>
      <c r="G117" s="38"/>
      <c r="H117" s="38"/>
      <c r="I117" s="195"/>
      <c r="J117" s="38"/>
      <c r="K117" s="38"/>
      <c r="L117" s="41"/>
      <c r="M117" s="196"/>
      <c r="N117" s="197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140</v>
      </c>
      <c r="AU117" s="19" t="s">
        <v>86</v>
      </c>
    </row>
    <row r="118" spans="1:47" s="2" customFormat="1" ht="12">
      <c r="A118" s="36"/>
      <c r="B118" s="37"/>
      <c r="C118" s="38"/>
      <c r="D118" s="198" t="s">
        <v>142</v>
      </c>
      <c r="E118" s="38"/>
      <c r="F118" s="199" t="s">
        <v>602</v>
      </c>
      <c r="G118" s="38"/>
      <c r="H118" s="38"/>
      <c r="I118" s="195"/>
      <c r="J118" s="38"/>
      <c r="K118" s="38"/>
      <c r="L118" s="41"/>
      <c r="M118" s="196"/>
      <c r="N118" s="19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142</v>
      </c>
      <c r="AU118" s="19" t="s">
        <v>86</v>
      </c>
    </row>
    <row r="119" spans="2:51" s="14" customFormat="1" ht="12">
      <c r="B119" s="210"/>
      <c r="C119" s="211"/>
      <c r="D119" s="193" t="s">
        <v>144</v>
      </c>
      <c r="E119" s="212" t="s">
        <v>19</v>
      </c>
      <c r="F119" s="213" t="s">
        <v>603</v>
      </c>
      <c r="G119" s="211"/>
      <c r="H119" s="214">
        <v>56</v>
      </c>
      <c r="I119" s="215"/>
      <c r="J119" s="211"/>
      <c r="K119" s="211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144</v>
      </c>
      <c r="AU119" s="220" t="s">
        <v>86</v>
      </c>
      <c r="AV119" s="14" t="s">
        <v>86</v>
      </c>
      <c r="AW119" s="14" t="s">
        <v>37</v>
      </c>
      <c r="AX119" s="14" t="s">
        <v>84</v>
      </c>
      <c r="AY119" s="220" t="s">
        <v>131</v>
      </c>
    </row>
    <row r="120" spans="1:65" s="2" customFormat="1" ht="16.5" customHeight="1">
      <c r="A120" s="36"/>
      <c r="B120" s="37"/>
      <c r="C120" s="221" t="s">
        <v>206</v>
      </c>
      <c r="D120" s="221" t="s">
        <v>186</v>
      </c>
      <c r="E120" s="222" t="s">
        <v>604</v>
      </c>
      <c r="F120" s="223" t="s">
        <v>605</v>
      </c>
      <c r="G120" s="224" t="s">
        <v>179</v>
      </c>
      <c r="H120" s="225">
        <v>57.68</v>
      </c>
      <c r="I120" s="226"/>
      <c r="J120" s="227">
        <f>ROUND(I120*H120,2)</f>
        <v>0</v>
      </c>
      <c r="K120" s="223" t="s">
        <v>137</v>
      </c>
      <c r="L120" s="228"/>
      <c r="M120" s="229" t="s">
        <v>19</v>
      </c>
      <c r="N120" s="230" t="s">
        <v>48</v>
      </c>
      <c r="O120" s="66"/>
      <c r="P120" s="189">
        <f>O120*H120</f>
        <v>0</v>
      </c>
      <c r="Q120" s="189">
        <v>4E-05</v>
      </c>
      <c r="R120" s="189">
        <f>Q120*H120</f>
        <v>0.0023072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190</v>
      </c>
      <c r="AT120" s="191" t="s">
        <v>186</v>
      </c>
      <c r="AU120" s="191" t="s">
        <v>86</v>
      </c>
      <c r="AY120" s="19" t="s">
        <v>131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84</v>
      </c>
      <c r="BK120" s="192">
        <f>ROUND(I120*H120,2)</f>
        <v>0</v>
      </c>
      <c r="BL120" s="19" t="s">
        <v>138</v>
      </c>
      <c r="BM120" s="191" t="s">
        <v>606</v>
      </c>
    </row>
    <row r="121" spans="1:47" s="2" customFormat="1" ht="12">
      <c r="A121" s="36"/>
      <c r="B121" s="37"/>
      <c r="C121" s="38"/>
      <c r="D121" s="193" t="s">
        <v>140</v>
      </c>
      <c r="E121" s="38"/>
      <c r="F121" s="194" t="s">
        <v>605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140</v>
      </c>
      <c r="AU121" s="19" t="s">
        <v>86</v>
      </c>
    </row>
    <row r="122" spans="1:47" s="2" customFormat="1" ht="19.5">
      <c r="A122" s="36"/>
      <c r="B122" s="37"/>
      <c r="C122" s="38"/>
      <c r="D122" s="193" t="s">
        <v>235</v>
      </c>
      <c r="E122" s="38"/>
      <c r="F122" s="231" t="s">
        <v>607</v>
      </c>
      <c r="G122" s="38"/>
      <c r="H122" s="38"/>
      <c r="I122" s="195"/>
      <c r="J122" s="38"/>
      <c r="K122" s="38"/>
      <c r="L122" s="41"/>
      <c r="M122" s="196"/>
      <c r="N122" s="197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235</v>
      </c>
      <c r="AU122" s="19" t="s">
        <v>86</v>
      </c>
    </row>
    <row r="123" spans="2:51" s="14" customFormat="1" ht="12">
      <c r="B123" s="210"/>
      <c r="C123" s="211"/>
      <c r="D123" s="193" t="s">
        <v>144</v>
      </c>
      <c r="E123" s="211"/>
      <c r="F123" s="213" t="s">
        <v>608</v>
      </c>
      <c r="G123" s="211"/>
      <c r="H123" s="214">
        <v>57.68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144</v>
      </c>
      <c r="AU123" s="220" t="s">
        <v>86</v>
      </c>
      <c r="AV123" s="14" t="s">
        <v>86</v>
      </c>
      <c r="AW123" s="14" t="s">
        <v>4</v>
      </c>
      <c r="AX123" s="14" t="s">
        <v>84</v>
      </c>
      <c r="AY123" s="220" t="s">
        <v>131</v>
      </c>
    </row>
    <row r="124" spans="1:65" s="2" customFormat="1" ht="24.2" customHeight="1">
      <c r="A124" s="36"/>
      <c r="B124" s="37"/>
      <c r="C124" s="180" t="s">
        <v>215</v>
      </c>
      <c r="D124" s="180" t="s">
        <v>133</v>
      </c>
      <c r="E124" s="181" t="s">
        <v>609</v>
      </c>
      <c r="F124" s="182" t="s">
        <v>610</v>
      </c>
      <c r="G124" s="183" t="s">
        <v>179</v>
      </c>
      <c r="H124" s="184">
        <v>56</v>
      </c>
      <c r="I124" s="185"/>
      <c r="J124" s="186">
        <f>ROUND(I124*H124,2)</f>
        <v>0</v>
      </c>
      <c r="K124" s="182" t="s">
        <v>137</v>
      </c>
      <c r="L124" s="41"/>
      <c r="M124" s="187" t="s">
        <v>19</v>
      </c>
      <c r="N124" s="188" t="s">
        <v>48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138</v>
      </c>
      <c r="AT124" s="191" t="s">
        <v>133</v>
      </c>
      <c r="AU124" s="191" t="s">
        <v>86</v>
      </c>
      <c r="AY124" s="19" t="s">
        <v>131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138</v>
      </c>
      <c r="BM124" s="191" t="s">
        <v>611</v>
      </c>
    </row>
    <row r="125" spans="1:47" s="2" customFormat="1" ht="19.5">
      <c r="A125" s="36"/>
      <c r="B125" s="37"/>
      <c r="C125" s="38"/>
      <c r="D125" s="193" t="s">
        <v>140</v>
      </c>
      <c r="E125" s="38"/>
      <c r="F125" s="194" t="s">
        <v>612</v>
      </c>
      <c r="G125" s="38"/>
      <c r="H125" s="38"/>
      <c r="I125" s="195"/>
      <c r="J125" s="38"/>
      <c r="K125" s="38"/>
      <c r="L125" s="41"/>
      <c r="M125" s="196"/>
      <c r="N125" s="19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140</v>
      </c>
      <c r="AU125" s="19" t="s">
        <v>86</v>
      </c>
    </row>
    <row r="126" spans="1:47" s="2" customFormat="1" ht="12">
      <c r="A126" s="36"/>
      <c r="B126" s="37"/>
      <c r="C126" s="38"/>
      <c r="D126" s="198" t="s">
        <v>142</v>
      </c>
      <c r="E126" s="38"/>
      <c r="F126" s="199" t="s">
        <v>613</v>
      </c>
      <c r="G126" s="38"/>
      <c r="H126" s="38"/>
      <c r="I126" s="195"/>
      <c r="J126" s="38"/>
      <c r="K126" s="38"/>
      <c r="L126" s="41"/>
      <c r="M126" s="196"/>
      <c r="N126" s="197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142</v>
      </c>
      <c r="AU126" s="19" t="s">
        <v>86</v>
      </c>
    </row>
    <row r="127" spans="2:51" s="14" customFormat="1" ht="12">
      <c r="B127" s="210"/>
      <c r="C127" s="211"/>
      <c r="D127" s="193" t="s">
        <v>144</v>
      </c>
      <c r="E127" s="212" t="s">
        <v>19</v>
      </c>
      <c r="F127" s="213" t="s">
        <v>603</v>
      </c>
      <c r="G127" s="211"/>
      <c r="H127" s="214">
        <v>56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144</v>
      </c>
      <c r="AU127" s="220" t="s">
        <v>86</v>
      </c>
      <c r="AV127" s="14" t="s">
        <v>86</v>
      </c>
      <c r="AW127" s="14" t="s">
        <v>37</v>
      </c>
      <c r="AX127" s="14" t="s">
        <v>84</v>
      </c>
      <c r="AY127" s="220" t="s">
        <v>131</v>
      </c>
    </row>
    <row r="128" spans="1:65" s="2" customFormat="1" ht="16.5" customHeight="1">
      <c r="A128" s="36"/>
      <c r="B128" s="37"/>
      <c r="C128" s="221" t="s">
        <v>223</v>
      </c>
      <c r="D128" s="221" t="s">
        <v>186</v>
      </c>
      <c r="E128" s="222" t="s">
        <v>614</v>
      </c>
      <c r="F128" s="223" t="s">
        <v>615</v>
      </c>
      <c r="G128" s="224" t="s">
        <v>179</v>
      </c>
      <c r="H128" s="225">
        <v>28</v>
      </c>
      <c r="I128" s="226"/>
      <c r="J128" s="227">
        <f>ROUND(I128*H128,2)</f>
        <v>0</v>
      </c>
      <c r="K128" s="223" t="s">
        <v>137</v>
      </c>
      <c r="L128" s="228"/>
      <c r="M128" s="229" t="s">
        <v>19</v>
      </c>
      <c r="N128" s="230" t="s">
        <v>48</v>
      </c>
      <c r="O128" s="66"/>
      <c r="P128" s="189">
        <f>O128*H128</f>
        <v>0</v>
      </c>
      <c r="Q128" s="189">
        <v>2E-05</v>
      </c>
      <c r="R128" s="189">
        <f>Q128*H128</f>
        <v>0.0005600000000000001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190</v>
      </c>
      <c r="AT128" s="191" t="s">
        <v>186</v>
      </c>
      <c r="AU128" s="191" t="s">
        <v>86</v>
      </c>
      <c r="AY128" s="19" t="s">
        <v>131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138</v>
      </c>
      <c r="BM128" s="191" t="s">
        <v>616</v>
      </c>
    </row>
    <row r="129" spans="1:47" s="2" customFormat="1" ht="12">
      <c r="A129" s="36"/>
      <c r="B129" s="37"/>
      <c r="C129" s="38"/>
      <c r="D129" s="193" t="s">
        <v>140</v>
      </c>
      <c r="E129" s="38"/>
      <c r="F129" s="194" t="s">
        <v>615</v>
      </c>
      <c r="G129" s="38"/>
      <c r="H129" s="38"/>
      <c r="I129" s="195"/>
      <c r="J129" s="38"/>
      <c r="K129" s="38"/>
      <c r="L129" s="41"/>
      <c r="M129" s="196"/>
      <c r="N129" s="197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140</v>
      </c>
      <c r="AU129" s="19" t="s">
        <v>86</v>
      </c>
    </row>
    <row r="130" spans="2:51" s="14" customFormat="1" ht="12">
      <c r="B130" s="210"/>
      <c r="C130" s="211"/>
      <c r="D130" s="193" t="s">
        <v>144</v>
      </c>
      <c r="E130" s="211"/>
      <c r="F130" s="213" t="s">
        <v>617</v>
      </c>
      <c r="G130" s="211"/>
      <c r="H130" s="214">
        <v>28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144</v>
      </c>
      <c r="AU130" s="220" t="s">
        <v>86</v>
      </c>
      <c r="AV130" s="14" t="s">
        <v>86</v>
      </c>
      <c r="AW130" s="14" t="s">
        <v>4</v>
      </c>
      <c r="AX130" s="14" t="s">
        <v>84</v>
      </c>
      <c r="AY130" s="220" t="s">
        <v>131</v>
      </c>
    </row>
    <row r="131" spans="1:65" s="2" customFormat="1" ht="24.2" customHeight="1">
      <c r="A131" s="36"/>
      <c r="B131" s="37"/>
      <c r="C131" s="221" t="s">
        <v>230</v>
      </c>
      <c r="D131" s="221" t="s">
        <v>186</v>
      </c>
      <c r="E131" s="222" t="s">
        <v>618</v>
      </c>
      <c r="F131" s="223" t="s">
        <v>619</v>
      </c>
      <c r="G131" s="224" t="s">
        <v>620</v>
      </c>
      <c r="H131" s="225">
        <v>1</v>
      </c>
      <c r="I131" s="226"/>
      <c r="J131" s="227">
        <f>ROUND(I131*H131,2)</f>
        <v>0</v>
      </c>
      <c r="K131" s="223" t="s">
        <v>575</v>
      </c>
      <c r="L131" s="228"/>
      <c r="M131" s="229" t="s">
        <v>19</v>
      </c>
      <c r="N131" s="230" t="s">
        <v>48</v>
      </c>
      <c r="O131" s="66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190</v>
      </c>
      <c r="AT131" s="191" t="s">
        <v>186</v>
      </c>
      <c r="AU131" s="191" t="s">
        <v>86</v>
      </c>
      <c r="AY131" s="19" t="s">
        <v>131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138</v>
      </c>
      <c r="BM131" s="191" t="s">
        <v>621</v>
      </c>
    </row>
    <row r="132" spans="1:47" s="2" customFormat="1" ht="12">
      <c r="A132" s="36"/>
      <c r="B132" s="37"/>
      <c r="C132" s="38"/>
      <c r="D132" s="193" t="s">
        <v>140</v>
      </c>
      <c r="E132" s="38"/>
      <c r="F132" s="194" t="s">
        <v>619</v>
      </c>
      <c r="G132" s="38"/>
      <c r="H132" s="38"/>
      <c r="I132" s="195"/>
      <c r="J132" s="38"/>
      <c r="K132" s="38"/>
      <c r="L132" s="41"/>
      <c r="M132" s="196"/>
      <c r="N132" s="197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140</v>
      </c>
      <c r="AU132" s="19" t="s">
        <v>86</v>
      </c>
    </row>
    <row r="133" spans="2:63" s="12" customFormat="1" ht="22.9" customHeight="1">
      <c r="B133" s="164"/>
      <c r="C133" s="165"/>
      <c r="D133" s="166" t="s">
        <v>76</v>
      </c>
      <c r="E133" s="178" t="s">
        <v>200</v>
      </c>
      <c r="F133" s="178" t="s">
        <v>540</v>
      </c>
      <c r="G133" s="165"/>
      <c r="H133" s="165"/>
      <c r="I133" s="168"/>
      <c r="J133" s="179">
        <f>BK133</f>
        <v>0</v>
      </c>
      <c r="K133" s="165"/>
      <c r="L133" s="170"/>
      <c r="M133" s="171"/>
      <c r="N133" s="172"/>
      <c r="O133" s="172"/>
      <c r="P133" s="173">
        <f>SUM(P134:P147)</f>
        <v>0</v>
      </c>
      <c r="Q133" s="172"/>
      <c r="R133" s="173">
        <f>SUM(R134:R147)</f>
        <v>0.00448</v>
      </c>
      <c r="S133" s="172"/>
      <c r="T133" s="174">
        <f>SUM(T134:T147)</f>
        <v>0</v>
      </c>
      <c r="AR133" s="175" t="s">
        <v>84</v>
      </c>
      <c r="AT133" s="176" t="s">
        <v>76</v>
      </c>
      <c r="AU133" s="176" t="s">
        <v>84</v>
      </c>
      <c r="AY133" s="175" t="s">
        <v>131</v>
      </c>
      <c r="BK133" s="177">
        <f>SUM(BK134:BK147)</f>
        <v>0</v>
      </c>
    </row>
    <row r="134" spans="1:65" s="2" customFormat="1" ht="24.2" customHeight="1">
      <c r="A134" s="36"/>
      <c r="B134" s="37"/>
      <c r="C134" s="180" t="s">
        <v>239</v>
      </c>
      <c r="D134" s="180" t="s">
        <v>133</v>
      </c>
      <c r="E134" s="181" t="s">
        <v>622</v>
      </c>
      <c r="F134" s="182" t="s">
        <v>623</v>
      </c>
      <c r="G134" s="183" t="s">
        <v>422</v>
      </c>
      <c r="H134" s="184">
        <v>56</v>
      </c>
      <c r="I134" s="185"/>
      <c r="J134" s="186">
        <f>ROUND(I134*H134,2)</f>
        <v>0</v>
      </c>
      <c r="K134" s="182" t="s">
        <v>137</v>
      </c>
      <c r="L134" s="41"/>
      <c r="M134" s="187" t="s">
        <v>19</v>
      </c>
      <c r="N134" s="188" t="s">
        <v>48</v>
      </c>
      <c r="O134" s="66"/>
      <c r="P134" s="189">
        <f>O134*H134</f>
        <v>0</v>
      </c>
      <c r="Q134" s="189">
        <v>1E-05</v>
      </c>
      <c r="R134" s="189">
        <f>Q134*H134</f>
        <v>0.0005600000000000001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138</v>
      </c>
      <c r="AT134" s="191" t="s">
        <v>133</v>
      </c>
      <c r="AU134" s="191" t="s">
        <v>86</v>
      </c>
      <c r="AY134" s="19" t="s">
        <v>131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138</v>
      </c>
      <c r="BM134" s="191" t="s">
        <v>624</v>
      </c>
    </row>
    <row r="135" spans="1:47" s="2" customFormat="1" ht="19.5">
      <c r="A135" s="36"/>
      <c r="B135" s="37"/>
      <c r="C135" s="38"/>
      <c r="D135" s="193" t="s">
        <v>140</v>
      </c>
      <c r="E135" s="38"/>
      <c r="F135" s="194" t="s">
        <v>625</v>
      </c>
      <c r="G135" s="38"/>
      <c r="H135" s="38"/>
      <c r="I135" s="195"/>
      <c r="J135" s="38"/>
      <c r="K135" s="38"/>
      <c r="L135" s="41"/>
      <c r="M135" s="196"/>
      <c r="N135" s="197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140</v>
      </c>
      <c r="AU135" s="19" t="s">
        <v>86</v>
      </c>
    </row>
    <row r="136" spans="1:47" s="2" customFormat="1" ht="12">
      <c r="A136" s="36"/>
      <c r="B136" s="37"/>
      <c r="C136" s="38"/>
      <c r="D136" s="198" t="s">
        <v>142</v>
      </c>
      <c r="E136" s="38"/>
      <c r="F136" s="199" t="s">
        <v>626</v>
      </c>
      <c r="G136" s="38"/>
      <c r="H136" s="38"/>
      <c r="I136" s="195"/>
      <c r="J136" s="38"/>
      <c r="K136" s="38"/>
      <c r="L136" s="41"/>
      <c r="M136" s="196"/>
      <c r="N136" s="197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142</v>
      </c>
      <c r="AU136" s="19" t="s">
        <v>86</v>
      </c>
    </row>
    <row r="137" spans="2:51" s="13" customFormat="1" ht="22.5">
      <c r="B137" s="200"/>
      <c r="C137" s="201"/>
      <c r="D137" s="193" t="s">
        <v>144</v>
      </c>
      <c r="E137" s="202" t="s">
        <v>19</v>
      </c>
      <c r="F137" s="203" t="s">
        <v>627</v>
      </c>
      <c r="G137" s="201"/>
      <c r="H137" s="202" t="s">
        <v>19</v>
      </c>
      <c r="I137" s="204"/>
      <c r="J137" s="201"/>
      <c r="K137" s="201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144</v>
      </c>
      <c r="AU137" s="209" t="s">
        <v>86</v>
      </c>
      <c r="AV137" s="13" t="s">
        <v>84</v>
      </c>
      <c r="AW137" s="13" t="s">
        <v>37</v>
      </c>
      <c r="AX137" s="13" t="s">
        <v>77</v>
      </c>
      <c r="AY137" s="209" t="s">
        <v>131</v>
      </c>
    </row>
    <row r="138" spans="2:51" s="14" customFormat="1" ht="12">
      <c r="B138" s="210"/>
      <c r="C138" s="211"/>
      <c r="D138" s="193" t="s">
        <v>144</v>
      </c>
      <c r="E138" s="212" t="s">
        <v>19</v>
      </c>
      <c r="F138" s="213" t="s">
        <v>628</v>
      </c>
      <c r="G138" s="211"/>
      <c r="H138" s="214">
        <v>40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144</v>
      </c>
      <c r="AU138" s="220" t="s">
        <v>86</v>
      </c>
      <c r="AV138" s="14" t="s">
        <v>86</v>
      </c>
      <c r="AW138" s="14" t="s">
        <v>37</v>
      </c>
      <c r="AX138" s="14" t="s">
        <v>77</v>
      </c>
      <c r="AY138" s="220" t="s">
        <v>131</v>
      </c>
    </row>
    <row r="139" spans="2:51" s="14" customFormat="1" ht="12">
      <c r="B139" s="210"/>
      <c r="C139" s="211"/>
      <c r="D139" s="193" t="s">
        <v>144</v>
      </c>
      <c r="E139" s="212" t="s">
        <v>19</v>
      </c>
      <c r="F139" s="213" t="s">
        <v>629</v>
      </c>
      <c r="G139" s="211"/>
      <c r="H139" s="214">
        <v>16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144</v>
      </c>
      <c r="AU139" s="220" t="s">
        <v>86</v>
      </c>
      <c r="AV139" s="14" t="s">
        <v>86</v>
      </c>
      <c r="AW139" s="14" t="s">
        <v>37</v>
      </c>
      <c r="AX139" s="14" t="s">
        <v>77</v>
      </c>
      <c r="AY139" s="220" t="s">
        <v>131</v>
      </c>
    </row>
    <row r="140" spans="2:51" s="16" customFormat="1" ht="12">
      <c r="B140" s="243"/>
      <c r="C140" s="244"/>
      <c r="D140" s="193" t="s">
        <v>144</v>
      </c>
      <c r="E140" s="245" t="s">
        <v>19</v>
      </c>
      <c r="F140" s="246" t="s">
        <v>251</v>
      </c>
      <c r="G140" s="244"/>
      <c r="H140" s="247">
        <v>56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144</v>
      </c>
      <c r="AU140" s="253" t="s">
        <v>86</v>
      </c>
      <c r="AV140" s="16" t="s">
        <v>138</v>
      </c>
      <c r="AW140" s="16" t="s">
        <v>37</v>
      </c>
      <c r="AX140" s="16" t="s">
        <v>84</v>
      </c>
      <c r="AY140" s="253" t="s">
        <v>131</v>
      </c>
    </row>
    <row r="141" spans="1:65" s="2" customFormat="1" ht="21.75" customHeight="1">
      <c r="A141" s="36"/>
      <c r="B141" s="37"/>
      <c r="C141" s="180" t="s">
        <v>8</v>
      </c>
      <c r="D141" s="180" t="s">
        <v>133</v>
      </c>
      <c r="E141" s="181" t="s">
        <v>630</v>
      </c>
      <c r="F141" s="182" t="s">
        <v>631</v>
      </c>
      <c r="G141" s="183" t="s">
        <v>422</v>
      </c>
      <c r="H141" s="184">
        <v>56</v>
      </c>
      <c r="I141" s="185"/>
      <c r="J141" s="186">
        <f>ROUND(I141*H141,2)</f>
        <v>0</v>
      </c>
      <c r="K141" s="182" t="s">
        <v>137</v>
      </c>
      <c r="L141" s="41"/>
      <c r="M141" s="187" t="s">
        <v>19</v>
      </c>
      <c r="N141" s="188" t="s">
        <v>48</v>
      </c>
      <c r="O141" s="66"/>
      <c r="P141" s="189">
        <f>O141*H141</f>
        <v>0</v>
      </c>
      <c r="Q141" s="189">
        <v>7E-05</v>
      </c>
      <c r="R141" s="189">
        <f>Q141*H141</f>
        <v>0.00392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138</v>
      </c>
      <c r="AT141" s="191" t="s">
        <v>133</v>
      </c>
      <c r="AU141" s="191" t="s">
        <v>86</v>
      </c>
      <c r="AY141" s="19" t="s">
        <v>131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138</v>
      </c>
      <c r="BM141" s="191" t="s">
        <v>632</v>
      </c>
    </row>
    <row r="142" spans="1:47" s="2" customFormat="1" ht="19.5">
      <c r="A142" s="36"/>
      <c r="B142" s="37"/>
      <c r="C142" s="38"/>
      <c r="D142" s="193" t="s">
        <v>140</v>
      </c>
      <c r="E142" s="38"/>
      <c r="F142" s="194" t="s">
        <v>633</v>
      </c>
      <c r="G142" s="38"/>
      <c r="H142" s="38"/>
      <c r="I142" s="195"/>
      <c r="J142" s="38"/>
      <c r="K142" s="38"/>
      <c r="L142" s="41"/>
      <c r="M142" s="196"/>
      <c r="N142" s="197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140</v>
      </c>
      <c r="AU142" s="19" t="s">
        <v>86</v>
      </c>
    </row>
    <row r="143" spans="1:47" s="2" customFormat="1" ht="12">
      <c r="A143" s="36"/>
      <c r="B143" s="37"/>
      <c r="C143" s="38"/>
      <c r="D143" s="198" t="s">
        <v>142</v>
      </c>
      <c r="E143" s="38"/>
      <c r="F143" s="199" t="s">
        <v>634</v>
      </c>
      <c r="G143" s="38"/>
      <c r="H143" s="38"/>
      <c r="I143" s="195"/>
      <c r="J143" s="38"/>
      <c r="K143" s="38"/>
      <c r="L143" s="41"/>
      <c r="M143" s="196"/>
      <c r="N143" s="197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142</v>
      </c>
      <c r="AU143" s="19" t="s">
        <v>86</v>
      </c>
    </row>
    <row r="144" spans="2:51" s="13" customFormat="1" ht="22.5">
      <c r="B144" s="200"/>
      <c r="C144" s="201"/>
      <c r="D144" s="193" t="s">
        <v>144</v>
      </c>
      <c r="E144" s="202" t="s">
        <v>19</v>
      </c>
      <c r="F144" s="203" t="s">
        <v>627</v>
      </c>
      <c r="G144" s="201"/>
      <c r="H144" s="202" t="s">
        <v>19</v>
      </c>
      <c r="I144" s="204"/>
      <c r="J144" s="201"/>
      <c r="K144" s="201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144</v>
      </c>
      <c r="AU144" s="209" t="s">
        <v>86</v>
      </c>
      <c r="AV144" s="13" t="s">
        <v>84</v>
      </c>
      <c r="AW144" s="13" t="s">
        <v>37</v>
      </c>
      <c r="AX144" s="13" t="s">
        <v>77</v>
      </c>
      <c r="AY144" s="209" t="s">
        <v>131</v>
      </c>
    </row>
    <row r="145" spans="2:51" s="14" customFormat="1" ht="12">
      <c r="B145" s="210"/>
      <c r="C145" s="211"/>
      <c r="D145" s="193" t="s">
        <v>144</v>
      </c>
      <c r="E145" s="212" t="s">
        <v>19</v>
      </c>
      <c r="F145" s="213" t="s">
        <v>628</v>
      </c>
      <c r="G145" s="211"/>
      <c r="H145" s="214">
        <v>40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144</v>
      </c>
      <c r="AU145" s="220" t="s">
        <v>86</v>
      </c>
      <c r="AV145" s="14" t="s">
        <v>86</v>
      </c>
      <c r="AW145" s="14" t="s">
        <v>37</v>
      </c>
      <c r="AX145" s="14" t="s">
        <v>77</v>
      </c>
      <c r="AY145" s="220" t="s">
        <v>131</v>
      </c>
    </row>
    <row r="146" spans="2:51" s="14" customFormat="1" ht="12">
      <c r="B146" s="210"/>
      <c r="C146" s="211"/>
      <c r="D146" s="193" t="s">
        <v>144</v>
      </c>
      <c r="E146" s="212" t="s">
        <v>19</v>
      </c>
      <c r="F146" s="213" t="s">
        <v>629</v>
      </c>
      <c r="G146" s="211"/>
      <c r="H146" s="214">
        <v>16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144</v>
      </c>
      <c r="AU146" s="220" t="s">
        <v>86</v>
      </c>
      <c r="AV146" s="14" t="s">
        <v>86</v>
      </c>
      <c r="AW146" s="14" t="s">
        <v>37</v>
      </c>
      <c r="AX146" s="14" t="s">
        <v>77</v>
      </c>
      <c r="AY146" s="220" t="s">
        <v>131</v>
      </c>
    </row>
    <row r="147" spans="2:51" s="16" customFormat="1" ht="12">
      <c r="B147" s="243"/>
      <c r="C147" s="244"/>
      <c r="D147" s="193" t="s">
        <v>144</v>
      </c>
      <c r="E147" s="245" t="s">
        <v>19</v>
      </c>
      <c r="F147" s="246" t="s">
        <v>251</v>
      </c>
      <c r="G147" s="244"/>
      <c r="H147" s="247">
        <v>56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AT147" s="253" t="s">
        <v>144</v>
      </c>
      <c r="AU147" s="253" t="s">
        <v>86</v>
      </c>
      <c r="AV147" s="16" t="s">
        <v>138</v>
      </c>
      <c r="AW147" s="16" t="s">
        <v>37</v>
      </c>
      <c r="AX147" s="16" t="s">
        <v>84</v>
      </c>
      <c r="AY147" s="253" t="s">
        <v>131</v>
      </c>
    </row>
    <row r="148" spans="2:63" s="12" customFormat="1" ht="22.9" customHeight="1">
      <c r="B148" s="164"/>
      <c r="C148" s="165"/>
      <c r="D148" s="166" t="s">
        <v>76</v>
      </c>
      <c r="E148" s="178" t="s">
        <v>555</v>
      </c>
      <c r="F148" s="178" t="s">
        <v>556</v>
      </c>
      <c r="G148" s="165"/>
      <c r="H148" s="165"/>
      <c r="I148" s="168"/>
      <c r="J148" s="179">
        <f>BK148</f>
        <v>0</v>
      </c>
      <c r="K148" s="165"/>
      <c r="L148" s="170"/>
      <c r="M148" s="171"/>
      <c r="N148" s="172"/>
      <c r="O148" s="172"/>
      <c r="P148" s="173">
        <f>SUM(P149:P151)</f>
        <v>0</v>
      </c>
      <c r="Q148" s="172"/>
      <c r="R148" s="173">
        <f>SUM(R149:R151)</f>
        <v>0</v>
      </c>
      <c r="S148" s="172"/>
      <c r="T148" s="174">
        <f>SUM(T149:T151)</f>
        <v>0</v>
      </c>
      <c r="AR148" s="175" t="s">
        <v>84</v>
      </c>
      <c r="AT148" s="176" t="s">
        <v>76</v>
      </c>
      <c r="AU148" s="176" t="s">
        <v>84</v>
      </c>
      <c r="AY148" s="175" t="s">
        <v>131</v>
      </c>
      <c r="BK148" s="177">
        <f>SUM(BK149:BK151)</f>
        <v>0</v>
      </c>
    </row>
    <row r="149" spans="1:65" s="2" customFormat="1" ht="24.2" customHeight="1">
      <c r="A149" s="36"/>
      <c r="B149" s="37"/>
      <c r="C149" s="180" t="s">
        <v>266</v>
      </c>
      <c r="D149" s="180" t="s">
        <v>133</v>
      </c>
      <c r="E149" s="181" t="s">
        <v>635</v>
      </c>
      <c r="F149" s="182" t="s">
        <v>636</v>
      </c>
      <c r="G149" s="183" t="s">
        <v>189</v>
      </c>
      <c r="H149" s="184">
        <v>0.094</v>
      </c>
      <c r="I149" s="185"/>
      <c r="J149" s="186">
        <f>ROUND(I149*H149,2)</f>
        <v>0</v>
      </c>
      <c r="K149" s="182" t="s">
        <v>137</v>
      </c>
      <c r="L149" s="41"/>
      <c r="M149" s="187" t="s">
        <v>19</v>
      </c>
      <c r="N149" s="188" t="s">
        <v>48</v>
      </c>
      <c r="O149" s="66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138</v>
      </c>
      <c r="AT149" s="191" t="s">
        <v>133</v>
      </c>
      <c r="AU149" s="191" t="s">
        <v>86</v>
      </c>
      <c r="AY149" s="19" t="s">
        <v>131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138</v>
      </c>
      <c r="BM149" s="191" t="s">
        <v>637</v>
      </c>
    </row>
    <row r="150" spans="1:47" s="2" customFormat="1" ht="29.25">
      <c r="A150" s="36"/>
      <c r="B150" s="37"/>
      <c r="C150" s="38"/>
      <c r="D150" s="193" t="s">
        <v>140</v>
      </c>
      <c r="E150" s="38"/>
      <c r="F150" s="194" t="s">
        <v>638</v>
      </c>
      <c r="G150" s="38"/>
      <c r="H150" s="38"/>
      <c r="I150" s="195"/>
      <c r="J150" s="38"/>
      <c r="K150" s="38"/>
      <c r="L150" s="41"/>
      <c r="M150" s="196"/>
      <c r="N150" s="197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140</v>
      </c>
      <c r="AU150" s="19" t="s">
        <v>86</v>
      </c>
    </row>
    <row r="151" spans="1:47" s="2" customFormat="1" ht="12">
      <c r="A151" s="36"/>
      <c r="B151" s="37"/>
      <c r="C151" s="38"/>
      <c r="D151" s="198" t="s">
        <v>142</v>
      </c>
      <c r="E151" s="38"/>
      <c r="F151" s="199" t="s">
        <v>639</v>
      </c>
      <c r="G151" s="38"/>
      <c r="H151" s="38"/>
      <c r="I151" s="195"/>
      <c r="J151" s="38"/>
      <c r="K151" s="38"/>
      <c r="L151" s="41"/>
      <c r="M151" s="196"/>
      <c r="N151" s="19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142</v>
      </c>
      <c r="AU151" s="19" t="s">
        <v>86</v>
      </c>
    </row>
    <row r="152" spans="2:63" s="12" customFormat="1" ht="25.9" customHeight="1">
      <c r="B152" s="164"/>
      <c r="C152" s="165"/>
      <c r="D152" s="166" t="s">
        <v>76</v>
      </c>
      <c r="E152" s="167" t="s">
        <v>640</v>
      </c>
      <c r="F152" s="167" t="s">
        <v>641</v>
      </c>
      <c r="G152" s="165"/>
      <c r="H152" s="165"/>
      <c r="I152" s="168"/>
      <c r="J152" s="169">
        <f>BK152</f>
        <v>0</v>
      </c>
      <c r="K152" s="165"/>
      <c r="L152" s="170"/>
      <c r="M152" s="171"/>
      <c r="N152" s="172"/>
      <c r="O152" s="172"/>
      <c r="P152" s="173">
        <f>SUM(P153:P157)</f>
        <v>0</v>
      </c>
      <c r="Q152" s="172"/>
      <c r="R152" s="173">
        <f>SUM(R153:R157)</f>
        <v>0</v>
      </c>
      <c r="S152" s="172"/>
      <c r="T152" s="174">
        <f>SUM(T153:T157)</f>
        <v>0</v>
      </c>
      <c r="AR152" s="175" t="s">
        <v>138</v>
      </c>
      <c r="AT152" s="176" t="s">
        <v>76</v>
      </c>
      <c r="AU152" s="176" t="s">
        <v>77</v>
      </c>
      <c r="AY152" s="175" t="s">
        <v>131</v>
      </c>
      <c r="BK152" s="177">
        <f>SUM(BK153:BK157)</f>
        <v>0</v>
      </c>
    </row>
    <row r="153" spans="1:65" s="2" customFormat="1" ht="16.5" customHeight="1">
      <c r="A153" s="36"/>
      <c r="B153" s="37"/>
      <c r="C153" s="180" t="s">
        <v>261</v>
      </c>
      <c r="D153" s="180" t="s">
        <v>133</v>
      </c>
      <c r="E153" s="181" t="s">
        <v>642</v>
      </c>
      <c r="F153" s="182" t="s">
        <v>643</v>
      </c>
      <c r="G153" s="183" t="s">
        <v>644</v>
      </c>
      <c r="H153" s="184">
        <v>5</v>
      </c>
      <c r="I153" s="185"/>
      <c r="J153" s="186">
        <f>ROUND(I153*H153,2)</f>
        <v>0</v>
      </c>
      <c r="K153" s="182" t="s">
        <v>137</v>
      </c>
      <c r="L153" s="41"/>
      <c r="M153" s="187" t="s">
        <v>19</v>
      </c>
      <c r="N153" s="188" t="s">
        <v>48</v>
      </c>
      <c r="O153" s="66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645</v>
      </c>
      <c r="AT153" s="191" t="s">
        <v>133</v>
      </c>
      <c r="AU153" s="191" t="s">
        <v>84</v>
      </c>
      <c r="AY153" s="19" t="s">
        <v>131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645</v>
      </c>
      <c r="BM153" s="191" t="s">
        <v>646</v>
      </c>
    </row>
    <row r="154" spans="1:47" s="2" customFormat="1" ht="19.5">
      <c r="A154" s="36"/>
      <c r="B154" s="37"/>
      <c r="C154" s="38"/>
      <c r="D154" s="193" t="s">
        <v>140</v>
      </c>
      <c r="E154" s="38"/>
      <c r="F154" s="194" t="s">
        <v>647</v>
      </c>
      <c r="G154" s="38"/>
      <c r="H154" s="38"/>
      <c r="I154" s="195"/>
      <c r="J154" s="38"/>
      <c r="K154" s="38"/>
      <c r="L154" s="41"/>
      <c r="M154" s="196"/>
      <c r="N154" s="197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140</v>
      </c>
      <c r="AU154" s="19" t="s">
        <v>84</v>
      </c>
    </row>
    <row r="155" spans="1:47" s="2" customFormat="1" ht="12">
      <c r="A155" s="36"/>
      <c r="B155" s="37"/>
      <c r="C155" s="38"/>
      <c r="D155" s="198" t="s">
        <v>142</v>
      </c>
      <c r="E155" s="38"/>
      <c r="F155" s="199" t="s">
        <v>648</v>
      </c>
      <c r="G155" s="38"/>
      <c r="H155" s="38"/>
      <c r="I155" s="195"/>
      <c r="J155" s="38"/>
      <c r="K155" s="38"/>
      <c r="L155" s="41"/>
      <c r="M155" s="196"/>
      <c r="N155" s="197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142</v>
      </c>
      <c r="AU155" s="19" t="s">
        <v>84</v>
      </c>
    </row>
    <row r="156" spans="2:51" s="13" customFormat="1" ht="22.5">
      <c r="B156" s="200"/>
      <c r="C156" s="201"/>
      <c r="D156" s="193" t="s">
        <v>144</v>
      </c>
      <c r="E156" s="202" t="s">
        <v>19</v>
      </c>
      <c r="F156" s="203" t="s">
        <v>649</v>
      </c>
      <c r="G156" s="201"/>
      <c r="H156" s="202" t="s">
        <v>19</v>
      </c>
      <c r="I156" s="204"/>
      <c r="J156" s="201"/>
      <c r="K156" s="201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144</v>
      </c>
      <c r="AU156" s="209" t="s">
        <v>84</v>
      </c>
      <c r="AV156" s="13" t="s">
        <v>84</v>
      </c>
      <c r="AW156" s="13" t="s">
        <v>37</v>
      </c>
      <c r="AX156" s="13" t="s">
        <v>77</v>
      </c>
      <c r="AY156" s="209" t="s">
        <v>131</v>
      </c>
    </row>
    <row r="157" spans="2:51" s="14" customFormat="1" ht="12">
      <c r="B157" s="210"/>
      <c r="C157" s="211"/>
      <c r="D157" s="193" t="s">
        <v>144</v>
      </c>
      <c r="E157" s="212" t="s">
        <v>19</v>
      </c>
      <c r="F157" s="213" t="s">
        <v>169</v>
      </c>
      <c r="G157" s="211"/>
      <c r="H157" s="214">
        <v>5</v>
      </c>
      <c r="I157" s="215"/>
      <c r="J157" s="211"/>
      <c r="K157" s="211"/>
      <c r="L157" s="216"/>
      <c r="M157" s="258"/>
      <c r="N157" s="259"/>
      <c r="O157" s="259"/>
      <c r="P157" s="259"/>
      <c r="Q157" s="259"/>
      <c r="R157" s="259"/>
      <c r="S157" s="259"/>
      <c r="T157" s="260"/>
      <c r="AT157" s="220" t="s">
        <v>144</v>
      </c>
      <c r="AU157" s="220" t="s">
        <v>84</v>
      </c>
      <c r="AV157" s="14" t="s">
        <v>86</v>
      </c>
      <c r="AW157" s="14" t="s">
        <v>37</v>
      </c>
      <c r="AX157" s="14" t="s">
        <v>84</v>
      </c>
      <c r="AY157" s="220" t="s">
        <v>131</v>
      </c>
    </row>
    <row r="158" spans="1:31" s="2" customFormat="1" ht="6.95" customHeight="1">
      <c r="A158" s="36"/>
      <c r="B158" s="49"/>
      <c r="C158" s="50"/>
      <c r="D158" s="50"/>
      <c r="E158" s="50"/>
      <c r="F158" s="50"/>
      <c r="G158" s="50"/>
      <c r="H158" s="50"/>
      <c r="I158" s="50"/>
      <c r="J158" s="50"/>
      <c r="K158" s="50"/>
      <c r="L158" s="41"/>
      <c r="M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</row>
  </sheetData>
  <sheetProtection algorithmName="SHA-512" hashValue="wzH10ogk8LMWfIG71SYWu3gt5PA+o7ucuDllee9RigBQYCXV06nS7oNTg6xDQj/wC5b2gpx07/Zp3JHllx+2lQ==" saltValue="s9XgFJ7U6G1G51kvoBLCBwnWaJqBPsCXaT4r2WmAhG8xrgEpesMMOnaLETkIISKiNH3HKDdV4r6Ls5Iy0SdwIg==" spinCount="100000" sheet="1" objects="1" scenarios="1" formatColumns="0" formatRows="0" autoFilter="0"/>
  <autoFilter ref="C89:K157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5" r:id="rId1" display="https://podminky.urs.cz/item/CS_URS_2022_01/338171125"/>
    <hyperlink ref="F112" r:id="rId2" display="https://podminky.urs.cz/item/CS_URS_2022_01/348401220"/>
    <hyperlink ref="F118" r:id="rId3" display="https://podminky.urs.cz/item/CS_URS_2022_01/348401350"/>
    <hyperlink ref="F126" r:id="rId4" display="https://podminky.urs.cz/item/CS_URS_2022_01/348401360"/>
    <hyperlink ref="F136" r:id="rId5" display="https://podminky.urs.cz/item/CS_URS_2022_01/953961112"/>
    <hyperlink ref="F143" r:id="rId6" display="https://podminky.urs.cz/item/CS_URS_2022_01/953965115"/>
    <hyperlink ref="F151" r:id="rId7" display="https://podminky.urs.cz/item/CS_URS_2022_01/998232110"/>
    <hyperlink ref="F155" r:id="rId8" display="https://podminky.urs.cz/item/CS_URS_2022_01/HZS213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9"/>
  <sheetViews>
    <sheetView showGridLines="0" workbookViewId="0" topLeftCell="A1">
      <selection activeCell="D6" sqref="D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9" t="s">
        <v>98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86</v>
      </c>
    </row>
    <row r="4" spans="2:46" s="1" customFormat="1" ht="24.95" customHeight="1">
      <c r="B4" s="22"/>
      <c r="D4" s="112" t="s">
        <v>99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90" t="str">
        <f>'Rekapitulace stavby'!K6</f>
        <v>VTL plynovodní přípojka pro Teplárnu Tábor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14" t="s">
        <v>100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3" t="s">
        <v>650</v>
      </c>
      <c r="F9" s="392"/>
      <c r="G9" s="392"/>
      <c r="H9" s="392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24.3.2022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27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28</v>
      </c>
      <c r="F15" s="36"/>
      <c r="G15" s="36"/>
      <c r="H15" s="36"/>
      <c r="I15" s="114" t="s">
        <v>29</v>
      </c>
      <c r="J15" s="105" t="s">
        <v>30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31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14" t="s">
        <v>29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33</v>
      </c>
      <c r="E20" s="36"/>
      <c r="F20" s="36"/>
      <c r="G20" s="36"/>
      <c r="H20" s="36"/>
      <c r="I20" s="114" t="s">
        <v>26</v>
      </c>
      <c r="J20" s="105" t="s">
        <v>34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35</v>
      </c>
      <c r="F21" s="36"/>
      <c r="G21" s="36"/>
      <c r="H21" s="36"/>
      <c r="I21" s="114" t="s">
        <v>29</v>
      </c>
      <c r="J21" s="105" t="s">
        <v>36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38</v>
      </c>
      <c r="E23" s="36"/>
      <c r="F23" s="36"/>
      <c r="G23" s="36"/>
      <c r="H23" s="36"/>
      <c r="I23" s="114" t="s">
        <v>26</v>
      </c>
      <c r="J23" s="105" t="s">
        <v>39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4" t="s">
        <v>29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41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96" t="s">
        <v>19</v>
      </c>
      <c r="F27" s="396"/>
      <c r="G27" s="396"/>
      <c r="H27" s="39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43</v>
      </c>
      <c r="E30" s="36"/>
      <c r="F30" s="36"/>
      <c r="G30" s="36"/>
      <c r="H30" s="36"/>
      <c r="I30" s="36"/>
      <c r="J30" s="122">
        <f>ROUND(J85,2)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45</v>
      </c>
      <c r="G32" s="36"/>
      <c r="H32" s="36"/>
      <c r="I32" s="123" t="s">
        <v>44</v>
      </c>
      <c r="J32" s="123" t="s">
        <v>46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47</v>
      </c>
      <c r="E33" s="114" t="s">
        <v>48</v>
      </c>
      <c r="F33" s="125">
        <f>ROUND((SUM(BE85:BE118)),2)</f>
        <v>0</v>
      </c>
      <c r="G33" s="36"/>
      <c r="H33" s="36"/>
      <c r="I33" s="126">
        <v>0.21</v>
      </c>
      <c r="J33" s="125">
        <f>ROUND(((SUM(BE85:BE118))*I33),2)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49</v>
      </c>
      <c r="F34" s="125">
        <f>ROUND((SUM(BF85:BF118)),2)</f>
        <v>0</v>
      </c>
      <c r="G34" s="36"/>
      <c r="H34" s="36"/>
      <c r="I34" s="126">
        <v>0.15</v>
      </c>
      <c r="J34" s="125">
        <f>ROUND(((SUM(BF85:BF118))*I34),2)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4" t="s">
        <v>50</v>
      </c>
      <c r="F35" s="125">
        <f>ROUND((SUM(BG85:BG118)),2)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4" t="s">
        <v>51</v>
      </c>
      <c r="F36" s="125">
        <f>ROUND((SUM(BH85:BH118)),2)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52</v>
      </c>
      <c r="F37" s="125">
        <f>ROUND((SUM(BI85:BI118)),2)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53</v>
      </c>
      <c r="E39" s="129"/>
      <c r="F39" s="129"/>
      <c r="G39" s="130" t="s">
        <v>54</v>
      </c>
      <c r="H39" s="131" t="s">
        <v>55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104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8" t="str">
        <f>E7</f>
        <v>VTL plynovodní přípojka pro Teplárnu Tábor</v>
      </c>
      <c r="F48" s="389"/>
      <c r="G48" s="389"/>
      <c r="H48" s="389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100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76" t="str">
        <f>E9</f>
        <v>002 - Vedlejší náklady</v>
      </c>
      <c r="F50" s="387"/>
      <c r="G50" s="387"/>
      <c r="H50" s="387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k.ú. Tábor</v>
      </c>
      <c r="G52" s="38"/>
      <c r="H52" s="38"/>
      <c r="I52" s="31" t="s">
        <v>23</v>
      </c>
      <c r="J52" s="61" t="str">
        <f>IF(J12="","",J12)</f>
        <v>24.3.2022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C-Energy Planá s.r.o.</v>
      </c>
      <c r="G54" s="38"/>
      <c r="H54" s="38"/>
      <c r="I54" s="31" t="s">
        <v>33</v>
      </c>
      <c r="J54" s="34" t="str">
        <f>E21</f>
        <v>Atelier architektury Šimeček s.r.o.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Ing. Pavel Vochozka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105</v>
      </c>
      <c r="D57" s="139"/>
      <c r="E57" s="139"/>
      <c r="F57" s="139"/>
      <c r="G57" s="139"/>
      <c r="H57" s="139"/>
      <c r="I57" s="139"/>
      <c r="J57" s="140" t="s">
        <v>106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75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107</v>
      </c>
    </row>
    <row r="60" spans="2:12" s="9" customFormat="1" ht="24.95" customHeight="1">
      <c r="B60" s="142"/>
      <c r="C60" s="143"/>
      <c r="D60" s="144" t="s">
        <v>651</v>
      </c>
      <c r="E60" s="145"/>
      <c r="F60" s="145"/>
      <c r="G60" s="145"/>
      <c r="H60" s="145"/>
      <c r="I60" s="145"/>
      <c r="J60" s="146">
        <f>J86</f>
        <v>0</v>
      </c>
      <c r="K60" s="143"/>
      <c r="L60" s="147"/>
    </row>
    <row r="61" spans="2:12" s="10" customFormat="1" ht="19.9" customHeight="1">
      <c r="B61" s="148"/>
      <c r="C61" s="99"/>
      <c r="D61" s="149" t="s">
        <v>652</v>
      </c>
      <c r="E61" s="150"/>
      <c r="F61" s="150"/>
      <c r="G61" s="150"/>
      <c r="H61" s="150"/>
      <c r="I61" s="150"/>
      <c r="J61" s="151">
        <f>J87</f>
        <v>0</v>
      </c>
      <c r="K61" s="99"/>
      <c r="L61" s="152"/>
    </row>
    <row r="62" spans="2:12" s="10" customFormat="1" ht="19.9" customHeight="1">
      <c r="B62" s="148"/>
      <c r="C62" s="99"/>
      <c r="D62" s="149" t="s">
        <v>653</v>
      </c>
      <c r="E62" s="150"/>
      <c r="F62" s="150"/>
      <c r="G62" s="150"/>
      <c r="H62" s="150"/>
      <c r="I62" s="150"/>
      <c r="J62" s="151">
        <f>J98</f>
        <v>0</v>
      </c>
      <c r="K62" s="99"/>
      <c r="L62" s="152"/>
    </row>
    <row r="63" spans="2:12" s="10" customFormat="1" ht="19.9" customHeight="1">
      <c r="B63" s="148"/>
      <c r="C63" s="99"/>
      <c r="D63" s="149" t="s">
        <v>654</v>
      </c>
      <c r="E63" s="150"/>
      <c r="F63" s="150"/>
      <c r="G63" s="150"/>
      <c r="H63" s="150"/>
      <c r="I63" s="150"/>
      <c r="J63" s="151">
        <f>J102</f>
        <v>0</v>
      </c>
      <c r="K63" s="99"/>
      <c r="L63" s="152"/>
    </row>
    <row r="64" spans="2:12" s="10" customFormat="1" ht="19.9" customHeight="1">
      <c r="B64" s="148"/>
      <c r="C64" s="99"/>
      <c r="D64" s="149" t="s">
        <v>655</v>
      </c>
      <c r="E64" s="150"/>
      <c r="F64" s="150"/>
      <c r="G64" s="150"/>
      <c r="H64" s="150"/>
      <c r="I64" s="150"/>
      <c r="J64" s="151">
        <f>J111</f>
        <v>0</v>
      </c>
      <c r="K64" s="99"/>
      <c r="L64" s="152"/>
    </row>
    <row r="65" spans="2:12" s="10" customFormat="1" ht="19.9" customHeight="1">
      <c r="B65" s="148"/>
      <c r="C65" s="99"/>
      <c r="D65" s="149" t="s">
        <v>656</v>
      </c>
      <c r="E65" s="150"/>
      <c r="F65" s="150"/>
      <c r="G65" s="150"/>
      <c r="H65" s="150"/>
      <c r="I65" s="150"/>
      <c r="J65" s="151">
        <f>J115</f>
        <v>0</v>
      </c>
      <c r="K65" s="99"/>
      <c r="L65" s="152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116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8" t="str">
        <f>E7</f>
        <v>VTL plynovodní přípojka pro Teplárnu Tábor</v>
      </c>
      <c r="F75" s="389"/>
      <c r="G75" s="389"/>
      <c r="H75" s="389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100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76" t="str">
        <f>E9</f>
        <v>002 - Vedlejší náklady</v>
      </c>
      <c r="F77" s="387"/>
      <c r="G77" s="387"/>
      <c r="H77" s="387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k.ú. Tábor</v>
      </c>
      <c r="G79" s="38"/>
      <c r="H79" s="38"/>
      <c r="I79" s="31" t="s">
        <v>23</v>
      </c>
      <c r="J79" s="61" t="str">
        <f>IF(J12="","",J12)</f>
        <v>24.3.2022</v>
      </c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5.7" customHeight="1">
      <c r="A81" s="36"/>
      <c r="B81" s="37"/>
      <c r="C81" s="31" t="s">
        <v>25</v>
      </c>
      <c r="D81" s="38"/>
      <c r="E81" s="38"/>
      <c r="F81" s="29" t="str">
        <f>E15</f>
        <v>C-Energy Planá s.r.o.</v>
      </c>
      <c r="G81" s="38"/>
      <c r="H81" s="38"/>
      <c r="I81" s="31" t="s">
        <v>33</v>
      </c>
      <c r="J81" s="34" t="str">
        <f>E21</f>
        <v>Atelier architektury Šimeček s.r.o.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31</v>
      </c>
      <c r="D82" s="38"/>
      <c r="E82" s="38"/>
      <c r="F82" s="29" t="str">
        <f>IF(E18="","",E18)</f>
        <v>Vyplň údaj</v>
      </c>
      <c r="G82" s="38"/>
      <c r="H82" s="38"/>
      <c r="I82" s="31" t="s">
        <v>38</v>
      </c>
      <c r="J82" s="34" t="str">
        <f>E24</f>
        <v>Ing. Pavel Vochozka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53"/>
      <c r="B84" s="154"/>
      <c r="C84" s="155" t="s">
        <v>117</v>
      </c>
      <c r="D84" s="156" t="s">
        <v>62</v>
      </c>
      <c r="E84" s="156" t="s">
        <v>58</v>
      </c>
      <c r="F84" s="156" t="s">
        <v>59</v>
      </c>
      <c r="G84" s="156" t="s">
        <v>118</v>
      </c>
      <c r="H84" s="156" t="s">
        <v>119</v>
      </c>
      <c r="I84" s="156" t="s">
        <v>120</v>
      </c>
      <c r="J84" s="156" t="s">
        <v>106</v>
      </c>
      <c r="K84" s="157" t="s">
        <v>121</v>
      </c>
      <c r="L84" s="158"/>
      <c r="M84" s="70" t="s">
        <v>19</v>
      </c>
      <c r="N84" s="71" t="s">
        <v>47</v>
      </c>
      <c r="O84" s="71" t="s">
        <v>122</v>
      </c>
      <c r="P84" s="71" t="s">
        <v>123</v>
      </c>
      <c r="Q84" s="71" t="s">
        <v>124</v>
      </c>
      <c r="R84" s="71" t="s">
        <v>125</v>
      </c>
      <c r="S84" s="71" t="s">
        <v>126</v>
      </c>
      <c r="T84" s="72" t="s">
        <v>127</v>
      </c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</row>
    <row r="85" spans="1:63" s="2" customFormat="1" ht="22.9" customHeight="1">
      <c r="A85" s="36"/>
      <c r="B85" s="37"/>
      <c r="C85" s="77" t="s">
        <v>128</v>
      </c>
      <c r="D85" s="38"/>
      <c r="E85" s="38"/>
      <c r="F85" s="38"/>
      <c r="G85" s="38"/>
      <c r="H85" s="38"/>
      <c r="I85" s="38"/>
      <c r="J85" s="159">
        <f>BK85</f>
        <v>0</v>
      </c>
      <c r="K85" s="38"/>
      <c r="L85" s="41"/>
      <c r="M85" s="73"/>
      <c r="N85" s="160"/>
      <c r="O85" s="74"/>
      <c r="P85" s="161">
        <f>P86</f>
        <v>0</v>
      </c>
      <c r="Q85" s="74"/>
      <c r="R85" s="161">
        <f>R86</f>
        <v>0</v>
      </c>
      <c r="S85" s="74"/>
      <c r="T85" s="162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76</v>
      </c>
      <c r="AU85" s="19" t="s">
        <v>107</v>
      </c>
      <c r="BK85" s="163">
        <f>BK86</f>
        <v>0</v>
      </c>
    </row>
    <row r="86" spans="2:63" s="12" customFormat="1" ht="25.9" customHeight="1">
      <c r="B86" s="164"/>
      <c r="C86" s="165"/>
      <c r="D86" s="166" t="s">
        <v>76</v>
      </c>
      <c r="E86" s="167" t="s">
        <v>657</v>
      </c>
      <c r="F86" s="167" t="s">
        <v>658</v>
      </c>
      <c r="G86" s="165"/>
      <c r="H86" s="165"/>
      <c r="I86" s="168"/>
      <c r="J86" s="169">
        <f>BK86</f>
        <v>0</v>
      </c>
      <c r="K86" s="165"/>
      <c r="L86" s="170"/>
      <c r="M86" s="171"/>
      <c r="N86" s="172"/>
      <c r="O86" s="172"/>
      <c r="P86" s="173">
        <f>P87+P98+P102+P111+P115</f>
        <v>0</v>
      </c>
      <c r="Q86" s="172"/>
      <c r="R86" s="173">
        <f>R87+R98+R102+R111+R115</f>
        <v>0</v>
      </c>
      <c r="S86" s="172"/>
      <c r="T86" s="174">
        <f>T87+T98+T102+T111+T115</f>
        <v>0</v>
      </c>
      <c r="AR86" s="175" t="s">
        <v>169</v>
      </c>
      <c r="AT86" s="176" t="s">
        <v>76</v>
      </c>
      <c r="AU86" s="176" t="s">
        <v>77</v>
      </c>
      <c r="AY86" s="175" t="s">
        <v>131</v>
      </c>
      <c r="BK86" s="177">
        <f>BK87+BK98+BK102+BK111+BK115</f>
        <v>0</v>
      </c>
    </row>
    <row r="87" spans="2:63" s="12" customFormat="1" ht="22.9" customHeight="1">
      <c r="B87" s="164"/>
      <c r="C87" s="165"/>
      <c r="D87" s="166" t="s">
        <v>76</v>
      </c>
      <c r="E87" s="178" t="s">
        <v>659</v>
      </c>
      <c r="F87" s="178" t="s">
        <v>660</v>
      </c>
      <c r="G87" s="165"/>
      <c r="H87" s="165"/>
      <c r="I87" s="168"/>
      <c r="J87" s="179">
        <f>BK87</f>
        <v>0</v>
      </c>
      <c r="K87" s="165"/>
      <c r="L87" s="170"/>
      <c r="M87" s="171"/>
      <c r="N87" s="172"/>
      <c r="O87" s="172"/>
      <c r="P87" s="173">
        <f>SUM(P88:P97)</f>
        <v>0</v>
      </c>
      <c r="Q87" s="172"/>
      <c r="R87" s="173">
        <f>SUM(R88:R97)</f>
        <v>0</v>
      </c>
      <c r="S87" s="172"/>
      <c r="T87" s="174">
        <f>SUM(T88:T97)</f>
        <v>0</v>
      </c>
      <c r="AR87" s="175" t="s">
        <v>169</v>
      </c>
      <c r="AT87" s="176" t="s">
        <v>76</v>
      </c>
      <c r="AU87" s="176" t="s">
        <v>84</v>
      </c>
      <c r="AY87" s="175" t="s">
        <v>131</v>
      </c>
      <c r="BK87" s="177">
        <f>SUM(BK88:BK97)</f>
        <v>0</v>
      </c>
    </row>
    <row r="88" spans="1:65" s="2" customFormat="1" ht="16.5" customHeight="1">
      <c r="A88" s="36"/>
      <c r="B88" s="37"/>
      <c r="C88" s="180" t="s">
        <v>84</v>
      </c>
      <c r="D88" s="180" t="s">
        <v>133</v>
      </c>
      <c r="E88" s="181" t="s">
        <v>661</v>
      </c>
      <c r="F88" s="182" t="s">
        <v>662</v>
      </c>
      <c r="G88" s="183" t="s">
        <v>422</v>
      </c>
      <c r="H88" s="184">
        <v>1</v>
      </c>
      <c r="I88" s="185"/>
      <c r="J88" s="186">
        <f>ROUND(I88*H88,2)</f>
        <v>0</v>
      </c>
      <c r="K88" s="182" t="s">
        <v>137</v>
      </c>
      <c r="L88" s="41"/>
      <c r="M88" s="187" t="s">
        <v>19</v>
      </c>
      <c r="N88" s="188" t="s">
        <v>48</v>
      </c>
      <c r="O88" s="66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1" t="s">
        <v>663</v>
      </c>
      <c r="AT88" s="191" t="s">
        <v>133</v>
      </c>
      <c r="AU88" s="191" t="s">
        <v>86</v>
      </c>
      <c r="AY88" s="19" t="s">
        <v>131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9" t="s">
        <v>84</v>
      </c>
      <c r="BK88" s="192">
        <f>ROUND(I88*H88,2)</f>
        <v>0</v>
      </c>
      <c r="BL88" s="19" t="s">
        <v>663</v>
      </c>
      <c r="BM88" s="191" t="s">
        <v>664</v>
      </c>
    </row>
    <row r="89" spans="1:47" s="2" customFormat="1" ht="12">
      <c r="A89" s="36"/>
      <c r="B89" s="37"/>
      <c r="C89" s="38"/>
      <c r="D89" s="193" t="s">
        <v>140</v>
      </c>
      <c r="E89" s="38"/>
      <c r="F89" s="194" t="s">
        <v>662</v>
      </c>
      <c r="G89" s="38"/>
      <c r="H89" s="38"/>
      <c r="I89" s="195"/>
      <c r="J89" s="38"/>
      <c r="K89" s="38"/>
      <c r="L89" s="41"/>
      <c r="M89" s="196"/>
      <c r="N89" s="197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140</v>
      </c>
      <c r="AU89" s="19" t="s">
        <v>86</v>
      </c>
    </row>
    <row r="90" spans="1:47" s="2" customFormat="1" ht="12">
      <c r="A90" s="36"/>
      <c r="B90" s="37"/>
      <c r="C90" s="38"/>
      <c r="D90" s="198" t="s">
        <v>142</v>
      </c>
      <c r="E90" s="38"/>
      <c r="F90" s="199" t="s">
        <v>665</v>
      </c>
      <c r="G90" s="38"/>
      <c r="H90" s="38"/>
      <c r="I90" s="195"/>
      <c r="J90" s="38"/>
      <c r="K90" s="38"/>
      <c r="L90" s="41"/>
      <c r="M90" s="196"/>
      <c r="N90" s="197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142</v>
      </c>
      <c r="AU90" s="19" t="s">
        <v>86</v>
      </c>
    </row>
    <row r="91" spans="1:65" s="2" customFormat="1" ht="16.5" customHeight="1">
      <c r="A91" s="36"/>
      <c r="B91" s="37"/>
      <c r="C91" s="180" t="s">
        <v>86</v>
      </c>
      <c r="D91" s="180" t="s">
        <v>133</v>
      </c>
      <c r="E91" s="181" t="s">
        <v>666</v>
      </c>
      <c r="F91" s="182" t="s">
        <v>667</v>
      </c>
      <c r="G91" s="183" t="s">
        <v>422</v>
      </c>
      <c r="H91" s="184">
        <v>1</v>
      </c>
      <c r="I91" s="185"/>
      <c r="J91" s="186">
        <f>ROUND(I91*H91,2)</f>
        <v>0</v>
      </c>
      <c r="K91" s="182" t="s">
        <v>137</v>
      </c>
      <c r="L91" s="41"/>
      <c r="M91" s="187" t="s">
        <v>19</v>
      </c>
      <c r="N91" s="188" t="s">
        <v>48</v>
      </c>
      <c r="O91" s="66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663</v>
      </c>
      <c r="AT91" s="191" t="s">
        <v>133</v>
      </c>
      <c r="AU91" s="191" t="s">
        <v>86</v>
      </c>
      <c r="AY91" s="19" t="s">
        <v>131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9" t="s">
        <v>84</v>
      </c>
      <c r="BK91" s="192">
        <f>ROUND(I91*H91,2)</f>
        <v>0</v>
      </c>
      <c r="BL91" s="19" t="s">
        <v>663</v>
      </c>
      <c r="BM91" s="191" t="s">
        <v>668</v>
      </c>
    </row>
    <row r="92" spans="1:47" s="2" customFormat="1" ht="12">
      <c r="A92" s="36"/>
      <c r="B92" s="37"/>
      <c r="C92" s="38"/>
      <c r="D92" s="193" t="s">
        <v>140</v>
      </c>
      <c r="E92" s="38"/>
      <c r="F92" s="194" t="s">
        <v>667</v>
      </c>
      <c r="G92" s="38"/>
      <c r="H92" s="38"/>
      <c r="I92" s="195"/>
      <c r="J92" s="38"/>
      <c r="K92" s="38"/>
      <c r="L92" s="41"/>
      <c r="M92" s="196"/>
      <c r="N92" s="197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140</v>
      </c>
      <c r="AU92" s="19" t="s">
        <v>86</v>
      </c>
    </row>
    <row r="93" spans="1:47" s="2" customFormat="1" ht="12">
      <c r="A93" s="36"/>
      <c r="B93" s="37"/>
      <c r="C93" s="38"/>
      <c r="D93" s="198" t="s">
        <v>142</v>
      </c>
      <c r="E93" s="38"/>
      <c r="F93" s="199" t="s">
        <v>669</v>
      </c>
      <c r="G93" s="38"/>
      <c r="H93" s="38"/>
      <c r="I93" s="195"/>
      <c r="J93" s="38"/>
      <c r="K93" s="38"/>
      <c r="L93" s="41"/>
      <c r="M93" s="196"/>
      <c r="N93" s="197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142</v>
      </c>
      <c r="AU93" s="19" t="s">
        <v>86</v>
      </c>
    </row>
    <row r="94" spans="1:47" s="2" customFormat="1" ht="29.25">
      <c r="A94" s="36"/>
      <c r="B94" s="37"/>
      <c r="C94" s="38"/>
      <c r="D94" s="193" t="s">
        <v>235</v>
      </c>
      <c r="E94" s="38"/>
      <c r="F94" s="231" t="s">
        <v>670</v>
      </c>
      <c r="G94" s="38"/>
      <c r="H94" s="38"/>
      <c r="I94" s="195"/>
      <c r="J94" s="38"/>
      <c r="K94" s="38"/>
      <c r="L94" s="41"/>
      <c r="M94" s="196"/>
      <c r="N94" s="197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235</v>
      </c>
      <c r="AU94" s="19" t="s">
        <v>86</v>
      </c>
    </row>
    <row r="95" spans="1:65" s="2" customFormat="1" ht="16.5" customHeight="1">
      <c r="A95" s="36"/>
      <c r="B95" s="37"/>
      <c r="C95" s="180" t="s">
        <v>155</v>
      </c>
      <c r="D95" s="180" t="s">
        <v>133</v>
      </c>
      <c r="E95" s="181" t="s">
        <v>671</v>
      </c>
      <c r="F95" s="182" t="s">
        <v>672</v>
      </c>
      <c r="G95" s="183" t="s">
        <v>422</v>
      </c>
      <c r="H95" s="184">
        <v>1</v>
      </c>
      <c r="I95" s="185"/>
      <c r="J95" s="186">
        <f>ROUND(I95*H95,2)</f>
        <v>0</v>
      </c>
      <c r="K95" s="182" t="s">
        <v>137</v>
      </c>
      <c r="L95" s="41"/>
      <c r="M95" s="187" t="s">
        <v>19</v>
      </c>
      <c r="N95" s="188" t="s">
        <v>48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663</v>
      </c>
      <c r="AT95" s="191" t="s">
        <v>133</v>
      </c>
      <c r="AU95" s="191" t="s">
        <v>86</v>
      </c>
      <c r="AY95" s="19" t="s">
        <v>131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84</v>
      </c>
      <c r="BK95" s="192">
        <f>ROUND(I95*H95,2)</f>
        <v>0</v>
      </c>
      <c r="BL95" s="19" t="s">
        <v>663</v>
      </c>
      <c r="BM95" s="191" t="s">
        <v>673</v>
      </c>
    </row>
    <row r="96" spans="1:47" s="2" customFormat="1" ht="12">
      <c r="A96" s="36"/>
      <c r="B96" s="37"/>
      <c r="C96" s="38"/>
      <c r="D96" s="193" t="s">
        <v>140</v>
      </c>
      <c r="E96" s="38"/>
      <c r="F96" s="194" t="s">
        <v>672</v>
      </c>
      <c r="G96" s="38"/>
      <c r="H96" s="38"/>
      <c r="I96" s="195"/>
      <c r="J96" s="38"/>
      <c r="K96" s="38"/>
      <c r="L96" s="41"/>
      <c r="M96" s="196"/>
      <c r="N96" s="197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140</v>
      </c>
      <c r="AU96" s="19" t="s">
        <v>86</v>
      </c>
    </row>
    <row r="97" spans="1:47" s="2" customFormat="1" ht="12">
      <c r="A97" s="36"/>
      <c r="B97" s="37"/>
      <c r="C97" s="38"/>
      <c r="D97" s="198" t="s">
        <v>142</v>
      </c>
      <c r="E97" s="38"/>
      <c r="F97" s="199" t="s">
        <v>674</v>
      </c>
      <c r="G97" s="38"/>
      <c r="H97" s="38"/>
      <c r="I97" s="195"/>
      <c r="J97" s="38"/>
      <c r="K97" s="38"/>
      <c r="L97" s="41"/>
      <c r="M97" s="196"/>
      <c r="N97" s="197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142</v>
      </c>
      <c r="AU97" s="19" t="s">
        <v>86</v>
      </c>
    </row>
    <row r="98" spans="2:63" s="12" customFormat="1" ht="22.9" customHeight="1">
      <c r="B98" s="164"/>
      <c r="C98" s="165"/>
      <c r="D98" s="166" t="s">
        <v>76</v>
      </c>
      <c r="E98" s="178" t="s">
        <v>675</v>
      </c>
      <c r="F98" s="178" t="s">
        <v>676</v>
      </c>
      <c r="G98" s="165"/>
      <c r="H98" s="165"/>
      <c r="I98" s="168"/>
      <c r="J98" s="179">
        <f>BK98</f>
        <v>0</v>
      </c>
      <c r="K98" s="165"/>
      <c r="L98" s="170"/>
      <c r="M98" s="171"/>
      <c r="N98" s="172"/>
      <c r="O98" s="172"/>
      <c r="P98" s="173">
        <f>SUM(P99:P101)</f>
        <v>0</v>
      </c>
      <c r="Q98" s="172"/>
      <c r="R98" s="173">
        <f>SUM(R99:R101)</f>
        <v>0</v>
      </c>
      <c r="S98" s="172"/>
      <c r="T98" s="174">
        <f>SUM(T99:T101)</f>
        <v>0</v>
      </c>
      <c r="AR98" s="175" t="s">
        <v>169</v>
      </c>
      <c r="AT98" s="176" t="s">
        <v>76</v>
      </c>
      <c r="AU98" s="176" t="s">
        <v>84</v>
      </c>
      <c r="AY98" s="175" t="s">
        <v>131</v>
      </c>
      <c r="BK98" s="177">
        <f>SUM(BK99:BK101)</f>
        <v>0</v>
      </c>
    </row>
    <row r="99" spans="1:65" s="2" customFormat="1" ht="16.5" customHeight="1">
      <c r="A99" s="36"/>
      <c r="B99" s="37"/>
      <c r="C99" s="180" t="s">
        <v>138</v>
      </c>
      <c r="D99" s="180" t="s">
        <v>133</v>
      </c>
      <c r="E99" s="181" t="s">
        <v>677</v>
      </c>
      <c r="F99" s="182" t="s">
        <v>676</v>
      </c>
      <c r="G99" s="183" t="s">
        <v>678</v>
      </c>
      <c r="H99" s="261"/>
      <c r="I99" s="185"/>
      <c r="J99" s="186">
        <f>ROUND(I99*H99,2)</f>
        <v>0</v>
      </c>
      <c r="K99" s="182" t="s">
        <v>137</v>
      </c>
      <c r="L99" s="41"/>
      <c r="M99" s="187" t="s">
        <v>19</v>
      </c>
      <c r="N99" s="188" t="s">
        <v>48</v>
      </c>
      <c r="O99" s="66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663</v>
      </c>
      <c r="AT99" s="191" t="s">
        <v>133</v>
      </c>
      <c r="AU99" s="191" t="s">
        <v>86</v>
      </c>
      <c r="AY99" s="19" t="s">
        <v>131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84</v>
      </c>
      <c r="BK99" s="192">
        <f>ROUND(I99*H99,2)</f>
        <v>0</v>
      </c>
      <c r="BL99" s="19" t="s">
        <v>663</v>
      </c>
      <c r="BM99" s="191" t="s">
        <v>679</v>
      </c>
    </row>
    <row r="100" spans="1:47" s="2" customFormat="1" ht="12">
      <c r="A100" s="36"/>
      <c r="B100" s="37"/>
      <c r="C100" s="38"/>
      <c r="D100" s="193" t="s">
        <v>140</v>
      </c>
      <c r="E100" s="38"/>
      <c r="F100" s="194" t="s">
        <v>676</v>
      </c>
      <c r="G100" s="38"/>
      <c r="H100" s="38"/>
      <c r="I100" s="195"/>
      <c r="J100" s="38"/>
      <c r="K100" s="38"/>
      <c r="L100" s="41"/>
      <c r="M100" s="196"/>
      <c r="N100" s="19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140</v>
      </c>
      <c r="AU100" s="19" t="s">
        <v>86</v>
      </c>
    </row>
    <row r="101" spans="1:47" s="2" customFormat="1" ht="12">
      <c r="A101" s="36"/>
      <c r="B101" s="37"/>
      <c r="C101" s="38"/>
      <c r="D101" s="198" t="s">
        <v>142</v>
      </c>
      <c r="E101" s="38"/>
      <c r="F101" s="199" t="s">
        <v>680</v>
      </c>
      <c r="G101" s="38"/>
      <c r="H101" s="38"/>
      <c r="I101" s="195"/>
      <c r="J101" s="38"/>
      <c r="K101" s="38"/>
      <c r="L101" s="41"/>
      <c r="M101" s="196"/>
      <c r="N101" s="19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142</v>
      </c>
      <c r="AU101" s="19" t="s">
        <v>86</v>
      </c>
    </row>
    <row r="102" spans="2:63" s="12" customFormat="1" ht="22.9" customHeight="1">
      <c r="B102" s="164"/>
      <c r="C102" s="165"/>
      <c r="D102" s="166" t="s">
        <v>76</v>
      </c>
      <c r="E102" s="178" t="s">
        <v>681</v>
      </c>
      <c r="F102" s="178" t="s">
        <v>682</v>
      </c>
      <c r="G102" s="165"/>
      <c r="H102" s="165"/>
      <c r="I102" s="168"/>
      <c r="J102" s="179">
        <f>BK102</f>
        <v>0</v>
      </c>
      <c r="K102" s="165"/>
      <c r="L102" s="170"/>
      <c r="M102" s="171"/>
      <c r="N102" s="172"/>
      <c r="O102" s="172"/>
      <c r="P102" s="173">
        <f>SUM(P103:P110)</f>
        <v>0</v>
      </c>
      <c r="Q102" s="172"/>
      <c r="R102" s="173">
        <f>SUM(R103:R110)</f>
        <v>0</v>
      </c>
      <c r="S102" s="172"/>
      <c r="T102" s="174">
        <f>SUM(T103:T110)</f>
        <v>0</v>
      </c>
      <c r="AR102" s="175" t="s">
        <v>169</v>
      </c>
      <c r="AT102" s="176" t="s">
        <v>76</v>
      </c>
      <c r="AU102" s="176" t="s">
        <v>84</v>
      </c>
      <c r="AY102" s="175" t="s">
        <v>131</v>
      </c>
      <c r="BK102" s="177">
        <f>SUM(BK103:BK110)</f>
        <v>0</v>
      </c>
    </row>
    <row r="103" spans="1:65" s="2" customFormat="1" ht="16.5" customHeight="1">
      <c r="A103" s="36"/>
      <c r="B103" s="37"/>
      <c r="C103" s="180" t="s">
        <v>169</v>
      </c>
      <c r="D103" s="180" t="s">
        <v>133</v>
      </c>
      <c r="E103" s="181" t="s">
        <v>683</v>
      </c>
      <c r="F103" s="182" t="s">
        <v>684</v>
      </c>
      <c r="G103" s="183" t="s">
        <v>422</v>
      </c>
      <c r="H103" s="184">
        <v>1</v>
      </c>
      <c r="I103" s="185"/>
      <c r="J103" s="186">
        <f>ROUND(I103*H103,2)</f>
        <v>0</v>
      </c>
      <c r="K103" s="182" t="s">
        <v>137</v>
      </c>
      <c r="L103" s="41"/>
      <c r="M103" s="187" t="s">
        <v>19</v>
      </c>
      <c r="N103" s="188" t="s">
        <v>48</v>
      </c>
      <c r="O103" s="66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663</v>
      </c>
      <c r="AT103" s="191" t="s">
        <v>133</v>
      </c>
      <c r="AU103" s="191" t="s">
        <v>86</v>
      </c>
      <c r="AY103" s="19" t="s">
        <v>131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84</v>
      </c>
      <c r="BK103" s="192">
        <f>ROUND(I103*H103,2)</f>
        <v>0</v>
      </c>
      <c r="BL103" s="19" t="s">
        <v>663</v>
      </c>
      <c r="BM103" s="191" t="s">
        <v>685</v>
      </c>
    </row>
    <row r="104" spans="1:47" s="2" customFormat="1" ht="12">
      <c r="A104" s="36"/>
      <c r="B104" s="37"/>
      <c r="C104" s="38"/>
      <c r="D104" s="193" t="s">
        <v>140</v>
      </c>
      <c r="E104" s="38"/>
      <c r="F104" s="194" t="s">
        <v>684</v>
      </c>
      <c r="G104" s="38"/>
      <c r="H104" s="38"/>
      <c r="I104" s="195"/>
      <c r="J104" s="38"/>
      <c r="K104" s="38"/>
      <c r="L104" s="41"/>
      <c r="M104" s="196"/>
      <c r="N104" s="19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140</v>
      </c>
      <c r="AU104" s="19" t="s">
        <v>86</v>
      </c>
    </row>
    <row r="105" spans="1:47" s="2" customFormat="1" ht="12">
      <c r="A105" s="36"/>
      <c r="B105" s="37"/>
      <c r="C105" s="38"/>
      <c r="D105" s="198" t="s">
        <v>142</v>
      </c>
      <c r="E105" s="38"/>
      <c r="F105" s="199" t="s">
        <v>686</v>
      </c>
      <c r="G105" s="38"/>
      <c r="H105" s="38"/>
      <c r="I105" s="195"/>
      <c r="J105" s="38"/>
      <c r="K105" s="38"/>
      <c r="L105" s="41"/>
      <c r="M105" s="196"/>
      <c r="N105" s="19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142</v>
      </c>
      <c r="AU105" s="19" t="s">
        <v>86</v>
      </c>
    </row>
    <row r="106" spans="1:65" s="2" customFormat="1" ht="16.5" customHeight="1">
      <c r="A106" s="36"/>
      <c r="B106" s="37"/>
      <c r="C106" s="180" t="s">
        <v>176</v>
      </c>
      <c r="D106" s="180" t="s">
        <v>133</v>
      </c>
      <c r="E106" s="181" t="s">
        <v>687</v>
      </c>
      <c r="F106" s="182" t="s">
        <v>688</v>
      </c>
      <c r="G106" s="183" t="s">
        <v>678</v>
      </c>
      <c r="H106" s="261"/>
      <c r="I106" s="185"/>
      <c r="J106" s="186">
        <f>ROUND(I106*H106,2)</f>
        <v>0</v>
      </c>
      <c r="K106" s="182" t="s">
        <v>137</v>
      </c>
      <c r="L106" s="41"/>
      <c r="M106" s="187" t="s">
        <v>19</v>
      </c>
      <c r="N106" s="188" t="s">
        <v>48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663</v>
      </c>
      <c r="AT106" s="191" t="s">
        <v>133</v>
      </c>
      <c r="AU106" s="191" t="s">
        <v>86</v>
      </c>
      <c r="AY106" s="19" t="s">
        <v>131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84</v>
      </c>
      <c r="BK106" s="192">
        <f>ROUND(I106*H106,2)</f>
        <v>0</v>
      </c>
      <c r="BL106" s="19" t="s">
        <v>663</v>
      </c>
      <c r="BM106" s="191" t="s">
        <v>689</v>
      </c>
    </row>
    <row r="107" spans="1:47" s="2" customFormat="1" ht="12">
      <c r="A107" s="36"/>
      <c r="B107" s="37"/>
      <c r="C107" s="38"/>
      <c r="D107" s="193" t="s">
        <v>140</v>
      </c>
      <c r="E107" s="38"/>
      <c r="F107" s="194" t="s">
        <v>688</v>
      </c>
      <c r="G107" s="38"/>
      <c r="H107" s="38"/>
      <c r="I107" s="195"/>
      <c r="J107" s="38"/>
      <c r="K107" s="38"/>
      <c r="L107" s="41"/>
      <c r="M107" s="196"/>
      <c r="N107" s="197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140</v>
      </c>
      <c r="AU107" s="19" t="s">
        <v>86</v>
      </c>
    </row>
    <row r="108" spans="1:47" s="2" customFormat="1" ht="12">
      <c r="A108" s="36"/>
      <c r="B108" s="37"/>
      <c r="C108" s="38"/>
      <c r="D108" s="198" t="s">
        <v>142</v>
      </c>
      <c r="E108" s="38"/>
      <c r="F108" s="199" t="s">
        <v>690</v>
      </c>
      <c r="G108" s="38"/>
      <c r="H108" s="38"/>
      <c r="I108" s="195"/>
      <c r="J108" s="38"/>
      <c r="K108" s="38"/>
      <c r="L108" s="41"/>
      <c r="M108" s="196"/>
      <c r="N108" s="197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142</v>
      </c>
      <c r="AU108" s="19" t="s">
        <v>86</v>
      </c>
    </row>
    <row r="109" spans="1:65" s="2" customFormat="1" ht="24.2" customHeight="1">
      <c r="A109" s="36"/>
      <c r="B109" s="37"/>
      <c r="C109" s="180" t="s">
        <v>185</v>
      </c>
      <c r="D109" s="180" t="s">
        <v>133</v>
      </c>
      <c r="E109" s="181" t="s">
        <v>691</v>
      </c>
      <c r="F109" s="182" t="s">
        <v>692</v>
      </c>
      <c r="G109" s="183" t="s">
        <v>422</v>
      </c>
      <c r="H109" s="184">
        <v>1</v>
      </c>
      <c r="I109" s="185"/>
      <c r="J109" s="186">
        <f>ROUND(I109*H109,2)</f>
        <v>0</v>
      </c>
      <c r="K109" s="182" t="s">
        <v>233</v>
      </c>
      <c r="L109" s="41"/>
      <c r="M109" s="187" t="s">
        <v>19</v>
      </c>
      <c r="N109" s="188" t="s">
        <v>48</v>
      </c>
      <c r="O109" s="66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663</v>
      </c>
      <c r="AT109" s="191" t="s">
        <v>133</v>
      </c>
      <c r="AU109" s="191" t="s">
        <v>86</v>
      </c>
      <c r="AY109" s="19" t="s">
        <v>131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84</v>
      </c>
      <c r="BK109" s="192">
        <f>ROUND(I109*H109,2)</f>
        <v>0</v>
      </c>
      <c r="BL109" s="19" t="s">
        <v>663</v>
      </c>
      <c r="BM109" s="191" t="s">
        <v>693</v>
      </c>
    </row>
    <row r="110" spans="1:47" s="2" customFormat="1" ht="19.5">
      <c r="A110" s="36"/>
      <c r="B110" s="37"/>
      <c r="C110" s="38"/>
      <c r="D110" s="193" t="s">
        <v>140</v>
      </c>
      <c r="E110" s="38"/>
      <c r="F110" s="194" t="s">
        <v>692</v>
      </c>
      <c r="G110" s="38"/>
      <c r="H110" s="38"/>
      <c r="I110" s="195"/>
      <c r="J110" s="38"/>
      <c r="K110" s="38"/>
      <c r="L110" s="41"/>
      <c r="M110" s="196"/>
      <c r="N110" s="19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140</v>
      </c>
      <c r="AU110" s="19" t="s">
        <v>86</v>
      </c>
    </row>
    <row r="111" spans="2:63" s="12" customFormat="1" ht="22.9" customHeight="1">
      <c r="B111" s="164"/>
      <c r="C111" s="165"/>
      <c r="D111" s="166" t="s">
        <v>76</v>
      </c>
      <c r="E111" s="178" t="s">
        <v>694</v>
      </c>
      <c r="F111" s="178" t="s">
        <v>695</v>
      </c>
      <c r="G111" s="165"/>
      <c r="H111" s="165"/>
      <c r="I111" s="168"/>
      <c r="J111" s="179">
        <f>BK111</f>
        <v>0</v>
      </c>
      <c r="K111" s="165"/>
      <c r="L111" s="170"/>
      <c r="M111" s="171"/>
      <c r="N111" s="172"/>
      <c r="O111" s="172"/>
      <c r="P111" s="173">
        <f>SUM(P112:P114)</f>
        <v>0</v>
      </c>
      <c r="Q111" s="172"/>
      <c r="R111" s="173">
        <f>SUM(R112:R114)</f>
        <v>0</v>
      </c>
      <c r="S111" s="172"/>
      <c r="T111" s="174">
        <f>SUM(T112:T114)</f>
        <v>0</v>
      </c>
      <c r="AR111" s="175" t="s">
        <v>169</v>
      </c>
      <c r="AT111" s="176" t="s">
        <v>76</v>
      </c>
      <c r="AU111" s="176" t="s">
        <v>84</v>
      </c>
      <c r="AY111" s="175" t="s">
        <v>131</v>
      </c>
      <c r="BK111" s="177">
        <f>SUM(BK112:BK114)</f>
        <v>0</v>
      </c>
    </row>
    <row r="112" spans="1:65" s="2" customFormat="1" ht="16.5" customHeight="1">
      <c r="A112" s="36"/>
      <c r="B112" s="37"/>
      <c r="C112" s="180" t="s">
        <v>190</v>
      </c>
      <c r="D112" s="180" t="s">
        <v>133</v>
      </c>
      <c r="E112" s="181" t="s">
        <v>696</v>
      </c>
      <c r="F112" s="182" t="s">
        <v>697</v>
      </c>
      <c r="G112" s="183" t="s">
        <v>678</v>
      </c>
      <c r="H112" s="261"/>
      <c r="I112" s="185"/>
      <c r="J112" s="186">
        <f>ROUND(I112*H112,2)</f>
        <v>0</v>
      </c>
      <c r="K112" s="182" t="s">
        <v>137</v>
      </c>
      <c r="L112" s="41"/>
      <c r="M112" s="187" t="s">
        <v>19</v>
      </c>
      <c r="N112" s="188" t="s">
        <v>48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663</v>
      </c>
      <c r="AT112" s="191" t="s">
        <v>133</v>
      </c>
      <c r="AU112" s="191" t="s">
        <v>86</v>
      </c>
      <c r="AY112" s="19" t="s">
        <v>131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84</v>
      </c>
      <c r="BK112" s="192">
        <f>ROUND(I112*H112,2)</f>
        <v>0</v>
      </c>
      <c r="BL112" s="19" t="s">
        <v>663</v>
      </c>
      <c r="BM112" s="191" t="s">
        <v>698</v>
      </c>
    </row>
    <row r="113" spans="1:47" s="2" customFormat="1" ht="12">
      <c r="A113" s="36"/>
      <c r="B113" s="37"/>
      <c r="C113" s="38"/>
      <c r="D113" s="193" t="s">
        <v>140</v>
      </c>
      <c r="E113" s="38"/>
      <c r="F113" s="194" t="s">
        <v>697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140</v>
      </c>
      <c r="AU113" s="19" t="s">
        <v>86</v>
      </c>
    </row>
    <row r="114" spans="1:47" s="2" customFormat="1" ht="12">
      <c r="A114" s="36"/>
      <c r="B114" s="37"/>
      <c r="C114" s="38"/>
      <c r="D114" s="198" t="s">
        <v>142</v>
      </c>
      <c r="E114" s="38"/>
      <c r="F114" s="199" t="s">
        <v>699</v>
      </c>
      <c r="G114" s="38"/>
      <c r="H114" s="38"/>
      <c r="I114" s="195"/>
      <c r="J114" s="38"/>
      <c r="K114" s="38"/>
      <c r="L114" s="41"/>
      <c r="M114" s="196"/>
      <c r="N114" s="197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142</v>
      </c>
      <c r="AU114" s="19" t="s">
        <v>86</v>
      </c>
    </row>
    <row r="115" spans="2:63" s="12" customFormat="1" ht="22.9" customHeight="1">
      <c r="B115" s="164"/>
      <c r="C115" s="165"/>
      <c r="D115" s="166" t="s">
        <v>76</v>
      </c>
      <c r="E115" s="178" t="s">
        <v>700</v>
      </c>
      <c r="F115" s="178" t="s">
        <v>701</v>
      </c>
      <c r="G115" s="165"/>
      <c r="H115" s="165"/>
      <c r="I115" s="168"/>
      <c r="J115" s="179">
        <f>BK115</f>
        <v>0</v>
      </c>
      <c r="K115" s="165"/>
      <c r="L115" s="170"/>
      <c r="M115" s="171"/>
      <c r="N115" s="172"/>
      <c r="O115" s="172"/>
      <c r="P115" s="173">
        <f>SUM(P116:P118)</f>
        <v>0</v>
      </c>
      <c r="Q115" s="172"/>
      <c r="R115" s="173">
        <f>SUM(R116:R118)</f>
        <v>0</v>
      </c>
      <c r="S115" s="172"/>
      <c r="T115" s="174">
        <f>SUM(T116:T118)</f>
        <v>0</v>
      </c>
      <c r="AR115" s="175" t="s">
        <v>169</v>
      </c>
      <c r="AT115" s="176" t="s">
        <v>76</v>
      </c>
      <c r="AU115" s="176" t="s">
        <v>84</v>
      </c>
      <c r="AY115" s="175" t="s">
        <v>131</v>
      </c>
      <c r="BK115" s="177">
        <f>SUM(BK116:BK118)</f>
        <v>0</v>
      </c>
    </row>
    <row r="116" spans="1:65" s="2" customFormat="1" ht="16.5" customHeight="1">
      <c r="A116" s="36"/>
      <c r="B116" s="37"/>
      <c r="C116" s="180" t="s">
        <v>200</v>
      </c>
      <c r="D116" s="180" t="s">
        <v>133</v>
      </c>
      <c r="E116" s="181" t="s">
        <v>702</v>
      </c>
      <c r="F116" s="182" t="s">
        <v>703</v>
      </c>
      <c r="G116" s="183" t="s">
        <v>678</v>
      </c>
      <c r="H116" s="261"/>
      <c r="I116" s="185"/>
      <c r="J116" s="186">
        <f>ROUND(I116*H116,2)</f>
        <v>0</v>
      </c>
      <c r="K116" s="182" t="s">
        <v>137</v>
      </c>
      <c r="L116" s="41"/>
      <c r="M116" s="187" t="s">
        <v>19</v>
      </c>
      <c r="N116" s="188" t="s">
        <v>48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663</v>
      </c>
      <c r="AT116" s="191" t="s">
        <v>133</v>
      </c>
      <c r="AU116" s="191" t="s">
        <v>86</v>
      </c>
      <c r="AY116" s="19" t="s">
        <v>131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84</v>
      </c>
      <c r="BK116" s="192">
        <f>ROUND(I116*H116,2)</f>
        <v>0</v>
      </c>
      <c r="BL116" s="19" t="s">
        <v>663</v>
      </c>
      <c r="BM116" s="191" t="s">
        <v>704</v>
      </c>
    </row>
    <row r="117" spans="1:47" s="2" customFormat="1" ht="12">
      <c r="A117" s="36"/>
      <c r="B117" s="37"/>
      <c r="C117" s="38"/>
      <c r="D117" s="193" t="s">
        <v>140</v>
      </c>
      <c r="E117" s="38"/>
      <c r="F117" s="194" t="s">
        <v>703</v>
      </c>
      <c r="G117" s="38"/>
      <c r="H117" s="38"/>
      <c r="I117" s="195"/>
      <c r="J117" s="38"/>
      <c r="K117" s="38"/>
      <c r="L117" s="41"/>
      <c r="M117" s="196"/>
      <c r="N117" s="197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140</v>
      </c>
      <c r="AU117" s="19" t="s">
        <v>86</v>
      </c>
    </row>
    <row r="118" spans="1:47" s="2" customFormat="1" ht="12">
      <c r="A118" s="36"/>
      <c r="B118" s="37"/>
      <c r="C118" s="38"/>
      <c r="D118" s="198" t="s">
        <v>142</v>
      </c>
      <c r="E118" s="38"/>
      <c r="F118" s="199" t="s">
        <v>705</v>
      </c>
      <c r="G118" s="38"/>
      <c r="H118" s="38"/>
      <c r="I118" s="195"/>
      <c r="J118" s="38"/>
      <c r="K118" s="38"/>
      <c r="L118" s="41"/>
      <c r="M118" s="254"/>
      <c r="N118" s="255"/>
      <c r="O118" s="256"/>
      <c r="P118" s="256"/>
      <c r="Q118" s="256"/>
      <c r="R118" s="256"/>
      <c r="S118" s="256"/>
      <c r="T118" s="25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142</v>
      </c>
      <c r="AU118" s="19" t="s">
        <v>86</v>
      </c>
    </row>
    <row r="119" spans="1:31" s="2" customFormat="1" ht="6.95" customHeight="1">
      <c r="A119" s="36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1"/>
      <c r="M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</sheetData>
  <sheetProtection algorithmName="SHA-512" hashValue="82uWYloFe0MDi+RwBsTSyTYtRLHKxtjqmRu9ZBtbcJS84ZqpUJQxNcyLYJ/m358yZ7r0PZ+EEAqAd+RhN43tsg==" saltValue="f5sWt01XoV1kb33j6E8VYA==" spinCount="100000" sheet="1" objects="1" scenarios="1" formatColumns="0" formatRows="0" autoFilter="0"/>
  <autoFilter ref="C84:K118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2_01/012203000"/>
    <hyperlink ref="F93" r:id="rId2" display="https://podminky.urs.cz/item/CS_URS_2022_01/012303000"/>
    <hyperlink ref="F97" r:id="rId3" display="https://podminky.urs.cz/item/CS_URS_2022_01/013254000"/>
    <hyperlink ref="F101" r:id="rId4" display="https://podminky.urs.cz/item/CS_URS_2022_01/030001000"/>
    <hyperlink ref="F105" r:id="rId5" display="https://podminky.urs.cz/item/CS_URS_2022_01/041403000"/>
    <hyperlink ref="F108" r:id="rId6" display="https://podminky.urs.cz/item/CS_URS_2022_01/045002000"/>
    <hyperlink ref="F114" r:id="rId7" display="https://podminky.urs.cz/item/CS_URS_2022_01/065002000"/>
    <hyperlink ref="F118" r:id="rId8" display="https://podminky.urs.cz/item/CS_URS_2022_01/081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2" customWidth="1"/>
    <col min="2" max="2" width="1.7109375" style="262" customWidth="1"/>
    <col min="3" max="4" width="5.00390625" style="262" customWidth="1"/>
    <col min="5" max="5" width="11.7109375" style="262" customWidth="1"/>
    <col min="6" max="6" width="9.140625" style="262" customWidth="1"/>
    <col min="7" max="7" width="5.00390625" style="262" customWidth="1"/>
    <col min="8" max="8" width="77.8515625" style="262" customWidth="1"/>
    <col min="9" max="10" width="20.00390625" style="262" customWidth="1"/>
    <col min="11" max="11" width="1.7109375" style="262" customWidth="1"/>
  </cols>
  <sheetData>
    <row r="1" s="1" customFormat="1" ht="37.5" customHeight="1"/>
    <row r="2" spans="2:11" s="1" customFormat="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7" customFormat="1" ht="45" customHeight="1">
      <c r="B3" s="266"/>
      <c r="C3" s="398" t="s">
        <v>706</v>
      </c>
      <c r="D3" s="398"/>
      <c r="E3" s="398"/>
      <c r="F3" s="398"/>
      <c r="G3" s="398"/>
      <c r="H3" s="398"/>
      <c r="I3" s="398"/>
      <c r="J3" s="398"/>
      <c r="K3" s="267"/>
    </row>
    <row r="4" spans="2:11" s="1" customFormat="1" ht="25.5" customHeight="1">
      <c r="B4" s="268"/>
      <c r="C4" s="399" t="s">
        <v>707</v>
      </c>
      <c r="D4" s="399"/>
      <c r="E4" s="399"/>
      <c r="F4" s="399"/>
      <c r="G4" s="399"/>
      <c r="H4" s="399"/>
      <c r="I4" s="399"/>
      <c r="J4" s="399"/>
      <c r="K4" s="269"/>
    </row>
    <row r="5" spans="2:11" s="1" customFormat="1" ht="5.25" customHeight="1">
      <c r="B5" s="268"/>
      <c r="C5" s="270"/>
      <c r="D5" s="270"/>
      <c r="E5" s="270"/>
      <c r="F5" s="270"/>
      <c r="G5" s="270"/>
      <c r="H5" s="270"/>
      <c r="I5" s="270"/>
      <c r="J5" s="270"/>
      <c r="K5" s="269"/>
    </row>
    <row r="6" spans="2:11" s="1" customFormat="1" ht="15" customHeight="1">
      <c r="B6" s="268"/>
      <c r="C6" s="397" t="s">
        <v>708</v>
      </c>
      <c r="D6" s="397"/>
      <c r="E6" s="397"/>
      <c r="F6" s="397"/>
      <c r="G6" s="397"/>
      <c r="H6" s="397"/>
      <c r="I6" s="397"/>
      <c r="J6" s="397"/>
      <c r="K6" s="269"/>
    </row>
    <row r="7" spans="2:11" s="1" customFormat="1" ht="15" customHeight="1">
      <c r="B7" s="272"/>
      <c r="C7" s="397" t="s">
        <v>709</v>
      </c>
      <c r="D7" s="397"/>
      <c r="E7" s="397"/>
      <c r="F7" s="397"/>
      <c r="G7" s="397"/>
      <c r="H7" s="397"/>
      <c r="I7" s="397"/>
      <c r="J7" s="397"/>
      <c r="K7" s="269"/>
    </row>
    <row r="8" spans="2:11" s="1" customFormat="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s="1" customFormat="1" ht="15" customHeight="1">
      <c r="B9" s="272"/>
      <c r="C9" s="397" t="s">
        <v>710</v>
      </c>
      <c r="D9" s="397"/>
      <c r="E9" s="397"/>
      <c r="F9" s="397"/>
      <c r="G9" s="397"/>
      <c r="H9" s="397"/>
      <c r="I9" s="397"/>
      <c r="J9" s="397"/>
      <c r="K9" s="269"/>
    </row>
    <row r="10" spans="2:11" s="1" customFormat="1" ht="15" customHeight="1">
      <c r="B10" s="272"/>
      <c r="C10" s="271"/>
      <c r="D10" s="397" t="s">
        <v>711</v>
      </c>
      <c r="E10" s="397"/>
      <c r="F10" s="397"/>
      <c r="G10" s="397"/>
      <c r="H10" s="397"/>
      <c r="I10" s="397"/>
      <c r="J10" s="397"/>
      <c r="K10" s="269"/>
    </row>
    <row r="11" spans="2:11" s="1" customFormat="1" ht="15" customHeight="1">
      <c r="B11" s="272"/>
      <c r="C11" s="273"/>
      <c r="D11" s="397" t="s">
        <v>712</v>
      </c>
      <c r="E11" s="397"/>
      <c r="F11" s="397"/>
      <c r="G11" s="397"/>
      <c r="H11" s="397"/>
      <c r="I11" s="397"/>
      <c r="J11" s="397"/>
      <c r="K11" s="269"/>
    </row>
    <row r="12" spans="2:11" s="1" customFormat="1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spans="2:11" s="1" customFormat="1" ht="15" customHeight="1">
      <c r="B13" s="272"/>
      <c r="C13" s="273"/>
      <c r="D13" s="274" t="s">
        <v>713</v>
      </c>
      <c r="E13" s="271"/>
      <c r="F13" s="271"/>
      <c r="G13" s="271"/>
      <c r="H13" s="271"/>
      <c r="I13" s="271"/>
      <c r="J13" s="271"/>
      <c r="K13" s="269"/>
    </row>
    <row r="14" spans="2:11" s="1" customFormat="1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spans="2:11" s="1" customFormat="1" ht="15" customHeight="1">
      <c r="B15" s="272"/>
      <c r="C15" s="273"/>
      <c r="D15" s="397" t="s">
        <v>714</v>
      </c>
      <c r="E15" s="397"/>
      <c r="F15" s="397"/>
      <c r="G15" s="397"/>
      <c r="H15" s="397"/>
      <c r="I15" s="397"/>
      <c r="J15" s="397"/>
      <c r="K15" s="269"/>
    </row>
    <row r="16" spans="2:11" s="1" customFormat="1" ht="15" customHeight="1">
      <c r="B16" s="272"/>
      <c r="C16" s="273"/>
      <c r="D16" s="397" t="s">
        <v>715</v>
      </c>
      <c r="E16" s="397"/>
      <c r="F16" s="397"/>
      <c r="G16" s="397"/>
      <c r="H16" s="397"/>
      <c r="I16" s="397"/>
      <c r="J16" s="397"/>
      <c r="K16" s="269"/>
    </row>
    <row r="17" spans="2:11" s="1" customFormat="1" ht="15" customHeight="1">
      <c r="B17" s="272"/>
      <c r="C17" s="273"/>
      <c r="D17" s="397" t="s">
        <v>716</v>
      </c>
      <c r="E17" s="397"/>
      <c r="F17" s="397"/>
      <c r="G17" s="397"/>
      <c r="H17" s="397"/>
      <c r="I17" s="397"/>
      <c r="J17" s="397"/>
      <c r="K17" s="269"/>
    </row>
    <row r="18" spans="2:11" s="1" customFormat="1" ht="15" customHeight="1">
      <c r="B18" s="272"/>
      <c r="C18" s="273"/>
      <c r="D18" s="273"/>
      <c r="E18" s="275" t="s">
        <v>83</v>
      </c>
      <c r="F18" s="397" t="s">
        <v>717</v>
      </c>
      <c r="G18" s="397"/>
      <c r="H18" s="397"/>
      <c r="I18" s="397"/>
      <c r="J18" s="397"/>
      <c r="K18" s="269"/>
    </row>
    <row r="19" spans="2:11" s="1" customFormat="1" ht="15" customHeight="1">
      <c r="B19" s="272"/>
      <c r="C19" s="273"/>
      <c r="D19" s="273"/>
      <c r="E19" s="275" t="s">
        <v>718</v>
      </c>
      <c r="F19" s="397" t="s">
        <v>719</v>
      </c>
      <c r="G19" s="397"/>
      <c r="H19" s="397"/>
      <c r="I19" s="397"/>
      <c r="J19" s="397"/>
      <c r="K19" s="269"/>
    </row>
    <row r="20" spans="2:11" s="1" customFormat="1" ht="15" customHeight="1">
      <c r="B20" s="272"/>
      <c r="C20" s="273"/>
      <c r="D20" s="273"/>
      <c r="E20" s="275" t="s">
        <v>720</v>
      </c>
      <c r="F20" s="397" t="s">
        <v>721</v>
      </c>
      <c r="G20" s="397"/>
      <c r="H20" s="397"/>
      <c r="I20" s="397"/>
      <c r="J20" s="397"/>
      <c r="K20" s="269"/>
    </row>
    <row r="21" spans="2:11" s="1" customFormat="1" ht="15" customHeight="1">
      <c r="B21" s="272"/>
      <c r="C21" s="273"/>
      <c r="D21" s="273"/>
      <c r="E21" s="275" t="s">
        <v>97</v>
      </c>
      <c r="F21" s="397" t="s">
        <v>722</v>
      </c>
      <c r="G21" s="397"/>
      <c r="H21" s="397"/>
      <c r="I21" s="397"/>
      <c r="J21" s="397"/>
      <c r="K21" s="269"/>
    </row>
    <row r="22" spans="2:11" s="1" customFormat="1" ht="15" customHeight="1">
      <c r="B22" s="272"/>
      <c r="C22" s="273"/>
      <c r="D22" s="273"/>
      <c r="E22" s="275" t="s">
        <v>723</v>
      </c>
      <c r="F22" s="397" t="s">
        <v>724</v>
      </c>
      <c r="G22" s="397"/>
      <c r="H22" s="397"/>
      <c r="I22" s="397"/>
      <c r="J22" s="397"/>
      <c r="K22" s="269"/>
    </row>
    <row r="23" spans="2:11" s="1" customFormat="1" ht="15" customHeight="1">
      <c r="B23" s="272"/>
      <c r="C23" s="273"/>
      <c r="D23" s="273"/>
      <c r="E23" s="275" t="s">
        <v>90</v>
      </c>
      <c r="F23" s="397" t="s">
        <v>725</v>
      </c>
      <c r="G23" s="397"/>
      <c r="H23" s="397"/>
      <c r="I23" s="397"/>
      <c r="J23" s="397"/>
      <c r="K23" s="269"/>
    </row>
    <row r="24" spans="2:11" s="1" customFormat="1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spans="2:11" s="1" customFormat="1" ht="15" customHeight="1">
      <c r="B25" s="272"/>
      <c r="C25" s="397" t="s">
        <v>726</v>
      </c>
      <c r="D25" s="397"/>
      <c r="E25" s="397"/>
      <c r="F25" s="397"/>
      <c r="G25" s="397"/>
      <c r="H25" s="397"/>
      <c r="I25" s="397"/>
      <c r="J25" s="397"/>
      <c r="K25" s="269"/>
    </row>
    <row r="26" spans="2:11" s="1" customFormat="1" ht="15" customHeight="1">
      <c r="B26" s="272"/>
      <c r="C26" s="397" t="s">
        <v>727</v>
      </c>
      <c r="D26" s="397"/>
      <c r="E26" s="397"/>
      <c r="F26" s="397"/>
      <c r="G26" s="397"/>
      <c r="H26" s="397"/>
      <c r="I26" s="397"/>
      <c r="J26" s="397"/>
      <c r="K26" s="269"/>
    </row>
    <row r="27" spans="2:11" s="1" customFormat="1" ht="15" customHeight="1">
      <c r="B27" s="272"/>
      <c r="C27" s="271"/>
      <c r="D27" s="397" t="s">
        <v>728</v>
      </c>
      <c r="E27" s="397"/>
      <c r="F27" s="397"/>
      <c r="G27" s="397"/>
      <c r="H27" s="397"/>
      <c r="I27" s="397"/>
      <c r="J27" s="397"/>
      <c r="K27" s="269"/>
    </row>
    <row r="28" spans="2:11" s="1" customFormat="1" ht="15" customHeight="1">
      <c r="B28" s="272"/>
      <c r="C28" s="273"/>
      <c r="D28" s="397" t="s">
        <v>729</v>
      </c>
      <c r="E28" s="397"/>
      <c r="F28" s="397"/>
      <c r="G28" s="397"/>
      <c r="H28" s="397"/>
      <c r="I28" s="397"/>
      <c r="J28" s="397"/>
      <c r="K28" s="269"/>
    </row>
    <row r="29" spans="2:11" s="1" customFormat="1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spans="2:11" s="1" customFormat="1" ht="15" customHeight="1">
      <c r="B30" s="272"/>
      <c r="C30" s="273"/>
      <c r="D30" s="397" t="s">
        <v>730</v>
      </c>
      <c r="E30" s="397"/>
      <c r="F30" s="397"/>
      <c r="G30" s="397"/>
      <c r="H30" s="397"/>
      <c r="I30" s="397"/>
      <c r="J30" s="397"/>
      <c r="K30" s="269"/>
    </row>
    <row r="31" spans="2:11" s="1" customFormat="1" ht="15" customHeight="1">
      <c r="B31" s="272"/>
      <c r="C31" s="273"/>
      <c r="D31" s="397" t="s">
        <v>731</v>
      </c>
      <c r="E31" s="397"/>
      <c r="F31" s="397"/>
      <c r="G31" s="397"/>
      <c r="H31" s="397"/>
      <c r="I31" s="397"/>
      <c r="J31" s="397"/>
      <c r="K31" s="269"/>
    </row>
    <row r="32" spans="2:11" s="1" customFormat="1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spans="2:11" s="1" customFormat="1" ht="15" customHeight="1">
      <c r="B33" s="272"/>
      <c r="C33" s="273"/>
      <c r="D33" s="397" t="s">
        <v>732</v>
      </c>
      <c r="E33" s="397"/>
      <c r="F33" s="397"/>
      <c r="G33" s="397"/>
      <c r="H33" s="397"/>
      <c r="I33" s="397"/>
      <c r="J33" s="397"/>
      <c r="K33" s="269"/>
    </row>
    <row r="34" spans="2:11" s="1" customFormat="1" ht="15" customHeight="1">
      <c r="B34" s="272"/>
      <c r="C34" s="273"/>
      <c r="D34" s="397" t="s">
        <v>733</v>
      </c>
      <c r="E34" s="397"/>
      <c r="F34" s="397"/>
      <c r="G34" s="397"/>
      <c r="H34" s="397"/>
      <c r="I34" s="397"/>
      <c r="J34" s="397"/>
      <c r="K34" s="269"/>
    </row>
    <row r="35" spans="2:11" s="1" customFormat="1" ht="15" customHeight="1">
      <c r="B35" s="272"/>
      <c r="C35" s="273"/>
      <c r="D35" s="397" t="s">
        <v>734</v>
      </c>
      <c r="E35" s="397"/>
      <c r="F35" s="397"/>
      <c r="G35" s="397"/>
      <c r="H35" s="397"/>
      <c r="I35" s="397"/>
      <c r="J35" s="397"/>
      <c r="K35" s="269"/>
    </row>
    <row r="36" spans="2:11" s="1" customFormat="1" ht="15" customHeight="1">
      <c r="B36" s="272"/>
      <c r="C36" s="273"/>
      <c r="D36" s="271"/>
      <c r="E36" s="274" t="s">
        <v>117</v>
      </c>
      <c r="F36" s="271"/>
      <c r="G36" s="397" t="s">
        <v>735</v>
      </c>
      <c r="H36" s="397"/>
      <c r="I36" s="397"/>
      <c r="J36" s="397"/>
      <c r="K36" s="269"/>
    </row>
    <row r="37" spans="2:11" s="1" customFormat="1" ht="30.75" customHeight="1">
      <c r="B37" s="272"/>
      <c r="C37" s="273"/>
      <c r="D37" s="271"/>
      <c r="E37" s="274" t="s">
        <v>736</v>
      </c>
      <c r="F37" s="271"/>
      <c r="G37" s="397" t="s">
        <v>737</v>
      </c>
      <c r="H37" s="397"/>
      <c r="I37" s="397"/>
      <c r="J37" s="397"/>
      <c r="K37" s="269"/>
    </row>
    <row r="38" spans="2:11" s="1" customFormat="1" ht="15" customHeight="1">
      <c r="B38" s="272"/>
      <c r="C38" s="273"/>
      <c r="D38" s="271"/>
      <c r="E38" s="274" t="s">
        <v>58</v>
      </c>
      <c r="F38" s="271"/>
      <c r="G38" s="397" t="s">
        <v>738</v>
      </c>
      <c r="H38" s="397"/>
      <c r="I38" s="397"/>
      <c r="J38" s="397"/>
      <c r="K38" s="269"/>
    </row>
    <row r="39" spans="2:11" s="1" customFormat="1" ht="15" customHeight="1">
      <c r="B39" s="272"/>
      <c r="C39" s="273"/>
      <c r="D39" s="271"/>
      <c r="E39" s="274" t="s">
        <v>59</v>
      </c>
      <c r="F39" s="271"/>
      <c r="G39" s="397" t="s">
        <v>739</v>
      </c>
      <c r="H39" s="397"/>
      <c r="I39" s="397"/>
      <c r="J39" s="397"/>
      <c r="K39" s="269"/>
    </row>
    <row r="40" spans="2:11" s="1" customFormat="1" ht="15" customHeight="1">
      <c r="B40" s="272"/>
      <c r="C40" s="273"/>
      <c r="D40" s="271"/>
      <c r="E40" s="274" t="s">
        <v>118</v>
      </c>
      <c r="F40" s="271"/>
      <c r="G40" s="397" t="s">
        <v>740</v>
      </c>
      <c r="H40" s="397"/>
      <c r="I40" s="397"/>
      <c r="J40" s="397"/>
      <c r="K40" s="269"/>
    </row>
    <row r="41" spans="2:11" s="1" customFormat="1" ht="15" customHeight="1">
      <c r="B41" s="272"/>
      <c r="C41" s="273"/>
      <c r="D41" s="271"/>
      <c r="E41" s="274" t="s">
        <v>119</v>
      </c>
      <c r="F41" s="271"/>
      <c r="G41" s="397" t="s">
        <v>741</v>
      </c>
      <c r="H41" s="397"/>
      <c r="I41" s="397"/>
      <c r="J41" s="397"/>
      <c r="K41" s="269"/>
    </row>
    <row r="42" spans="2:11" s="1" customFormat="1" ht="15" customHeight="1">
      <c r="B42" s="272"/>
      <c r="C42" s="273"/>
      <c r="D42" s="271"/>
      <c r="E42" s="274" t="s">
        <v>742</v>
      </c>
      <c r="F42" s="271"/>
      <c r="G42" s="397" t="s">
        <v>743</v>
      </c>
      <c r="H42" s="397"/>
      <c r="I42" s="397"/>
      <c r="J42" s="397"/>
      <c r="K42" s="269"/>
    </row>
    <row r="43" spans="2:11" s="1" customFormat="1" ht="15" customHeight="1">
      <c r="B43" s="272"/>
      <c r="C43" s="273"/>
      <c r="D43" s="271"/>
      <c r="E43" s="274"/>
      <c r="F43" s="271"/>
      <c r="G43" s="397" t="s">
        <v>744</v>
      </c>
      <c r="H43" s="397"/>
      <c r="I43" s="397"/>
      <c r="J43" s="397"/>
      <c r="K43" s="269"/>
    </row>
    <row r="44" spans="2:11" s="1" customFormat="1" ht="15" customHeight="1">
      <c r="B44" s="272"/>
      <c r="C44" s="273"/>
      <c r="D44" s="271"/>
      <c r="E44" s="274" t="s">
        <v>745</v>
      </c>
      <c r="F44" s="271"/>
      <c r="G44" s="397" t="s">
        <v>746</v>
      </c>
      <c r="H44" s="397"/>
      <c r="I44" s="397"/>
      <c r="J44" s="397"/>
      <c r="K44" s="269"/>
    </row>
    <row r="45" spans="2:11" s="1" customFormat="1" ht="15" customHeight="1">
      <c r="B45" s="272"/>
      <c r="C45" s="273"/>
      <c r="D45" s="271"/>
      <c r="E45" s="274" t="s">
        <v>121</v>
      </c>
      <c r="F45" s="271"/>
      <c r="G45" s="397" t="s">
        <v>747</v>
      </c>
      <c r="H45" s="397"/>
      <c r="I45" s="397"/>
      <c r="J45" s="397"/>
      <c r="K45" s="269"/>
    </row>
    <row r="46" spans="2:11" s="1" customFormat="1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spans="2:11" s="1" customFormat="1" ht="15" customHeight="1">
      <c r="B47" s="272"/>
      <c r="C47" s="273"/>
      <c r="D47" s="397" t="s">
        <v>748</v>
      </c>
      <c r="E47" s="397"/>
      <c r="F47" s="397"/>
      <c r="G47" s="397"/>
      <c r="H47" s="397"/>
      <c r="I47" s="397"/>
      <c r="J47" s="397"/>
      <c r="K47" s="269"/>
    </row>
    <row r="48" spans="2:11" s="1" customFormat="1" ht="15" customHeight="1">
      <c r="B48" s="272"/>
      <c r="C48" s="273"/>
      <c r="D48" s="273"/>
      <c r="E48" s="397" t="s">
        <v>749</v>
      </c>
      <c r="F48" s="397"/>
      <c r="G48" s="397"/>
      <c r="H48" s="397"/>
      <c r="I48" s="397"/>
      <c r="J48" s="397"/>
      <c r="K48" s="269"/>
    </row>
    <row r="49" spans="2:11" s="1" customFormat="1" ht="15" customHeight="1">
      <c r="B49" s="272"/>
      <c r="C49" s="273"/>
      <c r="D49" s="273"/>
      <c r="E49" s="397" t="s">
        <v>750</v>
      </c>
      <c r="F49" s="397"/>
      <c r="G49" s="397"/>
      <c r="H49" s="397"/>
      <c r="I49" s="397"/>
      <c r="J49" s="397"/>
      <c r="K49" s="269"/>
    </row>
    <row r="50" spans="2:11" s="1" customFormat="1" ht="15" customHeight="1">
      <c r="B50" s="272"/>
      <c r="C50" s="273"/>
      <c r="D50" s="273"/>
      <c r="E50" s="397" t="s">
        <v>751</v>
      </c>
      <c r="F50" s="397"/>
      <c r="G50" s="397"/>
      <c r="H50" s="397"/>
      <c r="I50" s="397"/>
      <c r="J50" s="397"/>
      <c r="K50" s="269"/>
    </row>
    <row r="51" spans="2:11" s="1" customFormat="1" ht="15" customHeight="1">
      <c r="B51" s="272"/>
      <c r="C51" s="273"/>
      <c r="D51" s="397" t="s">
        <v>752</v>
      </c>
      <c r="E51" s="397"/>
      <c r="F51" s="397"/>
      <c r="G51" s="397"/>
      <c r="H51" s="397"/>
      <c r="I51" s="397"/>
      <c r="J51" s="397"/>
      <c r="K51" s="269"/>
    </row>
    <row r="52" spans="2:11" s="1" customFormat="1" ht="25.5" customHeight="1">
      <c r="B52" s="268"/>
      <c r="C52" s="399" t="s">
        <v>753</v>
      </c>
      <c r="D52" s="399"/>
      <c r="E52" s="399"/>
      <c r="F52" s="399"/>
      <c r="G52" s="399"/>
      <c r="H52" s="399"/>
      <c r="I52" s="399"/>
      <c r="J52" s="399"/>
      <c r="K52" s="269"/>
    </row>
    <row r="53" spans="2:11" s="1" customFormat="1" ht="5.25" customHeight="1">
      <c r="B53" s="268"/>
      <c r="C53" s="270"/>
      <c r="D53" s="270"/>
      <c r="E53" s="270"/>
      <c r="F53" s="270"/>
      <c r="G53" s="270"/>
      <c r="H53" s="270"/>
      <c r="I53" s="270"/>
      <c r="J53" s="270"/>
      <c r="K53" s="269"/>
    </row>
    <row r="54" spans="2:11" s="1" customFormat="1" ht="15" customHeight="1">
      <c r="B54" s="268"/>
      <c r="C54" s="397" t="s">
        <v>754</v>
      </c>
      <c r="D54" s="397"/>
      <c r="E54" s="397"/>
      <c r="F54" s="397"/>
      <c r="G54" s="397"/>
      <c r="H54" s="397"/>
      <c r="I54" s="397"/>
      <c r="J54" s="397"/>
      <c r="K54" s="269"/>
    </row>
    <row r="55" spans="2:11" s="1" customFormat="1" ht="15" customHeight="1">
      <c r="B55" s="268"/>
      <c r="C55" s="397" t="s">
        <v>755</v>
      </c>
      <c r="D55" s="397"/>
      <c r="E55" s="397"/>
      <c r="F55" s="397"/>
      <c r="G55" s="397"/>
      <c r="H55" s="397"/>
      <c r="I55" s="397"/>
      <c r="J55" s="397"/>
      <c r="K55" s="269"/>
    </row>
    <row r="56" spans="2:11" s="1" customFormat="1" ht="12.75" customHeight="1">
      <c r="B56" s="268"/>
      <c r="C56" s="271"/>
      <c r="D56" s="271"/>
      <c r="E56" s="271"/>
      <c r="F56" s="271"/>
      <c r="G56" s="271"/>
      <c r="H56" s="271"/>
      <c r="I56" s="271"/>
      <c r="J56" s="271"/>
      <c r="K56" s="269"/>
    </row>
    <row r="57" spans="2:11" s="1" customFormat="1" ht="15" customHeight="1">
      <c r="B57" s="268"/>
      <c r="C57" s="397" t="s">
        <v>756</v>
      </c>
      <c r="D57" s="397"/>
      <c r="E57" s="397"/>
      <c r="F57" s="397"/>
      <c r="G57" s="397"/>
      <c r="H57" s="397"/>
      <c r="I57" s="397"/>
      <c r="J57" s="397"/>
      <c r="K57" s="269"/>
    </row>
    <row r="58" spans="2:11" s="1" customFormat="1" ht="15" customHeight="1">
      <c r="B58" s="268"/>
      <c r="C58" s="273"/>
      <c r="D58" s="397" t="s">
        <v>757</v>
      </c>
      <c r="E58" s="397"/>
      <c r="F58" s="397"/>
      <c r="G58" s="397"/>
      <c r="H58" s="397"/>
      <c r="I58" s="397"/>
      <c r="J58" s="397"/>
      <c r="K58" s="269"/>
    </row>
    <row r="59" spans="2:11" s="1" customFormat="1" ht="15" customHeight="1">
      <c r="B59" s="268"/>
      <c r="C59" s="273"/>
      <c r="D59" s="397" t="s">
        <v>758</v>
      </c>
      <c r="E59" s="397"/>
      <c r="F59" s="397"/>
      <c r="G59" s="397"/>
      <c r="H59" s="397"/>
      <c r="I59" s="397"/>
      <c r="J59" s="397"/>
      <c r="K59" s="269"/>
    </row>
    <row r="60" spans="2:11" s="1" customFormat="1" ht="15" customHeight="1">
      <c r="B60" s="268"/>
      <c r="C60" s="273"/>
      <c r="D60" s="397" t="s">
        <v>759</v>
      </c>
      <c r="E60" s="397"/>
      <c r="F60" s="397"/>
      <c r="G60" s="397"/>
      <c r="H60" s="397"/>
      <c r="I60" s="397"/>
      <c r="J60" s="397"/>
      <c r="K60" s="269"/>
    </row>
    <row r="61" spans="2:11" s="1" customFormat="1" ht="15" customHeight="1">
      <c r="B61" s="268"/>
      <c r="C61" s="273"/>
      <c r="D61" s="397" t="s">
        <v>760</v>
      </c>
      <c r="E61" s="397"/>
      <c r="F61" s="397"/>
      <c r="G61" s="397"/>
      <c r="H61" s="397"/>
      <c r="I61" s="397"/>
      <c r="J61" s="397"/>
      <c r="K61" s="269"/>
    </row>
    <row r="62" spans="2:11" s="1" customFormat="1" ht="15" customHeight="1">
      <c r="B62" s="268"/>
      <c r="C62" s="273"/>
      <c r="D62" s="401" t="s">
        <v>761</v>
      </c>
      <c r="E62" s="401"/>
      <c r="F62" s="401"/>
      <c r="G62" s="401"/>
      <c r="H62" s="401"/>
      <c r="I62" s="401"/>
      <c r="J62" s="401"/>
      <c r="K62" s="269"/>
    </row>
    <row r="63" spans="2:11" s="1" customFormat="1" ht="15" customHeight="1">
      <c r="B63" s="268"/>
      <c r="C63" s="273"/>
      <c r="D63" s="397" t="s">
        <v>762</v>
      </c>
      <c r="E63" s="397"/>
      <c r="F63" s="397"/>
      <c r="G63" s="397"/>
      <c r="H63" s="397"/>
      <c r="I63" s="397"/>
      <c r="J63" s="397"/>
      <c r="K63" s="269"/>
    </row>
    <row r="64" spans="2:11" s="1" customFormat="1" ht="12.75" customHeight="1">
      <c r="B64" s="268"/>
      <c r="C64" s="273"/>
      <c r="D64" s="273"/>
      <c r="E64" s="276"/>
      <c r="F64" s="273"/>
      <c r="G64" s="273"/>
      <c r="H64" s="273"/>
      <c r="I64" s="273"/>
      <c r="J64" s="273"/>
      <c r="K64" s="269"/>
    </row>
    <row r="65" spans="2:11" s="1" customFormat="1" ht="15" customHeight="1">
      <c r="B65" s="268"/>
      <c r="C65" s="273"/>
      <c r="D65" s="397" t="s">
        <v>763</v>
      </c>
      <c r="E65" s="397"/>
      <c r="F65" s="397"/>
      <c r="G65" s="397"/>
      <c r="H65" s="397"/>
      <c r="I65" s="397"/>
      <c r="J65" s="397"/>
      <c r="K65" s="269"/>
    </row>
    <row r="66" spans="2:11" s="1" customFormat="1" ht="15" customHeight="1">
      <c r="B66" s="268"/>
      <c r="C66" s="273"/>
      <c r="D66" s="401" t="s">
        <v>764</v>
      </c>
      <c r="E66" s="401"/>
      <c r="F66" s="401"/>
      <c r="G66" s="401"/>
      <c r="H66" s="401"/>
      <c r="I66" s="401"/>
      <c r="J66" s="401"/>
      <c r="K66" s="269"/>
    </row>
    <row r="67" spans="2:11" s="1" customFormat="1" ht="15" customHeight="1">
      <c r="B67" s="268"/>
      <c r="C67" s="273"/>
      <c r="D67" s="397" t="s">
        <v>765</v>
      </c>
      <c r="E67" s="397"/>
      <c r="F67" s="397"/>
      <c r="G67" s="397"/>
      <c r="H67" s="397"/>
      <c r="I67" s="397"/>
      <c r="J67" s="397"/>
      <c r="K67" s="269"/>
    </row>
    <row r="68" spans="2:11" s="1" customFormat="1" ht="15" customHeight="1">
      <c r="B68" s="268"/>
      <c r="C68" s="273"/>
      <c r="D68" s="397" t="s">
        <v>766</v>
      </c>
      <c r="E68" s="397"/>
      <c r="F68" s="397"/>
      <c r="G68" s="397"/>
      <c r="H68" s="397"/>
      <c r="I68" s="397"/>
      <c r="J68" s="397"/>
      <c r="K68" s="269"/>
    </row>
    <row r="69" spans="2:11" s="1" customFormat="1" ht="15" customHeight="1">
      <c r="B69" s="268"/>
      <c r="C69" s="273"/>
      <c r="D69" s="397" t="s">
        <v>767</v>
      </c>
      <c r="E69" s="397"/>
      <c r="F69" s="397"/>
      <c r="G69" s="397"/>
      <c r="H69" s="397"/>
      <c r="I69" s="397"/>
      <c r="J69" s="397"/>
      <c r="K69" s="269"/>
    </row>
    <row r="70" spans="2:11" s="1" customFormat="1" ht="15" customHeight="1">
      <c r="B70" s="268"/>
      <c r="C70" s="273"/>
      <c r="D70" s="397" t="s">
        <v>768</v>
      </c>
      <c r="E70" s="397"/>
      <c r="F70" s="397"/>
      <c r="G70" s="397"/>
      <c r="H70" s="397"/>
      <c r="I70" s="397"/>
      <c r="J70" s="397"/>
      <c r="K70" s="269"/>
    </row>
    <row r="71" spans="2:11" s="1" customFormat="1" ht="12.75" customHeight="1">
      <c r="B71" s="277"/>
      <c r="C71" s="278"/>
      <c r="D71" s="278"/>
      <c r="E71" s="278"/>
      <c r="F71" s="278"/>
      <c r="G71" s="278"/>
      <c r="H71" s="278"/>
      <c r="I71" s="278"/>
      <c r="J71" s="278"/>
      <c r="K71" s="279"/>
    </row>
    <row r="72" spans="2:11" s="1" customFormat="1" ht="18.75" customHeight="1">
      <c r="B72" s="280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s="1" customFormat="1" ht="18.75" customHeight="1">
      <c r="B73" s="281"/>
      <c r="C73" s="281"/>
      <c r="D73" s="281"/>
      <c r="E73" s="281"/>
      <c r="F73" s="281"/>
      <c r="G73" s="281"/>
      <c r="H73" s="281"/>
      <c r="I73" s="281"/>
      <c r="J73" s="281"/>
      <c r="K73" s="281"/>
    </row>
    <row r="74" spans="2:11" s="1" customFormat="1" ht="7.5" customHeight="1">
      <c r="B74" s="282"/>
      <c r="C74" s="283"/>
      <c r="D74" s="283"/>
      <c r="E74" s="283"/>
      <c r="F74" s="283"/>
      <c r="G74" s="283"/>
      <c r="H74" s="283"/>
      <c r="I74" s="283"/>
      <c r="J74" s="283"/>
      <c r="K74" s="284"/>
    </row>
    <row r="75" spans="2:11" s="1" customFormat="1" ht="45" customHeight="1">
      <c r="B75" s="285"/>
      <c r="C75" s="400" t="s">
        <v>769</v>
      </c>
      <c r="D75" s="400"/>
      <c r="E75" s="400"/>
      <c r="F75" s="400"/>
      <c r="G75" s="400"/>
      <c r="H75" s="400"/>
      <c r="I75" s="400"/>
      <c r="J75" s="400"/>
      <c r="K75" s="286"/>
    </row>
    <row r="76" spans="2:11" s="1" customFormat="1" ht="17.25" customHeight="1">
      <c r="B76" s="285"/>
      <c r="C76" s="287" t="s">
        <v>770</v>
      </c>
      <c r="D76" s="287"/>
      <c r="E76" s="287"/>
      <c r="F76" s="287" t="s">
        <v>771</v>
      </c>
      <c r="G76" s="288"/>
      <c r="H76" s="287" t="s">
        <v>59</v>
      </c>
      <c r="I76" s="287" t="s">
        <v>62</v>
      </c>
      <c r="J76" s="287" t="s">
        <v>772</v>
      </c>
      <c r="K76" s="286"/>
    </row>
    <row r="77" spans="2:11" s="1" customFormat="1" ht="17.25" customHeight="1">
      <c r="B77" s="285"/>
      <c r="C77" s="289" t="s">
        <v>773</v>
      </c>
      <c r="D77" s="289"/>
      <c r="E77" s="289"/>
      <c r="F77" s="290" t="s">
        <v>774</v>
      </c>
      <c r="G77" s="291"/>
      <c r="H77" s="289"/>
      <c r="I77" s="289"/>
      <c r="J77" s="289" t="s">
        <v>775</v>
      </c>
      <c r="K77" s="286"/>
    </row>
    <row r="78" spans="2:11" s="1" customFormat="1" ht="5.25" customHeight="1">
      <c r="B78" s="285"/>
      <c r="C78" s="292"/>
      <c r="D78" s="292"/>
      <c r="E78" s="292"/>
      <c r="F78" s="292"/>
      <c r="G78" s="293"/>
      <c r="H78" s="292"/>
      <c r="I78" s="292"/>
      <c r="J78" s="292"/>
      <c r="K78" s="286"/>
    </row>
    <row r="79" spans="2:11" s="1" customFormat="1" ht="15" customHeight="1">
      <c r="B79" s="285"/>
      <c r="C79" s="274" t="s">
        <v>58</v>
      </c>
      <c r="D79" s="294"/>
      <c r="E79" s="294"/>
      <c r="F79" s="295" t="s">
        <v>776</v>
      </c>
      <c r="G79" s="296"/>
      <c r="H79" s="274" t="s">
        <v>777</v>
      </c>
      <c r="I79" s="274" t="s">
        <v>778</v>
      </c>
      <c r="J79" s="274">
        <v>20</v>
      </c>
      <c r="K79" s="286"/>
    </row>
    <row r="80" spans="2:11" s="1" customFormat="1" ht="15" customHeight="1">
      <c r="B80" s="285"/>
      <c r="C80" s="274" t="s">
        <v>779</v>
      </c>
      <c r="D80" s="274"/>
      <c r="E80" s="274"/>
      <c r="F80" s="295" t="s">
        <v>776</v>
      </c>
      <c r="G80" s="296"/>
      <c r="H80" s="274" t="s">
        <v>780</v>
      </c>
      <c r="I80" s="274" t="s">
        <v>778</v>
      </c>
      <c r="J80" s="274">
        <v>120</v>
      </c>
      <c r="K80" s="286"/>
    </row>
    <row r="81" spans="2:11" s="1" customFormat="1" ht="15" customHeight="1">
      <c r="B81" s="297"/>
      <c r="C81" s="274" t="s">
        <v>781</v>
      </c>
      <c r="D81" s="274"/>
      <c r="E81" s="274"/>
      <c r="F81" s="295" t="s">
        <v>782</v>
      </c>
      <c r="G81" s="296"/>
      <c r="H81" s="274" t="s">
        <v>783</v>
      </c>
      <c r="I81" s="274" t="s">
        <v>778</v>
      </c>
      <c r="J81" s="274">
        <v>50</v>
      </c>
      <c r="K81" s="286"/>
    </row>
    <row r="82" spans="2:11" s="1" customFormat="1" ht="15" customHeight="1">
      <c r="B82" s="297"/>
      <c r="C82" s="274" t="s">
        <v>784</v>
      </c>
      <c r="D82" s="274"/>
      <c r="E82" s="274"/>
      <c r="F82" s="295" t="s">
        <v>776</v>
      </c>
      <c r="G82" s="296"/>
      <c r="H82" s="274" t="s">
        <v>785</v>
      </c>
      <c r="I82" s="274" t="s">
        <v>786</v>
      </c>
      <c r="J82" s="274"/>
      <c r="K82" s="286"/>
    </row>
    <row r="83" spans="2:11" s="1" customFormat="1" ht="15" customHeight="1">
      <c r="B83" s="297"/>
      <c r="C83" s="298" t="s">
        <v>787</v>
      </c>
      <c r="D83" s="298"/>
      <c r="E83" s="298"/>
      <c r="F83" s="299" t="s">
        <v>782</v>
      </c>
      <c r="G83" s="298"/>
      <c r="H83" s="298" t="s">
        <v>788</v>
      </c>
      <c r="I83" s="298" t="s">
        <v>778</v>
      </c>
      <c r="J83" s="298">
        <v>15</v>
      </c>
      <c r="K83" s="286"/>
    </row>
    <row r="84" spans="2:11" s="1" customFormat="1" ht="15" customHeight="1">
      <c r="B84" s="297"/>
      <c r="C84" s="298" t="s">
        <v>789</v>
      </c>
      <c r="D84" s="298"/>
      <c r="E84" s="298"/>
      <c r="F84" s="299" t="s">
        <v>782</v>
      </c>
      <c r="G84" s="298"/>
      <c r="H84" s="298" t="s">
        <v>790</v>
      </c>
      <c r="I84" s="298" t="s">
        <v>778</v>
      </c>
      <c r="J84" s="298">
        <v>15</v>
      </c>
      <c r="K84" s="286"/>
    </row>
    <row r="85" spans="2:11" s="1" customFormat="1" ht="15" customHeight="1">
      <c r="B85" s="297"/>
      <c r="C85" s="298" t="s">
        <v>791</v>
      </c>
      <c r="D85" s="298"/>
      <c r="E85" s="298"/>
      <c r="F85" s="299" t="s">
        <v>782</v>
      </c>
      <c r="G85" s="298"/>
      <c r="H85" s="298" t="s">
        <v>792</v>
      </c>
      <c r="I85" s="298" t="s">
        <v>778</v>
      </c>
      <c r="J85" s="298">
        <v>20</v>
      </c>
      <c r="K85" s="286"/>
    </row>
    <row r="86" spans="2:11" s="1" customFormat="1" ht="15" customHeight="1">
      <c r="B86" s="297"/>
      <c r="C86" s="298" t="s">
        <v>793</v>
      </c>
      <c r="D86" s="298"/>
      <c r="E86" s="298"/>
      <c r="F86" s="299" t="s">
        <v>782</v>
      </c>
      <c r="G86" s="298"/>
      <c r="H86" s="298" t="s">
        <v>794</v>
      </c>
      <c r="I86" s="298" t="s">
        <v>778</v>
      </c>
      <c r="J86" s="298">
        <v>20</v>
      </c>
      <c r="K86" s="286"/>
    </row>
    <row r="87" spans="2:11" s="1" customFormat="1" ht="15" customHeight="1">
      <c r="B87" s="297"/>
      <c r="C87" s="274" t="s">
        <v>795</v>
      </c>
      <c r="D87" s="274"/>
      <c r="E87" s="274"/>
      <c r="F87" s="295" t="s">
        <v>782</v>
      </c>
      <c r="G87" s="296"/>
      <c r="H87" s="274" t="s">
        <v>796</v>
      </c>
      <c r="I87" s="274" t="s">
        <v>778</v>
      </c>
      <c r="J87" s="274">
        <v>50</v>
      </c>
      <c r="K87" s="286"/>
    </row>
    <row r="88" spans="2:11" s="1" customFormat="1" ht="15" customHeight="1">
      <c r="B88" s="297"/>
      <c r="C88" s="274" t="s">
        <v>797</v>
      </c>
      <c r="D88" s="274"/>
      <c r="E88" s="274"/>
      <c r="F88" s="295" t="s">
        <v>782</v>
      </c>
      <c r="G88" s="296"/>
      <c r="H88" s="274" t="s">
        <v>798</v>
      </c>
      <c r="I88" s="274" t="s">
        <v>778</v>
      </c>
      <c r="J88" s="274">
        <v>20</v>
      </c>
      <c r="K88" s="286"/>
    </row>
    <row r="89" spans="2:11" s="1" customFormat="1" ht="15" customHeight="1">
      <c r="B89" s="297"/>
      <c r="C89" s="274" t="s">
        <v>799</v>
      </c>
      <c r="D89" s="274"/>
      <c r="E89" s="274"/>
      <c r="F89" s="295" t="s">
        <v>782</v>
      </c>
      <c r="G89" s="296"/>
      <c r="H89" s="274" t="s">
        <v>800</v>
      </c>
      <c r="I89" s="274" t="s">
        <v>778</v>
      </c>
      <c r="J89" s="274">
        <v>20</v>
      </c>
      <c r="K89" s="286"/>
    </row>
    <row r="90" spans="2:11" s="1" customFormat="1" ht="15" customHeight="1">
      <c r="B90" s="297"/>
      <c r="C90" s="274" t="s">
        <v>801</v>
      </c>
      <c r="D90" s="274"/>
      <c r="E90" s="274"/>
      <c r="F90" s="295" t="s">
        <v>782</v>
      </c>
      <c r="G90" s="296"/>
      <c r="H90" s="274" t="s">
        <v>802</v>
      </c>
      <c r="I90" s="274" t="s">
        <v>778</v>
      </c>
      <c r="J90" s="274">
        <v>50</v>
      </c>
      <c r="K90" s="286"/>
    </row>
    <row r="91" spans="2:11" s="1" customFormat="1" ht="15" customHeight="1">
      <c r="B91" s="297"/>
      <c r="C91" s="274" t="s">
        <v>803</v>
      </c>
      <c r="D91" s="274"/>
      <c r="E91" s="274"/>
      <c r="F91" s="295" t="s">
        <v>782</v>
      </c>
      <c r="G91" s="296"/>
      <c r="H91" s="274" t="s">
        <v>803</v>
      </c>
      <c r="I91" s="274" t="s">
        <v>778</v>
      </c>
      <c r="J91" s="274">
        <v>50</v>
      </c>
      <c r="K91" s="286"/>
    </row>
    <row r="92" spans="2:11" s="1" customFormat="1" ht="15" customHeight="1">
      <c r="B92" s="297"/>
      <c r="C92" s="274" t="s">
        <v>804</v>
      </c>
      <c r="D92" s="274"/>
      <c r="E92" s="274"/>
      <c r="F92" s="295" t="s">
        <v>782</v>
      </c>
      <c r="G92" s="296"/>
      <c r="H92" s="274" t="s">
        <v>805</v>
      </c>
      <c r="I92" s="274" t="s">
        <v>778</v>
      </c>
      <c r="J92" s="274">
        <v>255</v>
      </c>
      <c r="K92" s="286"/>
    </row>
    <row r="93" spans="2:11" s="1" customFormat="1" ht="15" customHeight="1">
      <c r="B93" s="297"/>
      <c r="C93" s="274" t="s">
        <v>806</v>
      </c>
      <c r="D93" s="274"/>
      <c r="E93" s="274"/>
      <c r="F93" s="295" t="s">
        <v>776</v>
      </c>
      <c r="G93" s="296"/>
      <c r="H93" s="274" t="s">
        <v>807</v>
      </c>
      <c r="I93" s="274" t="s">
        <v>808</v>
      </c>
      <c r="J93" s="274"/>
      <c r="K93" s="286"/>
    </row>
    <row r="94" spans="2:11" s="1" customFormat="1" ht="15" customHeight="1">
      <c r="B94" s="297"/>
      <c r="C94" s="274" t="s">
        <v>809</v>
      </c>
      <c r="D94" s="274"/>
      <c r="E94" s="274"/>
      <c r="F94" s="295" t="s">
        <v>776</v>
      </c>
      <c r="G94" s="296"/>
      <c r="H94" s="274" t="s">
        <v>810</v>
      </c>
      <c r="I94" s="274" t="s">
        <v>811</v>
      </c>
      <c r="J94" s="274"/>
      <c r="K94" s="286"/>
    </row>
    <row r="95" spans="2:11" s="1" customFormat="1" ht="15" customHeight="1">
      <c r="B95" s="297"/>
      <c r="C95" s="274" t="s">
        <v>812</v>
      </c>
      <c r="D95" s="274"/>
      <c r="E95" s="274"/>
      <c r="F95" s="295" t="s">
        <v>776</v>
      </c>
      <c r="G95" s="296"/>
      <c r="H95" s="274" t="s">
        <v>812</v>
      </c>
      <c r="I95" s="274" t="s">
        <v>811</v>
      </c>
      <c r="J95" s="274"/>
      <c r="K95" s="286"/>
    </row>
    <row r="96" spans="2:11" s="1" customFormat="1" ht="15" customHeight="1">
      <c r="B96" s="297"/>
      <c r="C96" s="274" t="s">
        <v>43</v>
      </c>
      <c r="D96" s="274"/>
      <c r="E96" s="274"/>
      <c r="F96" s="295" t="s">
        <v>776</v>
      </c>
      <c r="G96" s="296"/>
      <c r="H96" s="274" t="s">
        <v>813</v>
      </c>
      <c r="I96" s="274" t="s">
        <v>811</v>
      </c>
      <c r="J96" s="274"/>
      <c r="K96" s="286"/>
    </row>
    <row r="97" spans="2:11" s="1" customFormat="1" ht="15" customHeight="1">
      <c r="B97" s="297"/>
      <c r="C97" s="274" t="s">
        <v>53</v>
      </c>
      <c r="D97" s="274"/>
      <c r="E97" s="274"/>
      <c r="F97" s="295" t="s">
        <v>776</v>
      </c>
      <c r="G97" s="296"/>
      <c r="H97" s="274" t="s">
        <v>814</v>
      </c>
      <c r="I97" s="274" t="s">
        <v>811</v>
      </c>
      <c r="J97" s="274"/>
      <c r="K97" s="286"/>
    </row>
    <row r="98" spans="2:11" s="1" customFormat="1" ht="15" customHeight="1">
      <c r="B98" s="300"/>
      <c r="C98" s="301"/>
      <c r="D98" s="301"/>
      <c r="E98" s="301"/>
      <c r="F98" s="301"/>
      <c r="G98" s="301"/>
      <c r="H98" s="301"/>
      <c r="I98" s="301"/>
      <c r="J98" s="301"/>
      <c r="K98" s="302"/>
    </row>
    <row r="99" spans="2:11" s="1" customFormat="1" ht="18.7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3"/>
    </row>
    <row r="100" spans="2:11" s="1" customFormat="1" ht="18.75" customHeight="1"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</row>
    <row r="101" spans="2:11" s="1" customFormat="1" ht="7.5" customHeight="1">
      <c r="B101" s="282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2:11" s="1" customFormat="1" ht="45" customHeight="1">
      <c r="B102" s="285"/>
      <c r="C102" s="400" t="s">
        <v>815</v>
      </c>
      <c r="D102" s="400"/>
      <c r="E102" s="400"/>
      <c r="F102" s="400"/>
      <c r="G102" s="400"/>
      <c r="H102" s="400"/>
      <c r="I102" s="400"/>
      <c r="J102" s="400"/>
      <c r="K102" s="286"/>
    </row>
    <row r="103" spans="2:11" s="1" customFormat="1" ht="17.25" customHeight="1">
      <c r="B103" s="285"/>
      <c r="C103" s="287" t="s">
        <v>770</v>
      </c>
      <c r="D103" s="287"/>
      <c r="E103" s="287"/>
      <c r="F103" s="287" t="s">
        <v>771</v>
      </c>
      <c r="G103" s="288"/>
      <c r="H103" s="287" t="s">
        <v>59</v>
      </c>
      <c r="I103" s="287" t="s">
        <v>62</v>
      </c>
      <c r="J103" s="287" t="s">
        <v>772</v>
      </c>
      <c r="K103" s="286"/>
    </row>
    <row r="104" spans="2:11" s="1" customFormat="1" ht="17.25" customHeight="1">
      <c r="B104" s="285"/>
      <c r="C104" s="289" t="s">
        <v>773</v>
      </c>
      <c r="D104" s="289"/>
      <c r="E104" s="289"/>
      <c r="F104" s="290" t="s">
        <v>774</v>
      </c>
      <c r="G104" s="291"/>
      <c r="H104" s="289"/>
      <c r="I104" s="289"/>
      <c r="J104" s="289" t="s">
        <v>775</v>
      </c>
      <c r="K104" s="286"/>
    </row>
    <row r="105" spans="2:11" s="1" customFormat="1" ht="5.25" customHeight="1">
      <c r="B105" s="285"/>
      <c r="C105" s="287"/>
      <c r="D105" s="287"/>
      <c r="E105" s="287"/>
      <c r="F105" s="287"/>
      <c r="G105" s="305"/>
      <c r="H105" s="287"/>
      <c r="I105" s="287"/>
      <c r="J105" s="287"/>
      <c r="K105" s="286"/>
    </row>
    <row r="106" spans="2:11" s="1" customFormat="1" ht="15" customHeight="1">
      <c r="B106" s="285"/>
      <c r="C106" s="274" t="s">
        <v>58</v>
      </c>
      <c r="D106" s="294"/>
      <c r="E106" s="294"/>
      <c r="F106" s="295" t="s">
        <v>776</v>
      </c>
      <c r="G106" s="274"/>
      <c r="H106" s="274" t="s">
        <v>816</v>
      </c>
      <c r="I106" s="274" t="s">
        <v>778</v>
      </c>
      <c r="J106" s="274">
        <v>20</v>
      </c>
      <c r="K106" s="286"/>
    </row>
    <row r="107" spans="2:11" s="1" customFormat="1" ht="15" customHeight="1">
      <c r="B107" s="285"/>
      <c r="C107" s="274" t="s">
        <v>779</v>
      </c>
      <c r="D107" s="274"/>
      <c r="E107" s="274"/>
      <c r="F107" s="295" t="s">
        <v>776</v>
      </c>
      <c r="G107" s="274"/>
      <c r="H107" s="274" t="s">
        <v>816</v>
      </c>
      <c r="I107" s="274" t="s">
        <v>778</v>
      </c>
      <c r="J107" s="274">
        <v>120</v>
      </c>
      <c r="K107" s="286"/>
    </row>
    <row r="108" spans="2:11" s="1" customFormat="1" ht="15" customHeight="1">
      <c r="B108" s="297"/>
      <c r="C108" s="274" t="s">
        <v>781</v>
      </c>
      <c r="D108" s="274"/>
      <c r="E108" s="274"/>
      <c r="F108" s="295" t="s">
        <v>782</v>
      </c>
      <c r="G108" s="274"/>
      <c r="H108" s="274" t="s">
        <v>816</v>
      </c>
      <c r="I108" s="274" t="s">
        <v>778</v>
      </c>
      <c r="J108" s="274">
        <v>50</v>
      </c>
      <c r="K108" s="286"/>
    </row>
    <row r="109" spans="2:11" s="1" customFormat="1" ht="15" customHeight="1">
      <c r="B109" s="297"/>
      <c r="C109" s="274" t="s">
        <v>784</v>
      </c>
      <c r="D109" s="274"/>
      <c r="E109" s="274"/>
      <c r="F109" s="295" t="s">
        <v>776</v>
      </c>
      <c r="G109" s="274"/>
      <c r="H109" s="274" t="s">
        <v>816</v>
      </c>
      <c r="I109" s="274" t="s">
        <v>786</v>
      </c>
      <c r="J109" s="274"/>
      <c r="K109" s="286"/>
    </row>
    <row r="110" spans="2:11" s="1" customFormat="1" ht="15" customHeight="1">
      <c r="B110" s="297"/>
      <c r="C110" s="274" t="s">
        <v>795</v>
      </c>
      <c r="D110" s="274"/>
      <c r="E110" s="274"/>
      <c r="F110" s="295" t="s">
        <v>782</v>
      </c>
      <c r="G110" s="274"/>
      <c r="H110" s="274" t="s">
        <v>816</v>
      </c>
      <c r="I110" s="274" t="s">
        <v>778</v>
      </c>
      <c r="J110" s="274">
        <v>50</v>
      </c>
      <c r="K110" s="286"/>
    </row>
    <row r="111" spans="2:11" s="1" customFormat="1" ht="15" customHeight="1">
      <c r="B111" s="297"/>
      <c r="C111" s="274" t="s">
        <v>803</v>
      </c>
      <c r="D111" s="274"/>
      <c r="E111" s="274"/>
      <c r="F111" s="295" t="s">
        <v>782</v>
      </c>
      <c r="G111" s="274"/>
      <c r="H111" s="274" t="s">
        <v>816</v>
      </c>
      <c r="I111" s="274" t="s">
        <v>778</v>
      </c>
      <c r="J111" s="274">
        <v>50</v>
      </c>
      <c r="K111" s="286"/>
    </row>
    <row r="112" spans="2:11" s="1" customFormat="1" ht="15" customHeight="1">
      <c r="B112" s="297"/>
      <c r="C112" s="274" t="s">
        <v>801</v>
      </c>
      <c r="D112" s="274"/>
      <c r="E112" s="274"/>
      <c r="F112" s="295" t="s">
        <v>782</v>
      </c>
      <c r="G112" s="274"/>
      <c r="H112" s="274" t="s">
        <v>816</v>
      </c>
      <c r="I112" s="274" t="s">
        <v>778</v>
      </c>
      <c r="J112" s="274">
        <v>50</v>
      </c>
      <c r="K112" s="286"/>
    </row>
    <row r="113" spans="2:11" s="1" customFormat="1" ht="15" customHeight="1">
      <c r="B113" s="297"/>
      <c r="C113" s="274" t="s">
        <v>58</v>
      </c>
      <c r="D113" s="274"/>
      <c r="E113" s="274"/>
      <c r="F113" s="295" t="s">
        <v>776</v>
      </c>
      <c r="G113" s="274"/>
      <c r="H113" s="274" t="s">
        <v>817</v>
      </c>
      <c r="I113" s="274" t="s">
        <v>778</v>
      </c>
      <c r="J113" s="274">
        <v>20</v>
      </c>
      <c r="K113" s="286"/>
    </row>
    <row r="114" spans="2:11" s="1" customFormat="1" ht="15" customHeight="1">
      <c r="B114" s="297"/>
      <c r="C114" s="274" t="s">
        <v>818</v>
      </c>
      <c r="D114" s="274"/>
      <c r="E114" s="274"/>
      <c r="F114" s="295" t="s">
        <v>776</v>
      </c>
      <c r="G114" s="274"/>
      <c r="H114" s="274" t="s">
        <v>819</v>
      </c>
      <c r="I114" s="274" t="s">
        <v>778</v>
      </c>
      <c r="J114" s="274">
        <v>120</v>
      </c>
      <c r="K114" s="286"/>
    </row>
    <row r="115" spans="2:11" s="1" customFormat="1" ht="15" customHeight="1">
      <c r="B115" s="297"/>
      <c r="C115" s="274" t="s">
        <v>43</v>
      </c>
      <c r="D115" s="274"/>
      <c r="E115" s="274"/>
      <c r="F115" s="295" t="s">
        <v>776</v>
      </c>
      <c r="G115" s="274"/>
      <c r="H115" s="274" t="s">
        <v>820</v>
      </c>
      <c r="I115" s="274" t="s">
        <v>811</v>
      </c>
      <c r="J115" s="274"/>
      <c r="K115" s="286"/>
    </row>
    <row r="116" spans="2:11" s="1" customFormat="1" ht="15" customHeight="1">
      <c r="B116" s="297"/>
      <c r="C116" s="274" t="s">
        <v>53</v>
      </c>
      <c r="D116" s="274"/>
      <c r="E116" s="274"/>
      <c r="F116" s="295" t="s">
        <v>776</v>
      </c>
      <c r="G116" s="274"/>
      <c r="H116" s="274" t="s">
        <v>821</v>
      </c>
      <c r="I116" s="274" t="s">
        <v>811</v>
      </c>
      <c r="J116" s="274"/>
      <c r="K116" s="286"/>
    </row>
    <row r="117" spans="2:11" s="1" customFormat="1" ht="15" customHeight="1">
      <c r="B117" s="297"/>
      <c r="C117" s="274" t="s">
        <v>62</v>
      </c>
      <c r="D117" s="274"/>
      <c r="E117" s="274"/>
      <c r="F117" s="295" t="s">
        <v>776</v>
      </c>
      <c r="G117" s="274"/>
      <c r="H117" s="274" t="s">
        <v>822</v>
      </c>
      <c r="I117" s="274" t="s">
        <v>823</v>
      </c>
      <c r="J117" s="274"/>
      <c r="K117" s="286"/>
    </row>
    <row r="118" spans="2:11" s="1" customFormat="1" ht="15" customHeight="1">
      <c r="B118" s="300"/>
      <c r="C118" s="306"/>
      <c r="D118" s="306"/>
      <c r="E118" s="306"/>
      <c r="F118" s="306"/>
      <c r="G118" s="306"/>
      <c r="H118" s="306"/>
      <c r="I118" s="306"/>
      <c r="J118" s="306"/>
      <c r="K118" s="302"/>
    </row>
    <row r="119" spans="2:11" s="1" customFormat="1" ht="18.75" customHeight="1">
      <c r="B119" s="307"/>
      <c r="C119" s="308"/>
      <c r="D119" s="308"/>
      <c r="E119" s="308"/>
      <c r="F119" s="309"/>
      <c r="G119" s="308"/>
      <c r="H119" s="308"/>
      <c r="I119" s="308"/>
      <c r="J119" s="308"/>
      <c r="K119" s="307"/>
    </row>
    <row r="120" spans="2:11" s="1" customFormat="1" ht="18.75" customHeight="1"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</row>
    <row r="121" spans="2:11" s="1" customFormat="1" ht="7.5" customHeight="1">
      <c r="B121" s="310"/>
      <c r="C121" s="311"/>
      <c r="D121" s="311"/>
      <c r="E121" s="311"/>
      <c r="F121" s="311"/>
      <c r="G121" s="311"/>
      <c r="H121" s="311"/>
      <c r="I121" s="311"/>
      <c r="J121" s="311"/>
      <c r="K121" s="312"/>
    </row>
    <row r="122" spans="2:11" s="1" customFormat="1" ht="45" customHeight="1">
      <c r="B122" s="313"/>
      <c r="C122" s="398" t="s">
        <v>824</v>
      </c>
      <c r="D122" s="398"/>
      <c r="E122" s="398"/>
      <c r="F122" s="398"/>
      <c r="G122" s="398"/>
      <c r="H122" s="398"/>
      <c r="I122" s="398"/>
      <c r="J122" s="398"/>
      <c r="K122" s="314"/>
    </row>
    <row r="123" spans="2:11" s="1" customFormat="1" ht="17.25" customHeight="1">
      <c r="B123" s="315"/>
      <c r="C123" s="287" t="s">
        <v>770</v>
      </c>
      <c r="D123" s="287"/>
      <c r="E123" s="287"/>
      <c r="F123" s="287" t="s">
        <v>771</v>
      </c>
      <c r="G123" s="288"/>
      <c r="H123" s="287" t="s">
        <v>59</v>
      </c>
      <c r="I123" s="287" t="s">
        <v>62</v>
      </c>
      <c r="J123" s="287" t="s">
        <v>772</v>
      </c>
      <c r="K123" s="316"/>
    </row>
    <row r="124" spans="2:11" s="1" customFormat="1" ht="17.25" customHeight="1">
      <c r="B124" s="315"/>
      <c r="C124" s="289" t="s">
        <v>773</v>
      </c>
      <c r="D124" s="289"/>
      <c r="E124" s="289"/>
      <c r="F124" s="290" t="s">
        <v>774</v>
      </c>
      <c r="G124" s="291"/>
      <c r="H124" s="289"/>
      <c r="I124" s="289"/>
      <c r="J124" s="289" t="s">
        <v>775</v>
      </c>
      <c r="K124" s="316"/>
    </row>
    <row r="125" spans="2:11" s="1" customFormat="1" ht="5.25" customHeight="1">
      <c r="B125" s="317"/>
      <c r="C125" s="292"/>
      <c r="D125" s="292"/>
      <c r="E125" s="292"/>
      <c r="F125" s="292"/>
      <c r="G125" s="318"/>
      <c r="H125" s="292"/>
      <c r="I125" s="292"/>
      <c r="J125" s="292"/>
      <c r="K125" s="319"/>
    </row>
    <row r="126" spans="2:11" s="1" customFormat="1" ht="15" customHeight="1">
      <c r="B126" s="317"/>
      <c r="C126" s="274" t="s">
        <v>779</v>
      </c>
      <c r="D126" s="294"/>
      <c r="E126" s="294"/>
      <c r="F126" s="295" t="s">
        <v>776</v>
      </c>
      <c r="G126" s="274"/>
      <c r="H126" s="274" t="s">
        <v>816</v>
      </c>
      <c r="I126" s="274" t="s">
        <v>778</v>
      </c>
      <c r="J126" s="274">
        <v>120</v>
      </c>
      <c r="K126" s="320"/>
    </row>
    <row r="127" spans="2:11" s="1" customFormat="1" ht="15" customHeight="1">
      <c r="B127" s="317"/>
      <c r="C127" s="274" t="s">
        <v>825</v>
      </c>
      <c r="D127" s="274"/>
      <c r="E127" s="274"/>
      <c r="F127" s="295" t="s">
        <v>776</v>
      </c>
      <c r="G127" s="274"/>
      <c r="H127" s="274" t="s">
        <v>826</v>
      </c>
      <c r="I127" s="274" t="s">
        <v>778</v>
      </c>
      <c r="J127" s="274" t="s">
        <v>827</v>
      </c>
      <c r="K127" s="320"/>
    </row>
    <row r="128" spans="2:11" s="1" customFormat="1" ht="15" customHeight="1">
      <c r="B128" s="317"/>
      <c r="C128" s="274" t="s">
        <v>90</v>
      </c>
      <c r="D128" s="274"/>
      <c r="E128" s="274"/>
      <c r="F128" s="295" t="s">
        <v>776</v>
      </c>
      <c r="G128" s="274"/>
      <c r="H128" s="274" t="s">
        <v>828</v>
      </c>
      <c r="I128" s="274" t="s">
        <v>778</v>
      </c>
      <c r="J128" s="274" t="s">
        <v>827</v>
      </c>
      <c r="K128" s="320"/>
    </row>
    <row r="129" spans="2:11" s="1" customFormat="1" ht="15" customHeight="1">
      <c r="B129" s="317"/>
      <c r="C129" s="274" t="s">
        <v>787</v>
      </c>
      <c r="D129" s="274"/>
      <c r="E129" s="274"/>
      <c r="F129" s="295" t="s">
        <v>782</v>
      </c>
      <c r="G129" s="274"/>
      <c r="H129" s="274" t="s">
        <v>788</v>
      </c>
      <c r="I129" s="274" t="s">
        <v>778</v>
      </c>
      <c r="J129" s="274">
        <v>15</v>
      </c>
      <c r="K129" s="320"/>
    </row>
    <row r="130" spans="2:11" s="1" customFormat="1" ht="15" customHeight="1">
      <c r="B130" s="317"/>
      <c r="C130" s="298" t="s">
        <v>789</v>
      </c>
      <c r="D130" s="298"/>
      <c r="E130" s="298"/>
      <c r="F130" s="299" t="s">
        <v>782</v>
      </c>
      <c r="G130" s="298"/>
      <c r="H130" s="298" t="s">
        <v>790</v>
      </c>
      <c r="I130" s="298" t="s">
        <v>778</v>
      </c>
      <c r="J130" s="298">
        <v>15</v>
      </c>
      <c r="K130" s="320"/>
    </row>
    <row r="131" spans="2:11" s="1" customFormat="1" ht="15" customHeight="1">
      <c r="B131" s="317"/>
      <c r="C131" s="298" t="s">
        <v>791</v>
      </c>
      <c r="D131" s="298"/>
      <c r="E131" s="298"/>
      <c r="F131" s="299" t="s">
        <v>782</v>
      </c>
      <c r="G131" s="298"/>
      <c r="H131" s="298" t="s">
        <v>792</v>
      </c>
      <c r="I131" s="298" t="s">
        <v>778</v>
      </c>
      <c r="J131" s="298">
        <v>20</v>
      </c>
      <c r="K131" s="320"/>
    </row>
    <row r="132" spans="2:11" s="1" customFormat="1" ht="15" customHeight="1">
      <c r="B132" s="317"/>
      <c r="C132" s="298" t="s">
        <v>793</v>
      </c>
      <c r="D132" s="298"/>
      <c r="E132" s="298"/>
      <c r="F132" s="299" t="s">
        <v>782</v>
      </c>
      <c r="G132" s="298"/>
      <c r="H132" s="298" t="s">
        <v>794</v>
      </c>
      <c r="I132" s="298" t="s">
        <v>778</v>
      </c>
      <c r="J132" s="298">
        <v>20</v>
      </c>
      <c r="K132" s="320"/>
    </row>
    <row r="133" spans="2:11" s="1" customFormat="1" ht="15" customHeight="1">
      <c r="B133" s="317"/>
      <c r="C133" s="274" t="s">
        <v>781</v>
      </c>
      <c r="D133" s="274"/>
      <c r="E133" s="274"/>
      <c r="F133" s="295" t="s">
        <v>782</v>
      </c>
      <c r="G133" s="274"/>
      <c r="H133" s="274" t="s">
        <v>816</v>
      </c>
      <c r="I133" s="274" t="s">
        <v>778</v>
      </c>
      <c r="J133" s="274">
        <v>50</v>
      </c>
      <c r="K133" s="320"/>
    </row>
    <row r="134" spans="2:11" s="1" customFormat="1" ht="15" customHeight="1">
      <c r="B134" s="317"/>
      <c r="C134" s="274" t="s">
        <v>795</v>
      </c>
      <c r="D134" s="274"/>
      <c r="E134" s="274"/>
      <c r="F134" s="295" t="s">
        <v>782</v>
      </c>
      <c r="G134" s="274"/>
      <c r="H134" s="274" t="s">
        <v>816</v>
      </c>
      <c r="I134" s="274" t="s">
        <v>778</v>
      </c>
      <c r="J134" s="274">
        <v>50</v>
      </c>
      <c r="K134" s="320"/>
    </row>
    <row r="135" spans="2:11" s="1" customFormat="1" ht="15" customHeight="1">
      <c r="B135" s="317"/>
      <c r="C135" s="274" t="s">
        <v>801</v>
      </c>
      <c r="D135" s="274"/>
      <c r="E135" s="274"/>
      <c r="F135" s="295" t="s">
        <v>782</v>
      </c>
      <c r="G135" s="274"/>
      <c r="H135" s="274" t="s">
        <v>816</v>
      </c>
      <c r="I135" s="274" t="s">
        <v>778</v>
      </c>
      <c r="J135" s="274">
        <v>50</v>
      </c>
      <c r="K135" s="320"/>
    </row>
    <row r="136" spans="2:11" s="1" customFormat="1" ht="15" customHeight="1">
      <c r="B136" s="317"/>
      <c r="C136" s="274" t="s">
        <v>803</v>
      </c>
      <c r="D136" s="274"/>
      <c r="E136" s="274"/>
      <c r="F136" s="295" t="s">
        <v>782</v>
      </c>
      <c r="G136" s="274"/>
      <c r="H136" s="274" t="s">
        <v>816</v>
      </c>
      <c r="I136" s="274" t="s">
        <v>778</v>
      </c>
      <c r="J136" s="274">
        <v>50</v>
      </c>
      <c r="K136" s="320"/>
    </row>
    <row r="137" spans="2:11" s="1" customFormat="1" ht="15" customHeight="1">
      <c r="B137" s="317"/>
      <c r="C137" s="274" t="s">
        <v>804</v>
      </c>
      <c r="D137" s="274"/>
      <c r="E137" s="274"/>
      <c r="F137" s="295" t="s">
        <v>782</v>
      </c>
      <c r="G137" s="274"/>
      <c r="H137" s="274" t="s">
        <v>829</v>
      </c>
      <c r="I137" s="274" t="s">
        <v>778</v>
      </c>
      <c r="J137" s="274">
        <v>255</v>
      </c>
      <c r="K137" s="320"/>
    </row>
    <row r="138" spans="2:11" s="1" customFormat="1" ht="15" customHeight="1">
      <c r="B138" s="317"/>
      <c r="C138" s="274" t="s">
        <v>806</v>
      </c>
      <c r="D138" s="274"/>
      <c r="E138" s="274"/>
      <c r="F138" s="295" t="s">
        <v>776</v>
      </c>
      <c r="G138" s="274"/>
      <c r="H138" s="274" t="s">
        <v>830</v>
      </c>
      <c r="I138" s="274" t="s">
        <v>808</v>
      </c>
      <c r="J138" s="274"/>
      <c r="K138" s="320"/>
    </row>
    <row r="139" spans="2:11" s="1" customFormat="1" ht="15" customHeight="1">
      <c r="B139" s="317"/>
      <c r="C139" s="274" t="s">
        <v>809</v>
      </c>
      <c r="D139" s="274"/>
      <c r="E139" s="274"/>
      <c r="F139" s="295" t="s">
        <v>776</v>
      </c>
      <c r="G139" s="274"/>
      <c r="H139" s="274" t="s">
        <v>831</v>
      </c>
      <c r="I139" s="274" t="s">
        <v>811</v>
      </c>
      <c r="J139" s="274"/>
      <c r="K139" s="320"/>
    </row>
    <row r="140" spans="2:11" s="1" customFormat="1" ht="15" customHeight="1">
      <c r="B140" s="317"/>
      <c r="C140" s="274" t="s">
        <v>812</v>
      </c>
      <c r="D140" s="274"/>
      <c r="E140" s="274"/>
      <c r="F140" s="295" t="s">
        <v>776</v>
      </c>
      <c r="G140" s="274"/>
      <c r="H140" s="274" t="s">
        <v>812</v>
      </c>
      <c r="I140" s="274" t="s">
        <v>811</v>
      </c>
      <c r="J140" s="274"/>
      <c r="K140" s="320"/>
    </row>
    <row r="141" spans="2:11" s="1" customFormat="1" ht="15" customHeight="1">
      <c r="B141" s="317"/>
      <c r="C141" s="274" t="s">
        <v>43</v>
      </c>
      <c r="D141" s="274"/>
      <c r="E141" s="274"/>
      <c r="F141" s="295" t="s">
        <v>776</v>
      </c>
      <c r="G141" s="274"/>
      <c r="H141" s="274" t="s">
        <v>832</v>
      </c>
      <c r="I141" s="274" t="s">
        <v>811</v>
      </c>
      <c r="J141" s="274"/>
      <c r="K141" s="320"/>
    </row>
    <row r="142" spans="2:11" s="1" customFormat="1" ht="15" customHeight="1">
      <c r="B142" s="317"/>
      <c r="C142" s="274" t="s">
        <v>833</v>
      </c>
      <c r="D142" s="274"/>
      <c r="E142" s="274"/>
      <c r="F142" s="295" t="s">
        <v>776</v>
      </c>
      <c r="G142" s="274"/>
      <c r="H142" s="274" t="s">
        <v>834</v>
      </c>
      <c r="I142" s="274" t="s">
        <v>811</v>
      </c>
      <c r="J142" s="274"/>
      <c r="K142" s="320"/>
    </row>
    <row r="143" spans="2:11" s="1" customFormat="1" ht="15" customHeight="1">
      <c r="B143" s="321"/>
      <c r="C143" s="322"/>
      <c r="D143" s="322"/>
      <c r="E143" s="322"/>
      <c r="F143" s="322"/>
      <c r="G143" s="322"/>
      <c r="H143" s="322"/>
      <c r="I143" s="322"/>
      <c r="J143" s="322"/>
      <c r="K143" s="323"/>
    </row>
    <row r="144" spans="2:11" s="1" customFormat="1" ht="18.75" customHeight="1">
      <c r="B144" s="308"/>
      <c r="C144" s="308"/>
      <c r="D144" s="308"/>
      <c r="E144" s="308"/>
      <c r="F144" s="309"/>
      <c r="G144" s="308"/>
      <c r="H144" s="308"/>
      <c r="I144" s="308"/>
      <c r="J144" s="308"/>
      <c r="K144" s="308"/>
    </row>
    <row r="145" spans="2:11" s="1" customFormat="1" ht="18.75" customHeight="1"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</row>
    <row r="146" spans="2:11" s="1" customFormat="1" ht="7.5" customHeight="1">
      <c r="B146" s="282"/>
      <c r="C146" s="283"/>
      <c r="D146" s="283"/>
      <c r="E146" s="283"/>
      <c r="F146" s="283"/>
      <c r="G146" s="283"/>
      <c r="H146" s="283"/>
      <c r="I146" s="283"/>
      <c r="J146" s="283"/>
      <c r="K146" s="284"/>
    </row>
    <row r="147" spans="2:11" s="1" customFormat="1" ht="45" customHeight="1">
      <c r="B147" s="285"/>
      <c r="C147" s="400" t="s">
        <v>835</v>
      </c>
      <c r="D147" s="400"/>
      <c r="E147" s="400"/>
      <c r="F147" s="400"/>
      <c r="G147" s="400"/>
      <c r="H147" s="400"/>
      <c r="I147" s="400"/>
      <c r="J147" s="400"/>
      <c r="K147" s="286"/>
    </row>
    <row r="148" spans="2:11" s="1" customFormat="1" ht="17.25" customHeight="1">
      <c r="B148" s="285"/>
      <c r="C148" s="287" t="s">
        <v>770</v>
      </c>
      <c r="D148" s="287"/>
      <c r="E148" s="287"/>
      <c r="F148" s="287" t="s">
        <v>771</v>
      </c>
      <c r="G148" s="288"/>
      <c r="H148" s="287" t="s">
        <v>59</v>
      </c>
      <c r="I148" s="287" t="s">
        <v>62</v>
      </c>
      <c r="J148" s="287" t="s">
        <v>772</v>
      </c>
      <c r="K148" s="286"/>
    </row>
    <row r="149" spans="2:11" s="1" customFormat="1" ht="17.25" customHeight="1">
      <c r="B149" s="285"/>
      <c r="C149" s="289" t="s">
        <v>773</v>
      </c>
      <c r="D149" s="289"/>
      <c r="E149" s="289"/>
      <c r="F149" s="290" t="s">
        <v>774</v>
      </c>
      <c r="G149" s="291"/>
      <c r="H149" s="289"/>
      <c r="I149" s="289"/>
      <c r="J149" s="289" t="s">
        <v>775</v>
      </c>
      <c r="K149" s="286"/>
    </row>
    <row r="150" spans="2:11" s="1" customFormat="1" ht="5.25" customHeight="1">
      <c r="B150" s="297"/>
      <c r="C150" s="292"/>
      <c r="D150" s="292"/>
      <c r="E150" s="292"/>
      <c r="F150" s="292"/>
      <c r="G150" s="293"/>
      <c r="H150" s="292"/>
      <c r="I150" s="292"/>
      <c r="J150" s="292"/>
      <c r="K150" s="320"/>
    </row>
    <row r="151" spans="2:11" s="1" customFormat="1" ht="15" customHeight="1">
      <c r="B151" s="297"/>
      <c r="C151" s="324" t="s">
        <v>779</v>
      </c>
      <c r="D151" s="274"/>
      <c r="E151" s="274"/>
      <c r="F151" s="325" t="s">
        <v>776</v>
      </c>
      <c r="G151" s="274"/>
      <c r="H151" s="324" t="s">
        <v>816</v>
      </c>
      <c r="I151" s="324" t="s">
        <v>778</v>
      </c>
      <c r="J151" s="324">
        <v>120</v>
      </c>
      <c r="K151" s="320"/>
    </row>
    <row r="152" spans="2:11" s="1" customFormat="1" ht="15" customHeight="1">
      <c r="B152" s="297"/>
      <c r="C152" s="324" t="s">
        <v>825</v>
      </c>
      <c r="D152" s="274"/>
      <c r="E152" s="274"/>
      <c r="F152" s="325" t="s">
        <v>776</v>
      </c>
      <c r="G152" s="274"/>
      <c r="H152" s="324" t="s">
        <v>836</v>
      </c>
      <c r="I152" s="324" t="s">
        <v>778</v>
      </c>
      <c r="J152" s="324" t="s">
        <v>827</v>
      </c>
      <c r="K152" s="320"/>
    </row>
    <row r="153" spans="2:11" s="1" customFormat="1" ht="15" customHeight="1">
      <c r="B153" s="297"/>
      <c r="C153" s="324" t="s">
        <v>90</v>
      </c>
      <c r="D153" s="274"/>
      <c r="E153" s="274"/>
      <c r="F153" s="325" t="s">
        <v>776</v>
      </c>
      <c r="G153" s="274"/>
      <c r="H153" s="324" t="s">
        <v>837</v>
      </c>
      <c r="I153" s="324" t="s">
        <v>778</v>
      </c>
      <c r="J153" s="324" t="s">
        <v>827</v>
      </c>
      <c r="K153" s="320"/>
    </row>
    <row r="154" spans="2:11" s="1" customFormat="1" ht="15" customHeight="1">
      <c r="B154" s="297"/>
      <c r="C154" s="324" t="s">
        <v>781</v>
      </c>
      <c r="D154" s="274"/>
      <c r="E154" s="274"/>
      <c r="F154" s="325" t="s">
        <v>782</v>
      </c>
      <c r="G154" s="274"/>
      <c r="H154" s="324" t="s">
        <v>816</v>
      </c>
      <c r="I154" s="324" t="s">
        <v>778</v>
      </c>
      <c r="J154" s="324">
        <v>50</v>
      </c>
      <c r="K154" s="320"/>
    </row>
    <row r="155" spans="2:11" s="1" customFormat="1" ht="15" customHeight="1">
      <c r="B155" s="297"/>
      <c r="C155" s="324" t="s">
        <v>784</v>
      </c>
      <c r="D155" s="274"/>
      <c r="E155" s="274"/>
      <c r="F155" s="325" t="s">
        <v>776</v>
      </c>
      <c r="G155" s="274"/>
      <c r="H155" s="324" t="s">
        <v>816</v>
      </c>
      <c r="I155" s="324" t="s">
        <v>786</v>
      </c>
      <c r="J155" s="324"/>
      <c r="K155" s="320"/>
    </row>
    <row r="156" spans="2:11" s="1" customFormat="1" ht="15" customHeight="1">
      <c r="B156" s="297"/>
      <c r="C156" s="324" t="s">
        <v>795</v>
      </c>
      <c r="D156" s="274"/>
      <c r="E156" s="274"/>
      <c r="F156" s="325" t="s">
        <v>782</v>
      </c>
      <c r="G156" s="274"/>
      <c r="H156" s="324" t="s">
        <v>816</v>
      </c>
      <c r="I156" s="324" t="s">
        <v>778</v>
      </c>
      <c r="J156" s="324">
        <v>50</v>
      </c>
      <c r="K156" s="320"/>
    </row>
    <row r="157" spans="2:11" s="1" customFormat="1" ht="15" customHeight="1">
      <c r="B157" s="297"/>
      <c r="C157" s="324" t="s">
        <v>803</v>
      </c>
      <c r="D157" s="274"/>
      <c r="E157" s="274"/>
      <c r="F157" s="325" t="s">
        <v>782</v>
      </c>
      <c r="G157" s="274"/>
      <c r="H157" s="324" t="s">
        <v>816</v>
      </c>
      <c r="I157" s="324" t="s">
        <v>778</v>
      </c>
      <c r="J157" s="324">
        <v>50</v>
      </c>
      <c r="K157" s="320"/>
    </row>
    <row r="158" spans="2:11" s="1" customFormat="1" ht="15" customHeight="1">
      <c r="B158" s="297"/>
      <c r="C158" s="324" t="s">
        <v>801</v>
      </c>
      <c r="D158" s="274"/>
      <c r="E158" s="274"/>
      <c r="F158" s="325" t="s">
        <v>782</v>
      </c>
      <c r="G158" s="274"/>
      <c r="H158" s="324" t="s">
        <v>816</v>
      </c>
      <c r="I158" s="324" t="s">
        <v>778</v>
      </c>
      <c r="J158" s="324">
        <v>50</v>
      </c>
      <c r="K158" s="320"/>
    </row>
    <row r="159" spans="2:11" s="1" customFormat="1" ht="15" customHeight="1">
      <c r="B159" s="297"/>
      <c r="C159" s="324" t="s">
        <v>105</v>
      </c>
      <c r="D159" s="274"/>
      <c r="E159" s="274"/>
      <c r="F159" s="325" t="s">
        <v>776</v>
      </c>
      <c r="G159" s="274"/>
      <c r="H159" s="324" t="s">
        <v>838</v>
      </c>
      <c r="I159" s="324" t="s">
        <v>778</v>
      </c>
      <c r="J159" s="324" t="s">
        <v>839</v>
      </c>
      <c r="K159" s="320"/>
    </row>
    <row r="160" spans="2:11" s="1" customFormat="1" ht="15" customHeight="1">
      <c r="B160" s="297"/>
      <c r="C160" s="324" t="s">
        <v>840</v>
      </c>
      <c r="D160" s="274"/>
      <c r="E160" s="274"/>
      <c r="F160" s="325" t="s">
        <v>776</v>
      </c>
      <c r="G160" s="274"/>
      <c r="H160" s="324" t="s">
        <v>841</v>
      </c>
      <c r="I160" s="324" t="s">
        <v>811</v>
      </c>
      <c r="J160" s="324"/>
      <c r="K160" s="320"/>
    </row>
    <row r="161" spans="2:11" s="1" customFormat="1" ht="15" customHeight="1">
      <c r="B161" s="326"/>
      <c r="C161" s="306"/>
      <c r="D161" s="306"/>
      <c r="E161" s="306"/>
      <c r="F161" s="306"/>
      <c r="G161" s="306"/>
      <c r="H161" s="306"/>
      <c r="I161" s="306"/>
      <c r="J161" s="306"/>
      <c r="K161" s="327"/>
    </row>
    <row r="162" spans="2:11" s="1" customFormat="1" ht="18.75" customHeight="1">
      <c r="B162" s="308"/>
      <c r="C162" s="318"/>
      <c r="D162" s="318"/>
      <c r="E162" s="318"/>
      <c r="F162" s="328"/>
      <c r="G162" s="318"/>
      <c r="H162" s="318"/>
      <c r="I162" s="318"/>
      <c r="J162" s="318"/>
      <c r="K162" s="308"/>
    </row>
    <row r="163" spans="2:11" s="1" customFormat="1" ht="18.75" customHeight="1"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</row>
    <row r="164" spans="2:11" s="1" customFormat="1" ht="7.5" customHeight="1">
      <c r="B164" s="263"/>
      <c r="C164" s="264"/>
      <c r="D164" s="264"/>
      <c r="E164" s="264"/>
      <c r="F164" s="264"/>
      <c r="G164" s="264"/>
      <c r="H164" s="264"/>
      <c r="I164" s="264"/>
      <c r="J164" s="264"/>
      <c r="K164" s="265"/>
    </row>
    <row r="165" spans="2:11" s="1" customFormat="1" ht="45" customHeight="1">
      <c r="B165" s="266"/>
      <c r="C165" s="398" t="s">
        <v>842</v>
      </c>
      <c r="D165" s="398"/>
      <c r="E165" s="398"/>
      <c r="F165" s="398"/>
      <c r="G165" s="398"/>
      <c r="H165" s="398"/>
      <c r="I165" s="398"/>
      <c r="J165" s="398"/>
      <c r="K165" s="267"/>
    </row>
    <row r="166" spans="2:11" s="1" customFormat="1" ht="17.25" customHeight="1">
      <c r="B166" s="266"/>
      <c r="C166" s="287" t="s">
        <v>770</v>
      </c>
      <c r="D166" s="287"/>
      <c r="E166" s="287"/>
      <c r="F166" s="287" t="s">
        <v>771</v>
      </c>
      <c r="G166" s="329"/>
      <c r="H166" s="330" t="s">
        <v>59</v>
      </c>
      <c r="I166" s="330" t="s">
        <v>62</v>
      </c>
      <c r="J166" s="287" t="s">
        <v>772</v>
      </c>
      <c r="K166" s="267"/>
    </row>
    <row r="167" spans="2:11" s="1" customFormat="1" ht="17.25" customHeight="1">
      <c r="B167" s="268"/>
      <c r="C167" s="289" t="s">
        <v>773</v>
      </c>
      <c r="D167" s="289"/>
      <c r="E167" s="289"/>
      <c r="F167" s="290" t="s">
        <v>774</v>
      </c>
      <c r="G167" s="331"/>
      <c r="H167" s="332"/>
      <c r="I167" s="332"/>
      <c r="J167" s="289" t="s">
        <v>775</v>
      </c>
      <c r="K167" s="269"/>
    </row>
    <row r="168" spans="2:11" s="1" customFormat="1" ht="5.25" customHeight="1">
      <c r="B168" s="297"/>
      <c r="C168" s="292"/>
      <c r="D168" s="292"/>
      <c r="E168" s="292"/>
      <c r="F168" s="292"/>
      <c r="G168" s="293"/>
      <c r="H168" s="292"/>
      <c r="I168" s="292"/>
      <c r="J168" s="292"/>
      <c r="K168" s="320"/>
    </row>
    <row r="169" spans="2:11" s="1" customFormat="1" ht="15" customHeight="1">
      <c r="B169" s="297"/>
      <c r="C169" s="274" t="s">
        <v>779</v>
      </c>
      <c r="D169" s="274"/>
      <c r="E169" s="274"/>
      <c r="F169" s="295" t="s">
        <v>776</v>
      </c>
      <c r="G169" s="274"/>
      <c r="H169" s="274" t="s">
        <v>816</v>
      </c>
      <c r="I169" s="274" t="s">
        <v>778</v>
      </c>
      <c r="J169" s="274">
        <v>120</v>
      </c>
      <c r="K169" s="320"/>
    </row>
    <row r="170" spans="2:11" s="1" customFormat="1" ht="15" customHeight="1">
      <c r="B170" s="297"/>
      <c r="C170" s="274" t="s">
        <v>825</v>
      </c>
      <c r="D170" s="274"/>
      <c r="E170" s="274"/>
      <c r="F170" s="295" t="s">
        <v>776</v>
      </c>
      <c r="G170" s="274"/>
      <c r="H170" s="274" t="s">
        <v>826</v>
      </c>
      <c r="I170" s="274" t="s">
        <v>778</v>
      </c>
      <c r="J170" s="274" t="s">
        <v>827</v>
      </c>
      <c r="K170" s="320"/>
    </row>
    <row r="171" spans="2:11" s="1" customFormat="1" ht="15" customHeight="1">
      <c r="B171" s="297"/>
      <c r="C171" s="274" t="s">
        <v>90</v>
      </c>
      <c r="D171" s="274"/>
      <c r="E171" s="274"/>
      <c r="F171" s="295" t="s">
        <v>776</v>
      </c>
      <c r="G171" s="274"/>
      <c r="H171" s="274" t="s">
        <v>843</v>
      </c>
      <c r="I171" s="274" t="s">
        <v>778</v>
      </c>
      <c r="J171" s="274" t="s">
        <v>827</v>
      </c>
      <c r="K171" s="320"/>
    </row>
    <row r="172" spans="2:11" s="1" customFormat="1" ht="15" customHeight="1">
      <c r="B172" s="297"/>
      <c r="C172" s="274" t="s">
        <v>781</v>
      </c>
      <c r="D172" s="274"/>
      <c r="E172" s="274"/>
      <c r="F172" s="295" t="s">
        <v>782</v>
      </c>
      <c r="G172" s="274"/>
      <c r="H172" s="274" t="s">
        <v>843</v>
      </c>
      <c r="I172" s="274" t="s">
        <v>778</v>
      </c>
      <c r="J172" s="274">
        <v>50</v>
      </c>
      <c r="K172" s="320"/>
    </row>
    <row r="173" spans="2:11" s="1" customFormat="1" ht="15" customHeight="1">
      <c r="B173" s="297"/>
      <c r="C173" s="274" t="s">
        <v>784</v>
      </c>
      <c r="D173" s="274"/>
      <c r="E173" s="274"/>
      <c r="F173" s="295" t="s">
        <v>776</v>
      </c>
      <c r="G173" s="274"/>
      <c r="H173" s="274" t="s">
        <v>843</v>
      </c>
      <c r="I173" s="274" t="s">
        <v>786</v>
      </c>
      <c r="J173" s="274"/>
      <c r="K173" s="320"/>
    </row>
    <row r="174" spans="2:11" s="1" customFormat="1" ht="15" customHeight="1">
      <c r="B174" s="297"/>
      <c r="C174" s="274" t="s">
        <v>795</v>
      </c>
      <c r="D174" s="274"/>
      <c r="E174" s="274"/>
      <c r="F174" s="295" t="s">
        <v>782</v>
      </c>
      <c r="G174" s="274"/>
      <c r="H174" s="274" t="s">
        <v>843</v>
      </c>
      <c r="I174" s="274" t="s">
        <v>778</v>
      </c>
      <c r="J174" s="274">
        <v>50</v>
      </c>
      <c r="K174" s="320"/>
    </row>
    <row r="175" spans="2:11" s="1" customFormat="1" ht="15" customHeight="1">
      <c r="B175" s="297"/>
      <c r="C175" s="274" t="s">
        <v>803</v>
      </c>
      <c r="D175" s="274"/>
      <c r="E175" s="274"/>
      <c r="F175" s="295" t="s">
        <v>782</v>
      </c>
      <c r="G175" s="274"/>
      <c r="H175" s="274" t="s">
        <v>843</v>
      </c>
      <c r="I175" s="274" t="s">
        <v>778</v>
      </c>
      <c r="J175" s="274">
        <v>50</v>
      </c>
      <c r="K175" s="320"/>
    </row>
    <row r="176" spans="2:11" s="1" customFormat="1" ht="15" customHeight="1">
      <c r="B176" s="297"/>
      <c r="C176" s="274" t="s">
        <v>801</v>
      </c>
      <c r="D176" s="274"/>
      <c r="E176" s="274"/>
      <c r="F176" s="295" t="s">
        <v>782</v>
      </c>
      <c r="G176" s="274"/>
      <c r="H176" s="274" t="s">
        <v>843</v>
      </c>
      <c r="I176" s="274" t="s">
        <v>778</v>
      </c>
      <c r="J176" s="274">
        <v>50</v>
      </c>
      <c r="K176" s="320"/>
    </row>
    <row r="177" spans="2:11" s="1" customFormat="1" ht="15" customHeight="1">
      <c r="B177" s="297"/>
      <c r="C177" s="274" t="s">
        <v>117</v>
      </c>
      <c r="D177" s="274"/>
      <c r="E177" s="274"/>
      <c r="F177" s="295" t="s">
        <v>776</v>
      </c>
      <c r="G177" s="274"/>
      <c r="H177" s="274" t="s">
        <v>844</v>
      </c>
      <c r="I177" s="274" t="s">
        <v>845</v>
      </c>
      <c r="J177" s="274"/>
      <c r="K177" s="320"/>
    </row>
    <row r="178" spans="2:11" s="1" customFormat="1" ht="15" customHeight="1">
      <c r="B178" s="297"/>
      <c r="C178" s="274" t="s">
        <v>62</v>
      </c>
      <c r="D178" s="274"/>
      <c r="E178" s="274"/>
      <c r="F178" s="295" t="s">
        <v>776</v>
      </c>
      <c r="G178" s="274"/>
      <c r="H178" s="274" t="s">
        <v>846</v>
      </c>
      <c r="I178" s="274" t="s">
        <v>847</v>
      </c>
      <c r="J178" s="274">
        <v>1</v>
      </c>
      <c r="K178" s="320"/>
    </row>
    <row r="179" spans="2:11" s="1" customFormat="1" ht="15" customHeight="1">
      <c r="B179" s="297"/>
      <c r="C179" s="274" t="s">
        <v>58</v>
      </c>
      <c r="D179" s="274"/>
      <c r="E179" s="274"/>
      <c r="F179" s="295" t="s">
        <v>776</v>
      </c>
      <c r="G179" s="274"/>
      <c r="H179" s="274" t="s">
        <v>848</v>
      </c>
      <c r="I179" s="274" t="s">
        <v>778</v>
      </c>
      <c r="J179" s="274">
        <v>20</v>
      </c>
      <c r="K179" s="320"/>
    </row>
    <row r="180" spans="2:11" s="1" customFormat="1" ht="15" customHeight="1">
      <c r="B180" s="297"/>
      <c r="C180" s="274" t="s">
        <v>59</v>
      </c>
      <c r="D180" s="274"/>
      <c r="E180" s="274"/>
      <c r="F180" s="295" t="s">
        <v>776</v>
      </c>
      <c r="G180" s="274"/>
      <c r="H180" s="274" t="s">
        <v>849</v>
      </c>
      <c r="I180" s="274" t="s">
        <v>778</v>
      </c>
      <c r="J180" s="274">
        <v>255</v>
      </c>
      <c r="K180" s="320"/>
    </row>
    <row r="181" spans="2:11" s="1" customFormat="1" ht="15" customHeight="1">
      <c r="B181" s="297"/>
      <c r="C181" s="274" t="s">
        <v>118</v>
      </c>
      <c r="D181" s="274"/>
      <c r="E181" s="274"/>
      <c r="F181" s="295" t="s">
        <v>776</v>
      </c>
      <c r="G181" s="274"/>
      <c r="H181" s="274" t="s">
        <v>740</v>
      </c>
      <c r="I181" s="274" t="s">
        <v>778</v>
      </c>
      <c r="J181" s="274">
        <v>10</v>
      </c>
      <c r="K181" s="320"/>
    </row>
    <row r="182" spans="2:11" s="1" customFormat="1" ht="15" customHeight="1">
      <c r="B182" s="297"/>
      <c r="C182" s="274" t="s">
        <v>119</v>
      </c>
      <c r="D182" s="274"/>
      <c r="E182" s="274"/>
      <c r="F182" s="295" t="s">
        <v>776</v>
      </c>
      <c r="G182" s="274"/>
      <c r="H182" s="274" t="s">
        <v>850</v>
      </c>
      <c r="I182" s="274" t="s">
        <v>811</v>
      </c>
      <c r="J182" s="274"/>
      <c r="K182" s="320"/>
    </row>
    <row r="183" spans="2:11" s="1" customFormat="1" ht="15" customHeight="1">
      <c r="B183" s="297"/>
      <c r="C183" s="274" t="s">
        <v>851</v>
      </c>
      <c r="D183" s="274"/>
      <c r="E183" s="274"/>
      <c r="F183" s="295" t="s">
        <v>776</v>
      </c>
      <c r="G183" s="274"/>
      <c r="H183" s="274" t="s">
        <v>852</v>
      </c>
      <c r="I183" s="274" t="s">
        <v>811</v>
      </c>
      <c r="J183" s="274"/>
      <c r="K183" s="320"/>
    </row>
    <row r="184" spans="2:11" s="1" customFormat="1" ht="15" customHeight="1">
      <c r="B184" s="297"/>
      <c r="C184" s="274" t="s">
        <v>840</v>
      </c>
      <c r="D184" s="274"/>
      <c r="E184" s="274"/>
      <c r="F184" s="295" t="s">
        <v>776</v>
      </c>
      <c r="G184" s="274"/>
      <c r="H184" s="274" t="s">
        <v>853</v>
      </c>
      <c r="I184" s="274" t="s">
        <v>811</v>
      </c>
      <c r="J184" s="274"/>
      <c r="K184" s="320"/>
    </row>
    <row r="185" spans="2:11" s="1" customFormat="1" ht="15" customHeight="1">
      <c r="B185" s="297"/>
      <c r="C185" s="274" t="s">
        <v>121</v>
      </c>
      <c r="D185" s="274"/>
      <c r="E185" s="274"/>
      <c r="F185" s="295" t="s">
        <v>782</v>
      </c>
      <c r="G185" s="274"/>
      <c r="H185" s="274" t="s">
        <v>854</v>
      </c>
      <c r="I185" s="274" t="s">
        <v>778</v>
      </c>
      <c r="J185" s="274">
        <v>50</v>
      </c>
      <c r="K185" s="320"/>
    </row>
    <row r="186" spans="2:11" s="1" customFormat="1" ht="15" customHeight="1">
      <c r="B186" s="297"/>
      <c r="C186" s="274" t="s">
        <v>855</v>
      </c>
      <c r="D186" s="274"/>
      <c r="E186" s="274"/>
      <c r="F186" s="295" t="s">
        <v>782</v>
      </c>
      <c r="G186" s="274"/>
      <c r="H186" s="274" t="s">
        <v>856</v>
      </c>
      <c r="I186" s="274" t="s">
        <v>857</v>
      </c>
      <c r="J186" s="274"/>
      <c r="K186" s="320"/>
    </row>
    <row r="187" spans="2:11" s="1" customFormat="1" ht="15" customHeight="1">
      <c r="B187" s="297"/>
      <c r="C187" s="274" t="s">
        <v>858</v>
      </c>
      <c r="D187" s="274"/>
      <c r="E187" s="274"/>
      <c r="F187" s="295" t="s">
        <v>782</v>
      </c>
      <c r="G187" s="274"/>
      <c r="H187" s="274" t="s">
        <v>859</v>
      </c>
      <c r="I187" s="274" t="s">
        <v>857</v>
      </c>
      <c r="J187" s="274"/>
      <c r="K187" s="320"/>
    </row>
    <row r="188" spans="2:11" s="1" customFormat="1" ht="15" customHeight="1">
      <c r="B188" s="297"/>
      <c r="C188" s="274" t="s">
        <v>860</v>
      </c>
      <c r="D188" s="274"/>
      <c r="E188" s="274"/>
      <c r="F188" s="295" t="s">
        <v>782</v>
      </c>
      <c r="G188" s="274"/>
      <c r="H188" s="274" t="s">
        <v>861</v>
      </c>
      <c r="I188" s="274" t="s">
        <v>857</v>
      </c>
      <c r="J188" s="274"/>
      <c r="K188" s="320"/>
    </row>
    <row r="189" spans="2:11" s="1" customFormat="1" ht="15" customHeight="1">
      <c r="B189" s="297"/>
      <c r="C189" s="333" t="s">
        <v>862</v>
      </c>
      <c r="D189" s="274"/>
      <c r="E189" s="274"/>
      <c r="F189" s="295" t="s">
        <v>782</v>
      </c>
      <c r="G189" s="274"/>
      <c r="H189" s="274" t="s">
        <v>863</v>
      </c>
      <c r="I189" s="274" t="s">
        <v>864</v>
      </c>
      <c r="J189" s="334" t="s">
        <v>865</v>
      </c>
      <c r="K189" s="320"/>
    </row>
    <row r="190" spans="2:11" s="1" customFormat="1" ht="15" customHeight="1">
      <c r="B190" s="297"/>
      <c r="C190" s="333" t="s">
        <v>47</v>
      </c>
      <c r="D190" s="274"/>
      <c r="E190" s="274"/>
      <c r="F190" s="295" t="s">
        <v>776</v>
      </c>
      <c r="G190" s="274"/>
      <c r="H190" s="271" t="s">
        <v>866</v>
      </c>
      <c r="I190" s="274" t="s">
        <v>867</v>
      </c>
      <c r="J190" s="274"/>
      <c r="K190" s="320"/>
    </row>
    <row r="191" spans="2:11" s="1" customFormat="1" ht="15" customHeight="1">
      <c r="B191" s="297"/>
      <c r="C191" s="333" t="s">
        <v>868</v>
      </c>
      <c r="D191" s="274"/>
      <c r="E191" s="274"/>
      <c r="F191" s="295" t="s">
        <v>776</v>
      </c>
      <c r="G191" s="274"/>
      <c r="H191" s="274" t="s">
        <v>869</v>
      </c>
      <c r="I191" s="274" t="s">
        <v>811</v>
      </c>
      <c r="J191" s="274"/>
      <c r="K191" s="320"/>
    </row>
    <row r="192" spans="2:11" s="1" customFormat="1" ht="15" customHeight="1">
      <c r="B192" s="297"/>
      <c r="C192" s="333" t="s">
        <v>870</v>
      </c>
      <c r="D192" s="274"/>
      <c r="E192" s="274"/>
      <c r="F192" s="295" t="s">
        <v>776</v>
      </c>
      <c r="G192" s="274"/>
      <c r="H192" s="274" t="s">
        <v>871</v>
      </c>
      <c r="I192" s="274" t="s">
        <v>811</v>
      </c>
      <c r="J192" s="274"/>
      <c r="K192" s="320"/>
    </row>
    <row r="193" spans="2:11" s="1" customFormat="1" ht="15" customHeight="1">
      <c r="B193" s="297"/>
      <c r="C193" s="333" t="s">
        <v>872</v>
      </c>
      <c r="D193" s="274"/>
      <c r="E193" s="274"/>
      <c r="F193" s="295" t="s">
        <v>782</v>
      </c>
      <c r="G193" s="274"/>
      <c r="H193" s="274" t="s">
        <v>873</v>
      </c>
      <c r="I193" s="274" t="s">
        <v>811</v>
      </c>
      <c r="J193" s="274"/>
      <c r="K193" s="320"/>
    </row>
    <row r="194" spans="2:11" s="1" customFormat="1" ht="15" customHeight="1">
      <c r="B194" s="326"/>
      <c r="C194" s="335"/>
      <c r="D194" s="306"/>
      <c r="E194" s="306"/>
      <c r="F194" s="306"/>
      <c r="G194" s="306"/>
      <c r="H194" s="306"/>
      <c r="I194" s="306"/>
      <c r="J194" s="306"/>
      <c r="K194" s="327"/>
    </row>
    <row r="195" spans="2:11" s="1" customFormat="1" ht="18.75" customHeight="1">
      <c r="B195" s="308"/>
      <c r="C195" s="318"/>
      <c r="D195" s="318"/>
      <c r="E195" s="318"/>
      <c r="F195" s="328"/>
      <c r="G195" s="318"/>
      <c r="H195" s="318"/>
      <c r="I195" s="318"/>
      <c r="J195" s="318"/>
      <c r="K195" s="308"/>
    </row>
    <row r="196" spans="2:11" s="1" customFormat="1" ht="18.75" customHeight="1">
      <c r="B196" s="308"/>
      <c r="C196" s="318"/>
      <c r="D196" s="318"/>
      <c r="E196" s="318"/>
      <c r="F196" s="328"/>
      <c r="G196" s="318"/>
      <c r="H196" s="318"/>
      <c r="I196" s="318"/>
      <c r="J196" s="318"/>
      <c r="K196" s="308"/>
    </row>
    <row r="197" spans="2:11" s="1" customFormat="1" ht="18.75" customHeight="1"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</row>
    <row r="198" spans="2:11" s="1" customFormat="1" ht="13.5">
      <c r="B198" s="263"/>
      <c r="C198" s="264"/>
      <c r="D198" s="264"/>
      <c r="E198" s="264"/>
      <c r="F198" s="264"/>
      <c r="G198" s="264"/>
      <c r="H198" s="264"/>
      <c r="I198" s="264"/>
      <c r="J198" s="264"/>
      <c r="K198" s="265"/>
    </row>
    <row r="199" spans="2:11" s="1" customFormat="1" ht="21">
      <c r="B199" s="266"/>
      <c r="C199" s="398" t="s">
        <v>874</v>
      </c>
      <c r="D199" s="398"/>
      <c r="E199" s="398"/>
      <c r="F199" s="398"/>
      <c r="G199" s="398"/>
      <c r="H199" s="398"/>
      <c r="I199" s="398"/>
      <c r="J199" s="398"/>
      <c r="K199" s="267"/>
    </row>
    <row r="200" spans="2:11" s="1" customFormat="1" ht="25.5" customHeight="1">
      <c r="B200" s="266"/>
      <c r="C200" s="336" t="s">
        <v>875</v>
      </c>
      <c r="D200" s="336"/>
      <c r="E200" s="336"/>
      <c r="F200" s="336" t="s">
        <v>876</v>
      </c>
      <c r="G200" s="337"/>
      <c r="H200" s="404" t="s">
        <v>877</v>
      </c>
      <c r="I200" s="404"/>
      <c r="J200" s="404"/>
      <c r="K200" s="267"/>
    </row>
    <row r="201" spans="2:11" s="1" customFormat="1" ht="5.25" customHeight="1">
      <c r="B201" s="297"/>
      <c r="C201" s="292"/>
      <c r="D201" s="292"/>
      <c r="E201" s="292"/>
      <c r="F201" s="292"/>
      <c r="G201" s="318"/>
      <c r="H201" s="292"/>
      <c r="I201" s="292"/>
      <c r="J201" s="292"/>
      <c r="K201" s="320"/>
    </row>
    <row r="202" spans="2:11" s="1" customFormat="1" ht="15" customHeight="1">
      <c r="B202" s="297"/>
      <c r="C202" s="274" t="s">
        <v>867</v>
      </c>
      <c r="D202" s="274"/>
      <c r="E202" s="274"/>
      <c r="F202" s="295" t="s">
        <v>48</v>
      </c>
      <c r="G202" s="274"/>
      <c r="H202" s="403" t="s">
        <v>878</v>
      </c>
      <c r="I202" s="403"/>
      <c r="J202" s="403"/>
      <c r="K202" s="320"/>
    </row>
    <row r="203" spans="2:11" s="1" customFormat="1" ht="15" customHeight="1">
      <c r="B203" s="297"/>
      <c r="C203" s="274"/>
      <c r="D203" s="274"/>
      <c r="E203" s="274"/>
      <c r="F203" s="295" t="s">
        <v>49</v>
      </c>
      <c r="G203" s="274"/>
      <c r="H203" s="403" t="s">
        <v>879</v>
      </c>
      <c r="I203" s="403"/>
      <c r="J203" s="403"/>
      <c r="K203" s="320"/>
    </row>
    <row r="204" spans="2:11" s="1" customFormat="1" ht="15" customHeight="1">
      <c r="B204" s="297"/>
      <c r="C204" s="274"/>
      <c r="D204" s="274"/>
      <c r="E204" s="274"/>
      <c r="F204" s="295" t="s">
        <v>52</v>
      </c>
      <c r="G204" s="274"/>
      <c r="H204" s="403" t="s">
        <v>880</v>
      </c>
      <c r="I204" s="403"/>
      <c r="J204" s="403"/>
      <c r="K204" s="320"/>
    </row>
    <row r="205" spans="2:11" s="1" customFormat="1" ht="15" customHeight="1">
      <c r="B205" s="297"/>
      <c r="C205" s="274"/>
      <c r="D205" s="274"/>
      <c r="E205" s="274"/>
      <c r="F205" s="295" t="s">
        <v>50</v>
      </c>
      <c r="G205" s="274"/>
      <c r="H205" s="403" t="s">
        <v>881</v>
      </c>
      <c r="I205" s="403"/>
      <c r="J205" s="403"/>
      <c r="K205" s="320"/>
    </row>
    <row r="206" spans="2:11" s="1" customFormat="1" ht="15" customHeight="1">
      <c r="B206" s="297"/>
      <c r="C206" s="274"/>
      <c r="D206" s="274"/>
      <c r="E206" s="274"/>
      <c r="F206" s="295" t="s">
        <v>51</v>
      </c>
      <c r="G206" s="274"/>
      <c r="H206" s="403" t="s">
        <v>882</v>
      </c>
      <c r="I206" s="403"/>
      <c r="J206" s="403"/>
      <c r="K206" s="320"/>
    </row>
    <row r="207" spans="2:11" s="1" customFormat="1" ht="15" customHeight="1">
      <c r="B207" s="297"/>
      <c r="C207" s="274"/>
      <c r="D207" s="274"/>
      <c r="E207" s="274"/>
      <c r="F207" s="295"/>
      <c r="G207" s="274"/>
      <c r="H207" s="274"/>
      <c r="I207" s="274"/>
      <c r="J207" s="274"/>
      <c r="K207" s="320"/>
    </row>
    <row r="208" spans="2:11" s="1" customFormat="1" ht="15" customHeight="1">
      <c r="B208" s="297"/>
      <c r="C208" s="274" t="s">
        <v>823</v>
      </c>
      <c r="D208" s="274"/>
      <c r="E208" s="274"/>
      <c r="F208" s="295" t="s">
        <v>83</v>
      </c>
      <c r="G208" s="274"/>
      <c r="H208" s="403" t="s">
        <v>883</v>
      </c>
      <c r="I208" s="403"/>
      <c r="J208" s="403"/>
      <c r="K208" s="320"/>
    </row>
    <row r="209" spans="2:11" s="1" customFormat="1" ht="15" customHeight="1">
      <c r="B209" s="297"/>
      <c r="C209" s="274"/>
      <c r="D209" s="274"/>
      <c r="E209" s="274"/>
      <c r="F209" s="295" t="s">
        <v>720</v>
      </c>
      <c r="G209" s="274"/>
      <c r="H209" s="403" t="s">
        <v>721</v>
      </c>
      <c r="I209" s="403"/>
      <c r="J209" s="403"/>
      <c r="K209" s="320"/>
    </row>
    <row r="210" spans="2:11" s="1" customFormat="1" ht="15" customHeight="1">
      <c r="B210" s="297"/>
      <c r="C210" s="274"/>
      <c r="D210" s="274"/>
      <c r="E210" s="274"/>
      <c r="F210" s="295" t="s">
        <v>718</v>
      </c>
      <c r="G210" s="274"/>
      <c r="H210" s="403" t="s">
        <v>884</v>
      </c>
      <c r="I210" s="403"/>
      <c r="J210" s="403"/>
      <c r="K210" s="320"/>
    </row>
    <row r="211" spans="2:11" s="1" customFormat="1" ht="15" customHeight="1">
      <c r="B211" s="338"/>
      <c r="C211" s="274"/>
      <c r="D211" s="274"/>
      <c r="E211" s="274"/>
      <c r="F211" s="295" t="s">
        <v>97</v>
      </c>
      <c r="G211" s="333"/>
      <c r="H211" s="402" t="s">
        <v>722</v>
      </c>
      <c r="I211" s="402"/>
      <c r="J211" s="402"/>
      <c r="K211" s="339"/>
    </row>
    <row r="212" spans="2:11" s="1" customFormat="1" ht="15" customHeight="1">
      <c r="B212" s="338"/>
      <c r="C212" s="274"/>
      <c r="D212" s="274"/>
      <c r="E212" s="274"/>
      <c r="F212" s="295" t="s">
        <v>723</v>
      </c>
      <c r="G212" s="333"/>
      <c r="H212" s="402" t="s">
        <v>885</v>
      </c>
      <c r="I212" s="402"/>
      <c r="J212" s="402"/>
      <c r="K212" s="339"/>
    </row>
    <row r="213" spans="2:11" s="1" customFormat="1" ht="15" customHeight="1">
      <c r="B213" s="338"/>
      <c r="C213" s="274"/>
      <c r="D213" s="274"/>
      <c r="E213" s="274"/>
      <c r="F213" s="295"/>
      <c r="G213" s="333"/>
      <c r="H213" s="324"/>
      <c r="I213" s="324"/>
      <c r="J213" s="324"/>
      <c r="K213" s="339"/>
    </row>
    <row r="214" spans="2:11" s="1" customFormat="1" ht="15" customHeight="1">
      <c r="B214" s="338"/>
      <c r="C214" s="274" t="s">
        <v>847</v>
      </c>
      <c r="D214" s="274"/>
      <c r="E214" s="274"/>
      <c r="F214" s="295">
        <v>1</v>
      </c>
      <c r="G214" s="333"/>
      <c r="H214" s="402" t="s">
        <v>886</v>
      </c>
      <c r="I214" s="402"/>
      <c r="J214" s="402"/>
      <c r="K214" s="339"/>
    </row>
    <row r="215" spans="2:11" s="1" customFormat="1" ht="15" customHeight="1">
      <c r="B215" s="338"/>
      <c r="C215" s="274"/>
      <c r="D215" s="274"/>
      <c r="E215" s="274"/>
      <c r="F215" s="295">
        <v>2</v>
      </c>
      <c r="G215" s="333"/>
      <c r="H215" s="402" t="s">
        <v>887</v>
      </c>
      <c r="I215" s="402"/>
      <c r="J215" s="402"/>
      <c r="K215" s="339"/>
    </row>
    <row r="216" spans="2:11" s="1" customFormat="1" ht="15" customHeight="1">
      <c r="B216" s="338"/>
      <c r="C216" s="274"/>
      <c r="D216" s="274"/>
      <c r="E216" s="274"/>
      <c r="F216" s="295">
        <v>3</v>
      </c>
      <c r="G216" s="333"/>
      <c r="H216" s="402" t="s">
        <v>888</v>
      </c>
      <c r="I216" s="402"/>
      <c r="J216" s="402"/>
      <c r="K216" s="339"/>
    </row>
    <row r="217" spans="2:11" s="1" customFormat="1" ht="15" customHeight="1">
      <c r="B217" s="338"/>
      <c r="C217" s="274"/>
      <c r="D217" s="274"/>
      <c r="E217" s="274"/>
      <c r="F217" s="295">
        <v>4</v>
      </c>
      <c r="G217" s="333"/>
      <c r="H217" s="402" t="s">
        <v>889</v>
      </c>
      <c r="I217" s="402"/>
      <c r="J217" s="402"/>
      <c r="K217" s="339"/>
    </row>
    <row r="218" spans="2:11" s="1" customFormat="1" ht="12.75" customHeight="1">
      <c r="B218" s="340"/>
      <c r="C218" s="341"/>
      <c r="D218" s="341"/>
      <c r="E218" s="341"/>
      <c r="F218" s="341"/>
      <c r="G218" s="341"/>
      <c r="H218" s="341"/>
      <c r="I218" s="341"/>
      <c r="J218" s="341"/>
      <c r="K218" s="34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Vochozka</dc:creator>
  <cp:keywords/>
  <dc:description/>
  <cp:lastModifiedBy>Eva Vybíralová</cp:lastModifiedBy>
  <dcterms:created xsi:type="dcterms:W3CDTF">2022-03-24T20:40:27Z</dcterms:created>
  <dcterms:modified xsi:type="dcterms:W3CDTF">2022-04-27T14:11:05Z</dcterms:modified>
  <cp:category/>
  <cp:version/>
  <cp:contentType/>
  <cp:contentStatus/>
</cp:coreProperties>
</file>