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a1 - Ostranění podkladu ..." sheetId="2" r:id="rId2"/>
    <sheet name="1a2 - Frézování + sutě" sheetId="3" r:id="rId3"/>
    <sheet name="1a4 - Konstrukční vrstvy ..." sheetId="4" r:id="rId4"/>
    <sheet name="1a5 - Obruby" sheetId="5" r:id="rId5"/>
    <sheet name="1b1 - Ostranění podkladu ..." sheetId="6" r:id="rId6"/>
    <sheet name="1b2 - Frézování + sutě" sheetId="7" r:id="rId7"/>
    <sheet name="1b3 - Vytrhání obrub + sutě" sheetId="8" r:id="rId8"/>
    <sheet name="1b4 - Konstrukční vrstvy ..." sheetId="9" r:id="rId9"/>
    <sheet name="1b5 - Obruby" sheetId="10" r:id="rId10"/>
    <sheet name="2a1 - Ostranění podkladu ..." sheetId="11" r:id="rId11"/>
    <sheet name="2a2 - Frézování + sutě" sheetId="12" r:id="rId12"/>
    <sheet name="2a3 - Vytrhání obrub + sutě" sheetId="13" r:id="rId13"/>
    <sheet name="2a4 - Konstrukční vrstvy ..." sheetId="14" r:id="rId14"/>
    <sheet name="2a5 - Obruby" sheetId="15" r:id="rId15"/>
    <sheet name="2b1 - Ostranění podkladu ..." sheetId="16" r:id="rId16"/>
    <sheet name="2b2 - Frézování + sutě" sheetId="17" r:id="rId17"/>
    <sheet name="2b3 - Vytrhání obrub + sutě" sheetId="18" r:id="rId18"/>
    <sheet name="2b4 - Konstrukční vrstvy ..." sheetId="19" r:id="rId19"/>
    <sheet name="2b5 - Obruby" sheetId="20" r:id="rId20"/>
    <sheet name="3a - Stoky A, A1, A2- mén..." sheetId="21" r:id="rId21"/>
    <sheet name="3b - Stoky B1, B2, B3- mé..." sheetId="22" r:id="rId22"/>
  </sheets>
  <definedNames>
    <definedName name="_xlnm.Print_Area" localSheetId="0">'Rekapitulace stavby'!$D$4:$AO$76,'Rekapitulace stavby'!$C$82:$AQ$123</definedName>
    <definedName name="_xlnm._FilterDatabase" localSheetId="1" hidden="1">'1a1 - Ostranění podkladu ...'!$C$125:$K$132</definedName>
    <definedName name="_xlnm.Print_Area" localSheetId="1">'1a1 - Ostranění podkladu ...'!$C$4:$J$76,'1a1 - Ostranění podkladu ...'!$C$82:$J$103,'1a1 - Ostranění podkladu ...'!$C$109:$J$132</definedName>
    <definedName name="_xlnm._FilterDatabase" localSheetId="2" hidden="1">'1a2 - Frézování + sutě'!$C$125:$K$132</definedName>
    <definedName name="_xlnm.Print_Area" localSheetId="2">'1a2 - Frézování + sutě'!$C$4:$J$76,'1a2 - Frézování + sutě'!$C$82:$J$103,'1a2 - Frézování + sutě'!$C$109:$J$132</definedName>
    <definedName name="_xlnm._FilterDatabase" localSheetId="3" hidden="1">'1a4 - Konstrukční vrstvy ...'!$C$124:$K$132</definedName>
    <definedName name="_xlnm.Print_Area" localSheetId="3">'1a4 - Konstrukční vrstvy ...'!$C$4:$J$76,'1a4 - Konstrukční vrstvy ...'!$C$82:$J$102,'1a4 - Konstrukční vrstvy ...'!$C$108:$J$132</definedName>
    <definedName name="_xlnm._FilterDatabase" localSheetId="4" hidden="1">'1a5 - Obruby'!$C$124:$K$128</definedName>
    <definedName name="_xlnm.Print_Area" localSheetId="4">'1a5 - Obruby'!$C$4:$J$76,'1a5 - Obruby'!$C$82:$J$102,'1a5 - Obruby'!$C$108:$J$128</definedName>
    <definedName name="_xlnm._FilterDatabase" localSheetId="5" hidden="1">'1b1 - Ostranění podkladu ...'!$C$125:$K$132</definedName>
    <definedName name="_xlnm.Print_Area" localSheetId="5">'1b1 - Ostranění podkladu ...'!$C$4:$J$76,'1b1 - Ostranění podkladu ...'!$C$82:$J$103,'1b1 - Ostranění podkladu ...'!$C$109:$J$132</definedName>
    <definedName name="_xlnm._FilterDatabase" localSheetId="6" hidden="1">'1b2 - Frézování + sutě'!$C$125:$K$132</definedName>
    <definedName name="_xlnm.Print_Area" localSheetId="6">'1b2 - Frézování + sutě'!$C$4:$J$76,'1b2 - Frézování + sutě'!$C$82:$J$103,'1b2 - Frézování + sutě'!$C$109:$J$132</definedName>
    <definedName name="_xlnm._FilterDatabase" localSheetId="7" hidden="1">'1b3 - Vytrhání obrub + sutě'!$C$125:$K$132</definedName>
    <definedName name="_xlnm.Print_Area" localSheetId="7">'1b3 - Vytrhání obrub + sutě'!$C$4:$J$76,'1b3 - Vytrhání obrub + sutě'!$C$82:$J$103,'1b3 - Vytrhání obrub + sutě'!$C$109:$J$132</definedName>
    <definedName name="_xlnm._FilterDatabase" localSheetId="8" hidden="1">'1b4 - Konstrukční vrstvy ...'!$C$124:$K$132</definedName>
    <definedName name="_xlnm.Print_Area" localSheetId="8">'1b4 - Konstrukční vrstvy ...'!$C$4:$J$76,'1b4 - Konstrukční vrstvy ...'!$C$82:$J$102,'1b4 - Konstrukční vrstvy ...'!$C$108:$J$132</definedName>
    <definedName name="_xlnm._FilterDatabase" localSheetId="9" hidden="1">'1b5 - Obruby'!$C$124:$K$128</definedName>
    <definedName name="_xlnm.Print_Area" localSheetId="9">'1b5 - Obruby'!$C$4:$J$76,'1b5 - Obruby'!$C$82:$J$102,'1b5 - Obruby'!$C$108:$J$128</definedName>
    <definedName name="_xlnm._FilterDatabase" localSheetId="10" hidden="1">'2a1 - Ostranění podkladu ...'!$C$125:$K$132</definedName>
    <definedName name="_xlnm.Print_Area" localSheetId="10">'2a1 - Ostranění podkladu ...'!$C$4:$J$76,'2a1 - Ostranění podkladu ...'!$C$82:$J$103,'2a1 - Ostranění podkladu ...'!$C$109:$J$132</definedName>
    <definedName name="_xlnm._FilterDatabase" localSheetId="11" hidden="1">'2a2 - Frézování + sutě'!$C$125:$K$132</definedName>
    <definedName name="_xlnm.Print_Area" localSheetId="11">'2a2 - Frézování + sutě'!$C$4:$J$76,'2a2 - Frézování + sutě'!$C$82:$J$103,'2a2 - Frézování + sutě'!$C$109:$J$132</definedName>
    <definedName name="_xlnm._FilterDatabase" localSheetId="12" hidden="1">'2a3 - Vytrhání obrub + sutě'!$C$125:$K$132</definedName>
    <definedName name="_xlnm.Print_Area" localSheetId="12">'2a3 - Vytrhání obrub + sutě'!$C$4:$J$76,'2a3 - Vytrhání obrub + sutě'!$C$82:$J$103,'2a3 - Vytrhání obrub + sutě'!$C$109:$J$132</definedName>
    <definedName name="_xlnm._FilterDatabase" localSheetId="13" hidden="1">'2a4 - Konstrukční vrstvy ...'!$C$124:$K$132</definedName>
    <definedName name="_xlnm.Print_Area" localSheetId="13">'2a4 - Konstrukční vrstvy ...'!$C$4:$J$76,'2a4 - Konstrukční vrstvy ...'!$C$82:$J$102,'2a4 - Konstrukční vrstvy ...'!$C$108:$J$132</definedName>
    <definedName name="_xlnm._FilterDatabase" localSheetId="14" hidden="1">'2a5 - Obruby'!$C$124:$K$128</definedName>
    <definedName name="_xlnm.Print_Area" localSheetId="14">'2a5 - Obruby'!$C$4:$J$76,'2a5 - Obruby'!$C$82:$J$102,'2a5 - Obruby'!$C$108:$J$128</definedName>
    <definedName name="_xlnm._FilterDatabase" localSheetId="15" hidden="1">'2b1 - Ostranění podkladu ...'!$C$125:$K$132</definedName>
    <definedName name="_xlnm.Print_Area" localSheetId="15">'2b1 - Ostranění podkladu ...'!$C$4:$J$76,'2b1 - Ostranění podkladu ...'!$C$82:$J$103,'2b1 - Ostranění podkladu ...'!$C$109:$J$132</definedName>
    <definedName name="_xlnm._FilterDatabase" localSheetId="16" hidden="1">'2b2 - Frézování + sutě'!$C$125:$K$132</definedName>
    <definedName name="_xlnm.Print_Area" localSheetId="16">'2b2 - Frézování + sutě'!$C$4:$J$76,'2b2 - Frézování + sutě'!$C$82:$J$103,'2b2 - Frézování + sutě'!$C$109:$J$132</definedName>
    <definedName name="_xlnm._FilterDatabase" localSheetId="17" hidden="1">'2b3 - Vytrhání obrub + sutě'!$C$125:$K$132</definedName>
    <definedName name="_xlnm.Print_Area" localSheetId="17">'2b3 - Vytrhání obrub + sutě'!$C$4:$J$76,'2b3 - Vytrhání obrub + sutě'!$C$82:$J$103,'2b3 - Vytrhání obrub + sutě'!$C$109:$J$132</definedName>
    <definedName name="_xlnm._FilterDatabase" localSheetId="18" hidden="1">'2b4 - Konstrukční vrstvy ...'!$C$124:$K$132</definedName>
    <definedName name="_xlnm.Print_Area" localSheetId="18">'2b4 - Konstrukční vrstvy ...'!$C$4:$J$76,'2b4 - Konstrukční vrstvy ...'!$C$82:$J$102,'2b4 - Konstrukční vrstvy ...'!$C$108:$J$132</definedName>
    <definedName name="_xlnm._FilterDatabase" localSheetId="19" hidden="1">'2b5 - Obruby'!$C$124:$K$128</definedName>
    <definedName name="_xlnm.Print_Area" localSheetId="19">'2b5 - Obruby'!$C$4:$J$76,'2b5 - Obruby'!$C$82:$J$102,'2b5 - Obruby'!$C$108:$J$128</definedName>
    <definedName name="_xlnm._FilterDatabase" localSheetId="20" hidden="1">'3a - Stoky A, A1, A2- mén...'!$C$120:$K$123</definedName>
    <definedName name="_xlnm.Print_Area" localSheetId="20">'3a - Stoky A, A1, A2- mén...'!$C$4:$J$76,'3a - Stoky A, A1, A2- mén...'!$C$82:$J$100,'3a - Stoky A, A1, A2- mén...'!$C$106:$J$123</definedName>
    <definedName name="_xlnm._FilterDatabase" localSheetId="21" hidden="1">'3b - Stoky B1, B2, B3- mé...'!$C$120:$K$124</definedName>
    <definedName name="_xlnm.Print_Area" localSheetId="21">'3b - Stoky B1, B2, B3- mé...'!$C$4:$J$76,'3b - Stoky B1, B2, B3- mé...'!$C$82:$J$100,'3b - Stoky B1, B2, B3- mé...'!$C$106:$J$124</definedName>
    <definedName name="_xlnm.Print_Titles" localSheetId="0">'Rekapitulace stavby'!$92:$92</definedName>
    <definedName name="_xlnm.Print_Titles" localSheetId="1">'1a1 - Ostranění podkladu ...'!$125:$125</definedName>
    <definedName name="_xlnm.Print_Titles" localSheetId="2">'1a2 - Frézování + sutě'!$125:$125</definedName>
    <definedName name="_xlnm.Print_Titles" localSheetId="3">'1a4 - Konstrukční vrstvy ...'!$124:$124</definedName>
    <definedName name="_xlnm.Print_Titles" localSheetId="4">'1a5 - Obruby'!$124:$124</definedName>
    <definedName name="_xlnm.Print_Titles" localSheetId="5">'1b1 - Ostranění podkladu ...'!$125:$125</definedName>
    <definedName name="_xlnm.Print_Titles" localSheetId="6">'1b2 - Frézování + sutě'!$125:$125</definedName>
    <definedName name="_xlnm.Print_Titles" localSheetId="7">'1b3 - Vytrhání obrub + sutě'!$125:$125</definedName>
    <definedName name="_xlnm.Print_Titles" localSheetId="8">'1b4 - Konstrukční vrstvy ...'!$124:$124</definedName>
    <definedName name="_xlnm.Print_Titles" localSheetId="9">'1b5 - Obruby'!$124:$124</definedName>
    <definedName name="_xlnm.Print_Titles" localSheetId="10">'2a1 - Ostranění podkladu ...'!$125:$125</definedName>
    <definedName name="_xlnm.Print_Titles" localSheetId="11">'2a2 - Frézování + sutě'!$125:$125</definedName>
    <definedName name="_xlnm.Print_Titles" localSheetId="12">'2a3 - Vytrhání obrub + sutě'!$125:$125</definedName>
    <definedName name="_xlnm.Print_Titles" localSheetId="13">'2a4 - Konstrukční vrstvy ...'!$124:$124</definedName>
    <definedName name="_xlnm.Print_Titles" localSheetId="14">'2a5 - Obruby'!$124:$124</definedName>
    <definedName name="_xlnm.Print_Titles" localSheetId="15">'2b1 - Ostranění podkladu ...'!$125:$125</definedName>
    <definedName name="_xlnm.Print_Titles" localSheetId="16">'2b2 - Frézování + sutě'!$125:$125</definedName>
    <definedName name="_xlnm.Print_Titles" localSheetId="17">'2b3 - Vytrhání obrub + sutě'!$125:$125</definedName>
    <definedName name="_xlnm.Print_Titles" localSheetId="18">'2b4 - Konstrukční vrstvy ...'!$124:$124</definedName>
    <definedName name="_xlnm.Print_Titles" localSheetId="19">'2b5 - Obruby'!$124:$124</definedName>
  </definedNames>
  <calcPr fullCalcOnLoad="1"/>
</workbook>
</file>

<file path=xl/sharedStrings.xml><?xml version="1.0" encoding="utf-8"?>
<sst xmlns="http://schemas.openxmlformats.org/spreadsheetml/2006/main" count="4220" uniqueCount="293">
  <si>
    <t>Export Komplet</t>
  </si>
  <si>
    <t/>
  </si>
  <si>
    <t>2.0</t>
  </si>
  <si>
    <t>False</t>
  </si>
  <si>
    <t>{0cc0580d-ff2a-424b-af4b-38e5a5925a3f}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</si>
  <si>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</si>
  <si>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</si>
  <si>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</si>
  <si>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</si>
  <si>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</si>
  <si>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</si>
  <si>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</si>
  <si>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</si>
  <si>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20200941vp1</t>
  </si>
  <si>
    <t>Stavba:</t>
  </si>
  <si>
    <t>Kanalizace Staré Město, ul. Pode Břehy a U Chodníčku- VCP a MP</t>
  </si>
  <si>
    <t>KSO:</t>
  </si>
  <si>
    <t>CC-CZ:</t>
  </si>
  <si>
    <t>Místo:</t>
  </si>
  <si>
    <t xml:space="preserve"> </t>
  </si>
  <si>
    <t>Datum:</t>
  </si>
  <si>
    <t>4. 5. 2022</t>
  </si>
  <si>
    <t>Zadavatel:</t>
  </si>
  <si>
    <t>IČ:</t>
  </si>
  <si>
    <t>00576948</t>
  </si>
  <si>
    <t>Obec Staré Město</t>
  </si>
  <si>
    <t>DIČ:</t>
  </si>
  <si>
    <t>CZ00576948</t>
  </si>
  <si>
    <t>Zhotovitel:</t>
  </si>
  <si>
    <t>25855581</t>
  </si>
  <si>
    <t>JANKOSTAV s.r.o.</t>
  </si>
  <si>
    <t>CZ25855581</t>
  </si>
  <si>
    <t>Projektant:</t>
  </si>
  <si>
    <t>True</t>
  </si>
  <si>
    <t>Zpracovatel:</t>
  </si>
  <si>
    <t>Ing. Martin Dvořák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</si>
  <si>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</si>
  <si>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</si>
  <si>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</si>
  <si>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</si>
  <si>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</si>
  <si>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</si>
  <si>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</si>
  <si>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</si>
  <si>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</si>
  <si>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</si>
  <si>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</si>
  <si>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</si>
  <si>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</si>
  <si>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</si>
  <si>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</si>
  <si>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</si>
  <si>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</si>
  <si>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</si>
  <si>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</si>
  <si>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</si>
  <si>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</si>
  <si>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</si>
  <si>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</si>
  <si>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</si>
  <si>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</si>
  <si>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</si>
  <si>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</si>
  <si>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</si>
  <si>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</si>
  <si>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</si>
  <si>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</si>
  <si>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</si>
  <si>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</si>
  <si>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</si>
  <si>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</si>
  <si>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</si>
  <si>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</si>
  <si>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</si>
  <si>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</si>
  <si>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</si>
  <si>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</si>
  <si>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</si>
  <si>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</si>
  <si>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</si>
  <si>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</si>
  <si>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</si>
  <si>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Změny de minimis (odstavec 4)</t>
  </si>
  <si>
    <t>STA</t>
  </si>
  <si>
    <t>{0e135433-7470-449a-b110-c474dd797012}</t>
  </si>
  <si>
    <t>2</t>
  </si>
  <si>
    <t>1a</t>
  </si>
  <si>
    <t>Stoka A, A1, A2 (odstavec 4)</t>
  </si>
  <si>
    <t>Soupis</t>
  </si>
  <si>
    <t>{46c37679-1821-4e04-b777-920df217e7dc}</t>
  </si>
  <si>
    <t>/</t>
  </si>
  <si>
    <t>1a1</t>
  </si>
  <si>
    <t>Ostranění podkladu z kameniva + sutě</t>
  </si>
  <si>
    <t>3</t>
  </si>
  <si>
    <t>{f3854ddc-c174-45aa-af8f-92f4c0703ce3}</t>
  </si>
  <si>
    <t>1a2</t>
  </si>
  <si>
    <t>Frézování + sutě</t>
  </si>
  <si>
    <t>{102d6caa-12b2-409c-aec5-585d0964cc6c}</t>
  </si>
  <si>
    <t>1a4</t>
  </si>
  <si>
    <t>Konstrukční vrstvy komunikace</t>
  </si>
  <si>
    <t>{662f0c31-1127-4225-a940-0f07a969b0d3}</t>
  </si>
  <si>
    <t>1a5</t>
  </si>
  <si>
    <t>Obruby</t>
  </si>
  <si>
    <t>{9f0a2d64-867d-4aca-8eca-ac5977189090}</t>
  </si>
  <si>
    <t>1b</t>
  </si>
  <si>
    <t>Stoka B1, B2, B3 (odstavec 4)</t>
  </si>
  <si>
    <t>{fed9a338-04fe-41f5-bd36-cc12775e3cf4}</t>
  </si>
  <si>
    <t>1b1</t>
  </si>
  <si>
    <t>{993ad312-cb79-4be8-bd3b-643aa907bd7a}</t>
  </si>
  <si>
    <t>1b2</t>
  </si>
  <si>
    <t>{7c5ddd70-0862-4be0-bf56-06662518c38c}</t>
  </si>
  <si>
    <t>1b3</t>
  </si>
  <si>
    <t>Vytrhání obrub + sutě</t>
  </si>
  <si>
    <t>{cb05c29b-c86e-48eb-a24c-89a4ea3560ad}</t>
  </si>
  <si>
    <t>1b4</t>
  </si>
  <si>
    <t>{4cdc4325-66b2-4bbc-a2ce-680684d36460}</t>
  </si>
  <si>
    <t>1b5</t>
  </si>
  <si>
    <t>{f88fe472-879a-4bf9-82bd-7c7c7bf01893}</t>
  </si>
  <si>
    <t>Dodatečné plnění, nepředvídané změny (odstavec 5 a 6)</t>
  </si>
  <si>
    <t>{f151a65b-2617-4eb5-89a0-359467b59ee2}</t>
  </si>
  <si>
    <t>2a</t>
  </si>
  <si>
    <t>Stoka A, A1, A2 (odstavec 5,6)</t>
  </si>
  <si>
    <t>{f0308d1f-db36-43e7-92e2-5446805b17b2}</t>
  </si>
  <si>
    <t>2a1</t>
  </si>
  <si>
    <t>{3cd0ba86-fe58-4832-9f8a-135623ada0d6}</t>
  </si>
  <si>
    <t>2a2</t>
  </si>
  <si>
    <t>{53596a5c-2e7b-4723-b57d-d454cfc7cf62}</t>
  </si>
  <si>
    <t>2a3</t>
  </si>
  <si>
    <t>{096a9b80-5d26-4a62-96de-913000244f14}</t>
  </si>
  <si>
    <t>2a4</t>
  </si>
  <si>
    <t>{7c6466d9-0457-41ee-8c2b-f1bf38afa176}</t>
  </si>
  <si>
    <t>2a5</t>
  </si>
  <si>
    <t>{06c4efac-c8eb-44ec-8ba0-d1c3c6069a9b}</t>
  </si>
  <si>
    <t>2b</t>
  </si>
  <si>
    <t>Stoka B1, B2, B3 (odstavec 5,6)</t>
  </si>
  <si>
    <t>{10b09979-6947-43e5-a4ac-0eb3d60ba90a}</t>
  </si>
  <si>
    <t>2b1</t>
  </si>
  <si>
    <t>{4f1e6478-0533-4548-9af0-4faa9018e0b8}</t>
  </si>
  <si>
    <t>2b2</t>
  </si>
  <si>
    <t>{665461e6-1cf4-44fa-9353-859e40bb0920}</t>
  </si>
  <si>
    <t>2b3</t>
  </si>
  <si>
    <t>{0780702c-4372-42b8-b889-5a10708b7a19}</t>
  </si>
  <si>
    <t>2b4</t>
  </si>
  <si>
    <t>{4f121ab5-5937-4ce4-a5df-fd0a01d9f9c7}</t>
  </si>
  <si>
    <t>2b5</t>
  </si>
  <si>
    <t>{8e11981e-813b-4959-badb-4dadaac1263c}</t>
  </si>
  <si>
    <t>Méněpráce</t>
  </si>
  <si>
    <t>{8ffd4920-84ce-4fa3-9c77-c8a3c3f6bb34}</t>
  </si>
  <si>
    <t>3a</t>
  </si>
  <si>
    <t>Stoky A, A1, A2- méněpráce</t>
  </si>
  <si>
    <t>{e4241cd4-d796-43af-afba-e39ef5b9be53}</t>
  </si>
  <si>
    <t>3b</t>
  </si>
  <si>
    <t>Stoky B1, B2, B3- méněpráce</t>
  </si>
  <si>
    <t>{2125807a-d011-469e-9770-0d17e6ba2aef}</t>
  </si>
  <si>
    <t>KRYCÍ LIST SOUPISU PRACÍ</t>
  </si>
  <si>
    <t>Objekt:</t>
  </si>
  <si>
    <t>1 - Změny de minimis (odstavec 4)</t>
  </si>
  <si>
    <t>Soupis:</t>
  </si>
  <si>
    <t>1a - Stoka A, A1, A2 (odstavec 4)</t>
  </si>
  <si>
    <t>Úroveň 3:</t>
  </si>
  <si>
    <t>1a1 - Ostranění podkladu z kameniva + sutě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</si>
  <si>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</si>
  <si>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</si>
  <si>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</si>
  <si>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</si>
  <si>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</si>
  <si>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</si>
  <si>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</si>
  <si>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</si>
  <si>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</si>
  <si>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</si>
  <si>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</si>
  <si>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</si>
  <si>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</si>
  <si>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</si>
  <si>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</si>
  <si>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</si>
  <si>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</si>
  <si>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</si>
  <si>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</si>
  <si>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</si>
  <si>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</si>
  <si>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</si>
  <si>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</si>
  <si>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113107223</t>
  </si>
  <si>
    <t>Odstranění podkladu z kameniva drceného tl 200 až 300 mm strojně pl přes 200 m2</t>
  </si>
  <si>
    <t>m2</t>
  </si>
  <si>
    <t>4</t>
  </si>
  <si>
    <t>-468912934</t>
  </si>
  <si>
    <t>997</t>
  </si>
  <si>
    <t>Přesun sutě</t>
  </si>
  <si>
    <t>123</t>
  </si>
  <si>
    <t>997221551</t>
  </si>
  <si>
    <t>Vodorovná doprava suti ze sypkých materiálů do 1 km</t>
  </si>
  <si>
    <t>t</t>
  </si>
  <si>
    <t>949889092</t>
  </si>
  <si>
    <t>124</t>
  </si>
  <si>
    <t>997221559</t>
  </si>
  <si>
    <t>Příplatek ZKD 1 km u vodorovné dopravy suti ze sypkých materiálů</t>
  </si>
  <si>
    <t>-518212923</t>
  </si>
  <si>
    <t>125</t>
  </si>
  <si>
    <t>997221655</t>
  </si>
  <si>
    <t>Poplatek za uložení na skládce (skládkovné) zeminy a kamení kód odpadu 17 05 04</t>
  </si>
  <si>
    <t>-656841286</t>
  </si>
  <si>
    <t>1a2 - Frézování + sutě</t>
  </si>
  <si>
    <t>113154235</t>
  </si>
  <si>
    <t>Frézování živičného krytu tl 200 mm pruh š 2 m pl do 1000 m2 bez překážek v trase</t>
  </si>
  <si>
    <t>634268078</t>
  </si>
  <si>
    <t>-98286877</t>
  </si>
  <si>
    <t>-1806635592</t>
  </si>
  <si>
    <t>997221645</t>
  </si>
  <si>
    <t>Poplatek za uložení na skládce (skládkovné) odpadu asfaltového bez dehtu kód odpadu 17 03 02</t>
  </si>
  <si>
    <t>-505212556</t>
  </si>
  <si>
    <t>1a4 - Konstrukční vrstvy komunikace</t>
  </si>
  <si>
    <t>5 -  Komunikace</t>
  </si>
  <si>
    <t>5</t>
  </si>
  <si>
    <t xml:space="preserve"> Komunikace</t>
  </si>
  <si>
    <t>44</t>
  </si>
  <si>
    <t>564851111</t>
  </si>
  <si>
    <t>Podklad ze štěrkodrtě ŠDa tl 150 mm</t>
  </si>
  <si>
    <t>-1341794908</t>
  </si>
  <si>
    <t>45</t>
  </si>
  <si>
    <t>564851111.2</t>
  </si>
  <si>
    <t>Podklad ze štěrkodrtě ŠDb tl 150 mm</t>
  </si>
  <si>
    <t>-1283482681</t>
  </si>
  <si>
    <t>46</t>
  </si>
  <si>
    <t>565155101</t>
  </si>
  <si>
    <t>Asfaltový beton vrstva podkladní ACP 16 (obalované kamenivo OKS) tl 70 mm š do 1,5 m</t>
  </si>
  <si>
    <t>-774995989</t>
  </si>
  <si>
    <t>48</t>
  </si>
  <si>
    <t>573231106</t>
  </si>
  <si>
    <t>Postřik živičný spojovací ze silniční emulze v množství 0,30 kg/m2</t>
  </si>
  <si>
    <t>1463580816</t>
  </si>
  <si>
    <t>49</t>
  </si>
  <si>
    <t>573231111</t>
  </si>
  <si>
    <t>Postřik živičný spojovací ze silniční emulze v množství 0,70 kg/m2</t>
  </si>
  <si>
    <t>-327082928</t>
  </si>
  <si>
    <t>50</t>
  </si>
  <si>
    <t>577134111</t>
  </si>
  <si>
    <t>Asfaltový beton vrstva obrusná ACO 11 (ABS) tř. I tl 40 mm š do 3 m z nemodifikovaného asfaltu</t>
  </si>
  <si>
    <t>-55586892</t>
  </si>
  <si>
    <t>1a5 - Obruby</t>
  </si>
  <si>
    <t>9 - Ostatní konstrukce a práce, bourání</t>
  </si>
  <si>
    <t>9</t>
  </si>
  <si>
    <t>Ostatní konstrukce a práce, bourání</t>
  </si>
  <si>
    <t>916231213</t>
  </si>
  <si>
    <t>Osazení chodníkového obrubníku betonového stojatého s boční opěrou do lože z betonu prostého</t>
  </si>
  <si>
    <t>m</t>
  </si>
  <si>
    <t>-1638981131</t>
  </si>
  <si>
    <t>16</t>
  </si>
  <si>
    <t>M</t>
  </si>
  <si>
    <t>59217017</t>
  </si>
  <si>
    <t>obrubník betonový chodníkový 1000x100x250mm</t>
  </si>
  <si>
    <t>8</t>
  </si>
  <si>
    <t>-1648596725</t>
  </si>
  <si>
    <t>1b - Stoka B1, B2, B3 (odstavec 4)</t>
  </si>
  <si>
    <t>1b1 - Ostranění podkladu z kameniva + sutě</t>
  </si>
  <si>
    <t>1b2 - Frézování + sutě</t>
  </si>
  <si>
    <t>1b3 - Vytrhání obrub + sutě</t>
  </si>
  <si>
    <t>113202111</t>
  </si>
  <si>
    <t>Vytrhání obrub krajníků obrubníků stojatých</t>
  </si>
  <si>
    <t>1435662507</t>
  </si>
  <si>
    <t>-1832813746</t>
  </si>
  <si>
    <t>272217761</t>
  </si>
  <si>
    <t>126</t>
  </si>
  <si>
    <t>-145877875</t>
  </si>
  <si>
    <t>1b4 - Konstrukční vrstvy komunikace</t>
  </si>
  <si>
    <t>1b5 - Obruby</t>
  </si>
  <si>
    <t>2 - Dodatečné plnění, nepředvídané změny (odstavec 5 a 6)</t>
  </si>
  <si>
    <t>2a - Stoka A, A1, A2 (odstavec 5,6)</t>
  </si>
  <si>
    <t>2a1 - Ostranění podkladu z kameniva + sutě</t>
  </si>
  <si>
    <t>2a2 - Frézování + sutě</t>
  </si>
  <si>
    <t>2a3 - Vytrhání obrub + sutě</t>
  </si>
  <si>
    <t>2a4 - Konstrukční vrstvy komunikace</t>
  </si>
  <si>
    <t>2a5 - Obruby</t>
  </si>
  <si>
    <t>2b - Stoka B1, B2, B3 (odstavec 5,6)</t>
  </si>
  <si>
    <t>2b1 - Ostranění podkladu z kameniva + sutě</t>
  </si>
  <si>
    <t>2b2 - Frézování + sutě</t>
  </si>
  <si>
    <t>2b3 - Vytrhání obrub + sutě</t>
  </si>
  <si>
    <t>2b4 - Konstrukční vrstvy komunikace</t>
  </si>
  <si>
    <t>2b5 - Obruby</t>
  </si>
  <si>
    <t>3 - Méněpráce</t>
  </si>
  <si>
    <t>3a - Stoky A, A1, A2- méněpráce</t>
  </si>
  <si>
    <t>51</t>
  </si>
  <si>
    <t>599142111</t>
  </si>
  <si>
    <t>Úprava zálivky dilatačních nebo pracovních spár v cementobetonovém krytu hl do 40 mm š do 40 mm</t>
  </si>
  <si>
    <t>552236634</t>
  </si>
  <si>
    <t>3b - Stoky B1, B2, B3- méněpráce</t>
  </si>
  <si>
    <t>-1926210695</t>
  </si>
  <si>
    <t>106</t>
  </si>
  <si>
    <t>919735112</t>
  </si>
  <si>
    <t>Řezání stávajícího živičného krytu hl do 100 mm</t>
  </si>
  <si>
    <t>-1631945189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</si>
</sst>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6" fillId="0" borderId="0" xfId="2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5" customHeight="1">
      <c r="AR2" s="13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21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2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7"/>
      <c r="BS6" s="14" t="s">
        <v>6</v>
      </c>
    </row>
    <row r="7" spans="2:71" s="1" customFormat="1" ht="12" customHeight="1">
      <c r="B7" s="17"/>
      <c r="D7" s="24" t="s">
        <v>16</v>
      </c>
      <c r="K7" s="21" t="s">
        <v>1</v>
      </c>
      <c r="AK7" s="24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4" t="s">
        <v>18</v>
      </c>
      <c r="K8" s="21" t="s">
        <v>19</v>
      </c>
      <c r="AK8" s="24" t="s">
        <v>20</v>
      </c>
      <c r="AN8" s="21" t="s">
        <v>21</v>
      </c>
      <c r="AR8" s="17"/>
      <c r="BS8" s="14" t="s">
        <v>6</v>
      </c>
    </row>
    <row r="9" spans="2:71" s="1" customFormat="1" ht="14.4" customHeight="1">
      <c r="B9" s="17"/>
      <c r="AR9" s="17"/>
      <c r="BS9" s="14" t="s">
        <v>6</v>
      </c>
    </row>
    <row r="10" spans="2:71" s="1" customFormat="1" ht="12" customHeight="1">
      <c r="B10" s="17"/>
      <c r="D10" s="24" t="s">
        <v>22</v>
      </c>
      <c r="AK10" s="24" t="s">
        <v>23</v>
      </c>
      <c r="AN10" s="21" t="s">
        <v>24</v>
      </c>
      <c r="AR10" s="17"/>
      <c r="BS10" s="14" t="s">
        <v>6</v>
      </c>
    </row>
    <row r="11" spans="2:71" s="1" customFormat="1" ht="18.45" customHeight="1">
      <c r="B11" s="17"/>
      <c r="E11" s="21" t="s">
        <v>25</v>
      </c>
      <c r="AK11" s="24" t="s">
        <v>26</v>
      </c>
      <c r="AN11" s="21" t="s">
        <v>27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4" t="s">
        <v>28</v>
      </c>
      <c r="AK13" s="24" t="s">
        <v>23</v>
      </c>
      <c r="AN13" s="21" t="s">
        <v>29</v>
      </c>
      <c r="AR13" s="17"/>
      <c r="BS13" s="14" t="s">
        <v>6</v>
      </c>
    </row>
    <row r="14" spans="2:71" ht="12">
      <c r="B14" s="17"/>
      <c r="E14" s="21" t="s">
        <v>30</v>
      </c>
      <c r="AK14" s="24" t="s">
        <v>26</v>
      </c>
      <c r="AN14" s="21" t="s">
        <v>31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4" t="s">
        <v>32</v>
      </c>
      <c r="AK16" s="24" t="s">
        <v>23</v>
      </c>
      <c r="AN16" s="21" t="s">
        <v>1</v>
      </c>
      <c r="AR16" s="17"/>
      <c r="BS16" s="14" t="s">
        <v>3</v>
      </c>
    </row>
    <row r="17" spans="2:71" s="1" customFormat="1" ht="18.45" customHeight="1">
      <c r="B17" s="17"/>
      <c r="E17" s="21" t="s">
        <v>19</v>
      </c>
      <c r="AK17" s="24" t="s">
        <v>26</v>
      </c>
      <c r="AN17" s="21" t="s">
        <v>1</v>
      </c>
      <c r="AR17" s="17"/>
      <c r="BS17" s="14" t="s">
        <v>33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4" t="s">
        <v>34</v>
      </c>
      <c r="AK19" s="24" t="s">
        <v>23</v>
      </c>
      <c r="AN19" s="21" t="s">
        <v>1</v>
      </c>
      <c r="AR19" s="17"/>
      <c r="BS19" s="14" t="s">
        <v>6</v>
      </c>
    </row>
    <row r="20" spans="2:71" s="1" customFormat="1" ht="18.45" customHeight="1">
      <c r="B20" s="17"/>
      <c r="E20" s="21" t="s">
        <v>35</v>
      </c>
      <c r="AK20" s="24" t="s">
        <v>26</v>
      </c>
      <c r="AN20" s="21" t="s">
        <v>1</v>
      </c>
      <c r="AR20" s="17"/>
      <c r="BS20" s="14" t="s">
        <v>33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4" t="s">
        <v>36</v>
      </c>
      <c r="AR22" s="17"/>
    </row>
    <row r="23" spans="2:44" s="1" customFormat="1" ht="16.5" customHeight="1">
      <c r="B23" s="17"/>
      <c r="E23" s="25" t="s">
        <v>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7"/>
    </row>
    <row r="26" spans="1:57" s="2" customFormat="1" ht="25.9" customHeight="1">
      <c r="A26" s="27"/>
      <c r="B26" s="28"/>
      <c r="C26" s="27"/>
      <c r="D26" s="29" t="s">
        <v>37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1">
        <f>ROUND(AG94,2)</f>
        <v>5375857.08</v>
      </c>
      <c r="AL26" s="30"/>
      <c r="AM26" s="30"/>
      <c r="AN26" s="30"/>
      <c r="AO26" s="30"/>
      <c r="AP26" s="27"/>
      <c r="AQ26" s="27"/>
      <c r="AR26" s="28"/>
      <c r="BE26" s="27"/>
    </row>
    <row r="27" spans="1:57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2" t="s">
        <v>38</v>
      </c>
      <c r="M28" s="32"/>
      <c r="N28" s="32"/>
      <c r="O28" s="32"/>
      <c r="P28" s="32"/>
      <c r="Q28" s="27"/>
      <c r="R28" s="27"/>
      <c r="S28" s="27"/>
      <c r="T28" s="27"/>
      <c r="U28" s="27"/>
      <c r="V28" s="27"/>
      <c r="W28" s="32" t="s">
        <v>39</v>
      </c>
      <c r="X28" s="32"/>
      <c r="Y28" s="32"/>
      <c r="Z28" s="32"/>
      <c r="AA28" s="32"/>
      <c r="AB28" s="32"/>
      <c r="AC28" s="32"/>
      <c r="AD28" s="32"/>
      <c r="AE28" s="32"/>
      <c r="AF28" s="27"/>
      <c r="AG28" s="27"/>
      <c r="AH28" s="27"/>
      <c r="AI28" s="27"/>
      <c r="AJ28" s="27"/>
      <c r="AK28" s="32" t="s">
        <v>40</v>
      </c>
      <c r="AL28" s="32"/>
      <c r="AM28" s="32"/>
      <c r="AN28" s="32"/>
      <c r="AO28" s="32"/>
      <c r="AP28" s="27"/>
      <c r="AQ28" s="27"/>
      <c r="AR28" s="28"/>
      <c r="BE28" s="27"/>
    </row>
    <row r="29" spans="1:57" s="3" customFormat="1" ht="14.4" customHeight="1">
      <c r="A29" s="3"/>
      <c r="B29" s="33"/>
      <c r="C29" s="3"/>
      <c r="D29" s="24" t="s">
        <v>41</v>
      </c>
      <c r="E29" s="3"/>
      <c r="F29" s="24" t="s">
        <v>42</v>
      </c>
      <c r="G29" s="3"/>
      <c r="H29" s="3"/>
      <c r="I29" s="3"/>
      <c r="J29" s="3"/>
      <c r="K29" s="3"/>
      <c r="L29" s="3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5">
        <f>ROUND(AZ94,2)</f>
        <v>5375857.08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5">
        <f>ROUND(AV94,2)</f>
        <v>1128929.99</v>
      </c>
      <c r="AL29" s="3"/>
      <c r="AM29" s="3"/>
      <c r="AN29" s="3"/>
      <c r="AO29" s="3"/>
      <c r="AP29" s="3"/>
      <c r="AQ29" s="3"/>
      <c r="AR29" s="33"/>
      <c r="BE29" s="3"/>
    </row>
    <row r="30" spans="1:57" s="3" customFormat="1" ht="14.4" customHeight="1">
      <c r="A30" s="3"/>
      <c r="B30" s="33"/>
      <c r="C30" s="3"/>
      <c r="D30" s="3"/>
      <c r="E30" s="3"/>
      <c r="F30" s="24" t="s">
        <v>43</v>
      </c>
      <c r="G30" s="3"/>
      <c r="H30" s="3"/>
      <c r="I30" s="3"/>
      <c r="J30" s="3"/>
      <c r="K30" s="3"/>
      <c r="L30" s="3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5">
        <f>ROUND(AW94,2)</f>
        <v>0</v>
      </c>
      <c r="AL30" s="3"/>
      <c r="AM30" s="3"/>
      <c r="AN30" s="3"/>
      <c r="AO30" s="3"/>
      <c r="AP30" s="3"/>
      <c r="AQ30" s="3"/>
      <c r="AR30" s="33"/>
      <c r="BE30" s="3"/>
    </row>
    <row r="31" spans="1:57" s="3" customFormat="1" ht="14.4" customHeight="1" hidden="1">
      <c r="A31" s="3"/>
      <c r="B31" s="33"/>
      <c r="C31" s="3"/>
      <c r="D31" s="3"/>
      <c r="E31" s="3"/>
      <c r="F31" s="24" t="s">
        <v>44</v>
      </c>
      <c r="G31" s="3"/>
      <c r="H31" s="3"/>
      <c r="I31" s="3"/>
      <c r="J31" s="3"/>
      <c r="K31" s="3"/>
      <c r="L31" s="3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5">
        <v>0</v>
      </c>
      <c r="AL31" s="3"/>
      <c r="AM31" s="3"/>
      <c r="AN31" s="3"/>
      <c r="AO31" s="3"/>
      <c r="AP31" s="3"/>
      <c r="AQ31" s="3"/>
      <c r="AR31" s="33"/>
      <c r="BE31" s="3"/>
    </row>
    <row r="32" spans="1:57" s="3" customFormat="1" ht="14.4" customHeight="1" hidden="1">
      <c r="A32" s="3"/>
      <c r="B32" s="33"/>
      <c r="C32" s="3"/>
      <c r="D32" s="3"/>
      <c r="E32" s="3"/>
      <c r="F32" s="24" t="s">
        <v>45</v>
      </c>
      <c r="G32" s="3"/>
      <c r="H32" s="3"/>
      <c r="I32" s="3"/>
      <c r="J32" s="3"/>
      <c r="K32" s="3"/>
      <c r="L32" s="3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5">
        <v>0</v>
      </c>
      <c r="AL32" s="3"/>
      <c r="AM32" s="3"/>
      <c r="AN32" s="3"/>
      <c r="AO32" s="3"/>
      <c r="AP32" s="3"/>
      <c r="AQ32" s="3"/>
      <c r="AR32" s="33"/>
      <c r="BE32" s="3"/>
    </row>
    <row r="33" spans="1:57" s="3" customFormat="1" ht="14.4" customHeight="1" hidden="1">
      <c r="A33" s="3"/>
      <c r="B33" s="33"/>
      <c r="C33" s="3"/>
      <c r="D33" s="3"/>
      <c r="E33" s="3"/>
      <c r="F33" s="24" t="s">
        <v>46</v>
      </c>
      <c r="G33" s="3"/>
      <c r="H33" s="3"/>
      <c r="I33" s="3"/>
      <c r="J33" s="3"/>
      <c r="K33" s="3"/>
      <c r="L33" s="3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5">
        <v>0</v>
      </c>
      <c r="AL33" s="3"/>
      <c r="AM33" s="3"/>
      <c r="AN33" s="3"/>
      <c r="AO33" s="3"/>
      <c r="AP33" s="3"/>
      <c r="AQ33" s="3"/>
      <c r="AR33" s="33"/>
      <c r="BE33" s="3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40" t="s">
        <v>49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41">
        <f>SUM(AK26:AK33)</f>
        <v>6504787.07</v>
      </c>
      <c r="AL35" s="38"/>
      <c r="AM35" s="38"/>
      <c r="AN35" s="38"/>
      <c r="AO35" s="42"/>
      <c r="AP35" s="36"/>
      <c r="AQ35" s="36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" customHeight="1">
      <c r="B38" s="17"/>
      <c r="AR38" s="17"/>
    </row>
    <row r="39" spans="2:44" s="1" customFormat="1" ht="14.4" customHeight="1">
      <c r="B39" s="17"/>
      <c r="AR39" s="17"/>
    </row>
    <row r="40" spans="2:44" s="1" customFormat="1" ht="14.4" customHeight="1">
      <c r="B40" s="17"/>
      <c r="AR40" s="17"/>
    </row>
    <row r="41" spans="2:44" s="1" customFormat="1" ht="14.4" customHeight="1">
      <c r="B41" s="17"/>
      <c r="AR41" s="17"/>
    </row>
    <row r="42" spans="2:44" s="1" customFormat="1" ht="14.4" customHeight="1">
      <c r="B42" s="17"/>
      <c r="AR42" s="17"/>
    </row>
    <row r="43" spans="2:44" s="1" customFormat="1" ht="14.4" customHeight="1">
      <c r="B43" s="17"/>
      <c r="AR43" s="17"/>
    </row>
    <row r="44" spans="2:44" s="1" customFormat="1" ht="14.4" customHeight="1">
      <c r="B44" s="17"/>
      <c r="AR44" s="17"/>
    </row>
    <row r="45" spans="2:44" s="1" customFormat="1" ht="14.4" customHeight="1">
      <c r="B45" s="17"/>
      <c r="AR45" s="17"/>
    </row>
    <row r="46" spans="2:44" s="1" customFormat="1" ht="14.4" customHeight="1">
      <c r="B46" s="17"/>
      <c r="AR46" s="17"/>
    </row>
    <row r="47" spans="2:44" s="1" customFormat="1" ht="14.4" customHeight="1">
      <c r="B47" s="17"/>
      <c r="AR47" s="17"/>
    </row>
    <row r="48" spans="2:44" s="1" customFormat="1" ht="14.4" customHeight="1">
      <c r="B48" s="17"/>
      <c r="AR48" s="17"/>
    </row>
    <row r="49" spans="2:44" s="2" customFormat="1" ht="14.4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">
      <c r="A60" s="27"/>
      <c r="B60" s="28"/>
      <c r="C60" s="27"/>
      <c r="D60" s="46" t="s">
        <v>52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6" t="s">
        <v>53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6" t="s">
        <v>52</v>
      </c>
      <c r="AI60" s="30"/>
      <c r="AJ60" s="30"/>
      <c r="AK60" s="30"/>
      <c r="AL60" s="30"/>
      <c r="AM60" s="46" t="s">
        <v>53</v>
      </c>
      <c r="AN60" s="30"/>
      <c r="AO60" s="30"/>
      <c r="AP60" s="27"/>
      <c r="AQ60" s="27"/>
      <c r="AR60" s="28"/>
      <c r="BE60" s="27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">
      <c r="A64" s="27"/>
      <c r="B64" s="28"/>
      <c r="C64" s="27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27"/>
      <c r="AQ64" s="27"/>
      <c r="AR64" s="28"/>
      <c r="BE64" s="27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">
      <c r="A75" s="27"/>
      <c r="B75" s="28"/>
      <c r="C75" s="27"/>
      <c r="D75" s="46" t="s">
        <v>52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6" t="s">
        <v>53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6" t="s">
        <v>52</v>
      </c>
      <c r="AI75" s="30"/>
      <c r="AJ75" s="30"/>
      <c r="AK75" s="30"/>
      <c r="AL75" s="30"/>
      <c r="AM75" s="46" t="s">
        <v>53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28"/>
      <c r="BE77" s="27"/>
    </row>
    <row r="81" spans="1:57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28"/>
      <c r="BE81" s="27"/>
    </row>
    <row r="82" spans="1:57" s="2" customFormat="1" ht="24.95" customHeight="1">
      <c r="A82" s="27"/>
      <c r="B82" s="28"/>
      <c r="C82" s="18" t="s">
        <v>56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57" s="4" customFormat="1" ht="12" customHeight="1">
      <c r="A84" s="4"/>
      <c r="B84" s="52"/>
      <c r="C84" s="24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20200941vp1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2"/>
      <c r="BE84" s="4"/>
    </row>
    <row r="85" spans="1:57" s="5" customFormat="1" ht="36.95" customHeight="1">
      <c r="A85" s="5"/>
      <c r="B85" s="53"/>
      <c r="C85" s="54" t="s">
        <v>14</v>
      </c>
      <c r="D85" s="5"/>
      <c r="E85" s="5"/>
      <c r="F85" s="5"/>
      <c r="G85" s="5"/>
      <c r="H85" s="5"/>
      <c r="I85" s="5"/>
      <c r="J85" s="5"/>
      <c r="K85" s="5"/>
      <c r="L85" s="55" t="str">
        <f>K6</f>
        <v>Kanalizace Staré Město, ul. Pode Břehy a U Chodníčku- VCP a MP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3"/>
      <c r="BE85" s="5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4" t="s">
        <v>18</v>
      </c>
      <c r="D87" s="27"/>
      <c r="E87" s="27"/>
      <c r="F87" s="27"/>
      <c r="G87" s="27"/>
      <c r="H87" s="27"/>
      <c r="I87" s="27"/>
      <c r="J87" s="27"/>
      <c r="K87" s="27"/>
      <c r="L87" s="56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20</v>
      </c>
      <c r="AJ87" s="27"/>
      <c r="AK87" s="27"/>
      <c r="AL87" s="27"/>
      <c r="AM87" s="57" t="str">
        <f>IF(AN8="","",AN8)</f>
        <v>4. 5. 2022</v>
      </c>
      <c r="AN87" s="57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15" customHeight="1">
      <c r="A89" s="27"/>
      <c r="B89" s="28"/>
      <c r="C89" s="24" t="s">
        <v>22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>Obec Staré Město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32</v>
      </c>
      <c r="AJ89" s="27"/>
      <c r="AK89" s="27"/>
      <c r="AL89" s="27"/>
      <c r="AM89" s="58" t="str">
        <f>IF(E17="","",E17)</f>
        <v xml:space="preserve"> </v>
      </c>
      <c r="AN89" s="4"/>
      <c r="AO89" s="4"/>
      <c r="AP89" s="4"/>
      <c r="AQ89" s="27"/>
      <c r="AR89" s="28"/>
      <c r="AS89" s="59" t="s">
        <v>57</v>
      </c>
      <c r="AT89" s="60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27"/>
    </row>
    <row r="90" spans="1:57" s="2" customFormat="1" ht="15.15" customHeight="1">
      <c r="A90" s="27"/>
      <c r="B90" s="28"/>
      <c r="C90" s="24" t="s">
        <v>28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>JANKOSTAV s.r.o.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34</v>
      </c>
      <c r="AJ90" s="27"/>
      <c r="AK90" s="27"/>
      <c r="AL90" s="27"/>
      <c r="AM90" s="58" t="str">
        <f>IF(E20="","",E20)</f>
        <v>Ing. Martin Dvořák</v>
      </c>
      <c r="AN90" s="4"/>
      <c r="AO90" s="4"/>
      <c r="AP90" s="4"/>
      <c r="AQ90" s="27"/>
      <c r="AR90" s="28"/>
      <c r="AS90" s="63"/>
      <c r="AT90" s="64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27"/>
    </row>
    <row r="91" spans="1:57" s="2" customFormat="1" ht="10.8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63"/>
      <c r="AT91" s="64"/>
      <c r="AU91" s="65"/>
      <c r="AV91" s="65"/>
      <c r="AW91" s="65"/>
      <c r="AX91" s="65"/>
      <c r="AY91" s="65"/>
      <c r="AZ91" s="65"/>
      <c r="BA91" s="65"/>
      <c r="BB91" s="65"/>
      <c r="BC91" s="65"/>
      <c r="BD91" s="66"/>
      <c r="BE91" s="27"/>
    </row>
    <row r="92" spans="1:57" s="2" customFormat="1" ht="29.25" customHeight="1">
      <c r="A92" s="27"/>
      <c r="B92" s="28"/>
      <c r="C92" s="67" t="s">
        <v>58</v>
      </c>
      <c r="D92" s="68"/>
      <c r="E92" s="68"/>
      <c r="F92" s="68"/>
      <c r="G92" s="68"/>
      <c r="H92" s="69"/>
      <c r="I92" s="70" t="s">
        <v>59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71" t="s">
        <v>60</v>
      </c>
      <c r="AH92" s="68"/>
      <c r="AI92" s="68"/>
      <c r="AJ92" s="68"/>
      <c r="AK92" s="68"/>
      <c r="AL92" s="68"/>
      <c r="AM92" s="68"/>
      <c r="AN92" s="70" t="s">
        <v>61</v>
      </c>
      <c r="AO92" s="68"/>
      <c r="AP92" s="72"/>
      <c r="AQ92" s="73" t="s">
        <v>62</v>
      </c>
      <c r="AR92" s="28"/>
      <c r="AS92" s="74" t="s">
        <v>63</v>
      </c>
      <c r="AT92" s="75" t="s">
        <v>64</v>
      </c>
      <c r="AU92" s="75" t="s">
        <v>65</v>
      </c>
      <c r="AV92" s="75" t="s">
        <v>66</v>
      </c>
      <c r="AW92" s="75" t="s">
        <v>67</v>
      </c>
      <c r="AX92" s="75" t="s">
        <v>68</v>
      </c>
      <c r="AY92" s="75" t="s">
        <v>69</v>
      </c>
      <c r="AZ92" s="75" t="s">
        <v>70</v>
      </c>
      <c r="BA92" s="75" t="s">
        <v>71</v>
      </c>
      <c r="BB92" s="75" t="s">
        <v>72</v>
      </c>
      <c r="BC92" s="75" t="s">
        <v>73</v>
      </c>
      <c r="BD92" s="76" t="s">
        <v>74</v>
      </c>
      <c r="BE92" s="27"/>
    </row>
    <row r="93" spans="1:57" s="2" customFormat="1" ht="10.8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27"/>
    </row>
    <row r="94" spans="1:90" s="6" customFormat="1" ht="32.4" customHeight="1">
      <c r="A94" s="6"/>
      <c r="B94" s="80"/>
      <c r="C94" s="81" t="s">
        <v>75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3">
        <f>ROUND(AG95+AG107+AG120,2)</f>
        <v>5375857.08</v>
      </c>
      <c r="AH94" s="83"/>
      <c r="AI94" s="83"/>
      <c r="AJ94" s="83"/>
      <c r="AK94" s="83"/>
      <c r="AL94" s="83"/>
      <c r="AM94" s="83"/>
      <c r="AN94" s="84">
        <f>SUM(AG94,AT94)</f>
        <v>6504787.07</v>
      </c>
      <c r="AO94" s="84"/>
      <c r="AP94" s="84"/>
      <c r="AQ94" s="85" t="s">
        <v>1</v>
      </c>
      <c r="AR94" s="80"/>
      <c r="AS94" s="86">
        <f>ROUND(AS95+AS107+AS120,2)</f>
        <v>0</v>
      </c>
      <c r="AT94" s="87">
        <f>ROUND(SUM(AV94:AW94),2)</f>
        <v>1128929.99</v>
      </c>
      <c r="AU94" s="88">
        <f>ROUND(AU95+AU107+AU120,5)</f>
        <v>0</v>
      </c>
      <c r="AV94" s="87">
        <f>ROUND(AZ94*L29,2)</f>
        <v>1128929.99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ROUND(AZ95+AZ107+AZ120,2)</f>
        <v>5375857.08</v>
      </c>
      <c r="BA94" s="87">
        <f>ROUND(BA95+BA107+BA120,2)</f>
        <v>0</v>
      </c>
      <c r="BB94" s="87">
        <f>ROUND(BB95+BB107+BB120,2)</f>
        <v>0</v>
      </c>
      <c r="BC94" s="87">
        <f>ROUND(BC95+BC107+BC120,2)</f>
        <v>0</v>
      </c>
      <c r="BD94" s="89">
        <f>ROUND(BD95+BD107+BD120,2)</f>
        <v>0</v>
      </c>
      <c r="BE94" s="6"/>
      <c r="BS94" s="90" t="s">
        <v>76</v>
      </c>
      <c r="BT94" s="90" t="s">
        <v>77</v>
      </c>
      <c r="BU94" s="91" t="s">
        <v>78</v>
      </c>
      <c r="BV94" s="90" t="s">
        <v>79</v>
      </c>
      <c r="BW94" s="90" t="s">
        <v>4</v>
      </c>
      <c r="BX94" s="90" t="s">
        <v>80</v>
      </c>
      <c r="CL94" s="90" t="s">
        <v>1</v>
      </c>
    </row>
    <row r="95" spans="1:91" s="7" customFormat="1" ht="16.5" customHeight="1">
      <c r="A95" s="7"/>
      <c r="B95" s="92"/>
      <c r="C95" s="93"/>
      <c r="D95" s="94" t="s">
        <v>81</v>
      </c>
      <c r="E95" s="94"/>
      <c r="F95" s="94"/>
      <c r="G95" s="94"/>
      <c r="H95" s="94"/>
      <c r="I95" s="95"/>
      <c r="J95" s="94" t="s">
        <v>82</v>
      </c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6">
        <f>ROUND(AG96+AG101,2)</f>
        <v>1773363.75</v>
      </c>
      <c r="AH95" s="95"/>
      <c r="AI95" s="95"/>
      <c r="AJ95" s="95"/>
      <c r="AK95" s="95"/>
      <c r="AL95" s="95"/>
      <c r="AM95" s="95"/>
      <c r="AN95" s="97">
        <f>SUM(AG95,AT95)</f>
        <v>2145770.14</v>
      </c>
      <c r="AO95" s="95"/>
      <c r="AP95" s="95"/>
      <c r="AQ95" s="98" t="s">
        <v>83</v>
      </c>
      <c r="AR95" s="92"/>
      <c r="AS95" s="99">
        <f>ROUND(AS96+AS101,2)</f>
        <v>0</v>
      </c>
      <c r="AT95" s="100">
        <f>ROUND(SUM(AV95:AW95),2)</f>
        <v>372406.39</v>
      </c>
      <c r="AU95" s="101">
        <f>ROUND(AU96+AU101,5)</f>
        <v>0</v>
      </c>
      <c r="AV95" s="100">
        <f>ROUND(AZ95*L29,2)</f>
        <v>372406.39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ROUND(AZ96+AZ101,2)</f>
        <v>1773363.75</v>
      </c>
      <c r="BA95" s="100">
        <f>ROUND(BA96+BA101,2)</f>
        <v>0</v>
      </c>
      <c r="BB95" s="100">
        <f>ROUND(BB96+BB101,2)</f>
        <v>0</v>
      </c>
      <c r="BC95" s="100">
        <f>ROUND(BC96+BC101,2)</f>
        <v>0</v>
      </c>
      <c r="BD95" s="102">
        <f>ROUND(BD96+BD101,2)</f>
        <v>0</v>
      </c>
      <c r="BE95" s="7"/>
      <c r="BS95" s="103" t="s">
        <v>76</v>
      </c>
      <c r="BT95" s="103" t="s">
        <v>81</v>
      </c>
      <c r="BU95" s="103" t="s">
        <v>78</v>
      </c>
      <c r="BV95" s="103" t="s">
        <v>79</v>
      </c>
      <c r="BW95" s="103" t="s">
        <v>84</v>
      </c>
      <c r="BX95" s="103" t="s">
        <v>4</v>
      </c>
      <c r="CL95" s="103" t="s">
        <v>1</v>
      </c>
      <c r="CM95" s="103" t="s">
        <v>85</v>
      </c>
    </row>
    <row r="96" spans="1:90" s="4" customFormat="1" ht="16.5" customHeight="1">
      <c r="A96" s="4"/>
      <c r="B96" s="52"/>
      <c r="C96" s="104"/>
      <c r="D96" s="104"/>
      <c r="E96" s="105" t="s">
        <v>86</v>
      </c>
      <c r="F96" s="105"/>
      <c r="G96" s="105"/>
      <c r="H96" s="105"/>
      <c r="I96" s="105"/>
      <c r="J96" s="104"/>
      <c r="K96" s="105" t="s">
        <v>87</v>
      </c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6">
        <f>ROUND(SUM(AG97:AG100),2)</f>
        <v>779472.45</v>
      </c>
      <c r="AH96" s="104"/>
      <c r="AI96" s="104"/>
      <c r="AJ96" s="104"/>
      <c r="AK96" s="104"/>
      <c r="AL96" s="104"/>
      <c r="AM96" s="104"/>
      <c r="AN96" s="107">
        <f>SUM(AG96,AT96)</f>
        <v>943161.6599999999</v>
      </c>
      <c r="AO96" s="104"/>
      <c r="AP96" s="104"/>
      <c r="AQ96" s="108" t="s">
        <v>88</v>
      </c>
      <c r="AR96" s="52"/>
      <c r="AS96" s="109">
        <f>ROUND(SUM(AS97:AS100),2)</f>
        <v>0</v>
      </c>
      <c r="AT96" s="110">
        <f>ROUND(SUM(AV96:AW96),2)</f>
        <v>163689.21</v>
      </c>
      <c r="AU96" s="111">
        <f>ROUND(SUM(AU97:AU100),5)</f>
        <v>0</v>
      </c>
      <c r="AV96" s="110">
        <f>ROUND(AZ96*L29,2)</f>
        <v>163689.21</v>
      </c>
      <c r="AW96" s="110">
        <f>ROUND(BA96*L30,2)</f>
        <v>0</v>
      </c>
      <c r="AX96" s="110">
        <f>ROUND(BB96*L29,2)</f>
        <v>0</v>
      </c>
      <c r="AY96" s="110">
        <f>ROUND(BC96*L30,2)</f>
        <v>0</v>
      </c>
      <c r="AZ96" s="110">
        <f>ROUND(SUM(AZ97:AZ100),2)</f>
        <v>779472.45</v>
      </c>
      <c r="BA96" s="110">
        <f>ROUND(SUM(BA97:BA100),2)</f>
        <v>0</v>
      </c>
      <c r="BB96" s="110">
        <f>ROUND(SUM(BB97:BB100),2)</f>
        <v>0</v>
      </c>
      <c r="BC96" s="110">
        <f>ROUND(SUM(BC97:BC100),2)</f>
        <v>0</v>
      </c>
      <c r="BD96" s="112">
        <f>ROUND(SUM(BD97:BD100),2)</f>
        <v>0</v>
      </c>
      <c r="BE96" s="4"/>
      <c r="BS96" s="21" t="s">
        <v>76</v>
      </c>
      <c r="BT96" s="21" t="s">
        <v>85</v>
      </c>
      <c r="BU96" s="21" t="s">
        <v>78</v>
      </c>
      <c r="BV96" s="21" t="s">
        <v>79</v>
      </c>
      <c r="BW96" s="21" t="s">
        <v>89</v>
      </c>
      <c r="BX96" s="21" t="s">
        <v>84</v>
      </c>
      <c r="CL96" s="21" t="s">
        <v>1</v>
      </c>
    </row>
    <row r="97" spans="1:90" s="4" customFormat="1" ht="16.5" customHeight="1">
      <c r="A97" s="113" t="s">
        <v>90</v>
      </c>
      <c r="B97" s="52"/>
      <c r="C97" s="104"/>
      <c r="D97" s="104"/>
      <c r="E97" s="104"/>
      <c r="F97" s="105" t="s">
        <v>91</v>
      </c>
      <c r="G97" s="105"/>
      <c r="H97" s="105"/>
      <c r="I97" s="105"/>
      <c r="J97" s="105"/>
      <c r="K97" s="104"/>
      <c r="L97" s="105" t="s">
        <v>92</v>
      </c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'1a1 - Ostranění podkladu ...'!J34</f>
        <v>101709.06</v>
      </c>
      <c r="AH97" s="104"/>
      <c r="AI97" s="104"/>
      <c r="AJ97" s="104"/>
      <c r="AK97" s="104"/>
      <c r="AL97" s="104"/>
      <c r="AM97" s="104"/>
      <c r="AN97" s="107">
        <f>SUM(AG97,AT97)</f>
        <v>123067.95999999999</v>
      </c>
      <c r="AO97" s="104"/>
      <c r="AP97" s="104"/>
      <c r="AQ97" s="108" t="s">
        <v>88</v>
      </c>
      <c r="AR97" s="52"/>
      <c r="AS97" s="109">
        <v>0</v>
      </c>
      <c r="AT97" s="110">
        <f>ROUND(SUM(AV97:AW97),2)</f>
        <v>21358.9</v>
      </c>
      <c r="AU97" s="111">
        <f>'1a1 - Ostranění podkladu ...'!P126</f>
        <v>0</v>
      </c>
      <c r="AV97" s="110">
        <f>'1a1 - Ostranění podkladu ...'!J37</f>
        <v>21358.9</v>
      </c>
      <c r="AW97" s="110">
        <f>'1a1 - Ostranění podkladu ...'!J38</f>
        <v>0</v>
      </c>
      <c r="AX97" s="110">
        <f>'1a1 - Ostranění podkladu ...'!J39</f>
        <v>0</v>
      </c>
      <c r="AY97" s="110">
        <f>'1a1 - Ostranění podkladu ...'!J40</f>
        <v>0</v>
      </c>
      <c r="AZ97" s="110">
        <f>'1a1 - Ostranění podkladu ...'!F37</f>
        <v>101709.06</v>
      </c>
      <c r="BA97" s="110">
        <f>'1a1 - Ostranění podkladu ...'!F38</f>
        <v>0</v>
      </c>
      <c r="BB97" s="110">
        <f>'1a1 - Ostranění podkladu ...'!F39</f>
        <v>0</v>
      </c>
      <c r="BC97" s="110">
        <f>'1a1 - Ostranění podkladu ...'!F40</f>
        <v>0</v>
      </c>
      <c r="BD97" s="112">
        <f>'1a1 - Ostranění podkladu ...'!F41</f>
        <v>0</v>
      </c>
      <c r="BE97" s="4"/>
      <c r="BT97" s="21" t="s">
        <v>93</v>
      </c>
      <c r="BV97" s="21" t="s">
        <v>79</v>
      </c>
      <c r="BW97" s="21" t="s">
        <v>94</v>
      </c>
      <c r="BX97" s="21" t="s">
        <v>89</v>
      </c>
      <c r="CL97" s="21" t="s">
        <v>1</v>
      </c>
    </row>
    <row r="98" spans="1:90" s="4" customFormat="1" ht="16.5" customHeight="1">
      <c r="A98" s="113" t="s">
        <v>90</v>
      </c>
      <c r="B98" s="52"/>
      <c r="C98" s="104"/>
      <c r="D98" s="104"/>
      <c r="E98" s="104"/>
      <c r="F98" s="105" t="s">
        <v>95</v>
      </c>
      <c r="G98" s="105"/>
      <c r="H98" s="105"/>
      <c r="I98" s="105"/>
      <c r="J98" s="105"/>
      <c r="K98" s="104"/>
      <c r="L98" s="105" t="s">
        <v>96</v>
      </c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'1a2 - Frézování + sutě'!J34</f>
        <v>131869.79</v>
      </c>
      <c r="AH98" s="104"/>
      <c r="AI98" s="104"/>
      <c r="AJ98" s="104"/>
      <c r="AK98" s="104"/>
      <c r="AL98" s="104"/>
      <c r="AM98" s="104"/>
      <c r="AN98" s="107">
        <f>SUM(AG98,AT98)</f>
        <v>159562.45</v>
      </c>
      <c r="AO98" s="104"/>
      <c r="AP98" s="104"/>
      <c r="AQ98" s="108" t="s">
        <v>88</v>
      </c>
      <c r="AR98" s="52"/>
      <c r="AS98" s="109">
        <v>0</v>
      </c>
      <c r="AT98" s="110">
        <f>ROUND(SUM(AV98:AW98),2)</f>
        <v>27692.66</v>
      </c>
      <c r="AU98" s="111">
        <f>'1a2 - Frézování + sutě'!P126</f>
        <v>0</v>
      </c>
      <c r="AV98" s="110">
        <f>'1a2 - Frézování + sutě'!J37</f>
        <v>27692.66</v>
      </c>
      <c r="AW98" s="110">
        <f>'1a2 - Frézování + sutě'!J38</f>
        <v>0</v>
      </c>
      <c r="AX98" s="110">
        <f>'1a2 - Frézování + sutě'!J39</f>
        <v>0</v>
      </c>
      <c r="AY98" s="110">
        <f>'1a2 - Frézování + sutě'!J40</f>
        <v>0</v>
      </c>
      <c r="AZ98" s="110">
        <f>'1a2 - Frézování + sutě'!F37</f>
        <v>131869.79</v>
      </c>
      <c r="BA98" s="110">
        <f>'1a2 - Frézování + sutě'!F38</f>
        <v>0</v>
      </c>
      <c r="BB98" s="110">
        <f>'1a2 - Frézování + sutě'!F39</f>
        <v>0</v>
      </c>
      <c r="BC98" s="110">
        <f>'1a2 - Frézování + sutě'!F40</f>
        <v>0</v>
      </c>
      <c r="BD98" s="112">
        <f>'1a2 - Frézování + sutě'!F41</f>
        <v>0</v>
      </c>
      <c r="BE98" s="4"/>
      <c r="BT98" s="21" t="s">
        <v>93</v>
      </c>
      <c r="BV98" s="21" t="s">
        <v>79</v>
      </c>
      <c r="BW98" s="21" t="s">
        <v>97</v>
      </c>
      <c r="BX98" s="21" t="s">
        <v>89</v>
      </c>
      <c r="CL98" s="21" t="s">
        <v>1</v>
      </c>
    </row>
    <row r="99" spans="1:90" s="4" customFormat="1" ht="16.5" customHeight="1">
      <c r="A99" s="113" t="s">
        <v>90</v>
      </c>
      <c r="B99" s="52"/>
      <c r="C99" s="104"/>
      <c r="D99" s="104"/>
      <c r="E99" s="104"/>
      <c r="F99" s="105" t="s">
        <v>98</v>
      </c>
      <c r="G99" s="105"/>
      <c r="H99" s="105"/>
      <c r="I99" s="105"/>
      <c r="J99" s="105"/>
      <c r="K99" s="104"/>
      <c r="L99" s="105" t="s">
        <v>99</v>
      </c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7">
        <f>'1a4 - Konstrukční vrstvy ...'!J34</f>
        <v>510382.6</v>
      </c>
      <c r="AH99" s="104"/>
      <c r="AI99" s="104"/>
      <c r="AJ99" s="104"/>
      <c r="AK99" s="104"/>
      <c r="AL99" s="104"/>
      <c r="AM99" s="104"/>
      <c r="AN99" s="107">
        <f>SUM(AG99,AT99)</f>
        <v>617562.95</v>
      </c>
      <c r="AO99" s="104"/>
      <c r="AP99" s="104"/>
      <c r="AQ99" s="108" t="s">
        <v>88</v>
      </c>
      <c r="AR99" s="52"/>
      <c r="AS99" s="109">
        <v>0</v>
      </c>
      <c r="AT99" s="110">
        <f>ROUND(SUM(AV99:AW99),2)</f>
        <v>107180.35</v>
      </c>
      <c r="AU99" s="111">
        <f>'1a4 - Konstrukční vrstvy ...'!P125</f>
        <v>0</v>
      </c>
      <c r="AV99" s="110">
        <f>'1a4 - Konstrukční vrstvy ...'!J37</f>
        <v>107180.35</v>
      </c>
      <c r="AW99" s="110">
        <f>'1a4 - Konstrukční vrstvy ...'!J38</f>
        <v>0</v>
      </c>
      <c r="AX99" s="110">
        <f>'1a4 - Konstrukční vrstvy ...'!J39</f>
        <v>0</v>
      </c>
      <c r="AY99" s="110">
        <f>'1a4 - Konstrukční vrstvy ...'!J40</f>
        <v>0</v>
      </c>
      <c r="AZ99" s="110">
        <f>'1a4 - Konstrukční vrstvy ...'!F37</f>
        <v>510382.6</v>
      </c>
      <c r="BA99" s="110">
        <f>'1a4 - Konstrukční vrstvy ...'!F38</f>
        <v>0</v>
      </c>
      <c r="BB99" s="110">
        <f>'1a4 - Konstrukční vrstvy ...'!F39</f>
        <v>0</v>
      </c>
      <c r="BC99" s="110">
        <f>'1a4 - Konstrukční vrstvy ...'!F40</f>
        <v>0</v>
      </c>
      <c r="BD99" s="112">
        <f>'1a4 - Konstrukční vrstvy ...'!F41</f>
        <v>0</v>
      </c>
      <c r="BE99" s="4"/>
      <c r="BT99" s="21" t="s">
        <v>93</v>
      </c>
      <c r="BV99" s="21" t="s">
        <v>79</v>
      </c>
      <c r="BW99" s="21" t="s">
        <v>100</v>
      </c>
      <c r="BX99" s="21" t="s">
        <v>89</v>
      </c>
      <c r="CL99" s="21" t="s">
        <v>1</v>
      </c>
    </row>
    <row r="100" spans="1:90" s="4" customFormat="1" ht="16.5" customHeight="1">
      <c r="A100" s="113" t="s">
        <v>90</v>
      </c>
      <c r="B100" s="52"/>
      <c r="C100" s="104"/>
      <c r="D100" s="104"/>
      <c r="E100" s="104"/>
      <c r="F100" s="105" t="s">
        <v>101</v>
      </c>
      <c r="G100" s="105"/>
      <c r="H100" s="105"/>
      <c r="I100" s="105"/>
      <c r="J100" s="105"/>
      <c r="K100" s="104"/>
      <c r="L100" s="105" t="s">
        <v>102</v>
      </c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7">
        <f>'1a5 - Obruby'!J34</f>
        <v>35511</v>
      </c>
      <c r="AH100" s="104"/>
      <c r="AI100" s="104"/>
      <c r="AJ100" s="104"/>
      <c r="AK100" s="104"/>
      <c r="AL100" s="104"/>
      <c r="AM100" s="104"/>
      <c r="AN100" s="107">
        <f>SUM(AG100,AT100)</f>
        <v>42968.31</v>
      </c>
      <c r="AO100" s="104"/>
      <c r="AP100" s="104"/>
      <c r="AQ100" s="108" t="s">
        <v>88</v>
      </c>
      <c r="AR100" s="52"/>
      <c r="AS100" s="109">
        <v>0</v>
      </c>
      <c r="AT100" s="110">
        <f>ROUND(SUM(AV100:AW100),2)</f>
        <v>7457.31</v>
      </c>
      <c r="AU100" s="111">
        <f>'1a5 - Obruby'!P125</f>
        <v>0</v>
      </c>
      <c r="AV100" s="110">
        <f>'1a5 - Obruby'!J37</f>
        <v>7457.31</v>
      </c>
      <c r="AW100" s="110">
        <f>'1a5 - Obruby'!J38</f>
        <v>0</v>
      </c>
      <c r="AX100" s="110">
        <f>'1a5 - Obruby'!J39</f>
        <v>0</v>
      </c>
      <c r="AY100" s="110">
        <f>'1a5 - Obruby'!J40</f>
        <v>0</v>
      </c>
      <c r="AZ100" s="110">
        <f>'1a5 - Obruby'!F37</f>
        <v>35511</v>
      </c>
      <c r="BA100" s="110">
        <f>'1a5 - Obruby'!F38</f>
        <v>0</v>
      </c>
      <c r="BB100" s="110">
        <f>'1a5 - Obruby'!F39</f>
        <v>0</v>
      </c>
      <c r="BC100" s="110">
        <f>'1a5 - Obruby'!F40</f>
        <v>0</v>
      </c>
      <c r="BD100" s="112">
        <f>'1a5 - Obruby'!F41</f>
        <v>0</v>
      </c>
      <c r="BE100" s="4"/>
      <c r="BT100" s="21" t="s">
        <v>93</v>
      </c>
      <c r="BV100" s="21" t="s">
        <v>79</v>
      </c>
      <c r="BW100" s="21" t="s">
        <v>103</v>
      </c>
      <c r="BX100" s="21" t="s">
        <v>89</v>
      </c>
      <c r="CL100" s="21" t="s">
        <v>1</v>
      </c>
    </row>
    <row r="101" spans="1:90" s="4" customFormat="1" ht="16.5" customHeight="1">
      <c r="A101" s="4"/>
      <c r="B101" s="52"/>
      <c r="C101" s="104"/>
      <c r="D101" s="104"/>
      <c r="E101" s="105" t="s">
        <v>104</v>
      </c>
      <c r="F101" s="105"/>
      <c r="G101" s="105"/>
      <c r="H101" s="105"/>
      <c r="I101" s="105"/>
      <c r="J101" s="104"/>
      <c r="K101" s="105" t="s">
        <v>105</v>
      </c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6">
        <f>ROUND(SUM(AG102:AG106),2)</f>
        <v>993891.3</v>
      </c>
      <c r="AH101" s="104"/>
      <c r="AI101" s="104"/>
      <c r="AJ101" s="104"/>
      <c r="AK101" s="104"/>
      <c r="AL101" s="104"/>
      <c r="AM101" s="104"/>
      <c r="AN101" s="107">
        <f>SUM(AG101,AT101)</f>
        <v>1202608.47</v>
      </c>
      <c r="AO101" s="104"/>
      <c r="AP101" s="104"/>
      <c r="AQ101" s="108" t="s">
        <v>88</v>
      </c>
      <c r="AR101" s="52"/>
      <c r="AS101" s="109">
        <f>ROUND(SUM(AS102:AS106),2)</f>
        <v>0</v>
      </c>
      <c r="AT101" s="110">
        <f>ROUND(SUM(AV101:AW101),2)</f>
        <v>208717.17</v>
      </c>
      <c r="AU101" s="111">
        <f>ROUND(SUM(AU102:AU106),5)</f>
        <v>0</v>
      </c>
      <c r="AV101" s="110">
        <f>ROUND(AZ101*L29,2)</f>
        <v>208717.17</v>
      </c>
      <c r="AW101" s="110">
        <f>ROUND(BA101*L30,2)</f>
        <v>0</v>
      </c>
      <c r="AX101" s="110">
        <f>ROUND(BB101*L29,2)</f>
        <v>0</v>
      </c>
      <c r="AY101" s="110">
        <f>ROUND(BC101*L30,2)</f>
        <v>0</v>
      </c>
      <c r="AZ101" s="110">
        <f>ROUND(SUM(AZ102:AZ106),2)</f>
        <v>993891.3</v>
      </c>
      <c r="BA101" s="110">
        <f>ROUND(SUM(BA102:BA106),2)</f>
        <v>0</v>
      </c>
      <c r="BB101" s="110">
        <f>ROUND(SUM(BB102:BB106),2)</f>
        <v>0</v>
      </c>
      <c r="BC101" s="110">
        <f>ROUND(SUM(BC102:BC106),2)</f>
        <v>0</v>
      </c>
      <c r="BD101" s="112">
        <f>ROUND(SUM(BD102:BD106),2)</f>
        <v>0</v>
      </c>
      <c r="BE101" s="4"/>
      <c r="BS101" s="21" t="s">
        <v>76</v>
      </c>
      <c r="BT101" s="21" t="s">
        <v>85</v>
      </c>
      <c r="BU101" s="21" t="s">
        <v>78</v>
      </c>
      <c r="BV101" s="21" t="s">
        <v>79</v>
      </c>
      <c r="BW101" s="21" t="s">
        <v>106</v>
      </c>
      <c r="BX101" s="21" t="s">
        <v>84</v>
      </c>
      <c r="CL101" s="21" t="s">
        <v>1</v>
      </c>
    </row>
    <row r="102" spans="1:90" s="4" customFormat="1" ht="16.5" customHeight="1">
      <c r="A102" s="113" t="s">
        <v>90</v>
      </c>
      <c r="B102" s="52"/>
      <c r="C102" s="104"/>
      <c r="D102" s="104"/>
      <c r="E102" s="104"/>
      <c r="F102" s="105" t="s">
        <v>107</v>
      </c>
      <c r="G102" s="105"/>
      <c r="H102" s="105"/>
      <c r="I102" s="105"/>
      <c r="J102" s="105"/>
      <c r="K102" s="104"/>
      <c r="L102" s="105" t="s">
        <v>92</v>
      </c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7">
        <f>'1b1 - Ostranění podkladu ...'!J34</f>
        <v>124089.84</v>
      </c>
      <c r="AH102" s="104"/>
      <c r="AI102" s="104"/>
      <c r="AJ102" s="104"/>
      <c r="AK102" s="104"/>
      <c r="AL102" s="104"/>
      <c r="AM102" s="104"/>
      <c r="AN102" s="107">
        <f>SUM(AG102,AT102)</f>
        <v>150148.71</v>
      </c>
      <c r="AO102" s="104"/>
      <c r="AP102" s="104"/>
      <c r="AQ102" s="108" t="s">
        <v>88</v>
      </c>
      <c r="AR102" s="52"/>
      <c r="AS102" s="109">
        <v>0</v>
      </c>
      <c r="AT102" s="110">
        <f>ROUND(SUM(AV102:AW102),2)</f>
        <v>26058.87</v>
      </c>
      <c r="AU102" s="111">
        <f>'1b1 - Ostranění podkladu ...'!P126</f>
        <v>0</v>
      </c>
      <c r="AV102" s="110">
        <f>'1b1 - Ostranění podkladu ...'!J37</f>
        <v>26058.87</v>
      </c>
      <c r="AW102" s="110">
        <f>'1b1 - Ostranění podkladu ...'!J38</f>
        <v>0</v>
      </c>
      <c r="AX102" s="110">
        <f>'1b1 - Ostranění podkladu ...'!J39</f>
        <v>0</v>
      </c>
      <c r="AY102" s="110">
        <f>'1b1 - Ostranění podkladu ...'!J40</f>
        <v>0</v>
      </c>
      <c r="AZ102" s="110">
        <f>'1b1 - Ostranění podkladu ...'!F37</f>
        <v>124089.84</v>
      </c>
      <c r="BA102" s="110">
        <f>'1b1 - Ostranění podkladu ...'!F38</f>
        <v>0</v>
      </c>
      <c r="BB102" s="110">
        <f>'1b1 - Ostranění podkladu ...'!F39</f>
        <v>0</v>
      </c>
      <c r="BC102" s="110">
        <f>'1b1 - Ostranění podkladu ...'!F40</f>
        <v>0</v>
      </c>
      <c r="BD102" s="112">
        <f>'1b1 - Ostranění podkladu ...'!F41</f>
        <v>0</v>
      </c>
      <c r="BE102" s="4"/>
      <c r="BT102" s="21" t="s">
        <v>93</v>
      </c>
      <c r="BV102" s="21" t="s">
        <v>79</v>
      </c>
      <c r="BW102" s="21" t="s">
        <v>108</v>
      </c>
      <c r="BX102" s="21" t="s">
        <v>106</v>
      </c>
      <c r="CL102" s="21" t="s">
        <v>1</v>
      </c>
    </row>
    <row r="103" spans="1:90" s="4" customFormat="1" ht="16.5" customHeight="1">
      <c r="A103" s="113" t="s">
        <v>90</v>
      </c>
      <c r="B103" s="52"/>
      <c r="C103" s="104"/>
      <c r="D103" s="104"/>
      <c r="E103" s="104"/>
      <c r="F103" s="105" t="s">
        <v>109</v>
      </c>
      <c r="G103" s="105"/>
      <c r="H103" s="105"/>
      <c r="I103" s="105"/>
      <c r="J103" s="105"/>
      <c r="K103" s="104"/>
      <c r="L103" s="105" t="s">
        <v>96</v>
      </c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7">
        <f>'1b2 - Frézování + sutě'!J34</f>
        <v>161896.56</v>
      </c>
      <c r="AH103" s="104"/>
      <c r="AI103" s="104"/>
      <c r="AJ103" s="104"/>
      <c r="AK103" s="104"/>
      <c r="AL103" s="104"/>
      <c r="AM103" s="104"/>
      <c r="AN103" s="107">
        <f>SUM(AG103,AT103)</f>
        <v>195894.84</v>
      </c>
      <c r="AO103" s="104"/>
      <c r="AP103" s="104"/>
      <c r="AQ103" s="108" t="s">
        <v>88</v>
      </c>
      <c r="AR103" s="52"/>
      <c r="AS103" s="109">
        <v>0</v>
      </c>
      <c r="AT103" s="110">
        <f>ROUND(SUM(AV103:AW103),2)</f>
        <v>33998.28</v>
      </c>
      <c r="AU103" s="111">
        <f>'1b2 - Frézování + sutě'!P126</f>
        <v>0</v>
      </c>
      <c r="AV103" s="110">
        <f>'1b2 - Frézování + sutě'!J37</f>
        <v>33998.28</v>
      </c>
      <c r="AW103" s="110">
        <f>'1b2 - Frézování + sutě'!J38</f>
        <v>0</v>
      </c>
      <c r="AX103" s="110">
        <f>'1b2 - Frézování + sutě'!J39</f>
        <v>0</v>
      </c>
      <c r="AY103" s="110">
        <f>'1b2 - Frézování + sutě'!J40</f>
        <v>0</v>
      </c>
      <c r="AZ103" s="110">
        <f>'1b2 - Frézování + sutě'!F37</f>
        <v>161896.56</v>
      </c>
      <c r="BA103" s="110">
        <f>'1b2 - Frézování + sutě'!F38</f>
        <v>0</v>
      </c>
      <c r="BB103" s="110">
        <f>'1b2 - Frézování + sutě'!F39</f>
        <v>0</v>
      </c>
      <c r="BC103" s="110">
        <f>'1b2 - Frézování + sutě'!F40</f>
        <v>0</v>
      </c>
      <c r="BD103" s="112">
        <f>'1b2 - Frézování + sutě'!F41</f>
        <v>0</v>
      </c>
      <c r="BE103" s="4"/>
      <c r="BT103" s="21" t="s">
        <v>93</v>
      </c>
      <c r="BV103" s="21" t="s">
        <v>79</v>
      </c>
      <c r="BW103" s="21" t="s">
        <v>110</v>
      </c>
      <c r="BX103" s="21" t="s">
        <v>106</v>
      </c>
      <c r="CL103" s="21" t="s">
        <v>1</v>
      </c>
    </row>
    <row r="104" spans="1:90" s="4" customFormat="1" ht="16.5" customHeight="1">
      <c r="A104" s="113" t="s">
        <v>90</v>
      </c>
      <c r="B104" s="52"/>
      <c r="C104" s="104"/>
      <c r="D104" s="104"/>
      <c r="E104" s="104"/>
      <c r="F104" s="105" t="s">
        <v>111</v>
      </c>
      <c r="G104" s="105"/>
      <c r="H104" s="105"/>
      <c r="I104" s="105"/>
      <c r="J104" s="105"/>
      <c r="K104" s="104"/>
      <c r="L104" s="105" t="s">
        <v>112</v>
      </c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7">
        <f>'1b3 - Vytrhání obrub + sutě'!J34</f>
        <v>3598.5</v>
      </c>
      <c r="AH104" s="104"/>
      <c r="AI104" s="104"/>
      <c r="AJ104" s="104"/>
      <c r="AK104" s="104"/>
      <c r="AL104" s="104"/>
      <c r="AM104" s="104"/>
      <c r="AN104" s="107">
        <f>SUM(AG104,AT104)</f>
        <v>4354.1900000000005</v>
      </c>
      <c r="AO104" s="104"/>
      <c r="AP104" s="104"/>
      <c r="AQ104" s="108" t="s">
        <v>88</v>
      </c>
      <c r="AR104" s="52"/>
      <c r="AS104" s="109">
        <v>0</v>
      </c>
      <c r="AT104" s="110">
        <f>ROUND(SUM(AV104:AW104),2)</f>
        <v>755.69</v>
      </c>
      <c r="AU104" s="111">
        <f>'1b3 - Vytrhání obrub + sutě'!P126</f>
        <v>0</v>
      </c>
      <c r="AV104" s="110">
        <f>'1b3 - Vytrhání obrub + sutě'!J37</f>
        <v>755.69</v>
      </c>
      <c r="AW104" s="110">
        <f>'1b3 - Vytrhání obrub + sutě'!J38</f>
        <v>0</v>
      </c>
      <c r="AX104" s="110">
        <f>'1b3 - Vytrhání obrub + sutě'!J39</f>
        <v>0</v>
      </c>
      <c r="AY104" s="110">
        <f>'1b3 - Vytrhání obrub + sutě'!J40</f>
        <v>0</v>
      </c>
      <c r="AZ104" s="110">
        <f>'1b3 - Vytrhání obrub + sutě'!F37</f>
        <v>3598.5</v>
      </c>
      <c r="BA104" s="110">
        <f>'1b3 - Vytrhání obrub + sutě'!F38</f>
        <v>0</v>
      </c>
      <c r="BB104" s="110">
        <f>'1b3 - Vytrhání obrub + sutě'!F39</f>
        <v>0</v>
      </c>
      <c r="BC104" s="110">
        <f>'1b3 - Vytrhání obrub + sutě'!F40</f>
        <v>0</v>
      </c>
      <c r="BD104" s="112">
        <f>'1b3 - Vytrhání obrub + sutě'!F41</f>
        <v>0</v>
      </c>
      <c r="BE104" s="4"/>
      <c r="BT104" s="21" t="s">
        <v>93</v>
      </c>
      <c r="BV104" s="21" t="s">
        <v>79</v>
      </c>
      <c r="BW104" s="21" t="s">
        <v>113</v>
      </c>
      <c r="BX104" s="21" t="s">
        <v>106</v>
      </c>
      <c r="CL104" s="21" t="s">
        <v>1</v>
      </c>
    </row>
    <row r="105" spans="1:90" s="4" customFormat="1" ht="16.5" customHeight="1">
      <c r="A105" s="113" t="s">
        <v>90</v>
      </c>
      <c r="B105" s="52"/>
      <c r="C105" s="104"/>
      <c r="D105" s="104"/>
      <c r="E105" s="104"/>
      <c r="F105" s="105" t="s">
        <v>114</v>
      </c>
      <c r="G105" s="105"/>
      <c r="H105" s="105"/>
      <c r="I105" s="105"/>
      <c r="J105" s="105"/>
      <c r="K105" s="104"/>
      <c r="L105" s="105" t="s">
        <v>99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7">
        <f>'1b4 - Konstrukční vrstvy ...'!J34</f>
        <v>642860.4</v>
      </c>
      <c r="AH105" s="104"/>
      <c r="AI105" s="104"/>
      <c r="AJ105" s="104"/>
      <c r="AK105" s="104"/>
      <c r="AL105" s="104"/>
      <c r="AM105" s="104"/>
      <c r="AN105" s="107">
        <f>SUM(AG105,AT105)</f>
        <v>777861.0800000001</v>
      </c>
      <c r="AO105" s="104"/>
      <c r="AP105" s="104"/>
      <c r="AQ105" s="108" t="s">
        <v>88</v>
      </c>
      <c r="AR105" s="52"/>
      <c r="AS105" s="109">
        <v>0</v>
      </c>
      <c r="AT105" s="110">
        <f>ROUND(SUM(AV105:AW105),2)</f>
        <v>135000.68</v>
      </c>
      <c r="AU105" s="111">
        <f>'1b4 - Konstrukční vrstvy ...'!P125</f>
        <v>0</v>
      </c>
      <c r="AV105" s="110">
        <f>'1b4 - Konstrukční vrstvy ...'!J37</f>
        <v>135000.68</v>
      </c>
      <c r="AW105" s="110">
        <f>'1b4 - Konstrukční vrstvy ...'!J38</f>
        <v>0</v>
      </c>
      <c r="AX105" s="110">
        <f>'1b4 - Konstrukční vrstvy ...'!J39</f>
        <v>0</v>
      </c>
      <c r="AY105" s="110">
        <f>'1b4 - Konstrukční vrstvy ...'!J40</f>
        <v>0</v>
      </c>
      <c r="AZ105" s="110">
        <f>'1b4 - Konstrukční vrstvy ...'!F37</f>
        <v>642860.4</v>
      </c>
      <c r="BA105" s="110">
        <f>'1b4 - Konstrukční vrstvy ...'!F38</f>
        <v>0</v>
      </c>
      <c r="BB105" s="110">
        <f>'1b4 - Konstrukční vrstvy ...'!F39</f>
        <v>0</v>
      </c>
      <c r="BC105" s="110">
        <f>'1b4 - Konstrukční vrstvy ...'!F40</f>
        <v>0</v>
      </c>
      <c r="BD105" s="112">
        <f>'1b4 - Konstrukční vrstvy ...'!F41</f>
        <v>0</v>
      </c>
      <c r="BE105" s="4"/>
      <c r="BT105" s="21" t="s">
        <v>93</v>
      </c>
      <c r="BV105" s="21" t="s">
        <v>79</v>
      </c>
      <c r="BW105" s="21" t="s">
        <v>115</v>
      </c>
      <c r="BX105" s="21" t="s">
        <v>106</v>
      </c>
      <c r="CL105" s="21" t="s">
        <v>1</v>
      </c>
    </row>
    <row r="106" spans="1:90" s="4" customFormat="1" ht="16.5" customHeight="1">
      <c r="A106" s="113" t="s">
        <v>90</v>
      </c>
      <c r="B106" s="52"/>
      <c r="C106" s="104"/>
      <c r="D106" s="104"/>
      <c r="E106" s="104"/>
      <c r="F106" s="105" t="s">
        <v>116</v>
      </c>
      <c r="G106" s="105"/>
      <c r="H106" s="105"/>
      <c r="I106" s="105"/>
      <c r="J106" s="105"/>
      <c r="K106" s="104"/>
      <c r="L106" s="105" t="s">
        <v>102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7">
        <f>'1b5 - Obruby'!J34</f>
        <v>61446</v>
      </c>
      <c r="AH106" s="104"/>
      <c r="AI106" s="104"/>
      <c r="AJ106" s="104"/>
      <c r="AK106" s="104"/>
      <c r="AL106" s="104"/>
      <c r="AM106" s="104"/>
      <c r="AN106" s="107">
        <f>SUM(AG106,AT106)</f>
        <v>74349.66</v>
      </c>
      <c r="AO106" s="104"/>
      <c r="AP106" s="104"/>
      <c r="AQ106" s="108" t="s">
        <v>88</v>
      </c>
      <c r="AR106" s="52"/>
      <c r="AS106" s="109">
        <v>0</v>
      </c>
      <c r="AT106" s="110">
        <f>ROUND(SUM(AV106:AW106),2)</f>
        <v>12903.66</v>
      </c>
      <c r="AU106" s="111">
        <f>'1b5 - Obruby'!P125</f>
        <v>0</v>
      </c>
      <c r="AV106" s="110">
        <f>'1b5 - Obruby'!J37</f>
        <v>12903.66</v>
      </c>
      <c r="AW106" s="110">
        <f>'1b5 - Obruby'!J38</f>
        <v>0</v>
      </c>
      <c r="AX106" s="110">
        <f>'1b5 - Obruby'!J39</f>
        <v>0</v>
      </c>
      <c r="AY106" s="110">
        <f>'1b5 - Obruby'!J40</f>
        <v>0</v>
      </c>
      <c r="AZ106" s="110">
        <f>'1b5 - Obruby'!F37</f>
        <v>61446</v>
      </c>
      <c r="BA106" s="110">
        <f>'1b5 - Obruby'!F38</f>
        <v>0</v>
      </c>
      <c r="BB106" s="110">
        <f>'1b5 - Obruby'!F39</f>
        <v>0</v>
      </c>
      <c r="BC106" s="110">
        <f>'1b5 - Obruby'!F40</f>
        <v>0</v>
      </c>
      <c r="BD106" s="112">
        <f>'1b5 - Obruby'!F41</f>
        <v>0</v>
      </c>
      <c r="BE106" s="4"/>
      <c r="BT106" s="21" t="s">
        <v>93</v>
      </c>
      <c r="BV106" s="21" t="s">
        <v>79</v>
      </c>
      <c r="BW106" s="21" t="s">
        <v>117</v>
      </c>
      <c r="BX106" s="21" t="s">
        <v>106</v>
      </c>
      <c r="CL106" s="21" t="s">
        <v>1</v>
      </c>
    </row>
    <row r="107" spans="1:91" s="7" customFormat="1" ht="24.75" customHeight="1">
      <c r="A107" s="7"/>
      <c r="B107" s="92"/>
      <c r="C107" s="93"/>
      <c r="D107" s="94" t="s">
        <v>85</v>
      </c>
      <c r="E107" s="94"/>
      <c r="F107" s="94"/>
      <c r="G107" s="94"/>
      <c r="H107" s="94"/>
      <c r="I107" s="95"/>
      <c r="J107" s="94" t="s">
        <v>118</v>
      </c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6">
        <f>ROUND(AG108+AG114,2)</f>
        <v>3873540.33</v>
      </c>
      <c r="AH107" s="95"/>
      <c r="AI107" s="95"/>
      <c r="AJ107" s="95"/>
      <c r="AK107" s="95"/>
      <c r="AL107" s="95"/>
      <c r="AM107" s="95"/>
      <c r="AN107" s="97">
        <f>SUM(AG107,AT107)</f>
        <v>4686983.8</v>
      </c>
      <c r="AO107" s="95"/>
      <c r="AP107" s="95"/>
      <c r="AQ107" s="98" t="s">
        <v>83</v>
      </c>
      <c r="AR107" s="92"/>
      <c r="AS107" s="99">
        <f>ROUND(AS108+AS114,2)</f>
        <v>0</v>
      </c>
      <c r="AT107" s="100">
        <f>ROUND(SUM(AV107:AW107),2)</f>
        <v>813443.47</v>
      </c>
      <c r="AU107" s="101">
        <f>ROUND(AU108+AU114,5)</f>
        <v>0</v>
      </c>
      <c r="AV107" s="100">
        <f>ROUND(AZ107*L29,2)</f>
        <v>813443.47</v>
      </c>
      <c r="AW107" s="100">
        <f>ROUND(BA107*L30,2)</f>
        <v>0</v>
      </c>
      <c r="AX107" s="100">
        <f>ROUND(BB107*L29,2)</f>
        <v>0</v>
      </c>
      <c r="AY107" s="100">
        <f>ROUND(BC107*L30,2)</f>
        <v>0</v>
      </c>
      <c r="AZ107" s="100">
        <f>ROUND(AZ108+AZ114,2)</f>
        <v>3873540.33</v>
      </c>
      <c r="BA107" s="100">
        <f>ROUND(BA108+BA114,2)</f>
        <v>0</v>
      </c>
      <c r="BB107" s="100">
        <f>ROUND(BB108+BB114,2)</f>
        <v>0</v>
      </c>
      <c r="BC107" s="100">
        <f>ROUND(BC108+BC114,2)</f>
        <v>0</v>
      </c>
      <c r="BD107" s="102">
        <f>ROUND(BD108+BD114,2)</f>
        <v>0</v>
      </c>
      <c r="BE107" s="7"/>
      <c r="BS107" s="103" t="s">
        <v>76</v>
      </c>
      <c r="BT107" s="103" t="s">
        <v>81</v>
      </c>
      <c r="BU107" s="103" t="s">
        <v>78</v>
      </c>
      <c r="BV107" s="103" t="s">
        <v>79</v>
      </c>
      <c r="BW107" s="103" t="s">
        <v>119</v>
      </c>
      <c r="BX107" s="103" t="s">
        <v>4</v>
      </c>
      <c r="CL107" s="103" t="s">
        <v>1</v>
      </c>
      <c r="CM107" s="103" t="s">
        <v>85</v>
      </c>
    </row>
    <row r="108" spans="1:90" s="4" customFormat="1" ht="16.5" customHeight="1">
      <c r="A108" s="4"/>
      <c r="B108" s="52"/>
      <c r="C108" s="104"/>
      <c r="D108" s="104"/>
      <c r="E108" s="105" t="s">
        <v>120</v>
      </c>
      <c r="F108" s="105"/>
      <c r="G108" s="105"/>
      <c r="H108" s="105"/>
      <c r="I108" s="105"/>
      <c r="J108" s="104"/>
      <c r="K108" s="105" t="s">
        <v>121</v>
      </c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6">
        <f>ROUND(SUM(AG109:AG113),2)</f>
        <v>636415.05</v>
      </c>
      <c r="AH108" s="104"/>
      <c r="AI108" s="104"/>
      <c r="AJ108" s="104"/>
      <c r="AK108" s="104"/>
      <c r="AL108" s="104"/>
      <c r="AM108" s="104"/>
      <c r="AN108" s="107">
        <f>SUM(AG108,AT108)</f>
        <v>770062.2100000001</v>
      </c>
      <c r="AO108" s="104"/>
      <c r="AP108" s="104"/>
      <c r="AQ108" s="108" t="s">
        <v>88</v>
      </c>
      <c r="AR108" s="52"/>
      <c r="AS108" s="109">
        <f>ROUND(SUM(AS109:AS113),2)</f>
        <v>0</v>
      </c>
      <c r="AT108" s="110">
        <f>ROUND(SUM(AV108:AW108),2)</f>
        <v>133647.16</v>
      </c>
      <c r="AU108" s="111">
        <f>ROUND(SUM(AU109:AU113),5)</f>
        <v>0</v>
      </c>
      <c r="AV108" s="110">
        <f>ROUND(AZ108*L29,2)</f>
        <v>133647.16</v>
      </c>
      <c r="AW108" s="110">
        <f>ROUND(BA108*L30,2)</f>
        <v>0</v>
      </c>
      <c r="AX108" s="110">
        <f>ROUND(BB108*L29,2)</f>
        <v>0</v>
      </c>
      <c r="AY108" s="110">
        <f>ROUND(BC108*L30,2)</f>
        <v>0</v>
      </c>
      <c r="AZ108" s="110">
        <f>ROUND(SUM(AZ109:AZ113),2)</f>
        <v>636415.05</v>
      </c>
      <c r="BA108" s="110">
        <f>ROUND(SUM(BA109:BA113),2)</f>
        <v>0</v>
      </c>
      <c r="BB108" s="110">
        <f>ROUND(SUM(BB109:BB113),2)</f>
        <v>0</v>
      </c>
      <c r="BC108" s="110">
        <f>ROUND(SUM(BC109:BC113),2)</f>
        <v>0</v>
      </c>
      <c r="BD108" s="112">
        <f>ROUND(SUM(BD109:BD113),2)</f>
        <v>0</v>
      </c>
      <c r="BE108" s="4"/>
      <c r="BS108" s="21" t="s">
        <v>76</v>
      </c>
      <c r="BT108" s="21" t="s">
        <v>85</v>
      </c>
      <c r="BU108" s="21" t="s">
        <v>78</v>
      </c>
      <c r="BV108" s="21" t="s">
        <v>79</v>
      </c>
      <c r="BW108" s="21" t="s">
        <v>122</v>
      </c>
      <c r="BX108" s="21" t="s">
        <v>119</v>
      </c>
      <c r="CL108" s="21" t="s">
        <v>1</v>
      </c>
    </row>
    <row r="109" spans="1:90" s="4" customFormat="1" ht="16.5" customHeight="1">
      <c r="A109" s="113" t="s">
        <v>90</v>
      </c>
      <c r="B109" s="52"/>
      <c r="C109" s="104"/>
      <c r="D109" s="104"/>
      <c r="E109" s="104"/>
      <c r="F109" s="105" t="s">
        <v>123</v>
      </c>
      <c r="G109" s="105"/>
      <c r="H109" s="105"/>
      <c r="I109" s="105"/>
      <c r="J109" s="105"/>
      <c r="K109" s="104"/>
      <c r="L109" s="105" t="s">
        <v>92</v>
      </c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7">
        <f>'2a1 - Ostranění podkladu ...'!J34</f>
        <v>56481.66</v>
      </c>
      <c r="AH109" s="104"/>
      <c r="AI109" s="104"/>
      <c r="AJ109" s="104"/>
      <c r="AK109" s="104"/>
      <c r="AL109" s="104"/>
      <c r="AM109" s="104"/>
      <c r="AN109" s="107">
        <f>SUM(AG109,AT109)</f>
        <v>68342.81</v>
      </c>
      <c r="AO109" s="104"/>
      <c r="AP109" s="104"/>
      <c r="AQ109" s="108" t="s">
        <v>88</v>
      </c>
      <c r="AR109" s="52"/>
      <c r="AS109" s="109">
        <v>0</v>
      </c>
      <c r="AT109" s="110">
        <f>ROUND(SUM(AV109:AW109),2)</f>
        <v>11861.15</v>
      </c>
      <c r="AU109" s="111">
        <f>'2a1 - Ostranění podkladu ...'!P126</f>
        <v>0</v>
      </c>
      <c r="AV109" s="110">
        <f>'2a1 - Ostranění podkladu ...'!J37</f>
        <v>11861.15</v>
      </c>
      <c r="AW109" s="110">
        <f>'2a1 - Ostranění podkladu ...'!J38</f>
        <v>0</v>
      </c>
      <c r="AX109" s="110">
        <f>'2a1 - Ostranění podkladu ...'!J39</f>
        <v>0</v>
      </c>
      <c r="AY109" s="110">
        <f>'2a1 - Ostranění podkladu ...'!J40</f>
        <v>0</v>
      </c>
      <c r="AZ109" s="110">
        <f>'2a1 - Ostranění podkladu ...'!F37</f>
        <v>56481.66</v>
      </c>
      <c r="BA109" s="110">
        <f>'2a1 - Ostranění podkladu ...'!F38</f>
        <v>0</v>
      </c>
      <c r="BB109" s="110">
        <f>'2a1 - Ostranění podkladu ...'!F39</f>
        <v>0</v>
      </c>
      <c r="BC109" s="110">
        <f>'2a1 - Ostranění podkladu ...'!F40</f>
        <v>0</v>
      </c>
      <c r="BD109" s="112">
        <f>'2a1 - Ostranění podkladu ...'!F41</f>
        <v>0</v>
      </c>
      <c r="BE109" s="4"/>
      <c r="BT109" s="21" t="s">
        <v>93</v>
      </c>
      <c r="BV109" s="21" t="s">
        <v>79</v>
      </c>
      <c r="BW109" s="21" t="s">
        <v>124</v>
      </c>
      <c r="BX109" s="21" t="s">
        <v>122</v>
      </c>
      <c r="CL109" s="21" t="s">
        <v>1</v>
      </c>
    </row>
    <row r="110" spans="1:90" s="4" customFormat="1" ht="16.5" customHeight="1">
      <c r="A110" s="113" t="s">
        <v>90</v>
      </c>
      <c r="B110" s="52"/>
      <c r="C110" s="104"/>
      <c r="D110" s="104"/>
      <c r="E110" s="104"/>
      <c r="F110" s="105" t="s">
        <v>125</v>
      </c>
      <c r="G110" s="105"/>
      <c r="H110" s="105"/>
      <c r="I110" s="105"/>
      <c r="J110" s="105"/>
      <c r="K110" s="104"/>
      <c r="L110" s="105" t="s">
        <v>96</v>
      </c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7">
        <f>'2a2 - Frézování + sutě'!J34</f>
        <v>73230.69</v>
      </c>
      <c r="AH110" s="104"/>
      <c r="AI110" s="104"/>
      <c r="AJ110" s="104"/>
      <c r="AK110" s="104"/>
      <c r="AL110" s="104"/>
      <c r="AM110" s="104"/>
      <c r="AN110" s="107">
        <f>SUM(AG110,AT110)</f>
        <v>88609.13</v>
      </c>
      <c r="AO110" s="104"/>
      <c r="AP110" s="104"/>
      <c r="AQ110" s="108" t="s">
        <v>88</v>
      </c>
      <c r="AR110" s="52"/>
      <c r="AS110" s="109">
        <v>0</v>
      </c>
      <c r="AT110" s="110">
        <f>ROUND(SUM(AV110:AW110),2)</f>
        <v>15378.44</v>
      </c>
      <c r="AU110" s="111">
        <f>'2a2 - Frézování + sutě'!P126</f>
        <v>0</v>
      </c>
      <c r="AV110" s="110">
        <f>'2a2 - Frézování + sutě'!J37</f>
        <v>15378.44</v>
      </c>
      <c r="AW110" s="110">
        <f>'2a2 - Frézování + sutě'!J38</f>
        <v>0</v>
      </c>
      <c r="AX110" s="110">
        <f>'2a2 - Frézování + sutě'!J39</f>
        <v>0</v>
      </c>
      <c r="AY110" s="110">
        <f>'2a2 - Frézování + sutě'!J40</f>
        <v>0</v>
      </c>
      <c r="AZ110" s="110">
        <f>'2a2 - Frézování + sutě'!F37</f>
        <v>73230.69</v>
      </c>
      <c r="BA110" s="110">
        <f>'2a2 - Frézování + sutě'!F38</f>
        <v>0</v>
      </c>
      <c r="BB110" s="110">
        <f>'2a2 - Frézování + sutě'!F39</f>
        <v>0</v>
      </c>
      <c r="BC110" s="110">
        <f>'2a2 - Frézování + sutě'!F40</f>
        <v>0</v>
      </c>
      <c r="BD110" s="112">
        <f>'2a2 - Frézování + sutě'!F41</f>
        <v>0</v>
      </c>
      <c r="BE110" s="4"/>
      <c r="BT110" s="21" t="s">
        <v>93</v>
      </c>
      <c r="BV110" s="21" t="s">
        <v>79</v>
      </c>
      <c r="BW110" s="21" t="s">
        <v>126</v>
      </c>
      <c r="BX110" s="21" t="s">
        <v>122</v>
      </c>
      <c r="CL110" s="21" t="s">
        <v>1</v>
      </c>
    </row>
    <row r="111" spans="1:90" s="4" customFormat="1" ht="16.5" customHeight="1">
      <c r="A111" s="113" t="s">
        <v>90</v>
      </c>
      <c r="B111" s="52"/>
      <c r="C111" s="104"/>
      <c r="D111" s="104"/>
      <c r="E111" s="104"/>
      <c r="F111" s="105" t="s">
        <v>127</v>
      </c>
      <c r="G111" s="105"/>
      <c r="H111" s="105"/>
      <c r="I111" s="105"/>
      <c r="J111" s="105"/>
      <c r="K111" s="104"/>
      <c r="L111" s="105" t="s">
        <v>112</v>
      </c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7">
        <f>'2a3 - Vytrhání obrub + sutě'!J34</f>
        <v>20582.1</v>
      </c>
      <c r="AH111" s="104"/>
      <c r="AI111" s="104"/>
      <c r="AJ111" s="104"/>
      <c r="AK111" s="104"/>
      <c r="AL111" s="104"/>
      <c r="AM111" s="104"/>
      <c r="AN111" s="107">
        <f>SUM(AG111,AT111)</f>
        <v>24904.339999999997</v>
      </c>
      <c r="AO111" s="104"/>
      <c r="AP111" s="104"/>
      <c r="AQ111" s="108" t="s">
        <v>88</v>
      </c>
      <c r="AR111" s="52"/>
      <c r="AS111" s="109">
        <v>0</v>
      </c>
      <c r="AT111" s="110">
        <f>ROUND(SUM(AV111:AW111),2)</f>
        <v>4322.24</v>
      </c>
      <c r="AU111" s="111">
        <f>'2a3 - Vytrhání obrub + sutě'!P126</f>
        <v>0</v>
      </c>
      <c r="AV111" s="110">
        <f>'2a3 - Vytrhání obrub + sutě'!J37</f>
        <v>4322.24</v>
      </c>
      <c r="AW111" s="110">
        <f>'2a3 - Vytrhání obrub + sutě'!J38</f>
        <v>0</v>
      </c>
      <c r="AX111" s="110">
        <f>'2a3 - Vytrhání obrub + sutě'!J39</f>
        <v>0</v>
      </c>
      <c r="AY111" s="110">
        <f>'2a3 - Vytrhání obrub + sutě'!J40</f>
        <v>0</v>
      </c>
      <c r="AZ111" s="110">
        <f>'2a3 - Vytrhání obrub + sutě'!F37</f>
        <v>20582.1</v>
      </c>
      <c r="BA111" s="110">
        <f>'2a3 - Vytrhání obrub + sutě'!F38</f>
        <v>0</v>
      </c>
      <c r="BB111" s="110">
        <f>'2a3 - Vytrhání obrub + sutě'!F39</f>
        <v>0</v>
      </c>
      <c r="BC111" s="110">
        <f>'2a3 - Vytrhání obrub + sutě'!F40</f>
        <v>0</v>
      </c>
      <c r="BD111" s="112">
        <f>'2a3 - Vytrhání obrub + sutě'!F41</f>
        <v>0</v>
      </c>
      <c r="BE111" s="4"/>
      <c r="BT111" s="21" t="s">
        <v>93</v>
      </c>
      <c r="BV111" s="21" t="s">
        <v>79</v>
      </c>
      <c r="BW111" s="21" t="s">
        <v>128</v>
      </c>
      <c r="BX111" s="21" t="s">
        <v>122</v>
      </c>
      <c r="CL111" s="21" t="s">
        <v>1</v>
      </c>
    </row>
    <row r="112" spans="1:90" s="4" customFormat="1" ht="16.5" customHeight="1">
      <c r="A112" s="113" t="s">
        <v>90</v>
      </c>
      <c r="B112" s="52"/>
      <c r="C112" s="104"/>
      <c r="D112" s="104"/>
      <c r="E112" s="104"/>
      <c r="F112" s="105" t="s">
        <v>129</v>
      </c>
      <c r="G112" s="105"/>
      <c r="H112" s="105"/>
      <c r="I112" s="105"/>
      <c r="J112" s="105"/>
      <c r="K112" s="104"/>
      <c r="L112" s="105" t="s">
        <v>99</v>
      </c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7">
        <f>'2a4 - Konstrukční vrstvy ...'!J34</f>
        <v>283428.6</v>
      </c>
      <c r="AH112" s="104"/>
      <c r="AI112" s="104"/>
      <c r="AJ112" s="104"/>
      <c r="AK112" s="104"/>
      <c r="AL112" s="104"/>
      <c r="AM112" s="104"/>
      <c r="AN112" s="107">
        <f>SUM(AG112,AT112)</f>
        <v>342948.61</v>
      </c>
      <c r="AO112" s="104"/>
      <c r="AP112" s="104"/>
      <c r="AQ112" s="108" t="s">
        <v>88</v>
      </c>
      <c r="AR112" s="52"/>
      <c r="AS112" s="109">
        <v>0</v>
      </c>
      <c r="AT112" s="110">
        <f>ROUND(SUM(AV112:AW112),2)</f>
        <v>59520.01</v>
      </c>
      <c r="AU112" s="111">
        <f>'2a4 - Konstrukční vrstvy ...'!P125</f>
        <v>0</v>
      </c>
      <c r="AV112" s="110">
        <f>'2a4 - Konstrukční vrstvy ...'!J37</f>
        <v>59520.01</v>
      </c>
      <c r="AW112" s="110">
        <f>'2a4 - Konstrukční vrstvy ...'!J38</f>
        <v>0</v>
      </c>
      <c r="AX112" s="110">
        <f>'2a4 - Konstrukční vrstvy ...'!J39</f>
        <v>0</v>
      </c>
      <c r="AY112" s="110">
        <f>'2a4 - Konstrukční vrstvy ...'!J40</f>
        <v>0</v>
      </c>
      <c r="AZ112" s="110">
        <f>'2a4 - Konstrukční vrstvy ...'!F37</f>
        <v>283428.6</v>
      </c>
      <c r="BA112" s="110">
        <f>'2a4 - Konstrukční vrstvy ...'!F38</f>
        <v>0</v>
      </c>
      <c r="BB112" s="110">
        <f>'2a4 - Konstrukční vrstvy ...'!F39</f>
        <v>0</v>
      </c>
      <c r="BC112" s="110">
        <f>'2a4 - Konstrukční vrstvy ...'!F40</f>
        <v>0</v>
      </c>
      <c r="BD112" s="112">
        <f>'2a4 - Konstrukční vrstvy ...'!F41</f>
        <v>0</v>
      </c>
      <c r="BE112" s="4"/>
      <c r="BT112" s="21" t="s">
        <v>93</v>
      </c>
      <c r="BV112" s="21" t="s">
        <v>79</v>
      </c>
      <c r="BW112" s="21" t="s">
        <v>130</v>
      </c>
      <c r="BX112" s="21" t="s">
        <v>122</v>
      </c>
      <c r="CL112" s="21" t="s">
        <v>1</v>
      </c>
    </row>
    <row r="113" spans="1:90" s="4" customFormat="1" ht="16.5" customHeight="1">
      <c r="A113" s="113" t="s">
        <v>90</v>
      </c>
      <c r="B113" s="52"/>
      <c r="C113" s="104"/>
      <c r="D113" s="104"/>
      <c r="E113" s="104"/>
      <c r="F113" s="105" t="s">
        <v>131</v>
      </c>
      <c r="G113" s="105"/>
      <c r="H113" s="105"/>
      <c r="I113" s="105"/>
      <c r="J113" s="105"/>
      <c r="K113" s="104"/>
      <c r="L113" s="105" t="s">
        <v>102</v>
      </c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7">
        <f>'2a5 - Obruby'!J34</f>
        <v>202692</v>
      </c>
      <c r="AH113" s="104"/>
      <c r="AI113" s="104"/>
      <c r="AJ113" s="104"/>
      <c r="AK113" s="104"/>
      <c r="AL113" s="104"/>
      <c r="AM113" s="104"/>
      <c r="AN113" s="107">
        <f>SUM(AG113,AT113)</f>
        <v>245257.32</v>
      </c>
      <c r="AO113" s="104"/>
      <c r="AP113" s="104"/>
      <c r="AQ113" s="108" t="s">
        <v>88</v>
      </c>
      <c r="AR113" s="52"/>
      <c r="AS113" s="109">
        <v>0</v>
      </c>
      <c r="AT113" s="110">
        <f>ROUND(SUM(AV113:AW113),2)</f>
        <v>42565.32</v>
      </c>
      <c r="AU113" s="111">
        <f>'2a5 - Obruby'!P125</f>
        <v>0</v>
      </c>
      <c r="AV113" s="110">
        <f>'2a5 - Obruby'!J37</f>
        <v>42565.32</v>
      </c>
      <c r="AW113" s="110">
        <f>'2a5 - Obruby'!J38</f>
        <v>0</v>
      </c>
      <c r="AX113" s="110">
        <f>'2a5 - Obruby'!J39</f>
        <v>0</v>
      </c>
      <c r="AY113" s="110">
        <f>'2a5 - Obruby'!J40</f>
        <v>0</v>
      </c>
      <c r="AZ113" s="110">
        <f>'2a5 - Obruby'!F37</f>
        <v>202692</v>
      </c>
      <c r="BA113" s="110">
        <f>'2a5 - Obruby'!F38</f>
        <v>0</v>
      </c>
      <c r="BB113" s="110">
        <f>'2a5 - Obruby'!F39</f>
        <v>0</v>
      </c>
      <c r="BC113" s="110">
        <f>'2a5 - Obruby'!F40</f>
        <v>0</v>
      </c>
      <c r="BD113" s="112">
        <f>'2a5 - Obruby'!F41</f>
        <v>0</v>
      </c>
      <c r="BE113" s="4"/>
      <c r="BT113" s="21" t="s">
        <v>93</v>
      </c>
      <c r="BV113" s="21" t="s">
        <v>79</v>
      </c>
      <c r="BW113" s="21" t="s">
        <v>132</v>
      </c>
      <c r="BX113" s="21" t="s">
        <v>122</v>
      </c>
      <c r="CL113" s="21" t="s">
        <v>1</v>
      </c>
    </row>
    <row r="114" spans="1:90" s="4" customFormat="1" ht="16.5" customHeight="1">
      <c r="A114" s="4"/>
      <c r="B114" s="52"/>
      <c r="C114" s="104"/>
      <c r="D114" s="104"/>
      <c r="E114" s="105" t="s">
        <v>133</v>
      </c>
      <c r="F114" s="105"/>
      <c r="G114" s="105"/>
      <c r="H114" s="105"/>
      <c r="I114" s="105"/>
      <c r="J114" s="104"/>
      <c r="K114" s="105" t="s">
        <v>134</v>
      </c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6">
        <f>ROUND(SUM(AG115:AG119),2)</f>
        <v>3237125.28</v>
      </c>
      <c r="AH114" s="104"/>
      <c r="AI114" s="104"/>
      <c r="AJ114" s="104"/>
      <c r="AK114" s="104"/>
      <c r="AL114" s="104"/>
      <c r="AM114" s="104"/>
      <c r="AN114" s="107">
        <f>SUM(AG114,AT114)</f>
        <v>3916921.59</v>
      </c>
      <c r="AO114" s="104"/>
      <c r="AP114" s="104"/>
      <c r="AQ114" s="108" t="s">
        <v>88</v>
      </c>
      <c r="AR114" s="52"/>
      <c r="AS114" s="109">
        <f>ROUND(SUM(AS115:AS119),2)</f>
        <v>0</v>
      </c>
      <c r="AT114" s="110">
        <f>ROUND(SUM(AV114:AW114),2)</f>
        <v>679796.31</v>
      </c>
      <c r="AU114" s="111">
        <f>ROUND(SUM(AU115:AU119),5)</f>
        <v>0</v>
      </c>
      <c r="AV114" s="110">
        <f>ROUND(AZ114*L29,2)</f>
        <v>679796.31</v>
      </c>
      <c r="AW114" s="110">
        <f>ROUND(BA114*L30,2)</f>
        <v>0</v>
      </c>
      <c r="AX114" s="110">
        <f>ROUND(BB114*L29,2)</f>
        <v>0</v>
      </c>
      <c r="AY114" s="110">
        <f>ROUND(BC114*L30,2)</f>
        <v>0</v>
      </c>
      <c r="AZ114" s="110">
        <f>ROUND(SUM(AZ115:AZ119),2)</f>
        <v>3237125.28</v>
      </c>
      <c r="BA114" s="110">
        <f>ROUND(SUM(BA115:BA119),2)</f>
        <v>0</v>
      </c>
      <c r="BB114" s="110">
        <f>ROUND(SUM(BB115:BB119),2)</f>
        <v>0</v>
      </c>
      <c r="BC114" s="110">
        <f>ROUND(SUM(BC115:BC119),2)</f>
        <v>0</v>
      </c>
      <c r="BD114" s="112">
        <f>ROUND(SUM(BD115:BD119),2)</f>
        <v>0</v>
      </c>
      <c r="BE114" s="4"/>
      <c r="BS114" s="21" t="s">
        <v>76</v>
      </c>
      <c r="BT114" s="21" t="s">
        <v>85</v>
      </c>
      <c r="BU114" s="21" t="s">
        <v>78</v>
      </c>
      <c r="BV114" s="21" t="s">
        <v>79</v>
      </c>
      <c r="BW114" s="21" t="s">
        <v>135</v>
      </c>
      <c r="BX114" s="21" t="s">
        <v>119</v>
      </c>
      <c r="CL114" s="21" t="s">
        <v>1</v>
      </c>
    </row>
    <row r="115" spans="1:90" s="4" customFormat="1" ht="16.5" customHeight="1">
      <c r="A115" s="113" t="s">
        <v>90</v>
      </c>
      <c r="B115" s="52"/>
      <c r="C115" s="104"/>
      <c r="D115" s="104"/>
      <c r="E115" s="104"/>
      <c r="F115" s="105" t="s">
        <v>136</v>
      </c>
      <c r="G115" s="105"/>
      <c r="H115" s="105"/>
      <c r="I115" s="105"/>
      <c r="J115" s="105"/>
      <c r="K115" s="104"/>
      <c r="L115" s="105" t="s">
        <v>92</v>
      </c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7">
        <f>'2b1 - Ostranění podkladu ...'!J34</f>
        <v>372677.04</v>
      </c>
      <c r="AH115" s="104"/>
      <c r="AI115" s="104"/>
      <c r="AJ115" s="104"/>
      <c r="AK115" s="104"/>
      <c r="AL115" s="104"/>
      <c r="AM115" s="104"/>
      <c r="AN115" s="107">
        <f>SUM(AG115,AT115)</f>
        <v>450939.22</v>
      </c>
      <c r="AO115" s="104"/>
      <c r="AP115" s="104"/>
      <c r="AQ115" s="108" t="s">
        <v>88</v>
      </c>
      <c r="AR115" s="52"/>
      <c r="AS115" s="109">
        <v>0</v>
      </c>
      <c r="AT115" s="110">
        <f>ROUND(SUM(AV115:AW115),2)</f>
        <v>78262.18</v>
      </c>
      <c r="AU115" s="111">
        <f>'2b1 - Ostranění podkladu ...'!P126</f>
        <v>0</v>
      </c>
      <c r="AV115" s="110">
        <f>'2b1 - Ostranění podkladu ...'!J37</f>
        <v>78262.18</v>
      </c>
      <c r="AW115" s="110">
        <f>'2b1 - Ostranění podkladu ...'!J38</f>
        <v>0</v>
      </c>
      <c r="AX115" s="110">
        <f>'2b1 - Ostranění podkladu ...'!J39</f>
        <v>0</v>
      </c>
      <c r="AY115" s="110">
        <f>'2b1 - Ostranění podkladu ...'!J40</f>
        <v>0</v>
      </c>
      <c r="AZ115" s="110">
        <f>'2b1 - Ostranění podkladu ...'!F37</f>
        <v>372677.04</v>
      </c>
      <c r="BA115" s="110">
        <f>'2b1 - Ostranění podkladu ...'!F38</f>
        <v>0</v>
      </c>
      <c r="BB115" s="110">
        <f>'2b1 - Ostranění podkladu ...'!F39</f>
        <v>0</v>
      </c>
      <c r="BC115" s="110">
        <f>'2b1 - Ostranění podkladu ...'!F40</f>
        <v>0</v>
      </c>
      <c r="BD115" s="112">
        <f>'2b1 - Ostranění podkladu ...'!F41</f>
        <v>0</v>
      </c>
      <c r="BE115" s="4"/>
      <c r="BT115" s="21" t="s">
        <v>93</v>
      </c>
      <c r="BV115" s="21" t="s">
        <v>79</v>
      </c>
      <c r="BW115" s="21" t="s">
        <v>137</v>
      </c>
      <c r="BX115" s="21" t="s">
        <v>135</v>
      </c>
      <c r="CL115" s="21" t="s">
        <v>1</v>
      </c>
    </row>
    <row r="116" spans="1:90" s="4" customFormat="1" ht="16.5" customHeight="1">
      <c r="A116" s="113" t="s">
        <v>90</v>
      </c>
      <c r="B116" s="52"/>
      <c r="C116" s="104"/>
      <c r="D116" s="104"/>
      <c r="E116" s="104"/>
      <c r="F116" s="105" t="s">
        <v>138</v>
      </c>
      <c r="G116" s="105"/>
      <c r="H116" s="105"/>
      <c r="I116" s="105"/>
      <c r="J116" s="105"/>
      <c r="K116" s="104"/>
      <c r="L116" s="105" t="s">
        <v>96</v>
      </c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7">
        <f>'2b2 - Frézování + sutě'!J34</f>
        <v>486221.36</v>
      </c>
      <c r="AH116" s="104"/>
      <c r="AI116" s="104"/>
      <c r="AJ116" s="104"/>
      <c r="AK116" s="104"/>
      <c r="AL116" s="104"/>
      <c r="AM116" s="104"/>
      <c r="AN116" s="107">
        <f>SUM(AG116,AT116)</f>
        <v>588327.85</v>
      </c>
      <c r="AO116" s="104"/>
      <c r="AP116" s="104"/>
      <c r="AQ116" s="108" t="s">
        <v>88</v>
      </c>
      <c r="AR116" s="52"/>
      <c r="AS116" s="109">
        <v>0</v>
      </c>
      <c r="AT116" s="110">
        <f>ROUND(SUM(AV116:AW116),2)</f>
        <v>102106.49</v>
      </c>
      <c r="AU116" s="111">
        <f>'2b2 - Frézování + sutě'!P126</f>
        <v>0</v>
      </c>
      <c r="AV116" s="110">
        <f>'2b2 - Frézování + sutě'!J37</f>
        <v>102106.49</v>
      </c>
      <c r="AW116" s="110">
        <f>'2b2 - Frézování + sutě'!J38</f>
        <v>0</v>
      </c>
      <c r="AX116" s="110">
        <f>'2b2 - Frézování + sutě'!J39</f>
        <v>0</v>
      </c>
      <c r="AY116" s="110">
        <f>'2b2 - Frézování + sutě'!J40</f>
        <v>0</v>
      </c>
      <c r="AZ116" s="110">
        <f>'2b2 - Frézování + sutě'!F37</f>
        <v>486221.36</v>
      </c>
      <c r="BA116" s="110">
        <f>'2b2 - Frézování + sutě'!F38</f>
        <v>0</v>
      </c>
      <c r="BB116" s="110">
        <f>'2b2 - Frézování + sutě'!F39</f>
        <v>0</v>
      </c>
      <c r="BC116" s="110">
        <f>'2b2 - Frézování + sutě'!F40</f>
        <v>0</v>
      </c>
      <c r="BD116" s="112">
        <f>'2b2 - Frézování + sutě'!F41</f>
        <v>0</v>
      </c>
      <c r="BE116" s="4"/>
      <c r="BT116" s="21" t="s">
        <v>93</v>
      </c>
      <c r="BV116" s="21" t="s">
        <v>79</v>
      </c>
      <c r="BW116" s="21" t="s">
        <v>139</v>
      </c>
      <c r="BX116" s="21" t="s">
        <v>135</v>
      </c>
      <c r="CL116" s="21" t="s">
        <v>1</v>
      </c>
    </row>
    <row r="117" spans="1:90" s="4" customFormat="1" ht="16.5" customHeight="1">
      <c r="A117" s="113" t="s">
        <v>90</v>
      </c>
      <c r="B117" s="52"/>
      <c r="C117" s="104"/>
      <c r="D117" s="104"/>
      <c r="E117" s="104"/>
      <c r="F117" s="105" t="s">
        <v>140</v>
      </c>
      <c r="G117" s="105"/>
      <c r="H117" s="105"/>
      <c r="I117" s="105"/>
      <c r="J117" s="105"/>
      <c r="K117" s="104"/>
      <c r="L117" s="105" t="s">
        <v>112</v>
      </c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7">
        <f>'2b3 - Vytrhání obrub + sutě'!J34</f>
        <v>99606.48</v>
      </c>
      <c r="AH117" s="104"/>
      <c r="AI117" s="104"/>
      <c r="AJ117" s="104"/>
      <c r="AK117" s="104"/>
      <c r="AL117" s="104"/>
      <c r="AM117" s="104"/>
      <c r="AN117" s="107">
        <f>SUM(AG117,AT117)</f>
        <v>120523.84</v>
      </c>
      <c r="AO117" s="104"/>
      <c r="AP117" s="104"/>
      <c r="AQ117" s="108" t="s">
        <v>88</v>
      </c>
      <c r="AR117" s="52"/>
      <c r="AS117" s="109">
        <v>0</v>
      </c>
      <c r="AT117" s="110">
        <f>ROUND(SUM(AV117:AW117),2)</f>
        <v>20917.36</v>
      </c>
      <c r="AU117" s="111">
        <f>'2b3 - Vytrhání obrub + sutě'!P126</f>
        <v>0</v>
      </c>
      <c r="AV117" s="110">
        <f>'2b3 - Vytrhání obrub + sutě'!J37</f>
        <v>20917.36</v>
      </c>
      <c r="AW117" s="110">
        <f>'2b3 - Vytrhání obrub + sutě'!J38</f>
        <v>0</v>
      </c>
      <c r="AX117" s="110">
        <f>'2b3 - Vytrhání obrub + sutě'!J39</f>
        <v>0</v>
      </c>
      <c r="AY117" s="110">
        <f>'2b3 - Vytrhání obrub + sutě'!J40</f>
        <v>0</v>
      </c>
      <c r="AZ117" s="110">
        <f>'2b3 - Vytrhání obrub + sutě'!F37</f>
        <v>99606.48</v>
      </c>
      <c r="BA117" s="110">
        <f>'2b3 - Vytrhání obrub + sutě'!F38</f>
        <v>0</v>
      </c>
      <c r="BB117" s="110">
        <f>'2b3 - Vytrhání obrub + sutě'!F39</f>
        <v>0</v>
      </c>
      <c r="BC117" s="110">
        <f>'2b3 - Vytrhání obrub + sutě'!F40</f>
        <v>0</v>
      </c>
      <c r="BD117" s="112">
        <f>'2b3 - Vytrhání obrub + sutě'!F41</f>
        <v>0</v>
      </c>
      <c r="BE117" s="4"/>
      <c r="BT117" s="21" t="s">
        <v>93</v>
      </c>
      <c r="BV117" s="21" t="s">
        <v>79</v>
      </c>
      <c r="BW117" s="21" t="s">
        <v>141</v>
      </c>
      <c r="BX117" s="21" t="s">
        <v>135</v>
      </c>
      <c r="CL117" s="21" t="s">
        <v>1</v>
      </c>
    </row>
    <row r="118" spans="1:90" s="4" customFormat="1" ht="16.5" customHeight="1">
      <c r="A118" s="113" t="s">
        <v>90</v>
      </c>
      <c r="B118" s="52"/>
      <c r="C118" s="104"/>
      <c r="D118" s="104"/>
      <c r="E118" s="104"/>
      <c r="F118" s="105" t="s">
        <v>142</v>
      </c>
      <c r="G118" s="105"/>
      <c r="H118" s="105"/>
      <c r="I118" s="105"/>
      <c r="J118" s="105"/>
      <c r="K118" s="104"/>
      <c r="L118" s="105" t="s">
        <v>99</v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7">
        <f>'2b4 - Konstrukční vrstvy ...'!J34</f>
        <v>1930692.4</v>
      </c>
      <c r="AH118" s="104"/>
      <c r="AI118" s="104"/>
      <c r="AJ118" s="104"/>
      <c r="AK118" s="104"/>
      <c r="AL118" s="104"/>
      <c r="AM118" s="104"/>
      <c r="AN118" s="107">
        <f>SUM(AG118,AT118)</f>
        <v>2336137.8</v>
      </c>
      <c r="AO118" s="104"/>
      <c r="AP118" s="104"/>
      <c r="AQ118" s="108" t="s">
        <v>88</v>
      </c>
      <c r="AR118" s="52"/>
      <c r="AS118" s="109">
        <v>0</v>
      </c>
      <c r="AT118" s="110">
        <f>ROUND(SUM(AV118:AW118),2)</f>
        <v>405445.4</v>
      </c>
      <c r="AU118" s="111">
        <f>'2b4 - Konstrukční vrstvy ...'!P125</f>
        <v>0</v>
      </c>
      <c r="AV118" s="110">
        <f>'2b4 - Konstrukční vrstvy ...'!J37</f>
        <v>405445.4</v>
      </c>
      <c r="AW118" s="110">
        <f>'2b4 - Konstrukční vrstvy ...'!J38</f>
        <v>0</v>
      </c>
      <c r="AX118" s="110">
        <f>'2b4 - Konstrukční vrstvy ...'!J39</f>
        <v>0</v>
      </c>
      <c r="AY118" s="110">
        <f>'2b4 - Konstrukční vrstvy ...'!J40</f>
        <v>0</v>
      </c>
      <c r="AZ118" s="110">
        <f>'2b4 - Konstrukční vrstvy ...'!F37</f>
        <v>1930692.4</v>
      </c>
      <c r="BA118" s="110">
        <f>'2b4 - Konstrukční vrstvy ...'!F38</f>
        <v>0</v>
      </c>
      <c r="BB118" s="110">
        <f>'2b4 - Konstrukční vrstvy ...'!F39</f>
        <v>0</v>
      </c>
      <c r="BC118" s="110">
        <f>'2b4 - Konstrukční vrstvy ...'!F40</f>
        <v>0</v>
      </c>
      <c r="BD118" s="112">
        <f>'2b4 - Konstrukční vrstvy ...'!F41</f>
        <v>0</v>
      </c>
      <c r="BE118" s="4"/>
      <c r="BT118" s="21" t="s">
        <v>93</v>
      </c>
      <c r="BV118" s="21" t="s">
        <v>79</v>
      </c>
      <c r="BW118" s="21" t="s">
        <v>143</v>
      </c>
      <c r="BX118" s="21" t="s">
        <v>135</v>
      </c>
      <c r="CL118" s="21" t="s">
        <v>1</v>
      </c>
    </row>
    <row r="119" spans="1:90" s="4" customFormat="1" ht="16.5" customHeight="1">
      <c r="A119" s="113" t="s">
        <v>90</v>
      </c>
      <c r="B119" s="52"/>
      <c r="C119" s="104"/>
      <c r="D119" s="104"/>
      <c r="E119" s="104"/>
      <c r="F119" s="105" t="s">
        <v>144</v>
      </c>
      <c r="G119" s="105"/>
      <c r="H119" s="105"/>
      <c r="I119" s="105"/>
      <c r="J119" s="105"/>
      <c r="K119" s="104"/>
      <c r="L119" s="105" t="s">
        <v>102</v>
      </c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7">
        <f>'2b5 - Obruby'!J34</f>
        <v>347928</v>
      </c>
      <c r="AH119" s="104"/>
      <c r="AI119" s="104"/>
      <c r="AJ119" s="104"/>
      <c r="AK119" s="104"/>
      <c r="AL119" s="104"/>
      <c r="AM119" s="104"/>
      <c r="AN119" s="107">
        <f>SUM(AG119,AT119)</f>
        <v>420992.88</v>
      </c>
      <c r="AO119" s="104"/>
      <c r="AP119" s="104"/>
      <c r="AQ119" s="108" t="s">
        <v>88</v>
      </c>
      <c r="AR119" s="52"/>
      <c r="AS119" s="109">
        <v>0</v>
      </c>
      <c r="AT119" s="110">
        <f>ROUND(SUM(AV119:AW119),2)</f>
        <v>73064.88</v>
      </c>
      <c r="AU119" s="111">
        <f>'2b5 - Obruby'!P125</f>
        <v>0</v>
      </c>
      <c r="AV119" s="110">
        <f>'2b5 - Obruby'!J37</f>
        <v>73064.88</v>
      </c>
      <c r="AW119" s="110">
        <f>'2b5 - Obruby'!J38</f>
        <v>0</v>
      </c>
      <c r="AX119" s="110">
        <f>'2b5 - Obruby'!J39</f>
        <v>0</v>
      </c>
      <c r="AY119" s="110">
        <f>'2b5 - Obruby'!J40</f>
        <v>0</v>
      </c>
      <c r="AZ119" s="110">
        <f>'2b5 - Obruby'!F37</f>
        <v>347928</v>
      </c>
      <c r="BA119" s="110">
        <f>'2b5 - Obruby'!F38</f>
        <v>0</v>
      </c>
      <c r="BB119" s="110">
        <f>'2b5 - Obruby'!F39</f>
        <v>0</v>
      </c>
      <c r="BC119" s="110">
        <f>'2b5 - Obruby'!F40</f>
        <v>0</v>
      </c>
      <c r="BD119" s="112">
        <f>'2b5 - Obruby'!F41</f>
        <v>0</v>
      </c>
      <c r="BE119" s="4"/>
      <c r="BT119" s="21" t="s">
        <v>93</v>
      </c>
      <c r="BV119" s="21" t="s">
        <v>79</v>
      </c>
      <c r="BW119" s="21" t="s">
        <v>145</v>
      </c>
      <c r="BX119" s="21" t="s">
        <v>135</v>
      </c>
      <c r="CL119" s="21" t="s">
        <v>1</v>
      </c>
    </row>
    <row r="120" spans="1:91" s="7" customFormat="1" ht="16.5" customHeight="1">
      <c r="A120" s="7"/>
      <c r="B120" s="92"/>
      <c r="C120" s="93"/>
      <c r="D120" s="94" t="s">
        <v>93</v>
      </c>
      <c r="E120" s="94"/>
      <c r="F120" s="94"/>
      <c r="G120" s="94"/>
      <c r="H120" s="94"/>
      <c r="I120" s="95"/>
      <c r="J120" s="94" t="s">
        <v>146</v>
      </c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6">
        <f>ROUND(SUM(AG121:AG122),2)</f>
        <v>-271047</v>
      </c>
      <c r="AH120" s="95"/>
      <c r="AI120" s="95"/>
      <c r="AJ120" s="95"/>
      <c r="AK120" s="95"/>
      <c r="AL120" s="95"/>
      <c r="AM120" s="95"/>
      <c r="AN120" s="97">
        <f>SUM(AG120,AT120)</f>
        <v>-327966.87</v>
      </c>
      <c r="AO120" s="95"/>
      <c r="AP120" s="95"/>
      <c r="AQ120" s="98" t="s">
        <v>83</v>
      </c>
      <c r="AR120" s="92"/>
      <c r="AS120" s="99">
        <f>ROUND(SUM(AS121:AS122),2)</f>
        <v>0</v>
      </c>
      <c r="AT120" s="100">
        <f>ROUND(SUM(AV120:AW120),2)</f>
        <v>-56919.87</v>
      </c>
      <c r="AU120" s="101">
        <f>ROUND(SUM(AU121:AU122),5)</f>
        <v>0</v>
      </c>
      <c r="AV120" s="100">
        <f>ROUND(AZ120*L29,2)</f>
        <v>-56919.87</v>
      </c>
      <c r="AW120" s="100">
        <f>ROUND(BA120*L30,2)</f>
        <v>0</v>
      </c>
      <c r="AX120" s="100">
        <f>ROUND(BB120*L29,2)</f>
        <v>0</v>
      </c>
      <c r="AY120" s="100">
        <f>ROUND(BC120*L30,2)</f>
        <v>0</v>
      </c>
      <c r="AZ120" s="100">
        <f>ROUND(SUM(AZ121:AZ122),2)</f>
        <v>-271047</v>
      </c>
      <c r="BA120" s="100">
        <f>ROUND(SUM(BA121:BA122),2)</f>
        <v>0</v>
      </c>
      <c r="BB120" s="100">
        <f>ROUND(SUM(BB121:BB122),2)</f>
        <v>0</v>
      </c>
      <c r="BC120" s="100">
        <f>ROUND(SUM(BC121:BC122),2)</f>
        <v>0</v>
      </c>
      <c r="BD120" s="102">
        <f>ROUND(SUM(BD121:BD122),2)</f>
        <v>0</v>
      </c>
      <c r="BE120" s="7"/>
      <c r="BS120" s="103" t="s">
        <v>76</v>
      </c>
      <c r="BT120" s="103" t="s">
        <v>81</v>
      </c>
      <c r="BU120" s="103" t="s">
        <v>78</v>
      </c>
      <c r="BV120" s="103" t="s">
        <v>79</v>
      </c>
      <c r="BW120" s="103" t="s">
        <v>147</v>
      </c>
      <c r="BX120" s="103" t="s">
        <v>4</v>
      </c>
      <c r="CL120" s="103" t="s">
        <v>1</v>
      </c>
      <c r="CM120" s="103" t="s">
        <v>85</v>
      </c>
    </row>
    <row r="121" spans="1:90" s="4" customFormat="1" ht="16.5" customHeight="1">
      <c r="A121" s="113" t="s">
        <v>90</v>
      </c>
      <c r="B121" s="52"/>
      <c r="C121" s="104"/>
      <c r="D121" s="104"/>
      <c r="E121" s="105" t="s">
        <v>148</v>
      </c>
      <c r="F121" s="105"/>
      <c r="G121" s="105"/>
      <c r="H121" s="105"/>
      <c r="I121" s="105"/>
      <c r="J121" s="104"/>
      <c r="K121" s="105" t="s">
        <v>149</v>
      </c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7">
        <f>'3a - Stoky A, A1, A2- mén...'!J32</f>
        <v>-93240</v>
      </c>
      <c r="AH121" s="104"/>
      <c r="AI121" s="104"/>
      <c r="AJ121" s="104"/>
      <c r="AK121" s="104"/>
      <c r="AL121" s="104"/>
      <c r="AM121" s="104"/>
      <c r="AN121" s="107">
        <f>SUM(AG121,AT121)</f>
        <v>-112820.4</v>
      </c>
      <c r="AO121" s="104"/>
      <c r="AP121" s="104"/>
      <c r="AQ121" s="108" t="s">
        <v>88</v>
      </c>
      <c r="AR121" s="52"/>
      <c r="AS121" s="109">
        <v>0</v>
      </c>
      <c r="AT121" s="110">
        <f>ROUND(SUM(AV121:AW121),2)</f>
        <v>-19580.4</v>
      </c>
      <c r="AU121" s="111">
        <f>'3a - Stoky A, A1, A2- mén...'!P121</f>
        <v>0</v>
      </c>
      <c r="AV121" s="110">
        <f>'3a - Stoky A, A1, A2- mén...'!J35</f>
        <v>-19580.4</v>
      </c>
      <c r="AW121" s="110">
        <f>'3a - Stoky A, A1, A2- mén...'!J36</f>
        <v>0</v>
      </c>
      <c r="AX121" s="110">
        <f>'3a - Stoky A, A1, A2- mén...'!J37</f>
        <v>0</v>
      </c>
      <c r="AY121" s="110">
        <f>'3a - Stoky A, A1, A2- mén...'!J38</f>
        <v>0</v>
      </c>
      <c r="AZ121" s="110">
        <f>'3a - Stoky A, A1, A2- mén...'!F35</f>
        <v>-93240</v>
      </c>
      <c r="BA121" s="110">
        <f>'3a - Stoky A, A1, A2- mén...'!F36</f>
        <v>0</v>
      </c>
      <c r="BB121" s="110">
        <f>'3a - Stoky A, A1, A2- mén...'!F37</f>
        <v>0</v>
      </c>
      <c r="BC121" s="110">
        <f>'3a - Stoky A, A1, A2- mén...'!F38</f>
        <v>0</v>
      </c>
      <c r="BD121" s="112">
        <f>'3a - Stoky A, A1, A2- mén...'!F39</f>
        <v>0</v>
      </c>
      <c r="BE121" s="4"/>
      <c r="BT121" s="21" t="s">
        <v>85</v>
      </c>
      <c r="BV121" s="21" t="s">
        <v>79</v>
      </c>
      <c r="BW121" s="21" t="s">
        <v>150</v>
      </c>
      <c r="BX121" s="21" t="s">
        <v>147</v>
      </c>
      <c r="CL121" s="21" t="s">
        <v>1</v>
      </c>
    </row>
    <row r="122" spans="1:90" s="4" customFormat="1" ht="16.5" customHeight="1">
      <c r="A122" s="113" t="s">
        <v>90</v>
      </c>
      <c r="B122" s="52"/>
      <c r="C122" s="104"/>
      <c r="D122" s="104"/>
      <c r="E122" s="105" t="s">
        <v>151</v>
      </c>
      <c r="F122" s="105"/>
      <c r="G122" s="105"/>
      <c r="H122" s="105"/>
      <c r="I122" s="105"/>
      <c r="J122" s="104"/>
      <c r="K122" s="105" t="s">
        <v>152</v>
      </c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7">
        <f>'3b - Stoky B1, B2, B3- mé...'!J32</f>
        <v>-177807</v>
      </c>
      <c r="AH122" s="104"/>
      <c r="AI122" s="104"/>
      <c r="AJ122" s="104"/>
      <c r="AK122" s="104"/>
      <c r="AL122" s="104"/>
      <c r="AM122" s="104"/>
      <c r="AN122" s="107">
        <f>SUM(AG122,AT122)</f>
        <v>-215146.47</v>
      </c>
      <c r="AO122" s="104"/>
      <c r="AP122" s="104"/>
      <c r="AQ122" s="108" t="s">
        <v>88</v>
      </c>
      <c r="AR122" s="52"/>
      <c r="AS122" s="114">
        <v>0</v>
      </c>
      <c r="AT122" s="115">
        <f>ROUND(SUM(AV122:AW122),2)</f>
        <v>-37339.47</v>
      </c>
      <c r="AU122" s="116">
        <f>'3b - Stoky B1, B2, B3- mé...'!P121</f>
        <v>0</v>
      </c>
      <c r="AV122" s="115">
        <f>'3b - Stoky B1, B2, B3- mé...'!J35</f>
        <v>-37339.47</v>
      </c>
      <c r="AW122" s="115">
        <f>'3b - Stoky B1, B2, B3- mé...'!J36</f>
        <v>0</v>
      </c>
      <c r="AX122" s="115">
        <f>'3b - Stoky B1, B2, B3- mé...'!J37</f>
        <v>0</v>
      </c>
      <c r="AY122" s="115">
        <f>'3b - Stoky B1, B2, B3- mé...'!J38</f>
        <v>0</v>
      </c>
      <c r="AZ122" s="115">
        <f>'3b - Stoky B1, B2, B3- mé...'!F35</f>
        <v>-177807</v>
      </c>
      <c r="BA122" s="115">
        <f>'3b - Stoky B1, B2, B3- mé...'!F36</f>
        <v>0</v>
      </c>
      <c r="BB122" s="115">
        <f>'3b - Stoky B1, B2, B3- mé...'!F37</f>
        <v>0</v>
      </c>
      <c r="BC122" s="115">
        <f>'3b - Stoky B1, B2, B3- mé...'!F38</f>
        <v>0</v>
      </c>
      <c r="BD122" s="117">
        <f>'3b - Stoky B1, B2, B3- mé...'!F39</f>
        <v>0</v>
      </c>
      <c r="BE122" s="4"/>
      <c r="BT122" s="21" t="s">
        <v>85</v>
      </c>
      <c r="BV122" s="21" t="s">
        <v>79</v>
      </c>
      <c r="BW122" s="21" t="s">
        <v>153</v>
      </c>
      <c r="BX122" s="21" t="s">
        <v>147</v>
      </c>
      <c r="CL122" s="21" t="s">
        <v>1</v>
      </c>
    </row>
    <row r="123" spans="1:57" s="2" customFormat="1" ht="30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8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s="2" customFormat="1" ht="6.95" customHeight="1">
      <c r="A124" s="27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28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</sheetData>
  <mergeCells count="148">
    <mergeCell ref="K108:AF108"/>
    <mergeCell ref="E108:I108"/>
    <mergeCell ref="F109:J109"/>
    <mergeCell ref="L109:AF109"/>
    <mergeCell ref="F110:J110"/>
    <mergeCell ref="L110:AF110"/>
    <mergeCell ref="L111:AF111"/>
    <mergeCell ref="F111:J111"/>
    <mergeCell ref="L112:AF112"/>
    <mergeCell ref="F112:J112"/>
    <mergeCell ref="L113:AF113"/>
    <mergeCell ref="F113:J113"/>
    <mergeCell ref="K114:AF114"/>
    <mergeCell ref="E114:I114"/>
    <mergeCell ref="L115:AF115"/>
    <mergeCell ref="F115:J115"/>
    <mergeCell ref="L116:AF116"/>
    <mergeCell ref="F116:J116"/>
    <mergeCell ref="F117:J117"/>
    <mergeCell ref="L117:AF117"/>
    <mergeCell ref="F118:J118"/>
    <mergeCell ref="L118:AF118"/>
    <mergeCell ref="F119:J119"/>
    <mergeCell ref="L119:AF119"/>
    <mergeCell ref="D120:H120"/>
    <mergeCell ref="J120:AF120"/>
    <mergeCell ref="E121:I121"/>
    <mergeCell ref="K121:AF121"/>
    <mergeCell ref="E122:I122"/>
    <mergeCell ref="K122:AF122"/>
    <mergeCell ref="AG101:AM101"/>
    <mergeCell ref="AN101:AP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L85:AO85"/>
    <mergeCell ref="C92:G92"/>
    <mergeCell ref="I92:AF92"/>
    <mergeCell ref="J95:AF95"/>
    <mergeCell ref="D95:H95"/>
    <mergeCell ref="E96:I96"/>
    <mergeCell ref="K96:AF96"/>
    <mergeCell ref="L97:AF97"/>
    <mergeCell ref="F97:J97"/>
    <mergeCell ref="L98:AF98"/>
    <mergeCell ref="F98:J98"/>
    <mergeCell ref="L99:AF99"/>
    <mergeCell ref="F99:J99"/>
    <mergeCell ref="L100:AF100"/>
    <mergeCell ref="F100:J100"/>
    <mergeCell ref="K101:AF101"/>
    <mergeCell ref="E101:I101"/>
    <mergeCell ref="L102:AF102"/>
    <mergeCell ref="F102:J102"/>
    <mergeCell ref="F103:J103"/>
    <mergeCell ref="L103:AF103"/>
    <mergeCell ref="F104:J104"/>
    <mergeCell ref="L104:AF104"/>
    <mergeCell ref="F105:J105"/>
    <mergeCell ref="L105:AF105"/>
    <mergeCell ref="F106:J106"/>
    <mergeCell ref="L106:AF106"/>
    <mergeCell ref="J107:AF107"/>
    <mergeCell ref="D107:H107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K5:AO5"/>
    <mergeCell ref="K6:AO6"/>
    <mergeCell ref="E23:AN23"/>
    <mergeCell ref="AK26:AO26"/>
    <mergeCell ref="L28:P28"/>
    <mergeCell ref="AK28:AO28"/>
    <mergeCell ref="W28:AE28"/>
    <mergeCell ref="W29:AE29"/>
    <mergeCell ref="AK29:AO29"/>
    <mergeCell ref="L29:P29"/>
    <mergeCell ref="L30:P30"/>
    <mergeCell ref="AK30:AO30"/>
    <mergeCell ref="W30:AE30"/>
    <mergeCell ref="L31:P31"/>
    <mergeCell ref="AK31:AO31"/>
    <mergeCell ref="W31:AE31"/>
    <mergeCell ref="AK32:AO32"/>
    <mergeCell ref="L32:P32"/>
    <mergeCell ref="W32:AE32"/>
    <mergeCell ref="W33:AE33"/>
    <mergeCell ref="L33:P33"/>
    <mergeCell ref="AK33:AO33"/>
    <mergeCell ref="AK35:AO35"/>
    <mergeCell ref="X35:AB35"/>
    <mergeCell ref="AR2:BE2"/>
  </mergeCells>
  <hyperlinks>
    <hyperlink ref="A97" location="'1a1 - Ostranění podkladu ...'!C2" display="/"/>
    <hyperlink ref="A98" location="'1a2 - Frézování + sutě'!C2" display="/"/>
    <hyperlink ref="A99" location="'1a4 - Konstrukční vrstvy ...'!C2" display="/"/>
    <hyperlink ref="A100" location="'1a5 - Obruby'!C2" display="/"/>
    <hyperlink ref="A102" location="'1b1 - Ostranění podkladu ...'!C2" display="/"/>
    <hyperlink ref="A103" location="'1b2 - Frézování + sutě'!C2" display="/"/>
    <hyperlink ref="A104" location="'1b3 - Vytrhání obrub + sutě'!C2" display="/"/>
    <hyperlink ref="A105" location="'1b4 - Konstrukční vrstvy ...'!C2" display="/"/>
    <hyperlink ref="A106" location="'1b5 - Obruby'!C2" display="/"/>
    <hyperlink ref="A109" location="'2a1 - Ostranění podkladu ...'!C2" display="/"/>
    <hyperlink ref="A110" location="'2a2 - Frézování + sutě'!C2" display="/"/>
    <hyperlink ref="A111" location="'2a3 - Vytrhání obrub + sutě'!C2" display="/"/>
    <hyperlink ref="A112" location="'2a4 - Konstrukční vrstvy ...'!C2" display="/"/>
    <hyperlink ref="A113" location="'2a5 - Obruby'!C2" display="/"/>
    <hyperlink ref="A115" location="'2b1 - Ostranění podkladu ...'!C2" display="/"/>
    <hyperlink ref="A116" location="'2b2 - Frézování + sutě'!C2" display="/"/>
    <hyperlink ref="A117" location="'2b3 - Vytrhání obrub + sutě'!C2" display="/"/>
    <hyperlink ref="A118" location="'2b4 - Konstrukční vrstvy ...'!C2" display="/"/>
    <hyperlink ref="A119" location="'2b5 - Obruby'!C2" display="/"/>
    <hyperlink ref="A121" location="'3a - Stoky A, A1, A2- mén...'!C2" display="/"/>
    <hyperlink ref="A122" location="'3b - Stoky B1, B2, B3- m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255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267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ROUND(J125,2)</f>
        <v>61446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ROUND((SUM(BE125:BE128)),2)</f>
        <v>61446</v>
      </c>
      <c r="G37" s="27"/>
      <c r="H37" s="27"/>
      <c r="I37" s="127">
        <v>0.21</v>
      </c>
      <c r="J37" s="126">
        <f>ROUND(((SUM(BE125:BE128))*I37),2)</f>
        <v>12903.66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ROUND((SUM(BF125:BF128)),2)</f>
        <v>0</v>
      </c>
      <c r="G38" s="27"/>
      <c r="H38" s="27"/>
      <c r="I38" s="127">
        <v>0.15</v>
      </c>
      <c r="J38" s="126">
        <f>ROUND(((SUM(BF125:BF128))*I38),2)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ROUND((SUM(BG125:BG128)),2)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ROUND((SUM(BH125:BH128)),2)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ROUND((SUM(BI125:BI128)),2)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74349.66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255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1b5 - Obruby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J125</f>
        <v>61446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242</v>
      </c>
      <c r="E101" s="141"/>
      <c r="F101" s="141"/>
      <c r="G101" s="141"/>
      <c r="H101" s="141"/>
      <c r="I101" s="141"/>
      <c r="J101" s="142">
        <f>J126</f>
        <v>61446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5" customHeight="1">
      <c r="A103" s="2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5" customHeight="1">
      <c r="A107" s="27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5" customHeight="1">
      <c r="A108" s="27"/>
      <c r="B108" s="28"/>
      <c r="C108" s="18" t="s">
        <v>168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6.25" customHeight="1">
      <c r="A111" s="27"/>
      <c r="B111" s="28"/>
      <c r="C111" s="27"/>
      <c r="D111" s="27"/>
      <c r="E111" s="120" t="str">
        <f>E7</f>
        <v>Kanalizace Staré Město, ul. Pode Břehy a U Chodníčku- VCP a MP</v>
      </c>
      <c r="F111" s="24"/>
      <c r="G111" s="24"/>
      <c r="H111" s="24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12" s="1" customFormat="1" ht="12" customHeight="1">
      <c r="B112" s="17"/>
      <c r="C112" s="24" t="s">
        <v>155</v>
      </c>
      <c r="L112" s="17"/>
    </row>
    <row r="113" spans="2:12" s="1" customFormat="1" ht="16.5" customHeight="1">
      <c r="B113" s="17"/>
      <c r="E113" s="120" t="s">
        <v>156</v>
      </c>
      <c r="F113" s="1"/>
      <c r="G113" s="1"/>
      <c r="H113" s="1"/>
      <c r="L113" s="17"/>
    </row>
    <row r="114" spans="2:12" s="1" customFormat="1" ht="12" customHeight="1">
      <c r="B114" s="17"/>
      <c r="C114" s="24" t="s">
        <v>157</v>
      </c>
      <c r="L114" s="17"/>
    </row>
    <row r="115" spans="1:31" s="2" customFormat="1" ht="16.5" customHeight="1">
      <c r="A115" s="27"/>
      <c r="B115" s="28"/>
      <c r="C115" s="27"/>
      <c r="D115" s="27"/>
      <c r="E115" s="121" t="s">
        <v>255</v>
      </c>
      <c r="F115" s="27"/>
      <c r="G115" s="27"/>
      <c r="H115" s="27"/>
      <c r="I115" s="27"/>
      <c r="J115" s="27"/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159</v>
      </c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55" t="str">
        <f>E13</f>
        <v>1b5 - Obruby</v>
      </c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18</v>
      </c>
      <c r="D119" s="27"/>
      <c r="E119" s="27"/>
      <c r="F119" s="21" t="str">
        <f>F16</f>
        <v xml:space="preserve"> </v>
      </c>
      <c r="G119" s="27"/>
      <c r="H119" s="27"/>
      <c r="I119" s="24" t="s">
        <v>20</v>
      </c>
      <c r="J119" s="57" t="str">
        <f>IF(J16="","",J16)</f>
        <v>4. 5. 2022</v>
      </c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15" customHeight="1">
      <c r="A121" s="27"/>
      <c r="B121" s="28"/>
      <c r="C121" s="24" t="s">
        <v>22</v>
      </c>
      <c r="D121" s="27"/>
      <c r="E121" s="27"/>
      <c r="F121" s="21" t="str">
        <f>E19</f>
        <v>Obec Staré Město</v>
      </c>
      <c r="G121" s="27"/>
      <c r="H121" s="27"/>
      <c r="I121" s="24" t="s">
        <v>32</v>
      </c>
      <c r="J121" s="25" t="str">
        <f>E25</f>
        <v xml:space="preserve"> </v>
      </c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28</v>
      </c>
      <c r="D122" s="27"/>
      <c r="E122" s="27"/>
      <c r="F122" s="21" t="str">
        <f>IF(E22="","",E22)</f>
        <v>JANKOSTAV s.r.o.</v>
      </c>
      <c r="G122" s="27"/>
      <c r="H122" s="27"/>
      <c r="I122" s="24" t="s">
        <v>34</v>
      </c>
      <c r="J122" s="25" t="str">
        <f>E28</f>
        <v>Ing. Martin Dvořák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0.3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0" customFormat="1" ht="29.25" customHeight="1">
      <c r="A124" s="143"/>
      <c r="B124" s="144"/>
      <c r="C124" s="145" t="s">
        <v>169</v>
      </c>
      <c r="D124" s="146" t="s">
        <v>62</v>
      </c>
      <c r="E124" s="146" t="s">
        <v>58</v>
      </c>
      <c r="F124" s="146" t="s">
        <v>59</v>
      </c>
      <c r="G124" s="146" t="s">
        <v>170</v>
      </c>
      <c r="H124" s="146" t="s">
        <v>171</v>
      </c>
      <c r="I124" s="146" t="s">
        <v>172</v>
      </c>
      <c r="J124" s="147" t="s">
        <v>163</v>
      </c>
      <c r="K124" s="148" t="s">
        <v>173</v>
      </c>
      <c r="L124" s="149"/>
      <c r="M124" s="74" t="s">
        <v>1</v>
      </c>
      <c r="N124" s="75" t="s">
        <v>41</v>
      </c>
      <c r="O124" s="75" t="s">
        <v>174</v>
      </c>
      <c r="P124" s="75" t="s">
        <v>175</v>
      </c>
      <c r="Q124" s="75" t="s">
        <v>176</v>
      </c>
      <c r="R124" s="75" t="s">
        <v>177</v>
      </c>
      <c r="S124" s="75" t="s">
        <v>178</v>
      </c>
      <c r="T124" s="76" t="s">
        <v>179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27"/>
      <c r="B125" s="28"/>
      <c r="C125" s="81" t="s">
        <v>180</v>
      </c>
      <c r="D125" s="27"/>
      <c r="E125" s="27"/>
      <c r="F125" s="27"/>
      <c r="G125" s="27"/>
      <c r="H125" s="27"/>
      <c r="I125" s="27"/>
      <c r="J125" s="150">
        <f>BK125</f>
        <v>61446</v>
      </c>
      <c r="K125" s="27"/>
      <c r="L125" s="28"/>
      <c r="M125" s="77"/>
      <c r="N125" s="61"/>
      <c r="O125" s="78"/>
      <c r="P125" s="151">
        <f>P126</f>
        <v>0</v>
      </c>
      <c r="Q125" s="78"/>
      <c r="R125" s="151">
        <f>R126</f>
        <v>0</v>
      </c>
      <c r="S125" s="78"/>
      <c r="T125" s="152">
        <f>T126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4" t="s">
        <v>76</v>
      </c>
      <c r="AU125" s="14" t="s">
        <v>165</v>
      </c>
      <c r="BK125" s="153">
        <f>BK126</f>
        <v>61446</v>
      </c>
    </row>
    <row r="126" spans="1:63" s="11" customFormat="1" ht="25.9" customHeight="1">
      <c r="A126" s="11"/>
      <c r="B126" s="154"/>
      <c r="C126" s="11"/>
      <c r="D126" s="155" t="s">
        <v>76</v>
      </c>
      <c r="E126" s="156" t="s">
        <v>243</v>
      </c>
      <c r="F126" s="156" t="s">
        <v>244</v>
      </c>
      <c r="G126" s="11"/>
      <c r="H126" s="11"/>
      <c r="I126" s="11"/>
      <c r="J126" s="157">
        <f>BK126</f>
        <v>61446</v>
      </c>
      <c r="K126" s="11"/>
      <c r="L126" s="154"/>
      <c r="M126" s="158"/>
      <c r="N126" s="159"/>
      <c r="O126" s="159"/>
      <c r="P126" s="160">
        <f>SUM(P127:P128)</f>
        <v>0</v>
      </c>
      <c r="Q126" s="159"/>
      <c r="R126" s="160">
        <f>SUM(R127:R128)</f>
        <v>0</v>
      </c>
      <c r="S126" s="159"/>
      <c r="T126" s="161">
        <f>SUM(T127:T128)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81</v>
      </c>
      <c r="AT126" s="162" t="s">
        <v>76</v>
      </c>
      <c r="AU126" s="162" t="s">
        <v>77</v>
      </c>
      <c r="AY126" s="155" t="s">
        <v>182</v>
      </c>
      <c r="BK126" s="163">
        <f>SUM(BK127:BK128)</f>
        <v>61446</v>
      </c>
    </row>
    <row r="127" spans="1:65" s="2" customFormat="1" ht="33" customHeight="1">
      <c r="A127" s="27"/>
      <c r="B127" s="164"/>
      <c r="C127" s="165" t="s">
        <v>8</v>
      </c>
      <c r="D127" s="165" t="s">
        <v>183</v>
      </c>
      <c r="E127" s="166" t="s">
        <v>245</v>
      </c>
      <c r="F127" s="167" t="s">
        <v>246</v>
      </c>
      <c r="G127" s="168" t="s">
        <v>247</v>
      </c>
      <c r="H127" s="169">
        <v>154</v>
      </c>
      <c r="I127" s="170">
        <v>237</v>
      </c>
      <c r="J127" s="170">
        <f>ROUND(I127*H127,2)</f>
        <v>36498</v>
      </c>
      <c r="K127" s="171"/>
      <c r="L127" s="28"/>
      <c r="M127" s="172" t="s">
        <v>1</v>
      </c>
      <c r="N127" s="173" t="s">
        <v>42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187</v>
      </c>
      <c r="AT127" s="176" t="s">
        <v>183</v>
      </c>
      <c r="AU127" s="176" t="s">
        <v>81</v>
      </c>
      <c r="AY127" s="14" t="s">
        <v>182</v>
      </c>
      <c r="BE127" s="177">
        <f>IF(N127="základní",J127,0)</f>
        <v>36498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4" t="s">
        <v>81</v>
      </c>
      <c r="BK127" s="177">
        <f>ROUND(I127*H127,2)</f>
        <v>36498</v>
      </c>
      <c r="BL127" s="14" t="s">
        <v>187</v>
      </c>
      <c r="BM127" s="176" t="s">
        <v>248</v>
      </c>
    </row>
    <row r="128" spans="1:65" s="2" customFormat="1" ht="16.5" customHeight="1">
      <c r="A128" s="27"/>
      <c r="B128" s="164"/>
      <c r="C128" s="182" t="s">
        <v>249</v>
      </c>
      <c r="D128" s="182" t="s">
        <v>250</v>
      </c>
      <c r="E128" s="183" t="s">
        <v>251</v>
      </c>
      <c r="F128" s="184" t="s">
        <v>252</v>
      </c>
      <c r="G128" s="185" t="s">
        <v>247</v>
      </c>
      <c r="H128" s="186">
        <v>154</v>
      </c>
      <c r="I128" s="187">
        <v>162</v>
      </c>
      <c r="J128" s="187">
        <f>ROUND(I128*H128,2)</f>
        <v>24948</v>
      </c>
      <c r="K128" s="188"/>
      <c r="L128" s="189"/>
      <c r="M128" s="190" t="s">
        <v>1</v>
      </c>
      <c r="N128" s="191" t="s">
        <v>42</v>
      </c>
      <c r="O128" s="180">
        <v>0</v>
      </c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253</v>
      </c>
      <c r="AT128" s="176" t="s">
        <v>250</v>
      </c>
      <c r="AU128" s="176" t="s">
        <v>81</v>
      </c>
      <c r="AY128" s="14" t="s">
        <v>182</v>
      </c>
      <c r="BE128" s="177">
        <f>IF(N128="základní",J128,0)</f>
        <v>24948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24948</v>
      </c>
      <c r="BL128" s="14" t="s">
        <v>187</v>
      </c>
      <c r="BM128" s="176" t="s">
        <v>254</v>
      </c>
    </row>
    <row r="129" spans="1:31" s="2" customFormat="1" ht="6.95" customHeight="1">
      <c r="A129" s="2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28"/>
      <c r="M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</sheetData>
  <autoFilter ref="C124:K128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269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270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56481.66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56481.66</v>
      </c>
      <c r="G37" s="27"/>
      <c r="H37" s="27"/>
      <c r="I37" s="127">
        <v>0.21</v>
      </c>
      <c r="J37" s="126">
        <f>ROUND(((SUM(BE126:BE132))*I37),2)</f>
        <v>11861.15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68342.81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269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2a1 - Ostranění podkladu z kameniva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56481.66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18795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37686.66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268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269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2a1 - Ostranění podkladu z kameniva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56481.66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118.14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56481.66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18795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118.14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18795</v>
      </c>
    </row>
    <row r="128" spans="1:65" s="2" customFormat="1" ht="24.15" customHeight="1">
      <c r="A128" s="27"/>
      <c r="B128" s="164"/>
      <c r="C128" s="165" t="s">
        <v>85</v>
      </c>
      <c r="D128" s="165" t="s">
        <v>183</v>
      </c>
      <c r="E128" s="166" t="s">
        <v>184</v>
      </c>
      <c r="F128" s="167" t="s">
        <v>185</v>
      </c>
      <c r="G128" s="168" t="s">
        <v>186</v>
      </c>
      <c r="H128" s="169">
        <v>268.5</v>
      </c>
      <c r="I128" s="170">
        <v>70</v>
      </c>
      <c r="J128" s="170">
        <f>ROUND(I128*H128,2)</f>
        <v>18795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0.44</v>
      </c>
      <c r="T128" s="175">
        <f>S128*H128</f>
        <v>118.14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18795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18795</v>
      </c>
      <c r="BL128" s="14" t="s">
        <v>187</v>
      </c>
      <c r="BM128" s="176" t="s">
        <v>188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37686.66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37686.66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118.14</v>
      </c>
      <c r="I130" s="170">
        <v>60</v>
      </c>
      <c r="J130" s="170">
        <f>ROUND(I130*H130,2)</f>
        <v>7088.4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7088.4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7088.4</v>
      </c>
      <c r="BL130" s="14" t="s">
        <v>187</v>
      </c>
      <c r="BM130" s="176" t="s">
        <v>195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826.98</v>
      </c>
      <c r="I131" s="170">
        <v>15</v>
      </c>
      <c r="J131" s="170">
        <f>ROUND(I131*H131,2)</f>
        <v>12404.7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12404.7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12404.7</v>
      </c>
      <c r="BL131" s="14" t="s">
        <v>187</v>
      </c>
      <c r="BM131" s="176" t="s">
        <v>199</v>
      </c>
    </row>
    <row r="132" spans="1:65" s="2" customFormat="1" ht="24.15" customHeight="1">
      <c r="A132" s="27"/>
      <c r="B132" s="164"/>
      <c r="C132" s="165" t="s">
        <v>200</v>
      </c>
      <c r="D132" s="165" t="s">
        <v>183</v>
      </c>
      <c r="E132" s="166" t="s">
        <v>201</v>
      </c>
      <c r="F132" s="167" t="s">
        <v>202</v>
      </c>
      <c r="G132" s="168" t="s">
        <v>194</v>
      </c>
      <c r="H132" s="169">
        <v>118.14</v>
      </c>
      <c r="I132" s="170">
        <v>154</v>
      </c>
      <c r="J132" s="170">
        <f>ROUND(I132*H132,2)</f>
        <v>18193.56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18193.56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18193.56</v>
      </c>
      <c r="BL132" s="14" t="s">
        <v>187</v>
      </c>
      <c r="BM132" s="176" t="s">
        <v>203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269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271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73230.69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73230.69</v>
      </c>
      <c r="G37" s="27"/>
      <c r="H37" s="27"/>
      <c r="I37" s="127">
        <v>0.21</v>
      </c>
      <c r="J37" s="126">
        <f>ROUND(((SUM(BE126:BE132))*I37),2)</f>
        <v>15378.44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88609.13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269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2a2 - Frézování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73230.69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33831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39399.69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268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269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2a2 - Frézování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73230.69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123.51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73230.69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33831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123.51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33831</v>
      </c>
    </row>
    <row r="128" spans="1:65" s="2" customFormat="1" ht="24.15" customHeight="1">
      <c r="A128" s="27"/>
      <c r="B128" s="164"/>
      <c r="C128" s="165" t="s">
        <v>93</v>
      </c>
      <c r="D128" s="165" t="s">
        <v>183</v>
      </c>
      <c r="E128" s="166" t="s">
        <v>205</v>
      </c>
      <c r="F128" s="167" t="s">
        <v>206</v>
      </c>
      <c r="G128" s="168" t="s">
        <v>186</v>
      </c>
      <c r="H128" s="169">
        <v>268.5</v>
      </c>
      <c r="I128" s="170">
        <v>126</v>
      </c>
      <c r="J128" s="170">
        <f>ROUND(I128*H128,2)</f>
        <v>33831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0.46</v>
      </c>
      <c r="T128" s="175">
        <f>S128*H128</f>
        <v>123.51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33831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33831</v>
      </c>
      <c r="BL128" s="14" t="s">
        <v>187</v>
      </c>
      <c r="BM128" s="176" t="s">
        <v>207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39399.69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39399.69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123.51</v>
      </c>
      <c r="I130" s="170">
        <v>60</v>
      </c>
      <c r="J130" s="170">
        <f>ROUND(I130*H130,2)</f>
        <v>7410.6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7410.6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7410.6</v>
      </c>
      <c r="BL130" s="14" t="s">
        <v>187</v>
      </c>
      <c r="BM130" s="176" t="s">
        <v>208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864.57</v>
      </c>
      <c r="I131" s="170">
        <v>15</v>
      </c>
      <c r="J131" s="170">
        <f>ROUND(I131*H131,2)</f>
        <v>12968.55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12968.55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12968.55</v>
      </c>
      <c r="BL131" s="14" t="s">
        <v>187</v>
      </c>
      <c r="BM131" s="176" t="s">
        <v>209</v>
      </c>
    </row>
    <row r="132" spans="1:65" s="2" customFormat="1" ht="33" customHeight="1">
      <c r="A132" s="27"/>
      <c r="B132" s="164"/>
      <c r="C132" s="165" t="s">
        <v>200</v>
      </c>
      <c r="D132" s="165" t="s">
        <v>183</v>
      </c>
      <c r="E132" s="166" t="s">
        <v>210</v>
      </c>
      <c r="F132" s="167" t="s">
        <v>211</v>
      </c>
      <c r="G132" s="168" t="s">
        <v>194</v>
      </c>
      <c r="H132" s="169">
        <v>123.51</v>
      </c>
      <c r="I132" s="170">
        <v>154</v>
      </c>
      <c r="J132" s="170">
        <f>ROUND(I132*H132,2)</f>
        <v>19020.54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19020.54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19020.54</v>
      </c>
      <c r="BL132" s="14" t="s">
        <v>187</v>
      </c>
      <c r="BM132" s="176" t="s">
        <v>212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128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269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272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20582.1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20582.1</v>
      </c>
      <c r="G37" s="27"/>
      <c r="H37" s="27"/>
      <c r="I37" s="127">
        <v>0.21</v>
      </c>
      <c r="J37" s="126">
        <f>ROUND(((SUM(BE126:BE132))*I37),2)</f>
        <v>4322.24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24904.339999999997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269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2a3 - Vytrhání obrub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20582.1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11426.8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9155.3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268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269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2a3 - Vytrhání obrub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20582.1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28.7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20582.1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11426.8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28.7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11426.8</v>
      </c>
    </row>
    <row r="128" spans="1:65" s="2" customFormat="1" ht="16.5" customHeight="1">
      <c r="A128" s="27"/>
      <c r="B128" s="164"/>
      <c r="C128" s="165" t="s">
        <v>187</v>
      </c>
      <c r="D128" s="165" t="s">
        <v>183</v>
      </c>
      <c r="E128" s="166" t="s">
        <v>259</v>
      </c>
      <c r="F128" s="167" t="s">
        <v>260</v>
      </c>
      <c r="G128" s="168" t="s">
        <v>247</v>
      </c>
      <c r="H128" s="169">
        <v>140</v>
      </c>
      <c r="I128" s="170">
        <v>81.62</v>
      </c>
      <c r="J128" s="170">
        <f>ROUND(I128*H128,2)</f>
        <v>11426.8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0.205</v>
      </c>
      <c r="T128" s="175">
        <f>S128*H128</f>
        <v>28.7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11426.8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11426.8</v>
      </c>
      <c r="BL128" s="14" t="s">
        <v>187</v>
      </c>
      <c r="BM128" s="176" t="s">
        <v>261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9155.3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9155.3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28.7</v>
      </c>
      <c r="I130" s="170">
        <v>60</v>
      </c>
      <c r="J130" s="170">
        <f>ROUND(I130*H130,2)</f>
        <v>1722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1722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1722</v>
      </c>
      <c r="BL130" s="14" t="s">
        <v>187</v>
      </c>
      <c r="BM130" s="176" t="s">
        <v>262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200.9</v>
      </c>
      <c r="I131" s="170">
        <v>15</v>
      </c>
      <c r="J131" s="170">
        <f>ROUND(I131*H131,2)</f>
        <v>3013.5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3013.5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3013.5</v>
      </c>
      <c r="BL131" s="14" t="s">
        <v>187</v>
      </c>
      <c r="BM131" s="176" t="s">
        <v>263</v>
      </c>
    </row>
    <row r="132" spans="1:65" s="2" customFormat="1" ht="24.15" customHeight="1">
      <c r="A132" s="27"/>
      <c r="B132" s="164"/>
      <c r="C132" s="165" t="s">
        <v>264</v>
      </c>
      <c r="D132" s="165" t="s">
        <v>183</v>
      </c>
      <c r="E132" s="166" t="s">
        <v>201</v>
      </c>
      <c r="F132" s="167" t="s">
        <v>202</v>
      </c>
      <c r="G132" s="168" t="s">
        <v>194</v>
      </c>
      <c r="H132" s="169">
        <v>28.7</v>
      </c>
      <c r="I132" s="170">
        <v>154</v>
      </c>
      <c r="J132" s="170">
        <f>ROUND(I132*H132,2)</f>
        <v>4419.8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4419.8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4419.8</v>
      </c>
      <c r="BL132" s="14" t="s">
        <v>187</v>
      </c>
      <c r="BM132" s="176" t="s">
        <v>265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269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273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ROUND(J125,2)</f>
        <v>283428.6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ROUND((SUM(BE125:BE132)),2)</f>
        <v>283428.6</v>
      </c>
      <c r="G37" s="27"/>
      <c r="H37" s="27"/>
      <c r="I37" s="127">
        <v>0.21</v>
      </c>
      <c r="J37" s="126">
        <f>ROUND(((SUM(BE125:BE132))*I37),2)</f>
        <v>59520.01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ROUND((SUM(BF125:BF132)),2)</f>
        <v>0</v>
      </c>
      <c r="G38" s="27"/>
      <c r="H38" s="27"/>
      <c r="I38" s="127">
        <v>0.15</v>
      </c>
      <c r="J38" s="126">
        <f>ROUND(((SUM(BF125:BF132))*I38),2)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ROUND((SUM(BG125:BG132)),2)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ROUND((SUM(BH125:BH132)),2)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ROUND((SUM(BI125:BI132)),2)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342948.61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269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2a4 - Konstrukční vrstvy komunikace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J125</f>
        <v>283428.6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214</v>
      </c>
      <c r="E101" s="141"/>
      <c r="F101" s="141"/>
      <c r="G101" s="141"/>
      <c r="H101" s="141"/>
      <c r="I101" s="141"/>
      <c r="J101" s="142">
        <f>J126</f>
        <v>283428.6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5" customHeight="1">
      <c r="A103" s="2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5" customHeight="1">
      <c r="A107" s="27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5" customHeight="1">
      <c r="A108" s="27"/>
      <c r="B108" s="28"/>
      <c r="C108" s="18" t="s">
        <v>168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6.25" customHeight="1">
      <c r="A111" s="27"/>
      <c r="B111" s="28"/>
      <c r="C111" s="27"/>
      <c r="D111" s="27"/>
      <c r="E111" s="120" t="str">
        <f>E7</f>
        <v>Kanalizace Staré Město, ul. Pode Břehy a U Chodníčku- VCP a MP</v>
      </c>
      <c r="F111" s="24"/>
      <c r="G111" s="24"/>
      <c r="H111" s="24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12" s="1" customFormat="1" ht="12" customHeight="1">
      <c r="B112" s="17"/>
      <c r="C112" s="24" t="s">
        <v>155</v>
      </c>
      <c r="L112" s="17"/>
    </row>
    <row r="113" spans="2:12" s="1" customFormat="1" ht="16.5" customHeight="1">
      <c r="B113" s="17"/>
      <c r="E113" s="120" t="s">
        <v>268</v>
      </c>
      <c r="F113" s="1"/>
      <c r="G113" s="1"/>
      <c r="H113" s="1"/>
      <c r="L113" s="17"/>
    </row>
    <row r="114" spans="2:12" s="1" customFormat="1" ht="12" customHeight="1">
      <c r="B114" s="17"/>
      <c r="C114" s="24" t="s">
        <v>157</v>
      </c>
      <c r="L114" s="17"/>
    </row>
    <row r="115" spans="1:31" s="2" customFormat="1" ht="16.5" customHeight="1">
      <c r="A115" s="27"/>
      <c r="B115" s="28"/>
      <c r="C115" s="27"/>
      <c r="D115" s="27"/>
      <c r="E115" s="121" t="s">
        <v>269</v>
      </c>
      <c r="F115" s="27"/>
      <c r="G115" s="27"/>
      <c r="H115" s="27"/>
      <c r="I115" s="27"/>
      <c r="J115" s="27"/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159</v>
      </c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55" t="str">
        <f>E13</f>
        <v>2a4 - Konstrukční vrstvy komunikace</v>
      </c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18</v>
      </c>
      <c r="D119" s="27"/>
      <c r="E119" s="27"/>
      <c r="F119" s="21" t="str">
        <f>F16</f>
        <v xml:space="preserve"> </v>
      </c>
      <c r="G119" s="27"/>
      <c r="H119" s="27"/>
      <c r="I119" s="24" t="s">
        <v>20</v>
      </c>
      <c r="J119" s="57" t="str">
        <f>IF(J16="","",J16)</f>
        <v>4. 5. 2022</v>
      </c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15" customHeight="1">
      <c r="A121" s="27"/>
      <c r="B121" s="28"/>
      <c r="C121" s="24" t="s">
        <v>22</v>
      </c>
      <c r="D121" s="27"/>
      <c r="E121" s="27"/>
      <c r="F121" s="21" t="str">
        <f>E19</f>
        <v>Obec Staré Město</v>
      </c>
      <c r="G121" s="27"/>
      <c r="H121" s="27"/>
      <c r="I121" s="24" t="s">
        <v>32</v>
      </c>
      <c r="J121" s="25" t="str">
        <f>E25</f>
        <v xml:space="preserve"> </v>
      </c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28</v>
      </c>
      <c r="D122" s="27"/>
      <c r="E122" s="27"/>
      <c r="F122" s="21" t="str">
        <f>IF(E22="","",E22)</f>
        <v>JANKOSTAV s.r.o.</v>
      </c>
      <c r="G122" s="27"/>
      <c r="H122" s="27"/>
      <c r="I122" s="24" t="s">
        <v>34</v>
      </c>
      <c r="J122" s="25" t="str">
        <f>E28</f>
        <v>Ing. Martin Dvořák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0.3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0" customFormat="1" ht="29.25" customHeight="1">
      <c r="A124" s="143"/>
      <c r="B124" s="144"/>
      <c r="C124" s="145" t="s">
        <v>169</v>
      </c>
      <c r="D124" s="146" t="s">
        <v>62</v>
      </c>
      <c r="E124" s="146" t="s">
        <v>58</v>
      </c>
      <c r="F124" s="146" t="s">
        <v>59</v>
      </c>
      <c r="G124" s="146" t="s">
        <v>170</v>
      </c>
      <c r="H124" s="146" t="s">
        <v>171</v>
      </c>
      <c r="I124" s="146" t="s">
        <v>172</v>
      </c>
      <c r="J124" s="147" t="s">
        <v>163</v>
      </c>
      <c r="K124" s="148" t="s">
        <v>173</v>
      </c>
      <c r="L124" s="149"/>
      <c r="M124" s="74" t="s">
        <v>1</v>
      </c>
      <c r="N124" s="75" t="s">
        <v>41</v>
      </c>
      <c r="O124" s="75" t="s">
        <v>174</v>
      </c>
      <c r="P124" s="75" t="s">
        <v>175</v>
      </c>
      <c r="Q124" s="75" t="s">
        <v>176</v>
      </c>
      <c r="R124" s="75" t="s">
        <v>177</v>
      </c>
      <c r="S124" s="75" t="s">
        <v>178</v>
      </c>
      <c r="T124" s="76" t="s">
        <v>179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27"/>
      <c r="B125" s="28"/>
      <c r="C125" s="81" t="s">
        <v>180</v>
      </c>
      <c r="D125" s="27"/>
      <c r="E125" s="27"/>
      <c r="F125" s="27"/>
      <c r="G125" s="27"/>
      <c r="H125" s="27"/>
      <c r="I125" s="27"/>
      <c r="J125" s="150">
        <f>BK125</f>
        <v>283428.6</v>
      </c>
      <c r="K125" s="27"/>
      <c r="L125" s="28"/>
      <c r="M125" s="77"/>
      <c r="N125" s="61"/>
      <c r="O125" s="78"/>
      <c r="P125" s="151">
        <f>P126</f>
        <v>0</v>
      </c>
      <c r="Q125" s="78"/>
      <c r="R125" s="151">
        <f>R126</f>
        <v>0</v>
      </c>
      <c r="S125" s="78"/>
      <c r="T125" s="152">
        <f>T126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4" t="s">
        <v>76</v>
      </c>
      <c r="AU125" s="14" t="s">
        <v>165</v>
      </c>
      <c r="BK125" s="153">
        <f>BK126</f>
        <v>283428.6</v>
      </c>
    </row>
    <row r="126" spans="1:63" s="11" customFormat="1" ht="25.9" customHeight="1">
      <c r="A126" s="11"/>
      <c r="B126" s="154"/>
      <c r="C126" s="11"/>
      <c r="D126" s="155" t="s">
        <v>76</v>
      </c>
      <c r="E126" s="156" t="s">
        <v>215</v>
      </c>
      <c r="F126" s="156" t="s">
        <v>216</v>
      </c>
      <c r="G126" s="11"/>
      <c r="H126" s="11"/>
      <c r="I126" s="11"/>
      <c r="J126" s="157">
        <f>BK126</f>
        <v>283428.6</v>
      </c>
      <c r="K126" s="11"/>
      <c r="L126" s="154"/>
      <c r="M126" s="158"/>
      <c r="N126" s="159"/>
      <c r="O126" s="159"/>
      <c r="P126" s="160">
        <f>SUM(P127:P132)</f>
        <v>0</v>
      </c>
      <c r="Q126" s="159"/>
      <c r="R126" s="160">
        <f>SUM(R127:R132)</f>
        <v>0</v>
      </c>
      <c r="S126" s="159"/>
      <c r="T126" s="161">
        <f>SUM(T127:T132)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81</v>
      </c>
      <c r="AT126" s="162" t="s">
        <v>76</v>
      </c>
      <c r="AU126" s="162" t="s">
        <v>77</v>
      </c>
      <c r="AY126" s="155" t="s">
        <v>182</v>
      </c>
      <c r="BK126" s="163">
        <f>SUM(BK127:BK132)</f>
        <v>283428.6</v>
      </c>
    </row>
    <row r="127" spans="1:65" s="2" customFormat="1" ht="16.5" customHeight="1">
      <c r="A127" s="27"/>
      <c r="B127" s="164"/>
      <c r="C127" s="165" t="s">
        <v>217</v>
      </c>
      <c r="D127" s="165" t="s">
        <v>183</v>
      </c>
      <c r="E127" s="166" t="s">
        <v>218</v>
      </c>
      <c r="F127" s="167" t="s">
        <v>219</v>
      </c>
      <c r="G127" s="168" t="s">
        <v>186</v>
      </c>
      <c r="H127" s="169">
        <v>268.5</v>
      </c>
      <c r="I127" s="170">
        <v>168</v>
      </c>
      <c r="J127" s="170">
        <f>ROUND(I127*H127,2)</f>
        <v>45108</v>
      </c>
      <c r="K127" s="171"/>
      <c r="L127" s="28"/>
      <c r="M127" s="172" t="s">
        <v>1</v>
      </c>
      <c r="N127" s="173" t="s">
        <v>42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187</v>
      </c>
      <c r="AT127" s="176" t="s">
        <v>183</v>
      </c>
      <c r="AU127" s="176" t="s">
        <v>81</v>
      </c>
      <c r="AY127" s="14" t="s">
        <v>182</v>
      </c>
      <c r="BE127" s="177">
        <f>IF(N127="základní",J127,0)</f>
        <v>45108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4" t="s">
        <v>81</v>
      </c>
      <c r="BK127" s="177">
        <f>ROUND(I127*H127,2)</f>
        <v>45108</v>
      </c>
      <c r="BL127" s="14" t="s">
        <v>187</v>
      </c>
      <c r="BM127" s="176" t="s">
        <v>220</v>
      </c>
    </row>
    <row r="128" spans="1:65" s="2" customFormat="1" ht="16.5" customHeight="1">
      <c r="A128" s="27"/>
      <c r="B128" s="164"/>
      <c r="C128" s="165" t="s">
        <v>221</v>
      </c>
      <c r="D128" s="165" t="s">
        <v>183</v>
      </c>
      <c r="E128" s="166" t="s">
        <v>222</v>
      </c>
      <c r="F128" s="167" t="s">
        <v>223</v>
      </c>
      <c r="G128" s="168" t="s">
        <v>186</v>
      </c>
      <c r="H128" s="169">
        <v>268.5</v>
      </c>
      <c r="I128" s="170">
        <v>168</v>
      </c>
      <c r="J128" s="170">
        <f>ROUND(I128*H128,2)</f>
        <v>45108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45108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45108</v>
      </c>
      <c r="BL128" s="14" t="s">
        <v>187</v>
      </c>
      <c r="BM128" s="176" t="s">
        <v>224</v>
      </c>
    </row>
    <row r="129" spans="1:65" s="2" customFormat="1" ht="33" customHeight="1">
      <c r="A129" s="27"/>
      <c r="B129" s="164"/>
      <c r="C129" s="165" t="s">
        <v>225</v>
      </c>
      <c r="D129" s="165" t="s">
        <v>183</v>
      </c>
      <c r="E129" s="166" t="s">
        <v>226</v>
      </c>
      <c r="F129" s="167" t="s">
        <v>227</v>
      </c>
      <c r="G129" s="168" t="s">
        <v>186</v>
      </c>
      <c r="H129" s="169">
        <v>268.5</v>
      </c>
      <c r="I129" s="170">
        <v>394.8</v>
      </c>
      <c r="J129" s="170">
        <f>ROUND(I129*H129,2)</f>
        <v>106003.8</v>
      </c>
      <c r="K129" s="171"/>
      <c r="L129" s="28"/>
      <c r="M129" s="172" t="s">
        <v>1</v>
      </c>
      <c r="N129" s="173" t="s">
        <v>42</v>
      </c>
      <c r="O129" s="174">
        <v>0</v>
      </c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76" t="s">
        <v>187</v>
      </c>
      <c r="AT129" s="176" t="s">
        <v>183</v>
      </c>
      <c r="AU129" s="176" t="s">
        <v>81</v>
      </c>
      <c r="AY129" s="14" t="s">
        <v>182</v>
      </c>
      <c r="BE129" s="177">
        <f>IF(N129="základní",J129,0)</f>
        <v>106003.8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4" t="s">
        <v>81</v>
      </c>
      <c r="BK129" s="177">
        <f>ROUND(I129*H129,2)</f>
        <v>106003.8</v>
      </c>
      <c r="BL129" s="14" t="s">
        <v>187</v>
      </c>
      <c r="BM129" s="176" t="s">
        <v>228</v>
      </c>
    </row>
    <row r="130" spans="1:65" s="2" customFormat="1" ht="24.15" customHeight="1">
      <c r="A130" s="27"/>
      <c r="B130" s="164"/>
      <c r="C130" s="165" t="s">
        <v>229</v>
      </c>
      <c r="D130" s="165" t="s">
        <v>183</v>
      </c>
      <c r="E130" s="166" t="s">
        <v>230</v>
      </c>
      <c r="F130" s="167" t="s">
        <v>231</v>
      </c>
      <c r="G130" s="168" t="s">
        <v>186</v>
      </c>
      <c r="H130" s="169">
        <v>268.5</v>
      </c>
      <c r="I130" s="170">
        <v>14</v>
      </c>
      <c r="J130" s="170">
        <f>ROUND(I130*H130,2)</f>
        <v>3759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3759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3759</v>
      </c>
      <c r="BL130" s="14" t="s">
        <v>187</v>
      </c>
      <c r="BM130" s="176" t="s">
        <v>232</v>
      </c>
    </row>
    <row r="131" spans="1:65" s="2" customFormat="1" ht="24.15" customHeight="1">
      <c r="A131" s="27"/>
      <c r="B131" s="164"/>
      <c r="C131" s="165" t="s">
        <v>233</v>
      </c>
      <c r="D131" s="165" t="s">
        <v>183</v>
      </c>
      <c r="E131" s="166" t="s">
        <v>234</v>
      </c>
      <c r="F131" s="167" t="s">
        <v>235</v>
      </c>
      <c r="G131" s="168" t="s">
        <v>186</v>
      </c>
      <c r="H131" s="169">
        <v>268.5</v>
      </c>
      <c r="I131" s="170">
        <v>16.8</v>
      </c>
      <c r="J131" s="170">
        <f>ROUND(I131*H131,2)</f>
        <v>4510.8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4510.8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4510.8</v>
      </c>
      <c r="BL131" s="14" t="s">
        <v>187</v>
      </c>
      <c r="BM131" s="176" t="s">
        <v>236</v>
      </c>
    </row>
    <row r="132" spans="1:65" s="2" customFormat="1" ht="33" customHeight="1">
      <c r="A132" s="27"/>
      <c r="B132" s="164"/>
      <c r="C132" s="165" t="s">
        <v>237</v>
      </c>
      <c r="D132" s="165" t="s">
        <v>183</v>
      </c>
      <c r="E132" s="166" t="s">
        <v>238</v>
      </c>
      <c r="F132" s="167" t="s">
        <v>239</v>
      </c>
      <c r="G132" s="168" t="s">
        <v>186</v>
      </c>
      <c r="H132" s="169">
        <v>268.5</v>
      </c>
      <c r="I132" s="170">
        <v>294</v>
      </c>
      <c r="J132" s="170">
        <f>ROUND(I132*H132,2)</f>
        <v>78939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78939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78939</v>
      </c>
      <c r="BL132" s="14" t="s">
        <v>187</v>
      </c>
      <c r="BM132" s="176" t="s">
        <v>240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4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269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274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ROUND(J125,2)</f>
        <v>202692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ROUND((SUM(BE125:BE128)),2)</f>
        <v>202692</v>
      </c>
      <c r="G37" s="27"/>
      <c r="H37" s="27"/>
      <c r="I37" s="127">
        <v>0.21</v>
      </c>
      <c r="J37" s="126">
        <f>ROUND(((SUM(BE125:BE128))*I37),2)</f>
        <v>42565.32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ROUND((SUM(BF125:BF128)),2)</f>
        <v>0</v>
      </c>
      <c r="G38" s="27"/>
      <c r="H38" s="27"/>
      <c r="I38" s="127">
        <v>0.15</v>
      </c>
      <c r="J38" s="126">
        <f>ROUND(((SUM(BF125:BF128))*I38),2)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ROUND((SUM(BG125:BG128)),2)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ROUND((SUM(BH125:BH128)),2)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ROUND((SUM(BI125:BI128)),2)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245257.32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269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2a5 - Obruby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J125</f>
        <v>202692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242</v>
      </c>
      <c r="E101" s="141"/>
      <c r="F101" s="141"/>
      <c r="G101" s="141"/>
      <c r="H101" s="141"/>
      <c r="I101" s="141"/>
      <c r="J101" s="142">
        <f>J126</f>
        <v>202692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5" customHeight="1">
      <c r="A103" s="2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5" customHeight="1">
      <c r="A107" s="27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5" customHeight="1">
      <c r="A108" s="27"/>
      <c r="B108" s="28"/>
      <c r="C108" s="18" t="s">
        <v>168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6.25" customHeight="1">
      <c r="A111" s="27"/>
      <c r="B111" s="28"/>
      <c r="C111" s="27"/>
      <c r="D111" s="27"/>
      <c r="E111" s="120" t="str">
        <f>E7</f>
        <v>Kanalizace Staré Město, ul. Pode Břehy a U Chodníčku- VCP a MP</v>
      </c>
      <c r="F111" s="24"/>
      <c r="G111" s="24"/>
      <c r="H111" s="24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12" s="1" customFormat="1" ht="12" customHeight="1">
      <c r="B112" s="17"/>
      <c r="C112" s="24" t="s">
        <v>155</v>
      </c>
      <c r="L112" s="17"/>
    </row>
    <row r="113" spans="2:12" s="1" customFormat="1" ht="16.5" customHeight="1">
      <c r="B113" s="17"/>
      <c r="E113" s="120" t="s">
        <v>268</v>
      </c>
      <c r="F113" s="1"/>
      <c r="G113" s="1"/>
      <c r="H113" s="1"/>
      <c r="L113" s="17"/>
    </row>
    <row r="114" spans="2:12" s="1" customFormat="1" ht="12" customHeight="1">
      <c r="B114" s="17"/>
      <c r="C114" s="24" t="s">
        <v>157</v>
      </c>
      <c r="L114" s="17"/>
    </row>
    <row r="115" spans="1:31" s="2" customFormat="1" ht="16.5" customHeight="1">
      <c r="A115" s="27"/>
      <c r="B115" s="28"/>
      <c r="C115" s="27"/>
      <c r="D115" s="27"/>
      <c r="E115" s="121" t="s">
        <v>269</v>
      </c>
      <c r="F115" s="27"/>
      <c r="G115" s="27"/>
      <c r="H115" s="27"/>
      <c r="I115" s="27"/>
      <c r="J115" s="27"/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159</v>
      </c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55" t="str">
        <f>E13</f>
        <v>2a5 - Obruby</v>
      </c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18</v>
      </c>
      <c r="D119" s="27"/>
      <c r="E119" s="27"/>
      <c r="F119" s="21" t="str">
        <f>F16</f>
        <v xml:space="preserve"> </v>
      </c>
      <c r="G119" s="27"/>
      <c r="H119" s="27"/>
      <c r="I119" s="24" t="s">
        <v>20</v>
      </c>
      <c r="J119" s="57" t="str">
        <f>IF(J16="","",J16)</f>
        <v>4. 5. 2022</v>
      </c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15" customHeight="1">
      <c r="A121" s="27"/>
      <c r="B121" s="28"/>
      <c r="C121" s="24" t="s">
        <v>22</v>
      </c>
      <c r="D121" s="27"/>
      <c r="E121" s="27"/>
      <c r="F121" s="21" t="str">
        <f>E19</f>
        <v>Obec Staré Město</v>
      </c>
      <c r="G121" s="27"/>
      <c r="H121" s="27"/>
      <c r="I121" s="24" t="s">
        <v>32</v>
      </c>
      <c r="J121" s="25" t="str">
        <f>E25</f>
        <v xml:space="preserve"> </v>
      </c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28</v>
      </c>
      <c r="D122" s="27"/>
      <c r="E122" s="27"/>
      <c r="F122" s="21" t="str">
        <f>IF(E22="","",E22)</f>
        <v>JANKOSTAV s.r.o.</v>
      </c>
      <c r="G122" s="27"/>
      <c r="H122" s="27"/>
      <c r="I122" s="24" t="s">
        <v>34</v>
      </c>
      <c r="J122" s="25" t="str">
        <f>E28</f>
        <v>Ing. Martin Dvořák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0.3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0" customFormat="1" ht="29.25" customHeight="1">
      <c r="A124" s="143"/>
      <c r="B124" s="144"/>
      <c r="C124" s="145" t="s">
        <v>169</v>
      </c>
      <c r="D124" s="146" t="s">
        <v>62</v>
      </c>
      <c r="E124" s="146" t="s">
        <v>58</v>
      </c>
      <c r="F124" s="146" t="s">
        <v>59</v>
      </c>
      <c r="G124" s="146" t="s">
        <v>170</v>
      </c>
      <c r="H124" s="146" t="s">
        <v>171</v>
      </c>
      <c r="I124" s="146" t="s">
        <v>172</v>
      </c>
      <c r="J124" s="147" t="s">
        <v>163</v>
      </c>
      <c r="K124" s="148" t="s">
        <v>173</v>
      </c>
      <c r="L124" s="149"/>
      <c r="M124" s="74" t="s">
        <v>1</v>
      </c>
      <c r="N124" s="75" t="s">
        <v>41</v>
      </c>
      <c r="O124" s="75" t="s">
        <v>174</v>
      </c>
      <c r="P124" s="75" t="s">
        <v>175</v>
      </c>
      <c r="Q124" s="75" t="s">
        <v>176</v>
      </c>
      <c r="R124" s="75" t="s">
        <v>177</v>
      </c>
      <c r="S124" s="75" t="s">
        <v>178</v>
      </c>
      <c r="T124" s="76" t="s">
        <v>179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27"/>
      <c r="B125" s="28"/>
      <c r="C125" s="81" t="s">
        <v>180</v>
      </c>
      <c r="D125" s="27"/>
      <c r="E125" s="27"/>
      <c r="F125" s="27"/>
      <c r="G125" s="27"/>
      <c r="H125" s="27"/>
      <c r="I125" s="27"/>
      <c r="J125" s="150">
        <f>BK125</f>
        <v>202692</v>
      </c>
      <c r="K125" s="27"/>
      <c r="L125" s="28"/>
      <c r="M125" s="77"/>
      <c r="N125" s="61"/>
      <c r="O125" s="78"/>
      <c r="P125" s="151">
        <f>P126</f>
        <v>0</v>
      </c>
      <c r="Q125" s="78"/>
      <c r="R125" s="151">
        <f>R126</f>
        <v>0</v>
      </c>
      <c r="S125" s="78"/>
      <c r="T125" s="152">
        <f>T126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4" t="s">
        <v>76</v>
      </c>
      <c r="AU125" s="14" t="s">
        <v>165</v>
      </c>
      <c r="BK125" s="153">
        <f>BK126</f>
        <v>202692</v>
      </c>
    </row>
    <row r="126" spans="1:63" s="11" customFormat="1" ht="25.9" customHeight="1">
      <c r="A126" s="11"/>
      <c r="B126" s="154"/>
      <c r="C126" s="11"/>
      <c r="D126" s="155" t="s">
        <v>76</v>
      </c>
      <c r="E126" s="156" t="s">
        <v>243</v>
      </c>
      <c r="F126" s="156" t="s">
        <v>244</v>
      </c>
      <c r="G126" s="11"/>
      <c r="H126" s="11"/>
      <c r="I126" s="11"/>
      <c r="J126" s="157">
        <f>BK126</f>
        <v>202692</v>
      </c>
      <c r="K126" s="11"/>
      <c r="L126" s="154"/>
      <c r="M126" s="158"/>
      <c r="N126" s="159"/>
      <c r="O126" s="159"/>
      <c r="P126" s="160">
        <f>SUM(P127:P128)</f>
        <v>0</v>
      </c>
      <c r="Q126" s="159"/>
      <c r="R126" s="160">
        <f>SUM(R127:R128)</f>
        <v>0</v>
      </c>
      <c r="S126" s="159"/>
      <c r="T126" s="161">
        <f>SUM(T127:T128)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81</v>
      </c>
      <c r="AT126" s="162" t="s">
        <v>76</v>
      </c>
      <c r="AU126" s="162" t="s">
        <v>77</v>
      </c>
      <c r="AY126" s="155" t="s">
        <v>182</v>
      </c>
      <c r="BK126" s="163">
        <f>SUM(BK127:BK128)</f>
        <v>202692</v>
      </c>
    </row>
    <row r="127" spans="1:65" s="2" customFormat="1" ht="33" customHeight="1">
      <c r="A127" s="27"/>
      <c r="B127" s="164"/>
      <c r="C127" s="165" t="s">
        <v>8</v>
      </c>
      <c r="D127" s="165" t="s">
        <v>183</v>
      </c>
      <c r="E127" s="166" t="s">
        <v>245</v>
      </c>
      <c r="F127" s="167" t="s">
        <v>246</v>
      </c>
      <c r="G127" s="168" t="s">
        <v>247</v>
      </c>
      <c r="H127" s="169">
        <v>508</v>
      </c>
      <c r="I127" s="170">
        <v>237</v>
      </c>
      <c r="J127" s="170">
        <f>ROUND(I127*H127,2)</f>
        <v>120396</v>
      </c>
      <c r="K127" s="171"/>
      <c r="L127" s="28"/>
      <c r="M127" s="172" t="s">
        <v>1</v>
      </c>
      <c r="N127" s="173" t="s">
        <v>42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187</v>
      </c>
      <c r="AT127" s="176" t="s">
        <v>183</v>
      </c>
      <c r="AU127" s="176" t="s">
        <v>81</v>
      </c>
      <c r="AY127" s="14" t="s">
        <v>182</v>
      </c>
      <c r="BE127" s="177">
        <f>IF(N127="základní",J127,0)</f>
        <v>120396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4" t="s">
        <v>81</v>
      </c>
      <c r="BK127" s="177">
        <f>ROUND(I127*H127,2)</f>
        <v>120396</v>
      </c>
      <c r="BL127" s="14" t="s">
        <v>187</v>
      </c>
      <c r="BM127" s="176" t="s">
        <v>248</v>
      </c>
    </row>
    <row r="128" spans="1:65" s="2" customFormat="1" ht="16.5" customHeight="1">
      <c r="A128" s="27"/>
      <c r="B128" s="164"/>
      <c r="C128" s="182" t="s">
        <v>249</v>
      </c>
      <c r="D128" s="182" t="s">
        <v>250</v>
      </c>
      <c r="E128" s="183" t="s">
        <v>251</v>
      </c>
      <c r="F128" s="184" t="s">
        <v>252</v>
      </c>
      <c r="G128" s="185" t="s">
        <v>247</v>
      </c>
      <c r="H128" s="186">
        <v>508</v>
      </c>
      <c r="I128" s="187">
        <v>162</v>
      </c>
      <c r="J128" s="187">
        <f>ROUND(I128*H128,2)</f>
        <v>82296</v>
      </c>
      <c r="K128" s="188"/>
      <c r="L128" s="189"/>
      <c r="M128" s="190" t="s">
        <v>1</v>
      </c>
      <c r="N128" s="191" t="s">
        <v>42</v>
      </c>
      <c r="O128" s="180">
        <v>0</v>
      </c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253</v>
      </c>
      <c r="AT128" s="176" t="s">
        <v>250</v>
      </c>
      <c r="AU128" s="176" t="s">
        <v>81</v>
      </c>
      <c r="AY128" s="14" t="s">
        <v>182</v>
      </c>
      <c r="BE128" s="177">
        <f>IF(N128="základní",J128,0)</f>
        <v>82296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82296</v>
      </c>
      <c r="BL128" s="14" t="s">
        <v>187</v>
      </c>
      <c r="BM128" s="176" t="s">
        <v>254</v>
      </c>
    </row>
    <row r="129" spans="1:31" s="2" customFormat="1" ht="6.95" customHeight="1">
      <c r="A129" s="2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28"/>
      <c r="M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</sheetData>
  <autoFilter ref="C124:K128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275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276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372677.04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372677.04</v>
      </c>
      <c r="G37" s="27"/>
      <c r="H37" s="27"/>
      <c r="I37" s="127">
        <v>0.21</v>
      </c>
      <c r="J37" s="126">
        <f>ROUND(((SUM(BE126:BE132))*I37),2)</f>
        <v>78262.18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450939.22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275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2b1 - Ostranění podkladu z kameniva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372677.04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128030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244647.03999999998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268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275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2b1 - Ostranění podkladu z kameniva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372677.04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804.76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372677.04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128030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804.76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128030</v>
      </c>
    </row>
    <row r="128" spans="1:65" s="2" customFormat="1" ht="24.15" customHeight="1">
      <c r="A128" s="27"/>
      <c r="B128" s="164"/>
      <c r="C128" s="165" t="s">
        <v>85</v>
      </c>
      <c r="D128" s="165" t="s">
        <v>183</v>
      </c>
      <c r="E128" s="166" t="s">
        <v>184</v>
      </c>
      <c r="F128" s="167" t="s">
        <v>185</v>
      </c>
      <c r="G128" s="168" t="s">
        <v>186</v>
      </c>
      <c r="H128" s="169">
        <v>1829</v>
      </c>
      <c r="I128" s="170">
        <v>70</v>
      </c>
      <c r="J128" s="170">
        <f>ROUND(I128*H128,2)</f>
        <v>128030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0.44</v>
      </c>
      <c r="T128" s="175">
        <f>S128*H128</f>
        <v>804.76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128030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128030</v>
      </c>
      <c r="BL128" s="14" t="s">
        <v>187</v>
      </c>
      <c r="BM128" s="176" t="s">
        <v>188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244647.03999999998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244647.03999999998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804.76</v>
      </c>
      <c r="I130" s="170">
        <v>60</v>
      </c>
      <c r="J130" s="170">
        <f>ROUND(I130*H130,2)</f>
        <v>48285.6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48285.6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48285.6</v>
      </c>
      <c r="BL130" s="14" t="s">
        <v>187</v>
      </c>
      <c r="BM130" s="176" t="s">
        <v>195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4828.56</v>
      </c>
      <c r="I131" s="170">
        <v>15</v>
      </c>
      <c r="J131" s="170">
        <f>ROUND(I131*H131,2)</f>
        <v>72428.4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72428.4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72428.4</v>
      </c>
      <c r="BL131" s="14" t="s">
        <v>187</v>
      </c>
      <c r="BM131" s="176" t="s">
        <v>199</v>
      </c>
    </row>
    <row r="132" spans="1:65" s="2" customFormat="1" ht="24.15" customHeight="1">
      <c r="A132" s="27"/>
      <c r="B132" s="164"/>
      <c r="C132" s="165" t="s">
        <v>200</v>
      </c>
      <c r="D132" s="165" t="s">
        <v>183</v>
      </c>
      <c r="E132" s="166" t="s">
        <v>201</v>
      </c>
      <c r="F132" s="167" t="s">
        <v>202</v>
      </c>
      <c r="G132" s="168" t="s">
        <v>194</v>
      </c>
      <c r="H132" s="169">
        <v>804.76</v>
      </c>
      <c r="I132" s="170">
        <v>154</v>
      </c>
      <c r="J132" s="170">
        <f>ROUND(I132*H132,2)</f>
        <v>123933.04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123933.04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123933.04</v>
      </c>
      <c r="BL132" s="14" t="s">
        <v>187</v>
      </c>
      <c r="BM132" s="176" t="s">
        <v>203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275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277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486221.36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486221.36</v>
      </c>
      <c r="G37" s="27"/>
      <c r="H37" s="27"/>
      <c r="I37" s="127">
        <v>0.21</v>
      </c>
      <c r="J37" s="126">
        <f>ROUND(((SUM(BE126:BE132))*I37),2)</f>
        <v>102106.49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588327.85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275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2b2 - Frézování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486221.36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230454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255767.36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268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275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2b2 - Frézování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486221.36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841.34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486221.36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230454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841.34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230454</v>
      </c>
    </row>
    <row r="128" spans="1:65" s="2" customFormat="1" ht="24.15" customHeight="1">
      <c r="A128" s="27"/>
      <c r="B128" s="164"/>
      <c r="C128" s="165" t="s">
        <v>93</v>
      </c>
      <c r="D128" s="165" t="s">
        <v>183</v>
      </c>
      <c r="E128" s="166" t="s">
        <v>205</v>
      </c>
      <c r="F128" s="167" t="s">
        <v>206</v>
      </c>
      <c r="G128" s="168" t="s">
        <v>186</v>
      </c>
      <c r="H128" s="169">
        <v>1829</v>
      </c>
      <c r="I128" s="170">
        <v>126</v>
      </c>
      <c r="J128" s="170">
        <f>ROUND(I128*H128,2)</f>
        <v>230454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0.46</v>
      </c>
      <c r="T128" s="175">
        <f>S128*H128</f>
        <v>841.34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230454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230454</v>
      </c>
      <c r="BL128" s="14" t="s">
        <v>187</v>
      </c>
      <c r="BM128" s="176" t="s">
        <v>207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255767.36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255767.36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841.34</v>
      </c>
      <c r="I130" s="170">
        <v>60</v>
      </c>
      <c r="J130" s="170">
        <f>ROUND(I130*H130,2)</f>
        <v>50480.4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50480.4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50480.4</v>
      </c>
      <c r="BL130" s="14" t="s">
        <v>187</v>
      </c>
      <c r="BM130" s="176" t="s">
        <v>208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5048.04</v>
      </c>
      <c r="I131" s="170">
        <v>15</v>
      </c>
      <c r="J131" s="170">
        <f>ROUND(I131*H131,2)</f>
        <v>75720.6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75720.6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75720.6</v>
      </c>
      <c r="BL131" s="14" t="s">
        <v>187</v>
      </c>
      <c r="BM131" s="176" t="s">
        <v>209</v>
      </c>
    </row>
    <row r="132" spans="1:65" s="2" customFormat="1" ht="33" customHeight="1">
      <c r="A132" s="27"/>
      <c r="B132" s="164"/>
      <c r="C132" s="165" t="s">
        <v>200</v>
      </c>
      <c r="D132" s="165" t="s">
        <v>183</v>
      </c>
      <c r="E132" s="166" t="s">
        <v>210</v>
      </c>
      <c r="F132" s="167" t="s">
        <v>211</v>
      </c>
      <c r="G132" s="168" t="s">
        <v>194</v>
      </c>
      <c r="H132" s="169">
        <v>841.34</v>
      </c>
      <c r="I132" s="170">
        <v>154</v>
      </c>
      <c r="J132" s="170">
        <f>ROUND(I132*H132,2)</f>
        <v>129566.36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129566.36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129566.36</v>
      </c>
      <c r="BL132" s="14" t="s">
        <v>187</v>
      </c>
      <c r="BM132" s="176" t="s">
        <v>212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141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275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278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99606.48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99606.48</v>
      </c>
      <c r="G37" s="27"/>
      <c r="H37" s="27"/>
      <c r="I37" s="127">
        <v>0.21</v>
      </c>
      <c r="J37" s="126">
        <f>ROUND(((SUM(BE126:BE132))*I37),2)</f>
        <v>20917.36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120523.84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275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2b3 - Vytrhání obrub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99606.48000000001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56481.04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43125.44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268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275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2b3 - Vytrhání obrub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99606.48000000001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141.85999999999999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99606.48000000001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56481.04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141.85999999999999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56481.04</v>
      </c>
    </row>
    <row r="128" spans="1:65" s="2" customFormat="1" ht="16.5" customHeight="1">
      <c r="A128" s="27"/>
      <c r="B128" s="164"/>
      <c r="C128" s="165" t="s">
        <v>187</v>
      </c>
      <c r="D128" s="165" t="s">
        <v>183</v>
      </c>
      <c r="E128" s="166" t="s">
        <v>259</v>
      </c>
      <c r="F128" s="167" t="s">
        <v>260</v>
      </c>
      <c r="G128" s="168" t="s">
        <v>247</v>
      </c>
      <c r="H128" s="169">
        <v>692</v>
      </c>
      <c r="I128" s="170">
        <v>81.62</v>
      </c>
      <c r="J128" s="170">
        <f>ROUND(I128*H128,2)</f>
        <v>56481.04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0.205</v>
      </c>
      <c r="T128" s="175">
        <f>S128*H128</f>
        <v>141.85999999999999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56481.04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56481.04</v>
      </c>
      <c r="BL128" s="14" t="s">
        <v>187</v>
      </c>
      <c r="BM128" s="176" t="s">
        <v>261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43125.44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43125.44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141.86</v>
      </c>
      <c r="I130" s="170">
        <v>60</v>
      </c>
      <c r="J130" s="170">
        <f>ROUND(I130*H130,2)</f>
        <v>8511.6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8511.6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8511.6</v>
      </c>
      <c r="BL130" s="14" t="s">
        <v>187</v>
      </c>
      <c r="BM130" s="176" t="s">
        <v>262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851.16</v>
      </c>
      <c r="I131" s="170">
        <v>15</v>
      </c>
      <c r="J131" s="170">
        <f>ROUND(I131*H131,2)</f>
        <v>12767.4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12767.4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12767.4</v>
      </c>
      <c r="BL131" s="14" t="s">
        <v>187</v>
      </c>
      <c r="BM131" s="176" t="s">
        <v>263</v>
      </c>
    </row>
    <row r="132" spans="1:65" s="2" customFormat="1" ht="24.15" customHeight="1">
      <c r="A132" s="27"/>
      <c r="B132" s="164"/>
      <c r="C132" s="165" t="s">
        <v>264</v>
      </c>
      <c r="D132" s="165" t="s">
        <v>183</v>
      </c>
      <c r="E132" s="166" t="s">
        <v>201</v>
      </c>
      <c r="F132" s="167" t="s">
        <v>202</v>
      </c>
      <c r="G132" s="168" t="s">
        <v>194</v>
      </c>
      <c r="H132" s="169">
        <v>141.86</v>
      </c>
      <c r="I132" s="170">
        <v>154</v>
      </c>
      <c r="J132" s="170">
        <f>ROUND(I132*H132,2)</f>
        <v>21846.44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21846.44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21846.44</v>
      </c>
      <c r="BL132" s="14" t="s">
        <v>187</v>
      </c>
      <c r="BM132" s="176" t="s">
        <v>265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275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279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ROUND(J125,2)</f>
        <v>1930692.4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ROUND((SUM(BE125:BE132)),2)</f>
        <v>1930692.4</v>
      </c>
      <c r="G37" s="27"/>
      <c r="H37" s="27"/>
      <c r="I37" s="127">
        <v>0.21</v>
      </c>
      <c r="J37" s="126">
        <f>ROUND(((SUM(BE125:BE132))*I37),2)</f>
        <v>405445.4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ROUND((SUM(BF125:BF132)),2)</f>
        <v>0</v>
      </c>
      <c r="G38" s="27"/>
      <c r="H38" s="27"/>
      <c r="I38" s="127">
        <v>0.15</v>
      </c>
      <c r="J38" s="126">
        <f>ROUND(((SUM(BF125:BF132))*I38),2)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ROUND((SUM(BG125:BG132)),2)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ROUND((SUM(BH125:BH132)),2)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ROUND((SUM(BI125:BI132)),2)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2336137.8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275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2b4 - Konstrukční vrstvy komunikace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J125</f>
        <v>1930692.4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214</v>
      </c>
      <c r="E101" s="141"/>
      <c r="F101" s="141"/>
      <c r="G101" s="141"/>
      <c r="H101" s="141"/>
      <c r="I101" s="141"/>
      <c r="J101" s="142">
        <f>J126</f>
        <v>1930692.4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5" customHeight="1">
      <c r="A103" s="2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5" customHeight="1">
      <c r="A107" s="27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5" customHeight="1">
      <c r="A108" s="27"/>
      <c r="B108" s="28"/>
      <c r="C108" s="18" t="s">
        <v>168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6.25" customHeight="1">
      <c r="A111" s="27"/>
      <c r="B111" s="28"/>
      <c r="C111" s="27"/>
      <c r="D111" s="27"/>
      <c r="E111" s="120" t="str">
        <f>E7</f>
        <v>Kanalizace Staré Město, ul. Pode Břehy a U Chodníčku- VCP a MP</v>
      </c>
      <c r="F111" s="24"/>
      <c r="G111" s="24"/>
      <c r="H111" s="24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12" s="1" customFormat="1" ht="12" customHeight="1">
      <c r="B112" s="17"/>
      <c r="C112" s="24" t="s">
        <v>155</v>
      </c>
      <c r="L112" s="17"/>
    </row>
    <row r="113" spans="2:12" s="1" customFormat="1" ht="16.5" customHeight="1">
      <c r="B113" s="17"/>
      <c r="E113" s="120" t="s">
        <v>268</v>
      </c>
      <c r="F113" s="1"/>
      <c r="G113" s="1"/>
      <c r="H113" s="1"/>
      <c r="L113" s="17"/>
    </row>
    <row r="114" spans="2:12" s="1" customFormat="1" ht="12" customHeight="1">
      <c r="B114" s="17"/>
      <c r="C114" s="24" t="s">
        <v>157</v>
      </c>
      <c r="L114" s="17"/>
    </row>
    <row r="115" spans="1:31" s="2" customFormat="1" ht="16.5" customHeight="1">
      <c r="A115" s="27"/>
      <c r="B115" s="28"/>
      <c r="C115" s="27"/>
      <c r="D115" s="27"/>
      <c r="E115" s="121" t="s">
        <v>275</v>
      </c>
      <c r="F115" s="27"/>
      <c r="G115" s="27"/>
      <c r="H115" s="27"/>
      <c r="I115" s="27"/>
      <c r="J115" s="27"/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159</v>
      </c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55" t="str">
        <f>E13</f>
        <v>2b4 - Konstrukční vrstvy komunikace</v>
      </c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18</v>
      </c>
      <c r="D119" s="27"/>
      <c r="E119" s="27"/>
      <c r="F119" s="21" t="str">
        <f>F16</f>
        <v xml:space="preserve"> </v>
      </c>
      <c r="G119" s="27"/>
      <c r="H119" s="27"/>
      <c r="I119" s="24" t="s">
        <v>20</v>
      </c>
      <c r="J119" s="57" t="str">
        <f>IF(J16="","",J16)</f>
        <v>4. 5. 2022</v>
      </c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15" customHeight="1">
      <c r="A121" s="27"/>
      <c r="B121" s="28"/>
      <c r="C121" s="24" t="s">
        <v>22</v>
      </c>
      <c r="D121" s="27"/>
      <c r="E121" s="27"/>
      <c r="F121" s="21" t="str">
        <f>E19</f>
        <v>Obec Staré Město</v>
      </c>
      <c r="G121" s="27"/>
      <c r="H121" s="27"/>
      <c r="I121" s="24" t="s">
        <v>32</v>
      </c>
      <c r="J121" s="25" t="str">
        <f>E25</f>
        <v xml:space="preserve"> </v>
      </c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28</v>
      </c>
      <c r="D122" s="27"/>
      <c r="E122" s="27"/>
      <c r="F122" s="21" t="str">
        <f>IF(E22="","",E22)</f>
        <v>JANKOSTAV s.r.o.</v>
      </c>
      <c r="G122" s="27"/>
      <c r="H122" s="27"/>
      <c r="I122" s="24" t="s">
        <v>34</v>
      </c>
      <c r="J122" s="25" t="str">
        <f>E28</f>
        <v>Ing. Martin Dvořák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0.3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0" customFormat="1" ht="29.25" customHeight="1">
      <c r="A124" s="143"/>
      <c r="B124" s="144"/>
      <c r="C124" s="145" t="s">
        <v>169</v>
      </c>
      <c r="D124" s="146" t="s">
        <v>62</v>
      </c>
      <c r="E124" s="146" t="s">
        <v>58</v>
      </c>
      <c r="F124" s="146" t="s">
        <v>59</v>
      </c>
      <c r="G124" s="146" t="s">
        <v>170</v>
      </c>
      <c r="H124" s="146" t="s">
        <v>171</v>
      </c>
      <c r="I124" s="146" t="s">
        <v>172</v>
      </c>
      <c r="J124" s="147" t="s">
        <v>163</v>
      </c>
      <c r="K124" s="148" t="s">
        <v>173</v>
      </c>
      <c r="L124" s="149"/>
      <c r="M124" s="74" t="s">
        <v>1</v>
      </c>
      <c r="N124" s="75" t="s">
        <v>41</v>
      </c>
      <c r="O124" s="75" t="s">
        <v>174</v>
      </c>
      <c r="P124" s="75" t="s">
        <v>175</v>
      </c>
      <c r="Q124" s="75" t="s">
        <v>176</v>
      </c>
      <c r="R124" s="75" t="s">
        <v>177</v>
      </c>
      <c r="S124" s="75" t="s">
        <v>178</v>
      </c>
      <c r="T124" s="76" t="s">
        <v>179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27"/>
      <c r="B125" s="28"/>
      <c r="C125" s="81" t="s">
        <v>180</v>
      </c>
      <c r="D125" s="27"/>
      <c r="E125" s="27"/>
      <c r="F125" s="27"/>
      <c r="G125" s="27"/>
      <c r="H125" s="27"/>
      <c r="I125" s="27"/>
      <c r="J125" s="150">
        <f>BK125</f>
        <v>1930692.4</v>
      </c>
      <c r="K125" s="27"/>
      <c r="L125" s="28"/>
      <c r="M125" s="77"/>
      <c r="N125" s="61"/>
      <c r="O125" s="78"/>
      <c r="P125" s="151">
        <f>P126</f>
        <v>0</v>
      </c>
      <c r="Q125" s="78"/>
      <c r="R125" s="151">
        <f>R126</f>
        <v>0</v>
      </c>
      <c r="S125" s="78"/>
      <c r="T125" s="152">
        <f>T126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4" t="s">
        <v>76</v>
      </c>
      <c r="AU125" s="14" t="s">
        <v>165</v>
      </c>
      <c r="BK125" s="153">
        <f>BK126</f>
        <v>1930692.4</v>
      </c>
    </row>
    <row r="126" spans="1:63" s="11" customFormat="1" ht="25.9" customHeight="1">
      <c r="A126" s="11"/>
      <c r="B126" s="154"/>
      <c r="C126" s="11"/>
      <c r="D126" s="155" t="s">
        <v>76</v>
      </c>
      <c r="E126" s="156" t="s">
        <v>215</v>
      </c>
      <c r="F126" s="156" t="s">
        <v>216</v>
      </c>
      <c r="G126" s="11"/>
      <c r="H126" s="11"/>
      <c r="I126" s="11"/>
      <c r="J126" s="157">
        <f>BK126</f>
        <v>1930692.4</v>
      </c>
      <c r="K126" s="11"/>
      <c r="L126" s="154"/>
      <c r="M126" s="158"/>
      <c r="N126" s="159"/>
      <c r="O126" s="159"/>
      <c r="P126" s="160">
        <f>SUM(P127:P132)</f>
        <v>0</v>
      </c>
      <c r="Q126" s="159"/>
      <c r="R126" s="160">
        <f>SUM(R127:R132)</f>
        <v>0</v>
      </c>
      <c r="S126" s="159"/>
      <c r="T126" s="161">
        <f>SUM(T127:T132)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81</v>
      </c>
      <c r="AT126" s="162" t="s">
        <v>76</v>
      </c>
      <c r="AU126" s="162" t="s">
        <v>77</v>
      </c>
      <c r="AY126" s="155" t="s">
        <v>182</v>
      </c>
      <c r="BK126" s="163">
        <f>SUM(BK127:BK132)</f>
        <v>1930692.4</v>
      </c>
    </row>
    <row r="127" spans="1:65" s="2" customFormat="1" ht="16.5" customHeight="1">
      <c r="A127" s="27"/>
      <c r="B127" s="164"/>
      <c r="C127" s="165" t="s">
        <v>217</v>
      </c>
      <c r="D127" s="165" t="s">
        <v>183</v>
      </c>
      <c r="E127" s="166" t="s">
        <v>218</v>
      </c>
      <c r="F127" s="167" t="s">
        <v>219</v>
      </c>
      <c r="G127" s="168" t="s">
        <v>186</v>
      </c>
      <c r="H127" s="169">
        <v>1829</v>
      </c>
      <c r="I127" s="170">
        <v>168</v>
      </c>
      <c r="J127" s="170">
        <f>ROUND(I127*H127,2)</f>
        <v>307272</v>
      </c>
      <c r="K127" s="171"/>
      <c r="L127" s="28"/>
      <c r="M127" s="172" t="s">
        <v>1</v>
      </c>
      <c r="N127" s="173" t="s">
        <v>42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187</v>
      </c>
      <c r="AT127" s="176" t="s">
        <v>183</v>
      </c>
      <c r="AU127" s="176" t="s">
        <v>81</v>
      </c>
      <c r="AY127" s="14" t="s">
        <v>182</v>
      </c>
      <c r="BE127" s="177">
        <f>IF(N127="základní",J127,0)</f>
        <v>307272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4" t="s">
        <v>81</v>
      </c>
      <c r="BK127" s="177">
        <f>ROUND(I127*H127,2)</f>
        <v>307272</v>
      </c>
      <c r="BL127" s="14" t="s">
        <v>187</v>
      </c>
      <c r="BM127" s="176" t="s">
        <v>220</v>
      </c>
    </row>
    <row r="128" spans="1:65" s="2" customFormat="1" ht="16.5" customHeight="1">
      <c r="A128" s="27"/>
      <c r="B128" s="164"/>
      <c r="C128" s="165" t="s">
        <v>221</v>
      </c>
      <c r="D128" s="165" t="s">
        <v>183</v>
      </c>
      <c r="E128" s="166" t="s">
        <v>222</v>
      </c>
      <c r="F128" s="167" t="s">
        <v>223</v>
      </c>
      <c r="G128" s="168" t="s">
        <v>186</v>
      </c>
      <c r="H128" s="169">
        <v>1829</v>
      </c>
      <c r="I128" s="170">
        <v>168</v>
      </c>
      <c r="J128" s="170">
        <f>ROUND(I128*H128,2)</f>
        <v>307272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307272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307272</v>
      </c>
      <c r="BL128" s="14" t="s">
        <v>187</v>
      </c>
      <c r="BM128" s="176" t="s">
        <v>224</v>
      </c>
    </row>
    <row r="129" spans="1:65" s="2" customFormat="1" ht="33" customHeight="1">
      <c r="A129" s="27"/>
      <c r="B129" s="164"/>
      <c r="C129" s="165" t="s">
        <v>225</v>
      </c>
      <c r="D129" s="165" t="s">
        <v>183</v>
      </c>
      <c r="E129" s="166" t="s">
        <v>226</v>
      </c>
      <c r="F129" s="167" t="s">
        <v>227</v>
      </c>
      <c r="G129" s="168" t="s">
        <v>186</v>
      </c>
      <c r="H129" s="169">
        <v>1829</v>
      </c>
      <c r="I129" s="170">
        <v>394.8</v>
      </c>
      <c r="J129" s="170">
        <f>ROUND(I129*H129,2)</f>
        <v>722089.2</v>
      </c>
      <c r="K129" s="171"/>
      <c r="L129" s="28"/>
      <c r="M129" s="172" t="s">
        <v>1</v>
      </c>
      <c r="N129" s="173" t="s">
        <v>42</v>
      </c>
      <c r="O129" s="174">
        <v>0</v>
      </c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76" t="s">
        <v>187</v>
      </c>
      <c r="AT129" s="176" t="s">
        <v>183</v>
      </c>
      <c r="AU129" s="176" t="s">
        <v>81</v>
      </c>
      <c r="AY129" s="14" t="s">
        <v>182</v>
      </c>
      <c r="BE129" s="177">
        <f>IF(N129="základní",J129,0)</f>
        <v>722089.2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4" t="s">
        <v>81</v>
      </c>
      <c r="BK129" s="177">
        <f>ROUND(I129*H129,2)</f>
        <v>722089.2</v>
      </c>
      <c r="BL129" s="14" t="s">
        <v>187</v>
      </c>
      <c r="BM129" s="176" t="s">
        <v>228</v>
      </c>
    </row>
    <row r="130" spans="1:65" s="2" customFormat="1" ht="24.15" customHeight="1">
      <c r="A130" s="27"/>
      <c r="B130" s="164"/>
      <c r="C130" s="165" t="s">
        <v>229</v>
      </c>
      <c r="D130" s="165" t="s">
        <v>183</v>
      </c>
      <c r="E130" s="166" t="s">
        <v>230</v>
      </c>
      <c r="F130" s="167" t="s">
        <v>231</v>
      </c>
      <c r="G130" s="168" t="s">
        <v>186</v>
      </c>
      <c r="H130" s="169">
        <v>1829</v>
      </c>
      <c r="I130" s="170">
        <v>14</v>
      </c>
      <c r="J130" s="170">
        <f>ROUND(I130*H130,2)</f>
        <v>25606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25606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25606</v>
      </c>
      <c r="BL130" s="14" t="s">
        <v>187</v>
      </c>
      <c r="BM130" s="176" t="s">
        <v>232</v>
      </c>
    </row>
    <row r="131" spans="1:65" s="2" customFormat="1" ht="24.15" customHeight="1">
      <c r="A131" s="27"/>
      <c r="B131" s="164"/>
      <c r="C131" s="165" t="s">
        <v>233</v>
      </c>
      <c r="D131" s="165" t="s">
        <v>183</v>
      </c>
      <c r="E131" s="166" t="s">
        <v>234</v>
      </c>
      <c r="F131" s="167" t="s">
        <v>235</v>
      </c>
      <c r="G131" s="168" t="s">
        <v>186</v>
      </c>
      <c r="H131" s="169">
        <v>1829</v>
      </c>
      <c r="I131" s="170">
        <v>16.8</v>
      </c>
      <c r="J131" s="170">
        <f>ROUND(I131*H131,2)</f>
        <v>30727.2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30727.2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30727.2</v>
      </c>
      <c r="BL131" s="14" t="s">
        <v>187</v>
      </c>
      <c r="BM131" s="176" t="s">
        <v>236</v>
      </c>
    </row>
    <row r="132" spans="1:65" s="2" customFormat="1" ht="33" customHeight="1">
      <c r="A132" s="27"/>
      <c r="B132" s="164"/>
      <c r="C132" s="165" t="s">
        <v>237</v>
      </c>
      <c r="D132" s="165" t="s">
        <v>183</v>
      </c>
      <c r="E132" s="166" t="s">
        <v>238</v>
      </c>
      <c r="F132" s="167" t="s">
        <v>239</v>
      </c>
      <c r="G132" s="168" t="s">
        <v>186</v>
      </c>
      <c r="H132" s="169">
        <v>1829</v>
      </c>
      <c r="I132" s="170">
        <v>294</v>
      </c>
      <c r="J132" s="170">
        <f>ROUND(I132*H132,2)</f>
        <v>537726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537726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537726</v>
      </c>
      <c r="BL132" s="14" t="s">
        <v>187</v>
      </c>
      <c r="BM132" s="176" t="s">
        <v>240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4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158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160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101709.06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101709.06</v>
      </c>
      <c r="G37" s="27"/>
      <c r="H37" s="27"/>
      <c r="I37" s="127">
        <v>0.21</v>
      </c>
      <c r="J37" s="126">
        <f>ROUND(((SUM(BE126:BE132))*I37),2)</f>
        <v>21358.9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123067.95999999999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158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1a1 - Ostranění podkladu z kameniva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101709.06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33845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67864.06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156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158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1a1 - Ostranění podkladu z kameniva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101709.06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212.74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101709.06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33845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212.74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33845</v>
      </c>
    </row>
    <row r="128" spans="1:65" s="2" customFormat="1" ht="24.15" customHeight="1">
      <c r="A128" s="27"/>
      <c r="B128" s="164"/>
      <c r="C128" s="165" t="s">
        <v>85</v>
      </c>
      <c r="D128" s="165" t="s">
        <v>183</v>
      </c>
      <c r="E128" s="166" t="s">
        <v>184</v>
      </c>
      <c r="F128" s="167" t="s">
        <v>185</v>
      </c>
      <c r="G128" s="168" t="s">
        <v>186</v>
      </c>
      <c r="H128" s="169">
        <v>483.5</v>
      </c>
      <c r="I128" s="170">
        <v>70</v>
      </c>
      <c r="J128" s="170">
        <f>ROUND(I128*H128,2)</f>
        <v>33845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0.44</v>
      </c>
      <c r="T128" s="175">
        <f>S128*H128</f>
        <v>212.74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33845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33845</v>
      </c>
      <c r="BL128" s="14" t="s">
        <v>187</v>
      </c>
      <c r="BM128" s="176" t="s">
        <v>188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67864.06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67864.06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212.74</v>
      </c>
      <c r="I130" s="170">
        <v>60</v>
      </c>
      <c r="J130" s="170">
        <f>ROUND(I130*H130,2)</f>
        <v>12764.4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12764.4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12764.4</v>
      </c>
      <c r="BL130" s="14" t="s">
        <v>187</v>
      </c>
      <c r="BM130" s="176" t="s">
        <v>195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1489.18</v>
      </c>
      <c r="I131" s="170">
        <v>15</v>
      </c>
      <c r="J131" s="170">
        <f>ROUND(I131*H131,2)</f>
        <v>22337.7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22337.7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22337.7</v>
      </c>
      <c r="BL131" s="14" t="s">
        <v>187</v>
      </c>
      <c r="BM131" s="176" t="s">
        <v>199</v>
      </c>
    </row>
    <row r="132" spans="1:65" s="2" customFormat="1" ht="24.15" customHeight="1">
      <c r="A132" s="27"/>
      <c r="B132" s="164"/>
      <c r="C132" s="165" t="s">
        <v>200</v>
      </c>
      <c r="D132" s="165" t="s">
        <v>183</v>
      </c>
      <c r="E132" s="166" t="s">
        <v>201</v>
      </c>
      <c r="F132" s="167" t="s">
        <v>202</v>
      </c>
      <c r="G132" s="168" t="s">
        <v>194</v>
      </c>
      <c r="H132" s="169">
        <v>212.74</v>
      </c>
      <c r="I132" s="170">
        <v>154</v>
      </c>
      <c r="J132" s="170">
        <f>ROUND(I132*H132,2)</f>
        <v>32761.96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32761.96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32761.96</v>
      </c>
      <c r="BL132" s="14" t="s">
        <v>187</v>
      </c>
      <c r="BM132" s="176" t="s">
        <v>203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145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268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275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280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ROUND(J125,2)</f>
        <v>347928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ROUND((SUM(BE125:BE128)),2)</f>
        <v>347928</v>
      </c>
      <c r="G37" s="27"/>
      <c r="H37" s="27"/>
      <c r="I37" s="127">
        <v>0.21</v>
      </c>
      <c r="J37" s="126">
        <f>ROUND(((SUM(BE125:BE128))*I37),2)</f>
        <v>73064.88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ROUND((SUM(BF125:BF128)),2)</f>
        <v>0</v>
      </c>
      <c r="G38" s="27"/>
      <c r="H38" s="27"/>
      <c r="I38" s="127">
        <v>0.15</v>
      </c>
      <c r="J38" s="126">
        <f>ROUND(((SUM(BF125:BF128))*I38),2)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ROUND((SUM(BG125:BG128)),2)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ROUND((SUM(BH125:BH128)),2)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ROUND((SUM(BI125:BI128)),2)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420992.88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268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275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2b5 - Obruby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J125</f>
        <v>347928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242</v>
      </c>
      <c r="E101" s="141"/>
      <c r="F101" s="141"/>
      <c r="G101" s="141"/>
      <c r="H101" s="141"/>
      <c r="I101" s="141"/>
      <c r="J101" s="142">
        <f>J126</f>
        <v>347928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5" customHeight="1">
      <c r="A103" s="2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5" customHeight="1">
      <c r="A107" s="27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5" customHeight="1">
      <c r="A108" s="27"/>
      <c r="B108" s="28"/>
      <c r="C108" s="18" t="s">
        <v>168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6.25" customHeight="1">
      <c r="A111" s="27"/>
      <c r="B111" s="28"/>
      <c r="C111" s="27"/>
      <c r="D111" s="27"/>
      <c r="E111" s="120" t="str">
        <f>E7</f>
        <v>Kanalizace Staré Město, ul. Pode Břehy a U Chodníčku- VCP a MP</v>
      </c>
      <c r="F111" s="24"/>
      <c r="G111" s="24"/>
      <c r="H111" s="24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12" s="1" customFormat="1" ht="12" customHeight="1">
      <c r="B112" s="17"/>
      <c r="C112" s="24" t="s">
        <v>155</v>
      </c>
      <c r="L112" s="17"/>
    </row>
    <row r="113" spans="2:12" s="1" customFormat="1" ht="16.5" customHeight="1">
      <c r="B113" s="17"/>
      <c r="E113" s="120" t="s">
        <v>268</v>
      </c>
      <c r="F113" s="1"/>
      <c r="G113" s="1"/>
      <c r="H113" s="1"/>
      <c r="L113" s="17"/>
    </row>
    <row r="114" spans="2:12" s="1" customFormat="1" ht="12" customHeight="1">
      <c r="B114" s="17"/>
      <c r="C114" s="24" t="s">
        <v>157</v>
      </c>
      <c r="L114" s="17"/>
    </row>
    <row r="115" spans="1:31" s="2" customFormat="1" ht="16.5" customHeight="1">
      <c r="A115" s="27"/>
      <c r="B115" s="28"/>
      <c r="C115" s="27"/>
      <c r="D115" s="27"/>
      <c r="E115" s="121" t="s">
        <v>275</v>
      </c>
      <c r="F115" s="27"/>
      <c r="G115" s="27"/>
      <c r="H115" s="27"/>
      <c r="I115" s="27"/>
      <c r="J115" s="27"/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159</v>
      </c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55" t="str">
        <f>E13</f>
        <v>2b5 - Obruby</v>
      </c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18</v>
      </c>
      <c r="D119" s="27"/>
      <c r="E119" s="27"/>
      <c r="F119" s="21" t="str">
        <f>F16</f>
        <v xml:space="preserve"> </v>
      </c>
      <c r="G119" s="27"/>
      <c r="H119" s="27"/>
      <c r="I119" s="24" t="s">
        <v>20</v>
      </c>
      <c r="J119" s="57" t="str">
        <f>IF(J16="","",J16)</f>
        <v>4. 5. 2022</v>
      </c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15" customHeight="1">
      <c r="A121" s="27"/>
      <c r="B121" s="28"/>
      <c r="C121" s="24" t="s">
        <v>22</v>
      </c>
      <c r="D121" s="27"/>
      <c r="E121" s="27"/>
      <c r="F121" s="21" t="str">
        <f>E19</f>
        <v>Obec Staré Město</v>
      </c>
      <c r="G121" s="27"/>
      <c r="H121" s="27"/>
      <c r="I121" s="24" t="s">
        <v>32</v>
      </c>
      <c r="J121" s="25" t="str">
        <f>E25</f>
        <v xml:space="preserve"> </v>
      </c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28</v>
      </c>
      <c r="D122" s="27"/>
      <c r="E122" s="27"/>
      <c r="F122" s="21" t="str">
        <f>IF(E22="","",E22)</f>
        <v>JANKOSTAV s.r.o.</v>
      </c>
      <c r="G122" s="27"/>
      <c r="H122" s="27"/>
      <c r="I122" s="24" t="s">
        <v>34</v>
      </c>
      <c r="J122" s="25" t="str">
        <f>E28</f>
        <v>Ing. Martin Dvořák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0.3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0" customFormat="1" ht="29.25" customHeight="1">
      <c r="A124" s="143"/>
      <c r="B124" s="144"/>
      <c r="C124" s="145" t="s">
        <v>169</v>
      </c>
      <c r="D124" s="146" t="s">
        <v>62</v>
      </c>
      <c r="E124" s="146" t="s">
        <v>58</v>
      </c>
      <c r="F124" s="146" t="s">
        <v>59</v>
      </c>
      <c r="G124" s="146" t="s">
        <v>170</v>
      </c>
      <c r="H124" s="146" t="s">
        <v>171</v>
      </c>
      <c r="I124" s="146" t="s">
        <v>172</v>
      </c>
      <c r="J124" s="147" t="s">
        <v>163</v>
      </c>
      <c r="K124" s="148" t="s">
        <v>173</v>
      </c>
      <c r="L124" s="149"/>
      <c r="M124" s="74" t="s">
        <v>1</v>
      </c>
      <c r="N124" s="75" t="s">
        <v>41</v>
      </c>
      <c r="O124" s="75" t="s">
        <v>174</v>
      </c>
      <c r="P124" s="75" t="s">
        <v>175</v>
      </c>
      <c r="Q124" s="75" t="s">
        <v>176</v>
      </c>
      <c r="R124" s="75" t="s">
        <v>177</v>
      </c>
      <c r="S124" s="75" t="s">
        <v>178</v>
      </c>
      <c r="T124" s="76" t="s">
        <v>179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27"/>
      <c r="B125" s="28"/>
      <c r="C125" s="81" t="s">
        <v>180</v>
      </c>
      <c r="D125" s="27"/>
      <c r="E125" s="27"/>
      <c r="F125" s="27"/>
      <c r="G125" s="27"/>
      <c r="H125" s="27"/>
      <c r="I125" s="27"/>
      <c r="J125" s="150">
        <f>BK125</f>
        <v>347928</v>
      </c>
      <c r="K125" s="27"/>
      <c r="L125" s="28"/>
      <c r="M125" s="77"/>
      <c r="N125" s="61"/>
      <c r="O125" s="78"/>
      <c r="P125" s="151">
        <f>P126</f>
        <v>0</v>
      </c>
      <c r="Q125" s="78"/>
      <c r="R125" s="151">
        <f>R126</f>
        <v>0</v>
      </c>
      <c r="S125" s="78"/>
      <c r="T125" s="152">
        <f>T126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4" t="s">
        <v>76</v>
      </c>
      <c r="AU125" s="14" t="s">
        <v>165</v>
      </c>
      <c r="BK125" s="153">
        <f>BK126</f>
        <v>347928</v>
      </c>
    </row>
    <row r="126" spans="1:63" s="11" customFormat="1" ht="25.9" customHeight="1">
      <c r="A126" s="11"/>
      <c r="B126" s="154"/>
      <c r="C126" s="11"/>
      <c r="D126" s="155" t="s">
        <v>76</v>
      </c>
      <c r="E126" s="156" t="s">
        <v>243</v>
      </c>
      <c r="F126" s="156" t="s">
        <v>244</v>
      </c>
      <c r="G126" s="11"/>
      <c r="H126" s="11"/>
      <c r="I126" s="11"/>
      <c r="J126" s="157">
        <f>BK126</f>
        <v>347928</v>
      </c>
      <c r="K126" s="11"/>
      <c r="L126" s="154"/>
      <c r="M126" s="158"/>
      <c r="N126" s="159"/>
      <c r="O126" s="159"/>
      <c r="P126" s="160">
        <f>SUM(P127:P128)</f>
        <v>0</v>
      </c>
      <c r="Q126" s="159"/>
      <c r="R126" s="160">
        <f>SUM(R127:R128)</f>
        <v>0</v>
      </c>
      <c r="S126" s="159"/>
      <c r="T126" s="161">
        <f>SUM(T127:T128)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81</v>
      </c>
      <c r="AT126" s="162" t="s">
        <v>76</v>
      </c>
      <c r="AU126" s="162" t="s">
        <v>77</v>
      </c>
      <c r="AY126" s="155" t="s">
        <v>182</v>
      </c>
      <c r="BK126" s="163">
        <f>SUM(BK127:BK128)</f>
        <v>347928</v>
      </c>
    </row>
    <row r="127" spans="1:65" s="2" customFormat="1" ht="33" customHeight="1">
      <c r="A127" s="27"/>
      <c r="B127" s="164"/>
      <c r="C127" s="165" t="s">
        <v>8</v>
      </c>
      <c r="D127" s="165" t="s">
        <v>183</v>
      </c>
      <c r="E127" s="166" t="s">
        <v>245</v>
      </c>
      <c r="F127" s="167" t="s">
        <v>246</v>
      </c>
      <c r="G127" s="168" t="s">
        <v>247</v>
      </c>
      <c r="H127" s="169">
        <v>872</v>
      </c>
      <c r="I127" s="170">
        <v>237</v>
      </c>
      <c r="J127" s="170">
        <f>ROUND(I127*H127,2)</f>
        <v>206664</v>
      </c>
      <c r="K127" s="171"/>
      <c r="L127" s="28"/>
      <c r="M127" s="172" t="s">
        <v>1</v>
      </c>
      <c r="N127" s="173" t="s">
        <v>42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187</v>
      </c>
      <c r="AT127" s="176" t="s">
        <v>183</v>
      </c>
      <c r="AU127" s="176" t="s">
        <v>81</v>
      </c>
      <c r="AY127" s="14" t="s">
        <v>182</v>
      </c>
      <c r="BE127" s="177">
        <f>IF(N127="základní",J127,0)</f>
        <v>206664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4" t="s">
        <v>81</v>
      </c>
      <c r="BK127" s="177">
        <f>ROUND(I127*H127,2)</f>
        <v>206664</v>
      </c>
      <c r="BL127" s="14" t="s">
        <v>187</v>
      </c>
      <c r="BM127" s="176" t="s">
        <v>248</v>
      </c>
    </row>
    <row r="128" spans="1:65" s="2" customFormat="1" ht="16.5" customHeight="1">
      <c r="A128" s="27"/>
      <c r="B128" s="164"/>
      <c r="C128" s="182" t="s">
        <v>249</v>
      </c>
      <c r="D128" s="182" t="s">
        <v>250</v>
      </c>
      <c r="E128" s="183" t="s">
        <v>251</v>
      </c>
      <c r="F128" s="184" t="s">
        <v>252</v>
      </c>
      <c r="G128" s="185" t="s">
        <v>247</v>
      </c>
      <c r="H128" s="186">
        <v>872</v>
      </c>
      <c r="I128" s="187">
        <v>162</v>
      </c>
      <c r="J128" s="187">
        <f>ROUND(I128*H128,2)</f>
        <v>141264</v>
      </c>
      <c r="K128" s="188"/>
      <c r="L128" s="189"/>
      <c r="M128" s="190" t="s">
        <v>1</v>
      </c>
      <c r="N128" s="191" t="s">
        <v>42</v>
      </c>
      <c r="O128" s="180">
        <v>0</v>
      </c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253</v>
      </c>
      <c r="AT128" s="176" t="s">
        <v>250</v>
      </c>
      <c r="AU128" s="176" t="s">
        <v>81</v>
      </c>
      <c r="AY128" s="14" t="s">
        <v>182</v>
      </c>
      <c r="BE128" s="177">
        <f>IF(N128="základní",J128,0)</f>
        <v>141264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141264</v>
      </c>
      <c r="BL128" s="14" t="s">
        <v>187</v>
      </c>
      <c r="BM128" s="176" t="s">
        <v>254</v>
      </c>
    </row>
    <row r="129" spans="1:31" s="2" customFormat="1" ht="6.95" customHeight="1">
      <c r="A129" s="2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28"/>
      <c r="M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</sheetData>
  <autoFilter ref="C124:K128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s="1" customFormat="1" ht="12" customHeight="1">
      <c r="B8" s="17"/>
      <c r="D8" s="24" t="s">
        <v>155</v>
      </c>
      <c r="L8" s="17"/>
    </row>
    <row r="9" spans="1:31" s="2" customFormat="1" ht="16.5" customHeight="1">
      <c r="A9" s="27"/>
      <c r="B9" s="28"/>
      <c r="C9" s="27"/>
      <c r="D9" s="27"/>
      <c r="E9" s="120" t="s">
        <v>281</v>
      </c>
      <c r="F9" s="27"/>
      <c r="G9" s="27"/>
      <c r="H9" s="27"/>
      <c r="I9" s="27"/>
      <c r="J9" s="27"/>
      <c r="K9" s="27"/>
      <c r="L9" s="4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 customHeight="1">
      <c r="A10" s="27"/>
      <c r="B10" s="28"/>
      <c r="C10" s="27"/>
      <c r="D10" s="24" t="s">
        <v>157</v>
      </c>
      <c r="E10" s="27"/>
      <c r="F10" s="27"/>
      <c r="G10" s="27"/>
      <c r="H10" s="27"/>
      <c r="I10" s="27"/>
      <c r="J10" s="27"/>
      <c r="K10" s="27"/>
      <c r="L10" s="43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6.5" customHeight="1">
      <c r="A11" s="27"/>
      <c r="B11" s="28"/>
      <c r="C11" s="27"/>
      <c r="D11" s="27"/>
      <c r="E11" s="55" t="s">
        <v>282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2" customHeight="1">
      <c r="A13" s="27"/>
      <c r="B13" s="28"/>
      <c r="C13" s="27"/>
      <c r="D13" s="24" t="s">
        <v>16</v>
      </c>
      <c r="E13" s="27"/>
      <c r="F13" s="21" t="s">
        <v>1</v>
      </c>
      <c r="G13" s="27"/>
      <c r="H13" s="27"/>
      <c r="I13" s="24" t="s">
        <v>17</v>
      </c>
      <c r="J13" s="21" t="s">
        <v>1</v>
      </c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4" t="s">
        <v>18</v>
      </c>
      <c r="E14" s="27"/>
      <c r="F14" s="21" t="s">
        <v>19</v>
      </c>
      <c r="G14" s="27"/>
      <c r="H14" s="27"/>
      <c r="I14" s="24" t="s">
        <v>20</v>
      </c>
      <c r="J14" s="57" t="str">
        <f>'Rekapitulace stavby'!AN8</f>
        <v>4. 5. 2022</v>
      </c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0.8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22</v>
      </c>
      <c r="E16" s="27"/>
      <c r="F16" s="27"/>
      <c r="G16" s="27"/>
      <c r="H16" s="27"/>
      <c r="I16" s="24" t="s">
        <v>23</v>
      </c>
      <c r="J16" s="21" t="s">
        <v>24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8" customHeight="1">
      <c r="A17" s="27"/>
      <c r="B17" s="28"/>
      <c r="C17" s="27"/>
      <c r="D17" s="27"/>
      <c r="E17" s="21" t="s">
        <v>25</v>
      </c>
      <c r="F17" s="27"/>
      <c r="G17" s="27"/>
      <c r="H17" s="27"/>
      <c r="I17" s="24" t="s">
        <v>26</v>
      </c>
      <c r="J17" s="21" t="s">
        <v>27</v>
      </c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6.9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2" customHeight="1">
      <c r="A19" s="27"/>
      <c r="B19" s="28"/>
      <c r="C19" s="27"/>
      <c r="D19" s="24" t="s">
        <v>28</v>
      </c>
      <c r="E19" s="27"/>
      <c r="F19" s="27"/>
      <c r="G19" s="27"/>
      <c r="H19" s="27"/>
      <c r="I19" s="24" t="s">
        <v>23</v>
      </c>
      <c r="J19" s="21" t="s">
        <v>29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8" customHeight="1">
      <c r="A20" s="27"/>
      <c r="B20" s="28"/>
      <c r="C20" s="27"/>
      <c r="D20" s="27"/>
      <c r="E20" s="21" t="s">
        <v>30</v>
      </c>
      <c r="F20" s="27"/>
      <c r="G20" s="27"/>
      <c r="H20" s="27"/>
      <c r="I20" s="24" t="s">
        <v>26</v>
      </c>
      <c r="J20" s="21" t="s">
        <v>31</v>
      </c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6.9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2" customHeight="1">
      <c r="A22" s="27"/>
      <c r="B22" s="28"/>
      <c r="C22" s="27"/>
      <c r="D22" s="24" t="s">
        <v>32</v>
      </c>
      <c r="E22" s="27"/>
      <c r="F22" s="27"/>
      <c r="G22" s="27"/>
      <c r="H22" s="27"/>
      <c r="I22" s="24" t="s">
        <v>23</v>
      </c>
      <c r="J22" s="21" t="str">
        <f>IF('Rekapitulace stavby'!AN16="","",'Rekapitulace stavby'!AN16)</f>
        <v/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8" customHeight="1">
      <c r="A23" s="27"/>
      <c r="B23" s="28"/>
      <c r="C23" s="27"/>
      <c r="D23" s="27"/>
      <c r="E23" s="21" t="str">
        <f>IF('Rekapitulace stavby'!E17="","",'Rekapitulace stavby'!E17)</f>
        <v xml:space="preserve"> </v>
      </c>
      <c r="F23" s="27"/>
      <c r="G23" s="27"/>
      <c r="H23" s="27"/>
      <c r="I23" s="24" t="s">
        <v>26</v>
      </c>
      <c r="J23" s="21" t="str">
        <f>IF('Rekapitulace stavby'!AN17="","",'Rekapitulace stavby'!AN17)</f>
        <v/>
      </c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6.9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2" customHeight="1">
      <c r="A25" s="27"/>
      <c r="B25" s="28"/>
      <c r="C25" s="27"/>
      <c r="D25" s="24" t="s">
        <v>34</v>
      </c>
      <c r="E25" s="27"/>
      <c r="F25" s="27"/>
      <c r="G25" s="27"/>
      <c r="H25" s="27"/>
      <c r="I25" s="24" t="s">
        <v>23</v>
      </c>
      <c r="J25" s="21" t="s">
        <v>1</v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8" customHeight="1">
      <c r="A26" s="27"/>
      <c r="B26" s="28"/>
      <c r="C26" s="27"/>
      <c r="D26" s="27"/>
      <c r="E26" s="21" t="s">
        <v>35</v>
      </c>
      <c r="F26" s="27"/>
      <c r="G26" s="27"/>
      <c r="H26" s="27"/>
      <c r="I26" s="24" t="s">
        <v>26</v>
      </c>
      <c r="J26" s="21" t="s">
        <v>1</v>
      </c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2" customHeight="1">
      <c r="A28" s="27"/>
      <c r="B28" s="28"/>
      <c r="C28" s="27"/>
      <c r="D28" s="24" t="s">
        <v>36</v>
      </c>
      <c r="E28" s="27"/>
      <c r="F28" s="27"/>
      <c r="G28" s="27"/>
      <c r="H28" s="27"/>
      <c r="I28" s="27"/>
      <c r="J28" s="27"/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8" customFormat="1" ht="16.5" customHeight="1">
      <c r="A29" s="122"/>
      <c r="B29" s="123"/>
      <c r="C29" s="122"/>
      <c r="D29" s="122"/>
      <c r="E29" s="25" t="s">
        <v>1</v>
      </c>
      <c r="F29" s="25"/>
      <c r="G29" s="25"/>
      <c r="H29" s="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78"/>
      <c r="E31" s="78"/>
      <c r="F31" s="78"/>
      <c r="G31" s="78"/>
      <c r="H31" s="78"/>
      <c r="I31" s="78"/>
      <c r="J31" s="78"/>
      <c r="K31" s="78"/>
      <c r="L31" s="43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25.4" customHeight="1">
      <c r="A32" s="27"/>
      <c r="B32" s="28"/>
      <c r="C32" s="27"/>
      <c r="D32" s="125" t="s">
        <v>37</v>
      </c>
      <c r="E32" s="27"/>
      <c r="F32" s="27"/>
      <c r="G32" s="27"/>
      <c r="H32" s="27"/>
      <c r="I32" s="27"/>
      <c r="J32" s="84">
        <f>ROUND(J121,2)</f>
        <v>-93240</v>
      </c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7"/>
      <c r="F34" s="32" t="s">
        <v>39</v>
      </c>
      <c r="G34" s="27"/>
      <c r="H34" s="27"/>
      <c r="I34" s="32" t="s">
        <v>38</v>
      </c>
      <c r="J34" s="32" t="s">
        <v>40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customHeight="1">
      <c r="A35" s="27"/>
      <c r="B35" s="28"/>
      <c r="C35" s="27"/>
      <c r="D35" s="121" t="s">
        <v>41</v>
      </c>
      <c r="E35" s="24" t="s">
        <v>42</v>
      </c>
      <c r="F35" s="126">
        <f>ROUND((SUM(BE121:BE123)),2)</f>
        <v>-93240</v>
      </c>
      <c r="G35" s="27"/>
      <c r="H35" s="27"/>
      <c r="I35" s="127">
        <v>0.21</v>
      </c>
      <c r="J35" s="126">
        <f>ROUND(((SUM(BE121:BE123))*I35),2)</f>
        <v>-19580.4</v>
      </c>
      <c r="K35" s="27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4" t="s">
        <v>43</v>
      </c>
      <c r="F36" s="126">
        <f>ROUND((SUM(BF121:BF123)),2)</f>
        <v>0</v>
      </c>
      <c r="G36" s="27"/>
      <c r="H36" s="27"/>
      <c r="I36" s="127">
        <v>0.15</v>
      </c>
      <c r="J36" s="126">
        <f>ROUND(((SUM(BF121:BF123))*I36),2)</f>
        <v>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 hidden="1">
      <c r="A37" s="27"/>
      <c r="B37" s="28"/>
      <c r="C37" s="27"/>
      <c r="D37" s="27"/>
      <c r="E37" s="24" t="s">
        <v>44</v>
      </c>
      <c r="F37" s="126">
        <f>ROUND((SUM(BG121:BG123)),2)</f>
        <v>0</v>
      </c>
      <c r="G37" s="27"/>
      <c r="H37" s="27"/>
      <c r="I37" s="127">
        <v>0.21</v>
      </c>
      <c r="J37" s="126">
        <f>0</f>
        <v>0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 hidden="1">
      <c r="A38" s="27"/>
      <c r="B38" s="28"/>
      <c r="C38" s="27"/>
      <c r="D38" s="27"/>
      <c r="E38" s="24" t="s">
        <v>45</v>
      </c>
      <c r="F38" s="126">
        <f>ROUND((SUM(BH121:BH123)),2)</f>
        <v>0</v>
      </c>
      <c r="G38" s="27"/>
      <c r="H38" s="27"/>
      <c r="I38" s="127">
        <v>0.15</v>
      </c>
      <c r="J38" s="126">
        <f>0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46</v>
      </c>
      <c r="F39" s="126">
        <f>ROUND((SUM(BI121:BI123)),2)</f>
        <v>0</v>
      </c>
      <c r="G39" s="27"/>
      <c r="H39" s="27"/>
      <c r="I39" s="127">
        <v>0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6.9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25.4" customHeight="1">
      <c r="A41" s="27"/>
      <c r="B41" s="28"/>
      <c r="C41" s="128"/>
      <c r="D41" s="129" t="s">
        <v>47</v>
      </c>
      <c r="E41" s="69"/>
      <c r="F41" s="69"/>
      <c r="G41" s="130" t="s">
        <v>48</v>
      </c>
      <c r="H41" s="131" t="s">
        <v>49</v>
      </c>
      <c r="I41" s="69"/>
      <c r="J41" s="132">
        <f>SUM(J32:J39)</f>
        <v>-112820.4</v>
      </c>
      <c r="K41" s="133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14.4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1:31" s="2" customFormat="1" ht="16.5" customHeight="1">
      <c r="A87" s="27"/>
      <c r="B87" s="28"/>
      <c r="C87" s="27"/>
      <c r="D87" s="27"/>
      <c r="E87" s="120" t="s">
        <v>281</v>
      </c>
      <c r="F87" s="27"/>
      <c r="G87" s="27"/>
      <c r="H87" s="27"/>
      <c r="I87" s="27"/>
      <c r="J87" s="27"/>
      <c r="K87" s="27"/>
      <c r="L87" s="43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12" customHeight="1">
      <c r="A88" s="27"/>
      <c r="B88" s="28"/>
      <c r="C88" s="24" t="s">
        <v>157</v>
      </c>
      <c r="D88" s="27"/>
      <c r="E88" s="27"/>
      <c r="F88" s="27"/>
      <c r="G88" s="27"/>
      <c r="H88" s="27"/>
      <c r="I88" s="27"/>
      <c r="J88" s="27"/>
      <c r="K88" s="27"/>
      <c r="L88" s="43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6.5" customHeight="1">
      <c r="A89" s="27"/>
      <c r="B89" s="28"/>
      <c r="C89" s="27"/>
      <c r="D89" s="27"/>
      <c r="E89" s="55" t="str">
        <f>E11</f>
        <v>3a - Stoky A, A1, A2- méněpráce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2" customHeight="1">
      <c r="A91" s="27"/>
      <c r="B91" s="28"/>
      <c r="C91" s="24" t="s">
        <v>18</v>
      </c>
      <c r="D91" s="27"/>
      <c r="E91" s="27"/>
      <c r="F91" s="21" t="str">
        <f>F14</f>
        <v xml:space="preserve"> </v>
      </c>
      <c r="G91" s="27"/>
      <c r="H91" s="27"/>
      <c r="I91" s="24" t="s">
        <v>20</v>
      </c>
      <c r="J91" s="57" t="str">
        <f>IF(J14="","",J14)</f>
        <v>4. 5. 2022</v>
      </c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5.15" customHeight="1">
      <c r="A93" s="27"/>
      <c r="B93" s="28"/>
      <c r="C93" s="24" t="s">
        <v>22</v>
      </c>
      <c r="D93" s="27"/>
      <c r="E93" s="27"/>
      <c r="F93" s="21" t="str">
        <f>E17</f>
        <v>Obec Staré Město</v>
      </c>
      <c r="G93" s="27"/>
      <c r="H93" s="27"/>
      <c r="I93" s="24" t="s">
        <v>32</v>
      </c>
      <c r="J93" s="25" t="str">
        <f>E23</f>
        <v xml:space="preserve"> 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15.15" customHeight="1">
      <c r="A94" s="27"/>
      <c r="B94" s="28"/>
      <c r="C94" s="24" t="s">
        <v>28</v>
      </c>
      <c r="D94" s="27"/>
      <c r="E94" s="27"/>
      <c r="F94" s="21" t="str">
        <f>IF(E20="","",E20)</f>
        <v>JANKOSTAV s.r.o.</v>
      </c>
      <c r="G94" s="27"/>
      <c r="H94" s="27"/>
      <c r="I94" s="24" t="s">
        <v>34</v>
      </c>
      <c r="J94" s="25" t="str">
        <f>E26</f>
        <v>Ing. Martin Dvořák</v>
      </c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29.25" customHeight="1">
      <c r="A96" s="27"/>
      <c r="B96" s="28"/>
      <c r="C96" s="136" t="s">
        <v>162</v>
      </c>
      <c r="D96" s="128"/>
      <c r="E96" s="128"/>
      <c r="F96" s="128"/>
      <c r="G96" s="128"/>
      <c r="H96" s="128"/>
      <c r="I96" s="128"/>
      <c r="J96" s="137" t="s">
        <v>163</v>
      </c>
      <c r="K96" s="128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2" customFormat="1" ht="22.8" customHeight="1">
      <c r="A98" s="27"/>
      <c r="B98" s="28"/>
      <c r="C98" s="138" t="s">
        <v>164</v>
      </c>
      <c r="D98" s="27"/>
      <c r="E98" s="27"/>
      <c r="F98" s="27"/>
      <c r="G98" s="27"/>
      <c r="H98" s="27"/>
      <c r="I98" s="27"/>
      <c r="J98" s="84">
        <f>J121</f>
        <v>-93240</v>
      </c>
      <c r="K98" s="27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4" t="s">
        <v>165</v>
      </c>
    </row>
    <row r="99" spans="1:31" s="9" customFormat="1" ht="24.95" customHeight="1">
      <c r="A99" s="9"/>
      <c r="B99" s="139"/>
      <c r="C99" s="9"/>
      <c r="D99" s="140" t="s">
        <v>214</v>
      </c>
      <c r="E99" s="141"/>
      <c r="F99" s="141"/>
      <c r="G99" s="141"/>
      <c r="H99" s="141"/>
      <c r="I99" s="141"/>
      <c r="J99" s="142">
        <f>J122</f>
        <v>-93240</v>
      </c>
      <c r="K99" s="9"/>
      <c r="L99" s="13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27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6.95" customHeight="1">
      <c r="A101" s="27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3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5" spans="1:31" s="2" customFormat="1" ht="6.95" customHeight="1">
      <c r="A105" s="27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3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24.95" customHeight="1">
      <c r="A106" s="27"/>
      <c r="B106" s="28"/>
      <c r="C106" s="18" t="s">
        <v>168</v>
      </c>
      <c r="D106" s="27"/>
      <c r="E106" s="27"/>
      <c r="F106" s="27"/>
      <c r="G106" s="27"/>
      <c r="H106" s="27"/>
      <c r="I106" s="27"/>
      <c r="J106" s="27"/>
      <c r="K106" s="27"/>
      <c r="L106" s="43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6.9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customHeight="1">
      <c r="A108" s="27"/>
      <c r="B108" s="28"/>
      <c r="C108" s="24" t="s">
        <v>14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6.25" customHeight="1">
      <c r="A109" s="27"/>
      <c r="B109" s="28"/>
      <c r="C109" s="27"/>
      <c r="D109" s="27"/>
      <c r="E109" s="120" t="str">
        <f>E7</f>
        <v>Kanalizace Staré Město, ul. Pode Břehy a U Chodníčku- VCP a MP</v>
      </c>
      <c r="F109" s="24"/>
      <c r="G109" s="24"/>
      <c r="H109" s="24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2:12" s="1" customFormat="1" ht="12" customHeight="1">
      <c r="B110" s="17"/>
      <c r="C110" s="24" t="s">
        <v>155</v>
      </c>
      <c r="L110" s="17"/>
    </row>
    <row r="111" spans="1:31" s="2" customFormat="1" ht="16.5" customHeight="1">
      <c r="A111" s="27"/>
      <c r="B111" s="28"/>
      <c r="C111" s="27"/>
      <c r="D111" s="27"/>
      <c r="E111" s="120" t="s">
        <v>281</v>
      </c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>
      <c r="A112" s="27"/>
      <c r="B112" s="28"/>
      <c r="C112" s="24" t="s">
        <v>157</v>
      </c>
      <c r="D112" s="27"/>
      <c r="E112" s="27"/>
      <c r="F112" s="27"/>
      <c r="G112" s="27"/>
      <c r="H112" s="27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6.5" customHeight="1">
      <c r="A113" s="27"/>
      <c r="B113" s="28"/>
      <c r="C113" s="27"/>
      <c r="D113" s="27"/>
      <c r="E113" s="55" t="str">
        <f>E11</f>
        <v>3a - Stoky A, A1, A2- méněpráce</v>
      </c>
      <c r="F113" s="27"/>
      <c r="G113" s="27"/>
      <c r="H113" s="27"/>
      <c r="I113" s="27"/>
      <c r="J113" s="27"/>
      <c r="K113" s="27"/>
      <c r="L113" s="43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6.9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43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4" t="s">
        <v>18</v>
      </c>
      <c r="D115" s="27"/>
      <c r="E115" s="27"/>
      <c r="F115" s="21" t="str">
        <f>F14</f>
        <v xml:space="preserve"> </v>
      </c>
      <c r="G115" s="27"/>
      <c r="H115" s="27"/>
      <c r="I115" s="24" t="s">
        <v>20</v>
      </c>
      <c r="J115" s="57" t="str">
        <f>IF(J14="","",J14)</f>
        <v>4. 5. 2022</v>
      </c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6.9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5.15" customHeight="1">
      <c r="A117" s="27"/>
      <c r="B117" s="28"/>
      <c r="C117" s="24" t="s">
        <v>22</v>
      </c>
      <c r="D117" s="27"/>
      <c r="E117" s="27"/>
      <c r="F117" s="21" t="str">
        <f>E17</f>
        <v>Obec Staré Město</v>
      </c>
      <c r="G117" s="27"/>
      <c r="H117" s="27"/>
      <c r="I117" s="24" t="s">
        <v>32</v>
      </c>
      <c r="J117" s="25" t="str">
        <f>E23</f>
        <v xml:space="preserve"> </v>
      </c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5.15" customHeight="1">
      <c r="A118" s="27"/>
      <c r="B118" s="28"/>
      <c r="C118" s="24" t="s">
        <v>28</v>
      </c>
      <c r="D118" s="27"/>
      <c r="E118" s="27"/>
      <c r="F118" s="21" t="str">
        <f>IF(E20="","",E20)</f>
        <v>JANKOSTAV s.r.o.</v>
      </c>
      <c r="G118" s="27"/>
      <c r="H118" s="27"/>
      <c r="I118" s="24" t="s">
        <v>34</v>
      </c>
      <c r="J118" s="25" t="str">
        <f>E26</f>
        <v>Ing. Martin Dvořák</v>
      </c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0.3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0" customFormat="1" ht="29.25" customHeight="1">
      <c r="A120" s="143"/>
      <c r="B120" s="144"/>
      <c r="C120" s="145" t="s">
        <v>169</v>
      </c>
      <c r="D120" s="146" t="s">
        <v>62</v>
      </c>
      <c r="E120" s="146" t="s">
        <v>58</v>
      </c>
      <c r="F120" s="146" t="s">
        <v>59</v>
      </c>
      <c r="G120" s="146" t="s">
        <v>170</v>
      </c>
      <c r="H120" s="146" t="s">
        <v>171</v>
      </c>
      <c r="I120" s="146" t="s">
        <v>172</v>
      </c>
      <c r="J120" s="147" t="s">
        <v>163</v>
      </c>
      <c r="K120" s="148" t="s">
        <v>173</v>
      </c>
      <c r="L120" s="149"/>
      <c r="M120" s="74" t="s">
        <v>1</v>
      </c>
      <c r="N120" s="75" t="s">
        <v>41</v>
      </c>
      <c r="O120" s="75" t="s">
        <v>174</v>
      </c>
      <c r="P120" s="75" t="s">
        <v>175</v>
      </c>
      <c r="Q120" s="75" t="s">
        <v>176</v>
      </c>
      <c r="R120" s="75" t="s">
        <v>177</v>
      </c>
      <c r="S120" s="75" t="s">
        <v>178</v>
      </c>
      <c r="T120" s="76" t="s">
        <v>179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</row>
    <row r="121" spans="1:63" s="2" customFormat="1" ht="22.8" customHeight="1">
      <c r="A121" s="27"/>
      <c r="B121" s="28"/>
      <c r="C121" s="81" t="s">
        <v>180</v>
      </c>
      <c r="D121" s="27"/>
      <c r="E121" s="27"/>
      <c r="F121" s="27"/>
      <c r="G121" s="27"/>
      <c r="H121" s="27"/>
      <c r="I121" s="27"/>
      <c r="J121" s="150">
        <f>BK121</f>
        <v>-93240</v>
      </c>
      <c r="K121" s="27"/>
      <c r="L121" s="28"/>
      <c r="M121" s="77"/>
      <c r="N121" s="61"/>
      <c r="O121" s="78"/>
      <c r="P121" s="151">
        <f>P122</f>
        <v>0</v>
      </c>
      <c r="Q121" s="78"/>
      <c r="R121" s="151">
        <f>R122</f>
        <v>0</v>
      </c>
      <c r="S121" s="78"/>
      <c r="T121" s="152">
        <f>T122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T121" s="14" t="s">
        <v>76</v>
      </c>
      <c r="AU121" s="14" t="s">
        <v>165</v>
      </c>
      <c r="BK121" s="153">
        <f>BK122</f>
        <v>-93240</v>
      </c>
    </row>
    <row r="122" spans="1:63" s="11" customFormat="1" ht="25.9" customHeight="1">
      <c r="A122" s="11"/>
      <c r="B122" s="154"/>
      <c r="C122" s="11"/>
      <c r="D122" s="155" t="s">
        <v>76</v>
      </c>
      <c r="E122" s="156" t="s">
        <v>215</v>
      </c>
      <c r="F122" s="156" t="s">
        <v>216</v>
      </c>
      <c r="G122" s="11"/>
      <c r="H122" s="11"/>
      <c r="I122" s="11"/>
      <c r="J122" s="157">
        <f>BK122</f>
        <v>-93240</v>
      </c>
      <c r="K122" s="11"/>
      <c r="L122" s="154"/>
      <c r="M122" s="158"/>
      <c r="N122" s="159"/>
      <c r="O122" s="159"/>
      <c r="P122" s="160">
        <f>P123</f>
        <v>0</v>
      </c>
      <c r="Q122" s="159"/>
      <c r="R122" s="160">
        <f>R123</f>
        <v>0</v>
      </c>
      <c r="S122" s="159"/>
      <c r="T122" s="161">
        <f>T123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55" t="s">
        <v>81</v>
      </c>
      <c r="AT122" s="162" t="s">
        <v>76</v>
      </c>
      <c r="AU122" s="162" t="s">
        <v>77</v>
      </c>
      <c r="AY122" s="155" t="s">
        <v>182</v>
      </c>
      <c r="BK122" s="163">
        <f>BK123</f>
        <v>-93240</v>
      </c>
    </row>
    <row r="123" spans="1:65" s="2" customFormat="1" ht="33" customHeight="1">
      <c r="A123" s="27"/>
      <c r="B123" s="164"/>
      <c r="C123" s="165" t="s">
        <v>283</v>
      </c>
      <c r="D123" s="165" t="s">
        <v>183</v>
      </c>
      <c r="E123" s="166" t="s">
        <v>284</v>
      </c>
      <c r="F123" s="167" t="s">
        <v>285</v>
      </c>
      <c r="G123" s="168" t="s">
        <v>247</v>
      </c>
      <c r="H123" s="169">
        <v>-740</v>
      </c>
      <c r="I123" s="170">
        <v>126</v>
      </c>
      <c r="J123" s="170">
        <f>ROUND(I123*H123,2)</f>
        <v>-93240</v>
      </c>
      <c r="K123" s="171"/>
      <c r="L123" s="28"/>
      <c r="M123" s="178" t="s">
        <v>1</v>
      </c>
      <c r="N123" s="179" t="s">
        <v>42</v>
      </c>
      <c r="O123" s="180">
        <v>0</v>
      </c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76" t="s">
        <v>187</v>
      </c>
      <c r="AT123" s="176" t="s">
        <v>183</v>
      </c>
      <c r="AU123" s="176" t="s">
        <v>81</v>
      </c>
      <c r="AY123" s="14" t="s">
        <v>182</v>
      </c>
      <c r="BE123" s="177">
        <f>IF(N123="základní",J123,0)</f>
        <v>-93240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4" t="s">
        <v>81</v>
      </c>
      <c r="BK123" s="177">
        <f>ROUND(I123*H123,2)</f>
        <v>-93240</v>
      </c>
      <c r="BL123" s="14" t="s">
        <v>187</v>
      </c>
      <c r="BM123" s="176" t="s">
        <v>286</v>
      </c>
    </row>
    <row r="124" spans="1:31" s="2" customFormat="1" ht="6.95" customHeight="1">
      <c r="A124" s="27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28"/>
      <c r="M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</sheetData>
  <autoFilter ref="C120:K123"/>
  <mergeCells count="11">
    <mergeCell ref="E7:H7"/>
    <mergeCell ref="E9:H9"/>
    <mergeCell ref="E11:H11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s="1" customFormat="1" ht="12" customHeight="1">
      <c r="B8" s="17"/>
      <c r="D8" s="24" t="s">
        <v>155</v>
      </c>
      <c r="L8" s="17"/>
    </row>
    <row r="9" spans="1:31" s="2" customFormat="1" ht="16.5" customHeight="1">
      <c r="A9" s="27"/>
      <c r="B9" s="28"/>
      <c r="C9" s="27"/>
      <c r="D9" s="27"/>
      <c r="E9" s="120" t="s">
        <v>281</v>
      </c>
      <c r="F9" s="27"/>
      <c r="G9" s="27"/>
      <c r="H9" s="27"/>
      <c r="I9" s="27"/>
      <c r="J9" s="27"/>
      <c r="K9" s="27"/>
      <c r="L9" s="4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 customHeight="1">
      <c r="A10" s="27"/>
      <c r="B10" s="28"/>
      <c r="C10" s="27"/>
      <c r="D10" s="24" t="s">
        <v>157</v>
      </c>
      <c r="E10" s="27"/>
      <c r="F10" s="27"/>
      <c r="G10" s="27"/>
      <c r="H10" s="27"/>
      <c r="I10" s="27"/>
      <c r="J10" s="27"/>
      <c r="K10" s="27"/>
      <c r="L10" s="43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6.5" customHeight="1">
      <c r="A11" s="27"/>
      <c r="B11" s="28"/>
      <c r="C11" s="27"/>
      <c r="D11" s="27"/>
      <c r="E11" s="55" t="s">
        <v>287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2" customHeight="1">
      <c r="A13" s="27"/>
      <c r="B13" s="28"/>
      <c r="C13" s="27"/>
      <c r="D13" s="24" t="s">
        <v>16</v>
      </c>
      <c r="E13" s="27"/>
      <c r="F13" s="21" t="s">
        <v>1</v>
      </c>
      <c r="G13" s="27"/>
      <c r="H13" s="27"/>
      <c r="I13" s="24" t="s">
        <v>17</v>
      </c>
      <c r="J13" s="21" t="s">
        <v>1</v>
      </c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4" t="s">
        <v>18</v>
      </c>
      <c r="E14" s="27"/>
      <c r="F14" s="21" t="s">
        <v>19</v>
      </c>
      <c r="G14" s="27"/>
      <c r="H14" s="27"/>
      <c r="I14" s="24" t="s">
        <v>20</v>
      </c>
      <c r="J14" s="57" t="str">
        <f>'Rekapitulace stavby'!AN8</f>
        <v>4. 5. 2022</v>
      </c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0.8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22</v>
      </c>
      <c r="E16" s="27"/>
      <c r="F16" s="27"/>
      <c r="G16" s="27"/>
      <c r="H16" s="27"/>
      <c r="I16" s="24" t="s">
        <v>23</v>
      </c>
      <c r="J16" s="21" t="s">
        <v>24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8" customHeight="1">
      <c r="A17" s="27"/>
      <c r="B17" s="28"/>
      <c r="C17" s="27"/>
      <c r="D17" s="27"/>
      <c r="E17" s="21" t="s">
        <v>25</v>
      </c>
      <c r="F17" s="27"/>
      <c r="G17" s="27"/>
      <c r="H17" s="27"/>
      <c r="I17" s="24" t="s">
        <v>26</v>
      </c>
      <c r="J17" s="21" t="s">
        <v>27</v>
      </c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6.9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2" customHeight="1">
      <c r="A19" s="27"/>
      <c r="B19" s="28"/>
      <c r="C19" s="27"/>
      <c r="D19" s="24" t="s">
        <v>28</v>
      </c>
      <c r="E19" s="27"/>
      <c r="F19" s="27"/>
      <c r="G19" s="27"/>
      <c r="H19" s="27"/>
      <c r="I19" s="24" t="s">
        <v>23</v>
      </c>
      <c r="J19" s="21" t="s">
        <v>29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8" customHeight="1">
      <c r="A20" s="27"/>
      <c r="B20" s="28"/>
      <c r="C20" s="27"/>
      <c r="D20" s="27"/>
      <c r="E20" s="21" t="s">
        <v>30</v>
      </c>
      <c r="F20" s="27"/>
      <c r="G20" s="27"/>
      <c r="H20" s="27"/>
      <c r="I20" s="24" t="s">
        <v>26</v>
      </c>
      <c r="J20" s="21" t="s">
        <v>31</v>
      </c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6.9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2" customHeight="1">
      <c r="A22" s="27"/>
      <c r="B22" s="28"/>
      <c r="C22" s="27"/>
      <c r="D22" s="24" t="s">
        <v>32</v>
      </c>
      <c r="E22" s="27"/>
      <c r="F22" s="27"/>
      <c r="G22" s="27"/>
      <c r="H22" s="27"/>
      <c r="I22" s="24" t="s">
        <v>23</v>
      </c>
      <c r="J22" s="21" t="str">
        <f>IF('Rekapitulace stavby'!AN16="","",'Rekapitulace stavby'!AN16)</f>
        <v/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8" customHeight="1">
      <c r="A23" s="27"/>
      <c r="B23" s="28"/>
      <c r="C23" s="27"/>
      <c r="D23" s="27"/>
      <c r="E23" s="21" t="str">
        <f>IF('Rekapitulace stavby'!E17="","",'Rekapitulace stavby'!E17)</f>
        <v xml:space="preserve"> </v>
      </c>
      <c r="F23" s="27"/>
      <c r="G23" s="27"/>
      <c r="H23" s="27"/>
      <c r="I23" s="24" t="s">
        <v>26</v>
      </c>
      <c r="J23" s="21" t="str">
        <f>IF('Rekapitulace stavby'!AN17="","",'Rekapitulace stavby'!AN17)</f>
        <v/>
      </c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6.9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2" customHeight="1">
      <c r="A25" s="27"/>
      <c r="B25" s="28"/>
      <c r="C25" s="27"/>
      <c r="D25" s="24" t="s">
        <v>34</v>
      </c>
      <c r="E25" s="27"/>
      <c r="F25" s="27"/>
      <c r="G25" s="27"/>
      <c r="H25" s="27"/>
      <c r="I25" s="24" t="s">
        <v>23</v>
      </c>
      <c r="J25" s="21" t="s">
        <v>1</v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8" customHeight="1">
      <c r="A26" s="27"/>
      <c r="B26" s="28"/>
      <c r="C26" s="27"/>
      <c r="D26" s="27"/>
      <c r="E26" s="21" t="s">
        <v>35</v>
      </c>
      <c r="F26" s="27"/>
      <c r="G26" s="27"/>
      <c r="H26" s="27"/>
      <c r="I26" s="24" t="s">
        <v>26</v>
      </c>
      <c r="J26" s="21" t="s">
        <v>1</v>
      </c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2" customHeight="1">
      <c r="A28" s="27"/>
      <c r="B28" s="28"/>
      <c r="C28" s="27"/>
      <c r="D28" s="24" t="s">
        <v>36</v>
      </c>
      <c r="E28" s="27"/>
      <c r="F28" s="27"/>
      <c r="G28" s="27"/>
      <c r="H28" s="27"/>
      <c r="I28" s="27"/>
      <c r="J28" s="27"/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8" customFormat="1" ht="16.5" customHeight="1">
      <c r="A29" s="122"/>
      <c r="B29" s="123"/>
      <c r="C29" s="122"/>
      <c r="D29" s="122"/>
      <c r="E29" s="25" t="s">
        <v>1</v>
      </c>
      <c r="F29" s="25"/>
      <c r="G29" s="25"/>
      <c r="H29" s="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78"/>
      <c r="E31" s="78"/>
      <c r="F31" s="78"/>
      <c r="G31" s="78"/>
      <c r="H31" s="78"/>
      <c r="I31" s="78"/>
      <c r="J31" s="78"/>
      <c r="K31" s="78"/>
      <c r="L31" s="43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25.4" customHeight="1">
      <c r="A32" s="27"/>
      <c r="B32" s="28"/>
      <c r="C32" s="27"/>
      <c r="D32" s="125" t="s">
        <v>37</v>
      </c>
      <c r="E32" s="27"/>
      <c r="F32" s="27"/>
      <c r="G32" s="27"/>
      <c r="H32" s="27"/>
      <c r="I32" s="27"/>
      <c r="J32" s="84">
        <f>ROUND(J121,2)</f>
        <v>-177807</v>
      </c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7"/>
      <c r="F34" s="32" t="s">
        <v>39</v>
      </c>
      <c r="G34" s="27"/>
      <c r="H34" s="27"/>
      <c r="I34" s="32" t="s">
        <v>38</v>
      </c>
      <c r="J34" s="32" t="s">
        <v>40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customHeight="1">
      <c r="A35" s="27"/>
      <c r="B35" s="28"/>
      <c r="C35" s="27"/>
      <c r="D35" s="121" t="s">
        <v>41</v>
      </c>
      <c r="E35" s="24" t="s">
        <v>42</v>
      </c>
      <c r="F35" s="126">
        <f>ROUND((SUM(BE121:BE124)),2)</f>
        <v>-177807</v>
      </c>
      <c r="G35" s="27"/>
      <c r="H35" s="27"/>
      <c r="I35" s="127">
        <v>0.21</v>
      </c>
      <c r="J35" s="126">
        <f>ROUND(((SUM(BE121:BE124))*I35),2)</f>
        <v>-37339.47</v>
      </c>
      <c r="K35" s="27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4" t="s">
        <v>43</v>
      </c>
      <c r="F36" s="126">
        <f>ROUND((SUM(BF121:BF124)),2)</f>
        <v>0</v>
      </c>
      <c r="G36" s="27"/>
      <c r="H36" s="27"/>
      <c r="I36" s="127">
        <v>0.15</v>
      </c>
      <c r="J36" s="126">
        <f>ROUND(((SUM(BF121:BF124))*I36),2)</f>
        <v>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 hidden="1">
      <c r="A37" s="27"/>
      <c r="B37" s="28"/>
      <c r="C37" s="27"/>
      <c r="D37" s="27"/>
      <c r="E37" s="24" t="s">
        <v>44</v>
      </c>
      <c r="F37" s="126">
        <f>ROUND((SUM(BG121:BG124)),2)</f>
        <v>0</v>
      </c>
      <c r="G37" s="27"/>
      <c r="H37" s="27"/>
      <c r="I37" s="127">
        <v>0.21</v>
      </c>
      <c r="J37" s="126">
        <f>0</f>
        <v>0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 hidden="1">
      <c r="A38" s="27"/>
      <c r="B38" s="28"/>
      <c r="C38" s="27"/>
      <c r="D38" s="27"/>
      <c r="E38" s="24" t="s">
        <v>45</v>
      </c>
      <c r="F38" s="126">
        <f>ROUND((SUM(BH121:BH124)),2)</f>
        <v>0</v>
      </c>
      <c r="G38" s="27"/>
      <c r="H38" s="27"/>
      <c r="I38" s="127">
        <v>0.15</v>
      </c>
      <c r="J38" s="126">
        <f>0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46</v>
      </c>
      <c r="F39" s="126">
        <f>ROUND((SUM(BI121:BI124)),2)</f>
        <v>0</v>
      </c>
      <c r="G39" s="27"/>
      <c r="H39" s="27"/>
      <c r="I39" s="127">
        <v>0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6.9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25.4" customHeight="1">
      <c r="A41" s="27"/>
      <c r="B41" s="28"/>
      <c r="C41" s="128"/>
      <c r="D41" s="129" t="s">
        <v>47</v>
      </c>
      <c r="E41" s="69"/>
      <c r="F41" s="69"/>
      <c r="G41" s="130" t="s">
        <v>48</v>
      </c>
      <c r="H41" s="131" t="s">
        <v>49</v>
      </c>
      <c r="I41" s="69"/>
      <c r="J41" s="132">
        <f>SUM(J32:J39)</f>
        <v>-215146.47</v>
      </c>
      <c r="K41" s="133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14.4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1:31" s="2" customFormat="1" ht="16.5" customHeight="1">
      <c r="A87" s="27"/>
      <c r="B87" s="28"/>
      <c r="C87" s="27"/>
      <c r="D87" s="27"/>
      <c r="E87" s="120" t="s">
        <v>281</v>
      </c>
      <c r="F87" s="27"/>
      <c r="G87" s="27"/>
      <c r="H87" s="27"/>
      <c r="I87" s="27"/>
      <c r="J87" s="27"/>
      <c r="K87" s="27"/>
      <c r="L87" s="43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12" customHeight="1">
      <c r="A88" s="27"/>
      <c r="B88" s="28"/>
      <c r="C88" s="24" t="s">
        <v>157</v>
      </c>
      <c r="D88" s="27"/>
      <c r="E88" s="27"/>
      <c r="F88" s="27"/>
      <c r="G88" s="27"/>
      <c r="H88" s="27"/>
      <c r="I88" s="27"/>
      <c r="J88" s="27"/>
      <c r="K88" s="27"/>
      <c r="L88" s="43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6.5" customHeight="1">
      <c r="A89" s="27"/>
      <c r="B89" s="28"/>
      <c r="C89" s="27"/>
      <c r="D89" s="27"/>
      <c r="E89" s="55" t="str">
        <f>E11</f>
        <v>3b - Stoky B1, B2, B3- méněpráce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2" customHeight="1">
      <c r="A91" s="27"/>
      <c r="B91" s="28"/>
      <c r="C91" s="24" t="s">
        <v>18</v>
      </c>
      <c r="D91" s="27"/>
      <c r="E91" s="27"/>
      <c r="F91" s="21" t="str">
        <f>F14</f>
        <v xml:space="preserve"> </v>
      </c>
      <c r="G91" s="27"/>
      <c r="H91" s="27"/>
      <c r="I91" s="24" t="s">
        <v>20</v>
      </c>
      <c r="J91" s="57" t="str">
        <f>IF(J14="","",J14)</f>
        <v>4. 5. 2022</v>
      </c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5.15" customHeight="1">
      <c r="A93" s="27"/>
      <c r="B93" s="28"/>
      <c r="C93" s="24" t="s">
        <v>22</v>
      </c>
      <c r="D93" s="27"/>
      <c r="E93" s="27"/>
      <c r="F93" s="21" t="str">
        <f>E17</f>
        <v>Obec Staré Město</v>
      </c>
      <c r="G93" s="27"/>
      <c r="H93" s="27"/>
      <c r="I93" s="24" t="s">
        <v>32</v>
      </c>
      <c r="J93" s="25" t="str">
        <f>E23</f>
        <v xml:space="preserve"> 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15.15" customHeight="1">
      <c r="A94" s="27"/>
      <c r="B94" s="28"/>
      <c r="C94" s="24" t="s">
        <v>28</v>
      </c>
      <c r="D94" s="27"/>
      <c r="E94" s="27"/>
      <c r="F94" s="21" t="str">
        <f>IF(E20="","",E20)</f>
        <v>JANKOSTAV s.r.o.</v>
      </c>
      <c r="G94" s="27"/>
      <c r="H94" s="27"/>
      <c r="I94" s="24" t="s">
        <v>34</v>
      </c>
      <c r="J94" s="25" t="str">
        <f>E26</f>
        <v>Ing. Martin Dvořák</v>
      </c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29.25" customHeight="1">
      <c r="A96" s="27"/>
      <c r="B96" s="28"/>
      <c r="C96" s="136" t="s">
        <v>162</v>
      </c>
      <c r="D96" s="128"/>
      <c r="E96" s="128"/>
      <c r="F96" s="128"/>
      <c r="G96" s="128"/>
      <c r="H96" s="128"/>
      <c r="I96" s="128"/>
      <c r="J96" s="137" t="s">
        <v>163</v>
      </c>
      <c r="K96" s="128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2" customFormat="1" ht="22.8" customHeight="1">
      <c r="A98" s="27"/>
      <c r="B98" s="28"/>
      <c r="C98" s="138" t="s">
        <v>164</v>
      </c>
      <c r="D98" s="27"/>
      <c r="E98" s="27"/>
      <c r="F98" s="27"/>
      <c r="G98" s="27"/>
      <c r="H98" s="27"/>
      <c r="I98" s="27"/>
      <c r="J98" s="84">
        <f>J121</f>
        <v>-177807</v>
      </c>
      <c r="K98" s="27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4" t="s">
        <v>165</v>
      </c>
    </row>
    <row r="99" spans="1:31" s="9" customFormat="1" ht="24.95" customHeight="1">
      <c r="A99" s="9"/>
      <c r="B99" s="139"/>
      <c r="C99" s="9"/>
      <c r="D99" s="140" t="s">
        <v>214</v>
      </c>
      <c r="E99" s="141"/>
      <c r="F99" s="141"/>
      <c r="G99" s="141"/>
      <c r="H99" s="141"/>
      <c r="I99" s="141"/>
      <c r="J99" s="142">
        <f>J122</f>
        <v>-177807</v>
      </c>
      <c r="K99" s="9"/>
      <c r="L99" s="13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27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6.95" customHeight="1">
      <c r="A101" s="27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3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5" spans="1:31" s="2" customFormat="1" ht="6.95" customHeight="1">
      <c r="A105" s="27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3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24.95" customHeight="1">
      <c r="A106" s="27"/>
      <c r="B106" s="28"/>
      <c r="C106" s="18" t="s">
        <v>168</v>
      </c>
      <c r="D106" s="27"/>
      <c r="E106" s="27"/>
      <c r="F106" s="27"/>
      <c r="G106" s="27"/>
      <c r="H106" s="27"/>
      <c r="I106" s="27"/>
      <c r="J106" s="27"/>
      <c r="K106" s="27"/>
      <c r="L106" s="43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6.9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customHeight="1">
      <c r="A108" s="27"/>
      <c r="B108" s="28"/>
      <c r="C108" s="24" t="s">
        <v>14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6.25" customHeight="1">
      <c r="A109" s="27"/>
      <c r="B109" s="28"/>
      <c r="C109" s="27"/>
      <c r="D109" s="27"/>
      <c r="E109" s="120" t="str">
        <f>E7</f>
        <v>Kanalizace Staré Město, ul. Pode Břehy a U Chodníčku- VCP a MP</v>
      </c>
      <c r="F109" s="24"/>
      <c r="G109" s="24"/>
      <c r="H109" s="24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2:12" s="1" customFormat="1" ht="12" customHeight="1">
      <c r="B110" s="17"/>
      <c r="C110" s="24" t="s">
        <v>155</v>
      </c>
      <c r="L110" s="17"/>
    </row>
    <row r="111" spans="1:31" s="2" customFormat="1" ht="16.5" customHeight="1">
      <c r="A111" s="27"/>
      <c r="B111" s="28"/>
      <c r="C111" s="27"/>
      <c r="D111" s="27"/>
      <c r="E111" s="120" t="s">
        <v>281</v>
      </c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>
      <c r="A112" s="27"/>
      <c r="B112" s="28"/>
      <c r="C112" s="24" t="s">
        <v>157</v>
      </c>
      <c r="D112" s="27"/>
      <c r="E112" s="27"/>
      <c r="F112" s="27"/>
      <c r="G112" s="27"/>
      <c r="H112" s="27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6.5" customHeight="1">
      <c r="A113" s="27"/>
      <c r="B113" s="28"/>
      <c r="C113" s="27"/>
      <c r="D113" s="27"/>
      <c r="E113" s="55" t="str">
        <f>E11</f>
        <v>3b - Stoky B1, B2, B3- méněpráce</v>
      </c>
      <c r="F113" s="27"/>
      <c r="G113" s="27"/>
      <c r="H113" s="27"/>
      <c r="I113" s="27"/>
      <c r="J113" s="27"/>
      <c r="K113" s="27"/>
      <c r="L113" s="43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6.9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43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4" t="s">
        <v>18</v>
      </c>
      <c r="D115" s="27"/>
      <c r="E115" s="27"/>
      <c r="F115" s="21" t="str">
        <f>F14</f>
        <v xml:space="preserve"> </v>
      </c>
      <c r="G115" s="27"/>
      <c r="H115" s="27"/>
      <c r="I115" s="24" t="s">
        <v>20</v>
      </c>
      <c r="J115" s="57" t="str">
        <f>IF(J14="","",J14)</f>
        <v>4. 5. 2022</v>
      </c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6.9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5.15" customHeight="1">
      <c r="A117" s="27"/>
      <c r="B117" s="28"/>
      <c r="C117" s="24" t="s">
        <v>22</v>
      </c>
      <c r="D117" s="27"/>
      <c r="E117" s="27"/>
      <c r="F117" s="21" t="str">
        <f>E17</f>
        <v>Obec Staré Město</v>
      </c>
      <c r="G117" s="27"/>
      <c r="H117" s="27"/>
      <c r="I117" s="24" t="s">
        <v>32</v>
      </c>
      <c r="J117" s="25" t="str">
        <f>E23</f>
        <v xml:space="preserve"> </v>
      </c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5.15" customHeight="1">
      <c r="A118" s="27"/>
      <c r="B118" s="28"/>
      <c r="C118" s="24" t="s">
        <v>28</v>
      </c>
      <c r="D118" s="27"/>
      <c r="E118" s="27"/>
      <c r="F118" s="21" t="str">
        <f>IF(E20="","",E20)</f>
        <v>JANKOSTAV s.r.o.</v>
      </c>
      <c r="G118" s="27"/>
      <c r="H118" s="27"/>
      <c r="I118" s="24" t="s">
        <v>34</v>
      </c>
      <c r="J118" s="25" t="str">
        <f>E26</f>
        <v>Ing. Martin Dvořák</v>
      </c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0.3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0" customFormat="1" ht="29.25" customHeight="1">
      <c r="A120" s="143"/>
      <c r="B120" s="144"/>
      <c r="C120" s="145" t="s">
        <v>169</v>
      </c>
      <c r="D120" s="146" t="s">
        <v>62</v>
      </c>
      <c r="E120" s="146" t="s">
        <v>58</v>
      </c>
      <c r="F120" s="146" t="s">
        <v>59</v>
      </c>
      <c r="G120" s="146" t="s">
        <v>170</v>
      </c>
      <c r="H120" s="146" t="s">
        <v>171</v>
      </c>
      <c r="I120" s="146" t="s">
        <v>172</v>
      </c>
      <c r="J120" s="147" t="s">
        <v>163</v>
      </c>
      <c r="K120" s="148" t="s">
        <v>173</v>
      </c>
      <c r="L120" s="149"/>
      <c r="M120" s="74" t="s">
        <v>1</v>
      </c>
      <c r="N120" s="75" t="s">
        <v>41</v>
      </c>
      <c r="O120" s="75" t="s">
        <v>174</v>
      </c>
      <c r="P120" s="75" t="s">
        <v>175</v>
      </c>
      <c r="Q120" s="75" t="s">
        <v>176</v>
      </c>
      <c r="R120" s="75" t="s">
        <v>177</v>
      </c>
      <c r="S120" s="75" t="s">
        <v>178</v>
      </c>
      <c r="T120" s="76" t="s">
        <v>179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</row>
    <row r="121" spans="1:63" s="2" customFormat="1" ht="22.8" customHeight="1">
      <c r="A121" s="27"/>
      <c r="B121" s="28"/>
      <c r="C121" s="81" t="s">
        <v>180</v>
      </c>
      <c r="D121" s="27"/>
      <c r="E121" s="27"/>
      <c r="F121" s="27"/>
      <c r="G121" s="27"/>
      <c r="H121" s="27"/>
      <c r="I121" s="27"/>
      <c r="J121" s="150">
        <f>BK121</f>
        <v>-177807</v>
      </c>
      <c r="K121" s="27"/>
      <c r="L121" s="28"/>
      <c r="M121" s="77"/>
      <c r="N121" s="61"/>
      <c r="O121" s="78"/>
      <c r="P121" s="151">
        <f>P122</f>
        <v>0</v>
      </c>
      <c r="Q121" s="78"/>
      <c r="R121" s="151">
        <f>R122</f>
        <v>0</v>
      </c>
      <c r="S121" s="78"/>
      <c r="T121" s="152">
        <f>T122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T121" s="14" t="s">
        <v>76</v>
      </c>
      <c r="AU121" s="14" t="s">
        <v>165</v>
      </c>
      <c r="BK121" s="153">
        <f>BK122</f>
        <v>-177807</v>
      </c>
    </row>
    <row r="122" spans="1:63" s="11" customFormat="1" ht="25.9" customHeight="1">
      <c r="A122" s="11"/>
      <c r="B122" s="154"/>
      <c r="C122" s="11"/>
      <c r="D122" s="155" t="s">
        <v>76</v>
      </c>
      <c r="E122" s="156" t="s">
        <v>215</v>
      </c>
      <c r="F122" s="156" t="s">
        <v>216</v>
      </c>
      <c r="G122" s="11"/>
      <c r="H122" s="11"/>
      <c r="I122" s="11"/>
      <c r="J122" s="157">
        <f>BK122</f>
        <v>-177807</v>
      </c>
      <c r="K122" s="11"/>
      <c r="L122" s="154"/>
      <c r="M122" s="158"/>
      <c r="N122" s="159"/>
      <c r="O122" s="159"/>
      <c r="P122" s="160">
        <f>SUM(P123:P124)</f>
        <v>0</v>
      </c>
      <c r="Q122" s="159"/>
      <c r="R122" s="160">
        <f>SUM(R123:R124)</f>
        <v>0</v>
      </c>
      <c r="S122" s="159"/>
      <c r="T122" s="161">
        <f>SUM(T123:T124)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55" t="s">
        <v>81</v>
      </c>
      <c r="AT122" s="162" t="s">
        <v>76</v>
      </c>
      <c r="AU122" s="162" t="s">
        <v>77</v>
      </c>
      <c r="AY122" s="155" t="s">
        <v>182</v>
      </c>
      <c r="BK122" s="163">
        <f>SUM(BK123:BK124)</f>
        <v>-177807</v>
      </c>
    </row>
    <row r="123" spans="1:65" s="2" customFormat="1" ht="33" customHeight="1">
      <c r="A123" s="27"/>
      <c r="B123" s="164"/>
      <c r="C123" s="165" t="s">
        <v>283</v>
      </c>
      <c r="D123" s="165" t="s">
        <v>183</v>
      </c>
      <c r="E123" s="166" t="s">
        <v>284</v>
      </c>
      <c r="F123" s="167" t="s">
        <v>285</v>
      </c>
      <c r="G123" s="168" t="s">
        <v>247</v>
      </c>
      <c r="H123" s="169">
        <v>-1047</v>
      </c>
      <c r="I123" s="170">
        <v>126</v>
      </c>
      <c r="J123" s="170">
        <f>ROUND(I123*H123,2)</f>
        <v>-131922</v>
      </c>
      <c r="K123" s="171"/>
      <c r="L123" s="28"/>
      <c r="M123" s="172" t="s">
        <v>1</v>
      </c>
      <c r="N123" s="173" t="s">
        <v>42</v>
      </c>
      <c r="O123" s="174">
        <v>0</v>
      </c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76" t="s">
        <v>187</v>
      </c>
      <c r="AT123" s="176" t="s">
        <v>183</v>
      </c>
      <c r="AU123" s="176" t="s">
        <v>81</v>
      </c>
      <c r="AY123" s="14" t="s">
        <v>182</v>
      </c>
      <c r="BE123" s="177">
        <f>IF(N123="základní",J123,0)</f>
        <v>-131922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4" t="s">
        <v>81</v>
      </c>
      <c r="BK123" s="177">
        <f>ROUND(I123*H123,2)</f>
        <v>-131922</v>
      </c>
      <c r="BL123" s="14" t="s">
        <v>187</v>
      </c>
      <c r="BM123" s="176" t="s">
        <v>288</v>
      </c>
    </row>
    <row r="124" spans="1:65" s="2" customFormat="1" ht="21.75" customHeight="1">
      <c r="A124" s="27"/>
      <c r="B124" s="164"/>
      <c r="C124" s="165" t="s">
        <v>289</v>
      </c>
      <c r="D124" s="165" t="s">
        <v>183</v>
      </c>
      <c r="E124" s="166" t="s">
        <v>290</v>
      </c>
      <c r="F124" s="167" t="s">
        <v>291</v>
      </c>
      <c r="G124" s="168" t="s">
        <v>247</v>
      </c>
      <c r="H124" s="169">
        <v>-437</v>
      </c>
      <c r="I124" s="170">
        <v>105</v>
      </c>
      <c r="J124" s="170">
        <f>ROUND(I124*H124,2)</f>
        <v>-45885</v>
      </c>
      <c r="K124" s="171"/>
      <c r="L124" s="28"/>
      <c r="M124" s="178" t="s">
        <v>1</v>
      </c>
      <c r="N124" s="179" t="s">
        <v>42</v>
      </c>
      <c r="O124" s="180">
        <v>0</v>
      </c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76" t="s">
        <v>187</v>
      </c>
      <c r="AT124" s="176" t="s">
        <v>183</v>
      </c>
      <c r="AU124" s="176" t="s">
        <v>81</v>
      </c>
      <c r="AY124" s="14" t="s">
        <v>182</v>
      </c>
      <c r="BE124" s="177">
        <f>IF(N124="základní",J124,0)</f>
        <v>-45885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4" t="s">
        <v>81</v>
      </c>
      <c r="BK124" s="177">
        <f>ROUND(I124*H124,2)</f>
        <v>-45885</v>
      </c>
      <c r="BL124" s="14" t="s">
        <v>187</v>
      </c>
      <c r="BM124" s="176" t="s">
        <v>292</v>
      </c>
    </row>
    <row r="125" spans="1:31" s="2" customFormat="1" ht="6.95" customHeight="1">
      <c r="A125" s="27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28"/>
      <c r="M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</sheetData>
  <autoFilter ref="C120:K124"/>
  <mergeCells count="11">
    <mergeCell ref="E7:H7"/>
    <mergeCell ref="E9:H9"/>
    <mergeCell ref="E11:H11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158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204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131869.79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131869.79</v>
      </c>
      <c r="G37" s="27"/>
      <c r="H37" s="27"/>
      <c r="I37" s="127">
        <v>0.21</v>
      </c>
      <c r="J37" s="126">
        <f>ROUND(((SUM(BE126:BE132))*I37),2)</f>
        <v>27692.66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159562.45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158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1a2 - Frézování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131869.79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60921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70948.79000000001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156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158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1a2 - Frézování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131869.79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222.41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131869.79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60921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222.41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60921</v>
      </c>
    </row>
    <row r="128" spans="1:65" s="2" customFormat="1" ht="24.15" customHeight="1">
      <c r="A128" s="27"/>
      <c r="B128" s="164"/>
      <c r="C128" s="165" t="s">
        <v>93</v>
      </c>
      <c r="D128" s="165" t="s">
        <v>183</v>
      </c>
      <c r="E128" s="166" t="s">
        <v>205</v>
      </c>
      <c r="F128" s="167" t="s">
        <v>206</v>
      </c>
      <c r="G128" s="168" t="s">
        <v>186</v>
      </c>
      <c r="H128" s="169">
        <v>483.5</v>
      </c>
      <c r="I128" s="170">
        <v>126</v>
      </c>
      <c r="J128" s="170">
        <f>ROUND(I128*H128,2)</f>
        <v>60921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0.46</v>
      </c>
      <c r="T128" s="175">
        <f>S128*H128</f>
        <v>222.41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60921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60921</v>
      </c>
      <c r="BL128" s="14" t="s">
        <v>187</v>
      </c>
      <c r="BM128" s="176" t="s">
        <v>207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70948.79000000001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70948.79000000001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222.41</v>
      </c>
      <c r="I130" s="170">
        <v>60</v>
      </c>
      <c r="J130" s="170">
        <f>ROUND(I130*H130,2)</f>
        <v>13344.6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13344.6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13344.6</v>
      </c>
      <c r="BL130" s="14" t="s">
        <v>187</v>
      </c>
      <c r="BM130" s="176" t="s">
        <v>208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1556.87</v>
      </c>
      <c r="I131" s="170">
        <v>15</v>
      </c>
      <c r="J131" s="170">
        <f>ROUND(I131*H131,2)</f>
        <v>23353.05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23353.05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23353.05</v>
      </c>
      <c r="BL131" s="14" t="s">
        <v>187</v>
      </c>
      <c r="BM131" s="176" t="s">
        <v>209</v>
      </c>
    </row>
    <row r="132" spans="1:65" s="2" customFormat="1" ht="33" customHeight="1">
      <c r="A132" s="27"/>
      <c r="B132" s="164"/>
      <c r="C132" s="165" t="s">
        <v>200</v>
      </c>
      <c r="D132" s="165" t="s">
        <v>183</v>
      </c>
      <c r="E132" s="166" t="s">
        <v>210</v>
      </c>
      <c r="F132" s="167" t="s">
        <v>211</v>
      </c>
      <c r="G132" s="168" t="s">
        <v>194</v>
      </c>
      <c r="H132" s="169">
        <v>222.41</v>
      </c>
      <c r="I132" s="170">
        <v>154</v>
      </c>
      <c r="J132" s="170">
        <f>ROUND(I132*H132,2)</f>
        <v>34251.14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34251.14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34251.14</v>
      </c>
      <c r="BL132" s="14" t="s">
        <v>187</v>
      </c>
      <c r="BM132" s="176" t="s">
        <v>212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158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213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ROUND(J125,2)</f>
        <v>510382.6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ROUND((SUM(BE125:BE132)),2)</f>
        <v>510382.6</v>
      </c>
      <c r="G37" s="27"/>
      <c r="H37" s="27"/>
      <c r="I37" s="127">
        <v>0.21</v>
      </c>
      <c r="J37" s="126">
        <f>ROUND(((SUM(BE125:BE132))*I37),2)</f>
        <v>107180.35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ROUND((SUM(BF125:BF132)),2)</f>
        <v>0</v>
      </c>
      <c r="G38" s="27"/>
      <c r="H38" s="27"/>
      <c r="I38" s="127">
        <v>0.15</v>
      </c>
      <c r="J38" s="126">
        <f>ROUND(((SUM(BF125:BF132))*I38),2)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ROUND((SUM(BG125:BG132)),2)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ROUND((SUM(BH125:BH132)),2)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ROUND((SUM(BI125:BI132)),2)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617562.95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158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1a4 - Konstrukční vrstvy komunikace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J125</f>
        <v>510382.6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214</v>
      </c>
      <c r="E101" s="141"/>
      <c r="F101" s="141"/>
      <c r="G101" s="141"/>
      <c r="H101" s="141"/>
      <c r="I101" s="141"/>
      <c r="J101" s="142">
        <f>J126</f>
        <v>510382.6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5" customHeight="1">
      <c r="A103" s="2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5" customHeight="1">
      <c r="A107" s="27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5" customHeight="1">
      <c r="A108" s="27"/>
      <c r="B108" s="28"/>
      <c r="C108" s="18" t="s">
        <v>168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6.25" customHeight="1">
      <c r="A111" s="27"/>
      <c r="B111" s="28"/>
      <c r="C111" s="27"/>
      <c r="D111" s="27"/>
      <c r="E111" s="120" t="str">
        <f>E7</f>
        <v>Kanalizace Staré Město, ul. Pode Břehy a U Chodníčku- VCP a MP</v>
      </c>
      <c r="F111" s="24"/>
      <c r="G111" s="24"/>
      <c r="H111" s="24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12" s="1" customFormat="1" ht="12" customHeight="1">
      <c r="B112" s="17"/>
      <c r="C112" s="24" t="s">
        <v>155</v>
      </c>
      <c r="L112" s="17"/>
    </row>
    <row r="113" spans="2:12" s="1" customFormat="1" ht="16.5" customHeight="1">
      <c r="B113" s="17"/>
      <c r="E113" s="120" t="s">
        <v>156</v>
      </c>
      <c r="F113" s="1"/>
      <c r="G113" s="1"/>
      <c r="H113" s="1"/>
      <c r="L113" s="17"/>
    </row>
    <row r="114" spans="2:12" s="1" customFormat="1" ht="12" customHeight="1">
      <c r="B114" s="17"/>
      <c r="C114" s="24" t="s">
        <v>157</v>
      </c>
      <c r="L114" s="17"/>
    </row>
    <row r="115" spans="1:31" s="2" customFormat="1" ht="16.5" customHeight="1">
      <c r="A115" s="27"/>
      <c r="B115" s="28"/>
      <c r="C115" s="27"/>
      <c r="D115" s="27"/>
      <c r="E115" s="121" t="s">
        <v>158</v>
      </c>
      <c r="F115" s="27"/>
      <c r="G115" s="27"/>
      <c r="H115" s="27"/>
      <c r="I115" s="27"/>
      <c r="J115" s="27"/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159</v>
      </c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55" t="str">
        <f>E13</f>
        <v>1a4 - Konstrukční vrstvy komunikace</v>
      </c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18</v>
      </c>
      <c r="D119" s="27"/>
      <c r="E119" s="27"/>
      <c r="F119" s="21" t="str">
        <f>F16</f>
        <v xml:space="preserve"> </v>
      </c>
      <c r="G119" s="27"/>
      <c r="H119" s="27"/>
      <c r="I119" s="24" t="s">
        <v>20</v>
      </c>
      <c r="J119" s="57" t="str">
        <f>IF(J16="","",J16)</f>
        <v>4. 5. 2022</v>
      </c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15" customHeight="1">
      <c r="A121" s="27"/>
      <c r="B121" s="28"/>
      <c r="C121" s="24" t="s">
        <v>22</v>
      </c>
      <c r="D121" s="27"/>
      <c r="E121" s="27"/>
      <c r="F121" s="21" t="str">
        <f>E19</f>
        <v>Obec Staré Město</v>
      </c>
      <c r="G121" s="27"/>
      <c r="H121" s="27"/>
      <c r="I121" s="24" t="s">
        <v>32</v>
      </c>
      <c r="J121" s="25" t="str">
        <f>E25</f>
        <v xml:space="preserve"> </v>
      </c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28</v>
      </c>
      <c r="D122" s="27"/>
      <c r="E122" s="27"/>
      <c r="F122" s="21" t="str">
        <f>IF(E22="","",E22)</f>
        <v>JANKOSTAV s.r.o.</v>
      </c>
      <c r="G122" s="27"/>
      <c r="H122" s="27"/>
      <c r="I122" s="24" t="s">
        <v>34</v>
      </c>
      <c r="J122" s="25" t="str">
        <f>E28</f>
        <v>Ing. Martin Dvořák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0.3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0" customFormat="1" ht="29.25" customHeight="1">
      <c r="A124" s="143"/>
      <c r="B124" s="144"/>
      <c r="C124" s="145" t="s">
        <v>169</v>
      </c>
      <c r="D124" s="146" t="s">
        <v>62</v>
      </c>
      <c r="E124" s="146" t="s">
        <v>58</v>
      </c>
      <c r="F124" s="146" t="s">
        <v>59</v>
      </c>
      <c r="G124" s="146" t="s">
        <v>170</v>
      </c>
      <c r="H124" s="146" t="s">
        <v>171</v>
      </c>
      <c r="I124" s="146" t="s">
        <v>172</v>
      </c>
      <c r="J124" s="147" t="s">
        <v>163</v>
      </c>
      <c r="K124" s="148" t="s">
        <v>173</v>
      </c>
      <c r="L124" s="149"/>
      <c r="M124" s="74" t="s">
        <v>1</v>
      </c>
      <c r="N124" s="75" t="s">
        <v>41</v>
      </c>
      <c r="O124" s="75" t="s">
        <v>174</v>
      </c>
      <c r="P124" s="75" t="s">
        <v>175</v>
      </c>
      <c r="Q124" s="75" t="s">
        <v>176</v>
      </c>
      <c r="R124" s="75" t="s">
        <v>177</v>
      </c>
      <c r="S124" s="75" t="s">
        <v>178</v>
      </c>
      <c r="T124" s="76" t="s">
        <v>179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27"/>
      <c r="B125" s="28"/>
      <c r="C125" s="81" t="s">
        <v>180</v>
      </c>
      <c r="D125" s="27"/>
      <c r="E125" s="27"/>
      <c r="F125" s="27"/>
      <c r="G125" s="27"/>
      <c r="H125" s="27"/>
      <c r="I125" s="27"/>
      <c r="J125" s="150">
        <f>BK125</f>
        <v>510382.6</v>
      </c>
      <c r="K125" s="27"/>
      <c r="L125" s="28"/>
      <c r="M125" s="77"/>
      <c r="N125" s="61"/>
      <c r="O125" s="78"/>
      <c r="P125" s="151">
        <f>P126</f>
        <v>0</v>
      </c>
      <c r="Q125" s="78"/>
      <c r="R125" s="151">
        <f>R126</f>
        <v>0</v>
      </c>
      <c r="S125" s="78"/>
      <c r="T125" s="152">
        <f>T126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4" t="s">
        <v>76</v>
      </c>
      <c r="AU125" s="14" t="s">
        <v>165</v>
      </c>
      <c r="BK125" s="153">
        <f>BK126</f>
        <v>510382.6</v>
      </c>
    </row>
    <row r="126" spans="1:63" s="11" customFormat="1" ht="25.9" customHeight="1">
      <c r="A126" s="11"/>
      <c r="B126" s="154"/>
      <c r="C126" s="11"/>
      <c r="D126" s="155" t="s">
        <v>76</v>
      </c>
      <c r="E126" s="156" t="s">
        <v>215</v>
      </c>
      <c r="F126" s="156" t="s">
        <v>216</v>
      </c>
      <c r="G126" s="11"/>
      <c r="H126" s="11"/>
      <c r="I126" s="11"/>
      <c r="J126" s="157">
        <f>BK126</f>
        <v>510382.6</v>
      </c>
      <c r="K126" s="11"/>
      <c r="L126" s="154"/>
      <c r="M126" s="158"/>
      <c r="N126" s="159"/>
      <c r="O126" s="159"/>
      <c r="P126" s="160">
        <f>SUM(P127:P132)</f>
        <v>0</v>
      </c>
      <c r="Q126" s="159"/>
      <c r="R126" s="160">
        <f>SUM(R127:R132)</f>
        <v>0</v>
      </c>
      <c r="S126" s="159"/>
      <c r="T126" s="161">
        <f>SUM(T127:T132)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81</v>
      </c>
      <c r="AT126" s="162" t="s">
        <v>76</v>
      </c>
      <c r="AU126" s="162" t="s">
        <v>77</v>
      </c>
      <c r="AY126" s="155" t="s">
        <v>182</v>
      </c>
      <c r="BK126" s="163">
        <f>SUM(BK127:BK132)</f>
        <v>510382.6</v>
      </c>
    </row>
    <row r="127" spans="1:65" s="2" customFormat="1" ht="16.5" customHeight="1">
      <c r="A127" s="27"/>
      <c r="B127" s="164"/>
      <c r="C127" s="165" t="s">
        <v>217</v>
      </c>
      <c r="D127" s="165" t="s">
        <v>183</v>
      </c>
      <c r="E127" s="166" t="s">
        <v>218</v>
      </c>
      <c r="F127" s="167" t="s">
        <v>219</v>
      </c>
      <c r="G127" s="168" t="s">
        <v>186</v>
      </c>
      <c r="H127" s="169">
        <v>483.5</v>
      </c>
      <c r="I127" s="170">
        <v>168</v>
      </c>
      <c r="J127" s="170">
        <f>ROUND(I127*H127,2)</f>
        <v>81228</v>
      </c>
      <c r="K127" s="171"/>
      <c r="L127" s="28"/>
      <c r="M127" s="172" t="s">
        <v>1</v>
      </c>
      <c r="N127" s="173" t="s">
        <v>42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187</v>
      </c>
      <c r="AT127" s="176" t="s">
        <v>183</v>
      </c>
      <c r="AU127" s="176" t="s">
        <v>81</v>
      </c>
      <c r="AY127" s="14" t="s">
        <v>182</v>
      </c>
      <c r="BE127" s="177">
        <f>IF(N127="základní",J127,0)</f>
        <v>81228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4" t="s">
        <v>81</v>
      </c>
      <c r="BK127" s="177">
        <f>ROUND(I127*H127,2)</f>
        <v>81228</v>
      </c>
      <c r="BL127" s="14" t="s">
        <v>187</v>
      </c>
      <c r="BM127" s="176" t="s">
        <v>220</v>
      </c>
    </row>
    <row r="128" spans="1:65" s="2" customFormat="1" ht="16.5" customHeight="1">
      <c r="A128" s="27"/>
      <c r="B128" s="164"/>
      <c r="C128" s="165" t="s">
        <v>221</v>
      </c>
      <c r="D128" s="165" t="s">
        <v>183</v>
      </c>
      <c r="E128" s="166" t="s">
        <v>222</v>
      </c>
      <c r="F128" s="167" t="s">
        <v>223</v>
      </c>
      <c r="G128" s="168" t="s">
        <v>186</v>
      </c>
      <c r="H128" s="169">
        <v>483.5</v>
      </c>
      <c r="I128" s="170">
        <v>168</v>
      </c>
      <c r="J128" s="170">
        <f>ROUND(I128*H128,2)</f>
        <v>81228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81228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81228</v>
      </c>
      <c r="BL128" s="14" t="s">
        <v>187</v>
      </c>
      <c r="BM128" s="176" t="s">
        <v>224</v>
      </c>
    </row>
    <row r="129" spans="1:65" s="2" customFormat="1" ht="33" customHeight="1">
      <c r="A129" s="27"/>
      <c r="B129" s="164"/>
      <c r="C129" s="165" t="s">
        <v>225</v>
      </c>
      <c r="D129" s="165" t="s">
        <v>183</v>
      </c>
      <c r="E129" s="166" t="s">
        <v>226</v>
      </c>
      <c r="F129" s="167" t="s">
        <v>227</v>
      </c>
      <c r="G129" s="168" t="s">
        <v>186</v>
      </c>
      <c r="H129" s="169">
        <v>483.5</v>
      </c>
      <c r="I129" s="170">
        <v>394.8</v>
      </c>
      <c r="J129" s="170">
        <f>ROUND(I129*H129,2)</f>
        <v>190885.8</v>
      </c>
      <c r="K129" s="171"/>
      <c r="L129" s="28"/>
      <c r="M129" s="172" t="s">
        <v>1</v>
      </c>
      <c r="N129" s="173" t="s">
        <v>42</v>
      </c>
      <c r="O129" s="174">
        <v>0</v>
      </c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76" t="s">
        <v>187</v>
      </c>
      <c r="AT129" s="176" t="s">
        <v>183</v>
      </c>
      <c r="AU129" s="176" t="s">
        <v>81</v>
      </c>
      <c r="AY129" s="14" t="s">
        <v>182</v>
      </c>
      <c r="BE129" s="177">
        <f>IF(N129="základní",J129,0)</f>
        <v>190885.8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4" t="s">
        <v>81</v>
      </c>
      <c r="BK129" s="177">
        <f>ROUND(I129*H129,2)</f>
        <v>190885.8</v>
      </c>
      <c r="BL129" s="14" t="s">
        <v>187</v>
      </c>
      <c r="BM129" s="176" t="s">
        <v>228</v>
      </c>
    </row>
    <row r="130" spans="1:65" s="2" customFormat="1" ht="24.15" customHeight="1">
      <c r="A130" s="27"/>
      <c r="B130" s="164"/>
      <c r="C130" s="165" t="s">
        <v>229</v>
      </c>
      <c r="D130" s="165" t="s">
        <v>183</v>
      </c>
      <c r="E130" s="166" t="s">
        <v>230</v>
      </c>
      <c r="F130" s="167" t="s">
        <v>231</v>
      </c>
      <c r="G130" s="168" t="s">
        <v>186</v>
      </c>
      <c r="H130" s="169">
        <v>483.5</v>
      </c>
      <c r="I130" s="170">
        <v>14</v>
      </c>
      <c r="J130" s="170">
        <f>ROUND(I130*H130,2)</f>
        <v>6769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6769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6769</v>
      </c>
      <c r="BL130" s="14" t="s">
        <v>187</v>
      </c>
      <c r="BM130" s="176" t="s">
        <v>232</v>
      </c>
    </row>
    <row r="131" spans="1:65" s="2" customFormat="1" ht="24.15" customHeight="1">
      <c r="A131" s="27"/>
      <c r="B131" s="164"/>
      <c r="C131" s="165" t="s">
        <v>233</v>
      </c>
      <c r="D131" s="165" t="s">
        <v>183</v>
      </c>
      <c r="E131" s="166" t="s">
        <v>234</v>
      </c>
      <c r="F131" s="167" t="s">
        <v>235</v>
      </c>
      <c r="G131" s="168" t="s">
        <v>186</v>
      </c>
      <c r="H131" s="169">
        <v>483.5</v>
      </c>
      <c r="I131" s="170">
        <v>16.8</v>
      </c>
      <c r="J131" s="170">
        <f>ROUND(I131*H131,2)</f>
        <v>8122.8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8122.8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8122.8</v>
      </c>
      <c r="BL131" s="14" t="s">
        <v>187</v>
      </c>
      <c r="BM131" s="176" t="s">
        <v>236</v>
      </c>
    </row>
    <row r="132" spans="1:65" s="2" customFormat="1" ht="33" customHeight="1">
      <c r="A132" s="27"/>
      <c r="B132" s="164"/>
      <c r="C132" s="165" t="s">
        <v>237</v>
      </c>
      <c r="D132" s="165" t="s">
        <v>183</v>
      </c>
      <c r="E132" s="166" t="s">
        <v>238</v>
      </c>
      <c r="F132" s="167" t="s">
        <v>239</v>
      </c>
      <c r="G132" s="168" t="s">
        <v>186</v>
      </c>
      <c r="H132" s="169">
        <v>483.5</v>
      </c>
      <c r="I132" s="170">
        <v>294</v>
      </c>
      <c r="J132" s="170">
        <f>ROUND(I132*H132,2)</f>
        <v>142149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142149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142149</v>
      </c>
      <c r="BL132" s="14" t="s">
        <v>187</v>
      </c>
      <c r="BM132" s="176" t="s">
        <v>240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4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158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241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ROUND(J125,2)</f>
        <v>35511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ROUND((SUM(BE125:BE128)),2)</f>
        <v>35511</v>
      </c>
      <c r="G37" s="27"/>
      <c r="H37" s="27"/>
      <c r="I37" s="127">
        <v>0.21</v>
      </c>
      <c r="J37" s="126">
        <f>ROUND(((SUM(BE125:BE128))*I37),2)</f>
        <v>7457.31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ROUND((SUM(BF125:BF128)),2)</f>
        <v>0</v>
      </c>
      <c r="G38" s="27"/>
      <c r="H38" s="27"/>
      <c r="I38" s="127">
        <v>0.15</v>
      </c>
      <c r="J38" s="126">
        <f>ROUND(((SUM(BF125:BF128))*I38),2)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ROUND((SUM(BG125:BG128)),2)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ROUND((SUM(BH125:BH128)),2)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ROUND((SUM(BI125:BI128)),2)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42968.31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158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1a5 - Obruby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J125</f>
        <v>35511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242</v>
      </c>
      <c r="E101" s="141"/>
      <c r="F101" s="141"/>
      <c r="G101" s="141"/>
      <c r="H101" s="141"/>
      <c r="I101" s="141"/>
      <c r="J101" s="142">
        <f>J126</f>
        <v>35511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5" customHeight="1">
      <c r="A103" s="2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5" customHeight="1">
      <c r="A107" s="27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5" customHeight="1">
      <c r="A108" s="27"/>
      <c r="B108" s="28"/>
      <c r="C108" s="18" t="s">
        <v>168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6.25" customHeight="1">
      <c r="A111" s="27"/>
      <c r="B111" s="28"/>
      <c r="C111" s="27"/>
      <c r="D111" s="27"/>
      <c r="E111" s="120" t="str">
        <f>E7</f>
        <v>Kanalizace Staré Město, ul. Pode Břehy a U Chodníčku- VCP a MP</v>
      </c>
      <c r="F111" s="24"/>
      <c r="G111" s="24"/>
      <c r="H111" s="24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12" s="1" customFormat="1" ht="12" customHeight="1">
      <c r="B112" s="17"/>
      <c r="C112" s="24" t="s">
        <v>155</v>
      </c>
      <c r="L112" s="17"/>
    </row>
    <row r="113" spans="2:12" s="1" customFormat="1" ht="16.5" customHeight="1">
      <c r="B113" s="17"/>
      <c r="E113" s="120" t="s">
        <v>156</v>
      </c>
      <c r="F113" s="1"/>
      <c r="G113" s="1"/>
      <c r="H113" s="1"/>
      <c r="L113" s="17"/>
    </row>
    <row r="114" spans="2:12" s="1" customFormat="1" ht="12" customHeight="1">
      <c r="B114" s="17"/>
      <c r="C114" s="24" t="s">
        <v>157</v>
      </c>
      <c r="L114" s="17"/>
    </row>
    <row r="115" spans="1:31" s="2" customFormat="1" ht="16.5" customHeight="1">
      <c r="A115" s="27"/>
      <c r="B115" s="28"/>
      <c r="C115" s="27"/>
      <c r="D115" s="27"/>
      <c r="E115" s="121" t="s">
        <v>158</v>
      </c>
      <c r="F115" s="27"/>
      <c r="G115" s="27"/>
      <c r="H115" s="27"/>
      <c r="I115" s="27"/>
      <c r="J115" s="27"/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159</v>
      </c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55" t="str">
        <f>E13</f>
        <v>1a5 - Obruby</v>
      </c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18</v>
      </c>
      <c r="D119" s="27"/>
      <c r="E119" s="27"/>
      <c r="F119" s="21" t="str">
        <f>F16</f>
        <v xml:space="preserve"> </v>
      </c>
      <c r="G119" s="27"/>
      <c r="H119" s="27"/>
      <c r="I119" s="24" t="s">
        <v>20</v>
      </c>
      <c r="J119" s="57" t="str">
        <f>IF(J16="","",J16)</f>
        <v>4. 5. 2022</v>
      </c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15" customHeight="1">
      <c r="A121" s="27"/>
      <c r="B121" s="28"/>
      <c r="C121" s="24" t="s">
        <v>22</v>
      </c>
      <c r="D121" s="27"/>
      <c r="E121" s="27"/>
      <c r="F121" s="21" t="str">
        <f>E19</f>
        <v>Obec Staré Město</v>
      </c>
      <c r="G121" s="27"/>
      <c r="H121" s="27"/>
      <c r="I121" s="24" t="s">
        <v>32</v>
      </c>
      <c r="J121" s="25" t="str">
        <f>E25</f>
        <v xml:space="preserve"> </v>
      </c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28</v>
      </c>
      <c r="D122" s="27"/>
      <c r="E122" s="27"/>
      <c r="F122" s="21" t="str">
        <f>IF(E22="","",E22)</f>
        <v>JANKOSTAV s.r.o.</v>
      </c>
      <c r="G122" s="27"/>
      <c r="H122" s="27"/>
      <c r="I122" s="24" t="s">
        <v>34</v>
      </c>
      <c r="J122" s="25" t="str">
        <f>E28</f>
        <v>Ing. Martin Dvořák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0.3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0" customFormat="1" ht="29.25" customHeight="1">
      <c r="A124" s="143"/>
      <c r="B124" s="144"/>
      <c r="C124" s="145" t="s">
        <v>169</v>
      </c>
      <c r="D124" s="146" t="s">
        <v>62</v>
      </c>
      <c r="E124" s="146" t="s">
        <v>58</v>
      </c>
      <c r="F124" s="146" t="s">
        <v>59</v>
      </c>
      <c r="G124" s="146" t="s">
        <v>170</v>
      </c>
      <c r="H124" s="146" t="s">
        <v>171</v>
      </c>
      <c r="I124" s="146" t="s">
        <v>172</v>
      </c>
      <c r="J124" s="147" t="s">
        <v>163</v>
      </c>
      <c r="K124" s="148" t="s">
        <v>173</v>
      </c>
      <c r="L124" s="149"/>
      <c r="M124" s="74" t="s">
        <v>1</v>
      </c>
      <c r="N124" s="75" t="s">
        <v>41</v>
      </c>
      <c r="O124" s="75" t="s">
        <v>174</v>
      </c>
      <c r="P124" s="75" t="s">
        <v>175</v>
      </c>
      <c r="Q124" s="75" t="s">
        <v>176</v>
      </c>
      <c r="R124" s="75" t="s">
        <v>177</v>
      </c>
      <c r="S124" s="75" t="s">
        <v>178</v>
      </c>
      <c r="T124" s="76" t="s">
        <v>179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27"/>
      <c r="B125" s="28"/>
      <c r="C125" s="81" t="s">
        <v>180</v>
      </c>
      <c r="D125" s="27"/>
      <c r="E125" s="27"/>
      <c r="F125" s="27"/>
      <c r="G125" s="27"/>
      <c r="H125" s="27"/>
      <c r="I125" s="27"/>
      <c r="J125" s="150">
        <f>BK125</f>
        <v>35511</v>
      </c>
      <c r="K125" s="27"/>
      <c r="L125" s="28"/>
      <c r="M125" s="77"/>
      <c r="N125" s="61"/>
      <c r="O125" s="78"/>
      <c r="P125" s="151">
        <f>P126</f>
        <v>0</v>
      </c>
      <c r="Q125" s="78"/>
      <c r="R125" s="151">
        <f>R126</f>
        <v>0</v>
      </c>
      <c r="S125" s="78"/>
      <c r="T125" s="152">
        <f>T126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4" t="s">
        <v>76</v>
      </c>
      <c r="AU125" s="14" t="s">
        <v>165</v>
      </c>
      <c r="BK125" s="153">
        <f>BK126</f>
        <v>35511</v>
      </c>
    </row>
    <row r="126" spans="1:63" s="11" customFormat="1" ht="25.9" customHeight="1">
      <c r="A126" s="11"/>
      <c r="B126" s="154"/>
      <c r="C126" s="11"/>
      <c r="D126" s="155" t="s">
        <v>76</v>
      </c>
      <c r="E126" s="156" t="s">
        <v>243</v>
      </c>
      <c r="F126" s="156" t="s">
        <v>244</v>
      </c>
      <c r="G126" s="11"/>
      <c r="H126" s="11"/>
      <c r="I126" s="11"/>
      <c r="J126" s="157">
        <f>BK126</f>
        <v>35511</v>
      </c>
      <c r="K126" s="11"/>
      <c r="L126" s="154"/>
      <c r="M126" s="158"/>
      <c r="N126" s="159"/>
      <c r="O126" s="159"/>
      <c r="P126" s="160">
        <f>SUM(P127:P128)</f>
        <v>0</v>
      </c>
      <c r="Q126" s="159"/>
      <c r="R126" s="160">
        <f>SUM(R127:R128)</f>
        <v>0</v>
      </c>
      <c r="S126" s="159"/>
      <c r="T126" s="161">
        <f>SUM(T127:T128)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81</v>
      </c>
      <c r="AT126" s="162" t="s">
        <v>76</v>
      </c>
      <c r="AU126" s="162" t="s">
        <v>77</v>
      </c>
      <c r="AY126" s="155" t="s">
        <v>182</v>
      </c>
      <c r="BK126" s="163">
        <f>SUM(BK127:BK128)</f>
        <v>35511</v>
      </c>
    </row>
    <row r="127" spans="1:65" s="2" customFormat="1" ht="33" customHeight="1">
      <c r="A127" s="27"/>
      <c r="B127" s="164"/>
      <c r="C127" s="165" t="s">
        <v>8</v>
      </c>
      <c r="D127" s="165" t="s">
        <v>183</v>
      </c>
      <c r="E127" s="166" t="s">
        <v>245</v>
      </c>
      <c r="F127" s="167" t="s">
        <v>246</v>
      </c>
      <c r="G127" s="168" t="s">
        <v>247</v>
      </c>
      <c r="H127" s="169">
        <v>89</v>
      </c>
      <c r="I127" s="170">
        <v>237</v>
      </c>
      <c r="J127" s="170">
        <f>ROUND(I127*H127,2)</f>
        <v>21093</v>
      </c>
      <c r="K127" s="171"/>
      <c r="L127" s="28"/>
      <c r="M127" s="172" t="s">
        <v>1</v>
      </c>
      <c r="N127" s="173" t="s">
        <v>42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187</v>
      </c>
      <c r="AT127" s="176" t="s">
        <v>183</v>
      </c>
      <c r="AU127" s="176" t="s">
        <v>81</v>
      </c>
      <c r="AY127" s="14" t="s">
        <v>182</v>
      </c>
      <c r="BE127" s="177">
        <f>IF(N127="základní",J127,0)</f>
        <v>21093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4" t="s">
        <v>81</v>
      </c>
      <c r="BK127" s="177">
        <f>ROUND(I127*H127,2)</f>
        <v>21093</v>
      </c>
      <c r="BL127" s="14" t="s">
        <v>187</v>
      </c>
      <c r="BM127" s="176" t="s">
        <v>248</v>
      </c>
    </row>
    <row r="128" spans="1:65" s="2" customFormat="1" ht="16.5" customHeight="1">
      <c r="A128" s="27"/>
      <c r="B128" s="164"/>
      <c r="C128" s="182" t="s">
        <v>249</v>
      </c>
      <c r="D128" s="182" t="s">
        <v>250</v>
      </c>
      <c r="E128" s="183" t="s">
        <v>251</v>
      </c>
      <c r="F128" s="184" t="s">
        <v>252</v>
      </c>
      <c r="G128" s="185" t="s">
        <v>247</v>
      </c>
      <c r="H128" s="186">
        <v>89</v>
      </c>
      <c r="I128" s="187">
        <v>162</v>
      </c>
      <c r="J128" s="187">
        <f>ROUND(I128*H128,2)</f>
        <v>14418</v>
      </c>
      <c r="K128" s="188"/>
      <c r="L128" s="189"/>
      <c r="M128" s="190" t="s">
        <v>1</v>
      </c>
      <c r="N128" s="191" t="s">
        <v>42</v>
      </c>
      <c r="O128" s="180">
        <v>0</v>
      </c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253</v>
      </c>
      <c r="AT128" s="176" t="s">
        <v>250</v>
      </c>
      <c r="AU128" s="176" t="s">
        <v>81</v>
      </c>
      <c r="AY128" s="14" t="s">
        <v>182</v>
      </c>
      <c r="BE128" s="177">
        <f>IF(N128="základní",J128,0)</f>
        <v>14418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14418</v>
      </c>
      <c r="BL128" s="14" t="s">
        <v>187</v>
      </c>
      <c r="BM128" s="176" t="s">
        <v>254</v>
      </c>
    </row>
    <row r="129" spans="1:31" s="2" customFormat="1" ht="6.95" customHeight="1">
      <c r="A129" s="2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28"/>
      <c r="M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</sheetData>
  <autoFilter ref="C124:K128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255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256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124089.84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124089.84</v>
      </c>
      <c r="G37" s="27"/>
      <c r="H37" s="27"/>
      <c r="I37" s="127">
        <v>0.21</v>
      </c>
      <c r="J37" s="126">
        <f>ROUND(((SUM(BE126:BE132))*I37),2)</f>
        <v>26058.87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150148.71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255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1b1 - Ostranění podkladu z kameniva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124089.84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42630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81459.84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156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255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1b1 - Ostranění podkladu z kameniva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124089.84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267.96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124089.84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42630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267.96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42630</v>
      </c>
    </row>
    <row r="128" spans="1:65" s="2" customFormat="1" ht="24.15" customHeight="1">
      <c r="A128" s="27"/>
      <c r="B128" s="164"/>
      <c r="C128" s="165" t="s">
        <v>85</v>
      </c>
      <c r="D128" s="165" t="s">
        <v>183</v>
      </c>
      <c r="E128" s="166" t="s">
        <v>184</v>
      </c>
      <c r="F128" s="167" t="s">
        <v>185</v>
      </c>
      <c r="G128" s="168" t="s">
        <v>186</v>
      </c>
      <c r="H128" s="169">
        <v>609</v>
      </c>
      <c r="I128" s="170">
        <v>70</v>
      </c>
      <c r="J128" s="170">
        <f>ROUND(I128*H128,2)</f>
        <v>42630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0.44</v>
      </c>
      <c r="T128" s="175">
        <f>S128*H128</f>
        <v>267.96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42630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42630</v>
      </c>
      <c r="BL128" s="14" t="s">
        <v>187</v>
      </c>
      <c r="BM128" s="176" t="s">
        <v>188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81459.84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81459.84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267.96</v>
      </c>
      <c r="I130" s="170">
        <v>60</v>
      </c>
      <c r="J130" s="170">
        <f>ROUND(I130*H130,2)</f>
        <v>16077.6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16077.6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16077.6</v>
      </c>
      <c r="BL130" s="14" t="s">
        <v>187</v>
      </c>
      <c r="BM130" s="176" t="s">
        <v>195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1607.76</v>
      </c>
      <c r="I131" s="170">
        <v>15</v>
      </c>
      <c r="J131" s="170">
        <f>ROUND(I131*H131,2)</f>
        <v>24116.4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24116.4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24116.4</v>
      </c>
      <c r="BL131" s="14" t="s">
        <v>187</v>
      </c>
      <c r="BM131" s="176" t="s">
        <v>199</v>
      </c>
    </row>
    <row r="132" spans="1:65" s="2" customFormat="1" ht="24.15" customHeight="1">
      <c r="A132" s="27"/>
      <c r="B132" s="164"/>
      <c r="C132" s="165" t="s">
        <v>200</v>
      </c>
      <c r="D132" s="165" t="s">
        <v>183</v>
      </c>
      <c r="E132" s="166" t="s">
        <v>201</v>
      </c>
      <c r="F132" s="167" t="s">
        <v>202</v>
      </c>
      <c r="G132" s="168" t="s">
        <v>194</v>
      </c>
      <c r="H132" s="169">
        <v>267.96</v>
      </c>
      <c r="I132" s="170">
        <v>154</v>
      </c>
      <c r="J132" s="170">
        <f>ROUND(I132*H132,2)</f>
        <v>41265.84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41265.84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41265.84</v>
      </c>
      <c r="BL132" s="14" t="s">
        <v>187</v>
      </c>
      <c r="BM132" s="176" t="s">
        <v>203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255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257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161896.56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161896.56</v>
      </c>
      <c r="G37" s="27"/>
      <c r="H37" s="27"/>
      <c r="I37" s="127">
        <v>0.21</v>
      </c>
      <c r="J37" s="126">
        <f>ROUND(((SUM(BE126:BE132))*I37),2)</f>
        <v>33998.28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195894.84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255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1b2 - Frézování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161896.56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76734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85162.56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156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255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1b2 - Frézování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161896.56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280.14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161896.56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76734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280.14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76734</v>
      </c>
    </row>
    <row r="128" spans="1:65" s="2" customFormat="1" ht="24.15" customHeight="1">
      <c r="A128" s="27"/>
      <c r="B128" s="164"/>
      <c r="C128" s="165" t="s">
        <v>93</v>
      </c>
      <c r="D128" s="165" t="s">
        <v>183</v>
      </c>
      <c r="E128" s="166" t="s">
        <v>205</v>
      </c>
      <c r="F128" s="167" t="s">
        <v>206</v>
      </c>
      <c r="G128" s="168" t="s">
        <v>186</v>
      </c>
      <c r="H128" s="169">
        <v>609</v>
      </c>
      <c r="I128" s="170">
        <v>126</v>
      </c>
      <c r="J128" s="170">
        <f>ROUND(I128*H128,2)</f>
        <v>76734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0.46</v>
      </c>
      <c r="T128" s="175">
        <f>S128*H128</f>
        <v>280.14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76734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76734</v>
      </c>
      <c r="BL128" s="14" t="s">
        <v>187</v>
      </c>
      <c r="BM128" s="176" t="s">
        <v>207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85162.56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85162.56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280.14</v>
      </c>
      <c r="I130" s="170">
        <v>60</v>
      </c>
      <c r="J130" s="170">
        <f>ROUND(I130*H130,2)</f>
        <v>16808.4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16808.4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16808.4</v>
      </c>
      <c r="BL130" s="14" t="s">
        <v>187</v>
      </c>
      <c r="BM130" s="176" t="s">
        <v>208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1680.84</v>
      </c>
      <c r="I131" s="170">
        <v>15</v>
      </c>
      <c r="J131" s="170">
        <f>ROUND(I131*H131,2)</f>
        <v>25212.6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25212.6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25212.6</v>
      </c>
      <c r="BL131" s="14" t="s">
        <v>187</v>
      </c>
      <c r="BM131" s="176" t="s">
        <v>209</v>
      </c>
    </row>
    <row r="132" spans="1:65" s="2" customFormat="1" ht="33" customHeight="1">
      <c r="A132" s="27"/>
      <c r="B132" s="164"/>
      <c r="C132" s="165" t="s">
        <v>200</v>
      </c>
      <c r="D132" s="165" t="s">
        <v>183</v>
      </c>
      <c r="E132" s="166" t="s">
        <v>210</v>
      </c>
      <c r="F132" s="167" t="s">
        <v>211</v>
      </c>
      <c r="G132" s="168" t="s">
        <v>194</v>
      </c>
      <c r="H132" s="169">
        <v>280.14</v>
      </c>
      <c r="I132" s="170">
        <v>154</v>
      </c>
      <c r="J132" s="170">
        <f>ROUND(I132*H132,2)</f>
        <v>43141.56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43141.56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43141.56</v>
      </c>
      <c r="BL132" s="14" t="s">
        <v>187</v>
      </c>
      <c r="BM132" s="176" t="s">
        <v>212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255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258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ROUND(J126,2)</f>
        <v>3598.5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ROUND((SUM(BE126:BE132)),2)</f>
        <v>3598.5</v>
      </c>
      <c r="G37" s="27"/>
      <c r="H37" s="27"/>
      <c r="I37" s="127">
        <v>0.21</v>
      </c>
      <c r="J37" s="126">
        <f>ROUND(((SUM(BE126:BE132))*I37),2)</f>
        <v>755.69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ROUND((SUM(BF126:BF132)),2)</f>
        <v>0</v>
      </c>
      <c r="G38" s="27"/>
      <c r="H38" s="27"/>
      <c r="I38" s="127">
        <v>0.15</v>
      </c>
      <c r="J38" s="126">
        <f>ROUND(((SUM(BF126:BF132))*I38),2)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ROUND((SUM(BG126:BG132)),2)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ROUND((SUM(BH126:BH132)),2)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ROUND((SUM(BI126:BI132)),2)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4354.1900000000005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255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1b3 - Vytrhání obrub + sutě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J126</f>
        <v>3598.5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166</v>
      </c>
      <c r="E101" s="141"/>
      <c r="F101" s="141"/>
      <c r="G101" s="141"/>
      <c r="H101" s="141"/>
      <c r="I101" s="141"/>
      <c r="J101" s="142">
        <f>J127</f>
        <v>2040.5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167</v>
      </c>
      <c r="E102" s="141"/>
      <c r="F102" s="141"/>
      <c r="G102" s="141"/>
      <c r="H102" s="141"/>
      <c r="I102" s="141"/>
      <c r="J102" s="142">
        <f>J129</f>
        <v>1558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168</v>
      </c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14</v>
      </c>
      <c r="D111" s="27"/>
      <c r="E111" s="27"/>
      <c r="F111" s="27"/>
      <c r="G111" s="27"/>
      <c r="H111" s="27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25" customHeight="1">
      <c r="A112" s="27"/>
      <c r="B112" s="28"/>
      <c r="C112" s="27"/>
      <c r="D112" s="27"/>
      <c r="E112" s="120" t="str">
        <f>E7</f>
        <v>Kanalizace Staré Město, ul. Pode Břehy a U Chodníčku- VCP a MP</v>
      </c>
      <c r="F112" s="24"/>
      <c r="G112" s="24"/>
      <c r="H112" s="24"/>
      <c r="I112" s="27"/>
      <c r="J112" s="27"/>
      <c r="K112" s="27"/>
      <c r="L112" s="43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12" s="1" customFormat="1" ht="12" customHeight="1">
      <c r="B113" s="17"/>
      <c r="C113" s="24" t="s">
        <v>155</v>
      </c>
      <c r="L113" s="17"/>
    </row>
    <row r="114" spans="2:12" s="1" customFormat="1" ht="16.5" customHeight="1">
      <c r="B114" s="17"/>
      <c r="E114" s="120" t="s">
        <v>156</v>
      </c>
      <c r="F114" s="1"/>
      <c r="G114" s="1"/>
      <c r="H114" s="1"/>
      <c r="L114" s="17"/>
    </row>
    <row r="115" spans="2:12" s="1" customFormat="1" ht="12" customHeight="1">
      <c r="B115" s="17"/>
      <c r="C115" s="24" t="s">
        <v>157</v>
      </c>
      <c r="L115" s="17"/>
    </row>
    <row r="116" spans="1:31" s="2" customFormat="1" ht="16.5" customHeight="1">
      <c r="A116" s="27"/>
      <c r="B116" s="28"/>
      <c r="C116" s="27"/>
      <c r="D116" s="27"/>
      <c r="E116" s="121" t="s">
        <v>255</v>
      </c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159</v>
      </c>
      <c r="D117" s="27"/>
      <c r="E117" s="27"/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55" t="str">
        <f>E13</f>
        <v>1b3 - Vytrhání obrub + sutě</v>
      </c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2" customHeight="1">
      <c r="A120" s="27"/>
      <c r="B120" s="28"/>
      <c r="C120" s="24" t="s">
        <v>18</v>
      </c>
      <c r="D120" s="27"/>
      <c r="E120" s="27"/>
      <c r="F120" s="21" t="str">
        <f>F16</f>
        <v xml:space="preserve"> </v>
      </c>
      <c r="G120" s="27"/>
      <c r="H120" s="27"/>
      <c r="I120" s="24" t="s">
        <v>20</v>
      </c>
      <c r="J120" s="57" t="str">
        <f>IF(J16="","",J16)</f>
        <v>4. 5. 2022</v>
      </c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22</v>
      </c>
      <c r="D122" s="27"/>
      <c r="E122" s="27"/>
      <c r="F122" s="21" t="str">
        <f>E19</f>
        <v>Obec Staré Město</v>
      </c>
      <c r="G122" s="27"/>
      <c r="H122" s="27"/>
      <c r="I122" s="24" t="s">
        <v>32</v>
      </c>
      <c r="J122" s="25" t="str">
        <f>E25</f>
        <v xml:space="preserve"> 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15" customHeight="1">
      <c r="A123" s="27"/>
      <c r="B123" s="28"/>
      <c r="C123" s="24" t="s">
        <v>28</v>
      </c>
      <c r="D123" s="27"/>
      <c r="E123" s="27"/>
      <c r="F123" s="21" t="str">
        <f>IF(E22="","",E22)</f>
        <v>JANKOSTAV s.r.o.</v>
      </c>
      <c r="G123" s="27"/>
      <c r="H123" s="27"/>
      <c r="I123" s="24" t="s">
        <v>34</v>
      </c>
      <c r="J123" s="25" t="str">
        <f>E28</f>
        <v>Ing. Martin Dvořák</v>
      </c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0.3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3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43"/>
      <c r="B125" s="144"/>
      <c r="C125" s="145" t="s">
        <v>169</v>
      </c>
      <c r="D125" s="146" t="s">
        <v>62</v>
      </c>
      <c r="E125" s="146" t="s">
        <v>58</v>
      </c>
      <c r="F125" s="146" t="s">
        <v>59</v>
      </c>
      <c r="G125" s="146" t="s">
        <v>170</v>
      </c>
      <c r="H125" s="146" t="s">
        <v>171</v>
      </c>
      <c r="I125" s="146" t="s">
        <v>172</v>
      </c>
      <c r="J125" s="147" t="s">
        <v>163</v>
      </c>
      <c r="K125" s="148" t="s">
        <v>173</v>
      </c>
      <c r="L125" s="149"/>
      <c r="M125" s="74" t="s">
        <v>1</v>
      </c>
      <c r="N125" s="75" t="s">
        <v>41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27"/>
      <c r="B126" s="28"/>
      <c r="C126" s="81" t="s">
        <v>180</v>
      </c>
      <c r="D126" s="27"/>
      <c r="E126" s="27"/>
      <c r="F126" s="27"/>
      <c r="G126" s="27"/>
      <c r="H126" s="27"/>
      <c r="I126" s="27"/>
      <c r="J126" s="150">
        <f>BK126</f>
        <v>3598.5</v>
      </c>
      <c r="K126" s="27"/>
      <c r="L126" s="28"/>
      <c r="M126" s="77"/>
      <c r="N126" s="61"/>
      <c r="O126" s="78"/>
      <c r="P126" s="151">
        <f>P127+P129</f>
        <v>0</v>
      </c>
      <c r="Q126" s="78"/>
      <c r="R126" s="151">
        <f>R127+R129</f>
        <v>0</v>
      </c>
      <c r="S126" s="78"/>
      <c r="T126" s="152">
        <f>T127+T129</f>
        <v>5.125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4" t="s">
        <v>76</v>
      </c>
      <c r="AU126" s="14" t="s">
        <v>165</v>
      </c>
      <c r="BK126" s="153">
        <f>BK127+BK129</f>
        <v>3598.5</v>
      </c>
    </row>
    <row r="127" spans="1:63" s="11" customFormat="1" ht="25.9" customHeight="1">
      <c r="A127" s="11"/>
      <c r="B127" s="154"/>
      <c r="C127" s="11"/>
      <c r="D127" s="155" t="s">
        <v>76</v>
      </c>
      <c r="E127" s="156" t="s">
        <v>81</v>
      </c>
      <c r="F127" s="156" t="s">
        <v>181</v>
      </c>
      <c r="G127" s="11"/>
      <c r="H127" s="11"/>
      <c r="I127" s="11"/>
      <c r="J127" s="157">
        <f>BK127</f>
        <v>2040.5</v>
      </c>
      <c r="K127" s="11"/>
      <c r="L127" s="154"/>
      <c r="M127" s="158"/>
      <c r="N127" s="159"/>
      <c r="O127" s="159"/>
      <c r="P127" s="160">
        <f>P128</f>
        <v>0</v>
      </c>
      <c r="Q127" s="159"/>
      <c r="R127" s="160">
        <f>R128</f>
        <v>0</v>
      </c>
      <c r="S127" s="159"/>
      <c r="T127" s="161">
        <f>T128</f>
        <v>5.125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81</v>
      </c>
      <c r="AT127" s="162" t="s">
        <v>76</v>
      </c>
      <c r="AU127" s="162" t="s">
        <v>77</v>
      </c>
      <c r="AY127" s="155" t="s">
        <v>182</v>
      </c>
      <c r="BK127" s="163">
        <f>BK128</f>
        <v>2040.5</v>
      </c>
    </row>
    <row r="128" spans="1:65" s="2" customFormat="1" ht="16.5" customHeight="1">
      <c r="A128" s="27"/>
      <c r="B128" s="164"/>
      <c r="C128" s="165" t="s">
        <v>187</v>
      </c>
      <c r="D128" s="165" t="s">
        <v>183</v>
      </c>
      <c r="E128" s="166" t="s">
        <v>259</v>
      </c>
      <c r="F128" s="167" t="s">
        <v>260</v>
      </c>
      <c r="G128" s="168" t="s">
        <v>247</v>
      </c>
      <c r="H128" s="169">
        <v>25</v>
      </c>
      <c r="I128" s="170">
        <v>81.62</v>
      </c>
      <c r="J128" s="170">
        <f>ROUND(I128*H128,2)</f>
        <v>2040.5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0.205</v>
      </c>
      <c r="T128" s="175">
        <f>S128*H128</f>
        <v>5.125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2040.5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2040.5</v>
      </c>
      <c r="BL128" s="14" t="s">
        <v>187</v>
      </c>
      <c r="BM128" s="176" t="s">
        <v>261</v>
      </c>
    </row>
    <row r="129" spans="1:63" s="11" customFormat="1" ht="25.9" customHeight="1">
      <c r="A129" s="11"/>
      <c r="B129" s="154"/>
      <c r="C129" s="11"/>
      <c r="D129" s="155" t="s">
        <v>76</v>
      </c>
      <c r="E129" s="156" t="s">
        <v>189</v>
      </c>
      <c r="F129" s="156" t="s">
        <v>190</v>
      </c>
      <c r="G129" s="11"/>
      <c r="H129" s="11"/>
      <c r="I129" s="11"/>
      <c r="J129" s="157">
        <f>BK129</f>
        <v>1558</v>
      </c>
      <c r="K129" s="11"/>
      <c r="L129" s="154"/>
      <c r="M129" s="158"/>
      <c r="N129" s="159"/>
      <c r="O129" s="159"/>
      <c r="P129" s="160">
        <f>SUM(P130:P132)</f>
        <v>0</v>
      </c>
      <c r="Q129" s="159"/>
      <c r="R129" s="160">
        <f>SUM(R130:R132)</f>
        <v>0</v>
      </c>
      <c r="S129" s="159"/>
      <c r="T129" s="161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81</v>
      </c>
      <c r="AT129" s="162" t="s">
        <v>76</v>
      </c>
      <c r="AU129" s="162" t="s">
        <v>77</v>
      </c>
      <c r="AY129" s="155" t="s">
        <v>182</v>
      </c>
      <c r="BK129" s="163">
        <f>SUM(BK130:BK132)</f>
        <v>1558</v>
      </c>
    </row>
    <row r="130" spans="1:65" s="2" customFormat="1" ht="21.75" customHeight="1">
      <c r="A130" s="27"/>
      <c r="B130" s="164"/>
      <c r="C130" s="165" t="s">
        <v>191</v>
      </c>
      <c r="D130" s="165" t="s">
        <v>183</v>
      </c>
      <c r="E130" s="166" t="s">
        <v>192</v>
      </c>
      <c r="F130" s="167" t="s">
        <v>193</v>
      </c>
      <c r="G130" s="168" t="s">
        <v>194</v>
      </c>
      <c r="H130" s="169">
        <v>5.125</v>
      </c>
      <c r="I130" s="170">
        <v>60</v>
      </c>
      <c r="J130" s="170">
        <f>ROUND(I130*H130,2)</f>
        <v>307.5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307.5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307.5</v>
      </c>
      <c r="BL130" s="14" t="s">
        <v>187</v>
      </c>
      <c r="BM130" s="176" t="s">
        <v>262</v>
      </c>
    </row>
    <row r="131" spans="1:65" s="2" customFormat="1" ht="24.15" customHeight="1">
      <c r="A131" s="27"/>
      <c r="B131" s="164"/>
      <c r="C131" s="165" t="s">
        <v>196</v>
      </c>
      <c r="D131" s="165" t="s">
        <v>183</v>
      </c>
      <c r="E131" s="166" t="s">
        <v>197</v>
      </c>
      <c r="F131" s="167" t="s">
        <v>198</v>
      </c>
      <c r="G131" s="168" t="s">
        <v>194</v>
      </c>
      <c r="H131" s="169">
        <v>30.75</v>
      </c>
      <c r="I131" s="170">
        <v>15</v>
      </c>
      <c r="J131" s="170">
        <f>ROUND(I131*H131,2)</f>
        <v>461.25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461.25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461.25</v>
      </c>
      <c r="BL131" s="14" t="s">
        <v>187</v>
      </c>
      <c r="BM131" s="176" t="s">
        <v>263</v>
      </c>
    </row>
    <row r="132" spans="1:65" s="2" customFormat="1" ht="24.15" customHeight="1">
      <c r="A132" s="27"/>
      <c r="B132" s="164"/>
      <c r="C132" s="165" t="s">
        <v>264</v>
      </c>
      <c r="D132" s="165" t="s">
        <v>183</v>
      </c>
      <c r="E132" s="166" t="s">
        <v>201</v>
      </c>
      <c r="F132" s="167" t="s">
        <v>202</v>
      </c>
      <c r="G132" s="168" t="s">
        <v>194</v>
      </c>
      <c r="H132" s="169">
        <v>5.125</v>
      </c>
      <c r="I132" s="170">
        <v>154</v>
      </c>
      <c r="J132" s="170">
        <f>ROUND(I132*H132,2)</f>
        <v>789.25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789.25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789.25</v>
      </c>
      <c r="BL132" s="14" t="s">
        <v>187</v>
      </c>
      <c r="BM132" s="176" t="s">
        <v>265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5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8"/>
    </row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115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154</v>
      </c>
      <c r="L4" s="17"/>
      <c r="M4" s="119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26.25" customHeight="1">
      <c r="B7" s="17"/>
      <c r="E7" s="120" t="str">
        <f>'Rekapitulace stavby'!K6</f>
        <v>Kanalizace Staré Město, ul. Pode Břehy a U Chodníčku- VCP a MP</v>
      </c>
      <c r="F7" s="24"/>
      <c r="G7" s="24"/>
      <c r="H7" s="24"/>
      <c r="L7" s="17"/>
    </row>
    <row r="8" spans="2:12" ht="12">
      <c r="B8" s="17"/>
      <c r="D8" s="24" t="s">
        <v>155</v>
      </c>
      <c r="L8" s="17"/>
    </row>
    <row r="9" spans="2:12" s="1" customFormat="1" ht="16.5" customHeight="1">
      <c r="B9" s="17"/>
      <c r="E9" s="120" t="s">
        <v>156</v>
      </c>
      <c r="F9" s="1"/>
      <c r="G9" s="1"/>
      <c r="H9" s="1"/>
      <c r="L9" s="17"/>
    </row>
    <row r="10" spans="2:12" s="1" customFormat="1" ht="12" customHeight="1">
      <c r="B10" s="17"/>
      <c r="D10" s="24" t="s">
        <v>157</v>
      </c>
      <c r="L10" s="17"/>
    </row>
    <row r="11" spans="1:31" s="2" customFormat="1" ht="16.5" customHeight="1">
      <c r="A11" s="27"/>
      <c r="B11" s="28"/>
      <c r="C11" s="27"/>
      <c r="D11" s="27"/>
      <c r="E11" s="121" t="s">
        <v>255</v>
      </c>
      <c r="F11" s="27"/>
      <c r="G11" s="27"/>
      <c r="H11" s="27"/>
      <c r="I11" s="27"/>
      <c r="J11" s="27"/>
      <c r="K11" s="27"/>
      <c r="L11" s="4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159</v>
      </c>
      <c r="E12" s="27"/>
      <c r="F12" s="27"/>
      <c r="G12" s="27"/>
      <c r="H12" s="27"/>
      <c r="I12" s="27"/>
      <c r="J12" s="27"/>
      <c r="K12" s="27"/>
      <c r="L12" s="4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6.5" customHeight="1">
      <c r="A13" s="27"/>
      <c r="B13" s="28"/>
      <c r="C13" s="27"/>
      <c r="D13" s="27"/>
      <c r="E13" s="55" t="s">
        <v>266</v>
      </c>
      <c r="F13" s="27"/>
      <c r="G13" s="27"/>
      <c r="H13" s="27"/>
      <c r="I13" s="27"/>
      <c r="J13" s="27"/>
      <c r="K13" s="27"/>
      <c r="L13" s="4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4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16</v>
      </c>
      <c r="E15" s="27"/>
      <c r="F15" s="21" t="s">
        <v>1</v>
      </c>
      <c r="G15" s="27"/>
      <c r="H15" s="27"/>
      <c r="I15" s="24" t="s">
        <v>17</v>
      </c>
      <c r="J15" s="21" t="s">
        <v>1</v>
      </c>
      <c r="K15" s="27"/>
      <c r="L15" s="43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2" customHeight="1">
      <c r="A16" s="27"/>
      <c r="B16" s="28"/>
      <c r="C16" s="27"/>
      <c r="D16" s="24" t="s">
        <v>18</v>
      </c>
      <c r="E16" s="27"/>
      <c r="F16" s="21" t="s">
        <v>19</v>
      </c>
      <c r="G16" s="27"/>
      <c r="H16" s="27"/>
      <c r="I16" s="24" t="s">
        <v>20</v>
      </c>
      <c r="J16" s="57" t="str">
        <f>'Rekapitulace stavby'!AN8</f>
        <v>4. 5. 2022</v>
      </c>
      <c r="K16" s="27"/>
      <c r="L16" s="4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0.8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4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22</v>
      </c>
      <c r="E18" s="27"/>
      <c r="F18" s="27"/>
      <c r="G18" s="27"/>
      <c r="H18" s="27"/>
      <c r="I18" s="24" t="s">
        <v>23</v>
      </c>
      <c r="J18" s="21" t="s">
        <v>24</v>
      </c>
      <c r="K18" s="27"/>
      <c r="L18" s="43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">
        <v>25</v>
      </c>
      <c r="F19" s="27"/>
      <c r="G19" s="27"/>
      <c r="H19" s="27"/>
      <c r="I19" s="24" t="s">
        <v>26</v>
      </c>
      <c r="J19" s="21" t="s">
        <v>27</v>
      </c>
      <c r="K19" s="27"/>
      <c r="L19" s="4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28</v>
      </c>
      <c r="E21" s="27"/>
      <c r="F21" s="27"/>
      <c r="G21" s="27"/>
      <c r="H21" s="27"/>
      <c r="I21" s="24" t="s">
        <v>23</v>
      </c>
      <c r="J21" s="21" t="s">
        <v>29</v>
      </c>
      <c r="K21" s="27"/>
      <c r="L21" s="4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1" t="s">
        <v>30</v>
      </c>
      <c r="F22" s="27"/>
      <c r="G22" s="27"/>
      <c r="H22" s="27"/>
      <c r="I22" s="24" t="s">
        <v>26</v>
      </c>
      <c r="J22" s="21" t="s">
        <v>31</v>
      </c>
      <c r="K22" s="27"/>
      <c r="L22" s="4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32</v>
      </c>
      <c r="E24" s="27"/>
      <c r="F24" s="27"/>
      <c r="G24" s="27"/>
      <c r="H24" s="27"/>
      <c r="I24" s="24" t="s">
        <v>23</v>
      </c>
      <c r="J24" s="21" t="str">
        <f>IF('Rekapitulace stavby'!AN16="","",'Rekapitulace stavby'!AN16)</f>
        <v/>
      </c>
      <c r="K24" s="27"/>
      <c r="L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8" customHeight="1">
      <c r="A25" s="27"/>
      <c r="B25" s="28"/>
      <c r="C25" s="27"/>
      <c r="D25" s="27"/>
      <c r="E25" s="21" t="str">
        <f>IF('Rekapitulace stavby'!E17="","",'Rekapitulace stavby'!E17)</f>
        <v xml:space="preserve"> </v>
      </c>
      <c r="F25" s="27"/>
      <c r="G25" s="27"/>
      <c r="H25" s="27"/>
      <c r="I25" s="24" t="s">
        <v>26</v>
      </c>
      <c r="J25" s="21" t="str">
        <f>IF('Rekapitulace stavby'!AN17="","",'Rekapitulace stavby'!AN17)</f>
        <v/>
      </c>
      <c r="K25" s="27"/>
      <c r="L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4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12" customHeight="1">
      <c r="A27" s="27"/>
      <c r="B27" s="28"/>
      <c r="C27" s="27"/>
      <c r="D27" s="24" t="s">
        <v>34</v>
      </c>
      <c r="E27" s="27"/>
      <c r="F27" s="27"/>
      <c r="G27" s="27"/>
      <c r="H27" s="27"/>
      <c r="I27" s="24" t="s">
        <v>23</v>
      </c>
      <c r="J27" s="21" t="s">
        <v>1</v>
      </c>
      <c r="K27" s="27"/>
      <c r="L27" s="43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8" customHeight="1">
      <c r="A28" s="27"/>
      <c r="B28" s="28"/>
      <c r="C28" s="27"/>
      <c r="D28" s="27"/>
      <c r="E28" s="21" t="s">
        <v>35</v>
      </c>
      <c r="F28" s="27"/>
      <c r="G28" s="27"/>
      <c r="H28" s="27"/>
      <c r="I28" s="24" t="s">
        <v>26</v>
      </c>
      <c r="J28" s="21" t="s">
        <v>1</v>
      </c>
      <c r="K28" s="27"/>
      <c r="L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4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2" customHeight="1">
      <c r="A30" s="27"/>
      <c r="B30" s="28"/>
      <c r="C30" s="27"/>
      <c r="D30" s="24" t="s">
        <v>36</v>
      </c>
      <c r="E30" s="27"/>
      <c r="F30" s="27"/>
      <c r="G30" s="27"/>
      <c r="H30" s="27"/>
      <c r="I30" s="27"/>
      <c r="J30" s="27"/>
      <c r="K30" s="27"/>
      <c r="L30" s="4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8" customFormat="1" ht="16.5" customHeight="1">
      <c r="A31" s="122"/>
      <c r="B31" s="123"/>
      <c r="C31" s="122"/>
      <c r="D31" s="122"/>
      <c r="E31" s="25" t="s">
        <v>1</v>
      </c>
      <c r="F31" s="25"/>
      <c r="G31" s="25"/>
      <c r="H31" s="25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43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5" customHeight="1">
      <c r="A33" s="27"/>
      <c r="B33" s="28"/>
      <c r="C33" s="27"/>
      <c r="D33" s="78"/>
      <c r="E33" s="78"/>
      <c r="F33" s="78"/>
      <c r="G33" s="78"/>
      <c r="H33" s="78"/>
      <c r="I33" s="78"/>
      <c r="J33" s="78"/>
      <c r="K33" s="78"/>
      <c r="L33" s="4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25.4" customHeight="1">
      <c r="A34" s="27"/>
      <c r="B34" s="28"/>
      <c r="C34" s="27"/>
      <c r="D34" s="125" t="s">
        <v>37</v>
      </c>
      <c r="E34" s="27"/>
      <c r="F34" s="27"/>
      <c r="G34" s="27"/>
      <c r="H34" s="27"/>
      <c r="I34" s="27"/>
      <c r="J34" s="84">
        <f>ROUND(J125,2)</f>
        <v>642860.4</v>
      </c>
      <c r="K34" s="27"/>
      <c r="L34" s="4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6.95" customHeight="1">
      <c r="A35" s="27"/>
      <c r="B35" s="28"/>
      <c r="C35" s="27"/>
      <c r="D35" s="78"/>
      <c r="E35" s="78"/>
      <c r="F35" s="78"/>
      <c r="G35" s="78"/>
      <c r="H35" s="78"/>
      <c r="I35" s="78"/>
      <c r="J35" s="78"/>
      <c r="K35" s="78"/>
      <c r="L35" s="4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7"/>
      <c r="F36" s="32" t="s">
        <v>39</v>
      </c>
      <c r="G36" s="27"/>
      <c r="H36" s="27"/>
      <c r="I36" s="32" t="s">
        <v>38</v>
      </c>
      <c r="J36" s="32" t="s">
        <v>40</v>
      </c>
      <c r="K36" s="27"/>
      <c r="L36" s="43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>
      <c r="A37" s="27"/>
      <c r="B37" s="28"/>
      <c r="C37" s="27"/>
      <c r="D37" s="121" t="s">
        <v>41</v>
      </c>
      <c r="E37" s="24" t="s">
        <v>42</v>
      </c>
      <c r="F37" s="126">
        <f>ROUND((SUM(BE125:BE132)),2)</f>
        <v>642860.4</v>
      </c>
      <c r="G37" s="27"/>
      <c r="H37" s="27"/>
      <c r="I37" s="127">
        <v>0.21</v>
      </c>
      <c r="J37" s="126">
        <f>ROUND(((SUM(BE125:BE132))*I37),2)</f>
        <v>135000.68</v>
      </c>
      <c r="K37" s="27"/>
      <c r="L37" s="4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4" t="s">
        <v>43</v>
      </c>
      <c r="F38" s="126">
        <f>ROUND((SUM(BF125:BF132)),2)</f>
        <v>0</v>
      </c>
      <c r="G38" s="27"/>
      <c r="H38" s="27"/>
      <c r="I38" s="127">
        <v>0.15</v>
      </c>
      <c r="J38" s="126">
        <f>ROUND(((SUM(BF125:BF132))*I38),2)</f>
        <v>0</v>
      </c>
      <c r="K38" s="27"/>
      <c r="L38" s="4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4" t="s">
        <v>44</v>
      </c>
      <c r="F39" s="126">
        <f>ROUND((SUM(BG125:BG132)),2)</f>
        <v>0</v>
      </c>
      <c r="G39" s="27"/>
      <c r="H39" s="27"/>
      <c r="I39" s="127">
        <v>0.21</v>
      </c>
      <c r="J39" s="126">
        <f>0</f>
        <v>0</v>
      </c>
      <c r="K39" s="27"/>
      <c r="L39" s="4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 hidden="1">
      <c r="A40" s="27"/>
      <c r="B40" s="28"/>
      <c r="C40" s="27"/>
      <c r="D40" s="27"/>
      <c r="E40" s="24" t="s">
        <v>45</v>
      </c>
      <c r="F40" s="126">
        <f>ROUND((SUM(BH125:BH132)),2)</f>
        <v>0</v>
      </c>
      <c r="G40" s="27"/>
      <c r="H40" s="27"/>
      <c r="I40" s="127">
        <v>0.15</v>
      </c>
      <c r="J40" s="126">
        <f>0</f>
        <v>0</v>
      </c>
      <c r="K40" s="27"/>
      <c r="L40" s="4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14.4" customHeight="1" hidden="1">
      <c r="A41" s="27"/>
      <c r="B41" s="28"/>
      <c r="C41" s="27"/>
      <c r="D41" s="27"/>
      <c r="E41" s="24" t="s">
        <v>46</v>
      </c>
      <c r="F41" s="126">
        <f>ROUND((SUM(BI125:BI132)),2)</f>
        <v>0</v>
      </c>
      <c r="G41" s="27"/>
      <c r="H41" s="27"/>
      <c r="I41" s="127">
        <v>0</v>
      </c>
      <c r="J41" s="126">
        <f>0</f>
        <v>0</v>
      </c>
      <c r="K41" s="27"/>
      <c r="L41" s="4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6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4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" customFormat="1" ht="25.4" customHeight="1">
      <c r="A43" s="27"/>
      <c r="B43" s="28"/>
      <c r="C43" s="128"/>
      <c r="D43" s="129" t="s">
        <v>47</v>
      </c>
      <c r="E43" s="69"/>
      <c r="F43" s="69"/>
      <c r="G43" s="130" t="s">
        <v>48</v>
      </c>
      <c r="H43" s="131" t="s">
        <v>49</v>
      </c>
      <c r="I43" s="69"/>
      <c r="J43" s="132">
        <f>SUM(J34:J41)</f>
        <v>777861.0800000001</v>
      </c>
      <c r="K43" s="133"/>
      <c r="L43" s="4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" customFormat="1" ht="14.4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43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7"/>
      <c r="B61" s="28"/>
      <c r="C61" s="27"/>
      <c r="D61" s="46" t="s">
        <v>52</v>
      </c>
      <c r="E61" s="30"/>
      <c r="F61" s="134" t="s">
        <v>53</v>
      </c>
      <c r="G61" s="46" t="s">
        <v>52</v>
      </c>
      <c r="H61" s="30"/>
      <c r="I61" s="30"/>
      <c r="J61" s="135" t="s">
        <v>53</v>
      </c>
      <c r="K61" s="30"/>
      <c r="L61" s="43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7"/>
      <c r="B65" s="28"/>
      <c r="C65" s="27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7"/>
      <c r="B76" s="28"/>
      <c r="C76" s="27"/>
      <c r="D76" s="46" t="s">
        <v>52</v>
      </c>
      <c r="E76" s="30"/>
      <c r="F76" s="134" t="s">
        <v>53</v>
      </c>
      <c r="G76" s="46" t="s">
        <v>52</v>
      </c>
      <c r="H76" s="30"/>
      <c r="I76" s="30"/>
      <c r="J76" s="135" t="s">
        <v>53</v>
      </c>
      <c r="K76" s="30"/>
      <c r="L76" s="4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161</v>
      </c>
      <c r="D82" s="27"/>
      <c r="E82" s="27"/>
      <c r="F82" s="27"/>
      <c r="G82" s="27"/>
      <c r="H82" s="27"/>
      <c r="I82" s="27"/>
      <c r="J82" s="27"/>
      <c r="K82" s="27"/>
      <c r="L82" s="4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43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6.25" customHeight="1">
      <c r="A85" s="27"/>
      <c r="B85" s="28"/>
      <c r="C85" s="27"/>
      <c r="D85" s="27"/>
      <c r="E85" s="120" t="str">
        <f>E7</f>
        <v>Kanalizace Staré Město, ul. Pode Břehy a U Chodníčku- VCP a MP</v>
      </c>
      <c r="F85" s="24"/>
      <c r="G85" s="24"/>
      <c r="H85" s="24"/>
      <c r="I85" s="27"/>
      <c r="J85" s="27"/>
      <c r="K85" s="27"/>
      <c r="L85" s="43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s="1" customFormat="1" ht="12" customHeight="1">
      <c r="B86" s="17"/>
      <c r="C86" s="24" t="s">
        <v>155</v>
      </c>
      <c r="L86" s="17"/>
    </row>
    <row r="87" spans="2:12" s="1" customFormat="1" ht="16.5" customHeight="1">
      <c r="B87" s="17"/>
      <c r="E87" s="120" t="s">
        <v>156</v>
      </c>
      <c r="F87" s="1"/>
      <c r="G87" s="1"/>
      <c r="H87" s="1"/>
      <c r="L87" s="17"/>
    </row>
    <row r="88" spans="2:12" s="1" customFormat="1" ht="12" customHeight="1">
      <c r="B88" s="17"/>
      <c r="C88" s="24" t="s">
        <v>157</v>
      </c>
      <c r="L88" s="17"/>
    </row>
    <row r="89" spans="1:31" s="2" customFormat="1" ht="16.5" customHeight="1">
      <c r="A89" s="27"/>
      <c r="B89" s="28"/>
      <c r="C89" s="27"/>
      <c r="D89" s="27"/>
      <c r="E89" s="121" t="s">
        <v>255</v>
      </c>
      <c r="F89" s="27"/>
      <c r="G89" s="27"/>
      <c r="H89" s="27"/>
      <c r="I89" s="27"/>
      <c r="J89" s="27"/>
      <c r="K89" s="27"/>
      <c r="L89" s="43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2" customHeight="1">
      <c r="A90" s="27"/>
      <c r="B90" s="28"/>
      <c r="C90" s="24" t="s">
        <v>159</v>
      </c>
      <c r="D90" s="27"/>
      <c r="E90" s="27"/>
      <c r="F90" s="27"/>
      <c r="G90" s="27"/>
      <c r="H90" s="27"/>
      <c r="I90" s="27"/>
      <c r="J90" s="27"/>
      <c r="K90" s="27"/>
      <c r="L90" s="4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6.5" customHeight="1">
      <c r="A91" s="27"/>
      <c r="B91" s="28"/>
      <c r="C91" s="27"/>
      <c r="D91" s="27"/>
      <c r="E91" s="55" t="str">
        <f>E13</f>
        <v>1b4 - Konstrukční vrstvy komunikace</v>
      </c>
      <c r="F91" s="27"/>
      <c r="G91" s="27"/>
      <c r="H91" s="27"/>
      <c r="I91" s="27"/>
      <c r="J91" s="27"/>
      <c r="K91" s="27"/>
      <c r="L91" s="43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3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2" customHeight="1">
      <c r="A93" s="27"/>
      <c r="B93" s="28"/>
      <c r="C93" s="24" t="s">
        <v>18</v>
      </c>
      <c r="D93" s="27"/>
      <c r="E93" s="27"/>
      <c r="F93" s="21" t="str">
        <f>F16</f>
        <v xml:space="preserve"> </v>
      </c>
      <c r="G93" s="27"/>
      <c r="H93" s="27"/>
      <c r="I93" s="24" t="s">
        <v>20</v>
      </c>
      <c r="J93" s="57" t="str">
        <f>IF(J16="","",J16)</f>
        <v>4. 5. 2022</v>
      </c>
      <c r="K93" s="27"/>
      <c r="L93" s="43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3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5.15" customHeight="1">
      <c r="A95" s="27"/>
      <c r="B95" s="28"/>
      <c r="C95" s="24" t="s">
        <v>22</v>
      </c>
      <c r="D95" s="27"/>
      <c r="E95" s="27"/>
      <c r="F95" s="21" t="str">
        <f>E19</f>
        <v>Obec Staré Město</v>
      </c>
      <c r="G95" s="27"/>
      <c r="H95" s="27"/>
      <c r="I95" s="24" t="s">
        <v>32</v>
      </c>
      <c r="J95" s="25" t="str">
        <f>E25</f>
        <v xml:space="preserve"> </v>
      </c>
      <c r="K95" s="27"/>
      <c r="L95" s="43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15.15" customHeight="1">
      <c r="A96" s="27"/>
      <c r="B96" s="28"/>
      <c r="C96" s="24" t="s">
        <v>28</v>
      </c>
      <c r="D96" s="27"/>
      <c r="E96" s="27"/>
      <c r="F96" s="21" t="str">
        <f>IF(E22="","",E22)</f>
        <v>JANKOSTAV s.r.o.</v>
      </c>
      <c r="G96" s="27"/>
      <c r="H96" s="27"/>
      <c r="I96" s="24" t="s">
        <v>34</v>
      </c>
      <c r="J96" s="25" t="str">
        <f>E28</f>
        <v>Ing. Martin Dvořák</v>
      </c>
      <c r="K96" s="27"/>
      <c r="L96" s="43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0.3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3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29.25" customHeight="1">
      <c r="A98" s="27"/>
      <c r="B98" s="28"/>
      <c r="C98" s="136" t="s">
        <v>162</v>
      </c>
      <c r="D98" s="128"/>
      <c r="E98" s="128"/>
      <c r="F98" s="128"/>
      <c r="G98" s="128"/>
      <c r="H98" s="128"/>
      <c r="I98" s="128"/>
      <c r="J98" s="137" t="s">
        <v>163</v>
      </c>
      <c r="K98" s="128"/>
      <c r="L98" s="43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3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47" s="2" customFormat="1" ht="22.8" customHeight="1">
      <c r="A100" s="27"/>
      <c r="B100" s="28"/>
      <c r="C100" s="138" t="s">
        <v>164</v>
      </c>
      <c r="D100" s="27"/>
      <c r="E100" s="27"/>
      <c r="F100" s="27"/>
      <c r="G100" s="27"/>
      <c r="H100" s="27"/>
      <c r="I100" s="27"/>
      <c r="J100" s="84">
        <f>J125</f>
        <v>642860.4</v>
      </c>
      <c r="K100" s="27"/>
      <c r="L100" s="43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U100" s="14" t="s">
        <v>165</v>
      </c>
    </row>
    <row r="101" spans="1:31" s="9" customFormat="1" ht="24.95" customHeight="1">
      <c r="A101" s="9"/>
      <c r="B101" s="139"/>
      <c r="C101" s="9"/>
      <c r="D101" s="140" t="s">
        <v>214</v>
      </c>
      <c r="E101" s="141"/>
      <c r="F101" s="141"/>
      <c r="G101" s="141"/>
      <c r="H101" s="141"/>
      <c r="I101" s="141"/>
      <c r="J101" s="142">
        <f>J126</f>
        <v>642860.4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5" customHeight="1">
      <c r="A103" s="2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5" customHeight="1">
      <c r="A107" s="27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5" customHeight="1">
      <c r="A108" s="27"/>
      <c r="B108" s="28"/>
      <c r="C108" s="18" t="s">
        <v>168</v>
      </c>
      <c r="D108" s="27"/>
      <c r="E108" s="27"/>
      <c r="F108" s="27"/>
      <c r="G108" s="27"/>
      <c r="H108" s="27"/>
      <c r="I108" s="27"/>
      <c r="J108" s="27"/>
      <c r="K108" s="27"/>
      <c r="L108" s="43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3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14</v>
      </c>
      <c r="D110" s="27"/>
      <c r="E110" s="27"/>
      <c r="F110" s="27"/>
      <c r="G110" s="27"/>
      <c r="H110" s="27"/>
      <c r="I110" s="27"/>
      <c r="J110" s="27"/>
      <c r="K110" s="27"/>
      <c r="L110" s="4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6.25" customHeight="1">
      <c r="A111" s="27"/>
      <c r="B111" s="28"/>
      <c r="C111" s="27"/>
      <c r="D111" s="27"/>
      <c r="E111" s="120" t="str">
        <f>E7</f>
        <v>Kanalizace Staré Město, ul. Pode Břehy a U Chodníčku- VCP a MP</v>
      </c>
      <c r="F111" s="24"/>
      <c r="G111" s="24"/>
      <c r="H111" s="24"/>
      <c r="I111" s="27"/>
      <c r="J111" s="27"/>
      <c r="K111" s="27"/>
      <c r="L111" s="43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12" s="1" customFormat="1" ht="12" customHeight="1">
      <c r="B112" s="17"/>
      <c r="C112" s="24" t="s">
        <v>155</v>
      </c>
      <c r="L112" s="17"/>
    </row>
    <row r="113" spans="2:12" s="1" customFormat="1" ht="16.5" customHeight="1">
      <c r="B113" s="17"/>
      <c r="E113" s="120" t="s">
        <v>156</v>
      </c>
      <c r="F113" s="1"/>
      <c r="G113" s="1"/>
      <c r="H113" s="1"/>
      <c r="L113" s="17"/>
    </row>
    <row r="114" spans="2:12" s="1" customFormat="1" ht="12" customHeight="1">
      <c r="B114" s="17"/>
      <c r="C114" s="24" t="s">
        <v>157</v>
      </c>
      <c r="L114" s="17"/>
    </row>
    <row r="115" spans="1:31" s="2" customFormat="1" ht="16.5" customHeight="1">
      <c r="A115" s="27"/>
      <c r="B115" s="28"/>
      <c r="C115" s="27"/>
      <c r="D115" s="27"/>
      <c r="E115" s="121" t="s">
        <v>255</v>
      </c>
      <c r="F115" s="27"/>
      <c r="G115" s="27"/>
      <c r="H115" s="27"/>
      <c r="I115" s="27"/>
      <c r="J115" s="27"/>
      <c r="K115" s="27"/>
      <c r="L115" s="43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159</v>
      </c>
      <c r="D116" s="27"/>
      <c r="E116" s="27"/>
      <c r="F116" s="27"/>
      <c r="G116" s="27"/>
      <c r="H116" s="27"/>
      <c r="I116" s="27"/>
      <c r="J116" s="27"/>
      <c r="K116" s="27"/>
      <c r="L116" s="43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55" t="str">
        <f>E13</f>
        <v>1b4 - Konstrukční vrstvy komunikace</v>
      </c>
      <c r="F117" s="27"/>
      <c r="G117" s="27"/>
      <c r="H117" s="27"/>
      <c r="I117" s="27"/>
      <c r="J117" s="27"/>
      <c r="K117" s="27"/>
      <c r="L117" s="43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43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18</v>
      </c>
      <c r="D119" s="27"/>
      <c r="E119" s="27"/>
      <c r="F119" s="21" t="str">
        <f>F16</f>
        <v xml:space="preserve"> </v>
      </c>
      <c r="G119" s="27"/>
      <c r="H119" s="27"/>
      <c r="I119" s="24" t="s">
        <v>20</v>
      </c>
      <c r="J119" s="57" t="str">
        <f>IF(J16="","",J16)</f>
        <v>4. 5. 2022</v>
      </c>
      <c r="K119" s="27"/>
      <c r="L119" s="43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43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15" customHeight="1">
      <c r="A121" s="27"/>
      <c r="B121" s="28"/>
      <c r="C121" s="24" t="s">
        <v>22</v>
      </c>
      <c r="D121" s="27"/>
      <c r="E121" s="27"/>
      <c r="F121" s="21" t="str">
        <f>E19</f>
        <v>Obec Staré Město</v>
      </c>
      <c r="G121" s="27"/>
      <c r="H121" s="27"/>
      <c r="I121" s="24" t="s">
        <v>32</v>
      </c>
      <c r="J121" s="25" t="str">
        <f>E25</f>
        <v xml:space="preserve"> </v>
      </c>
      <c r="K121" s="27"/>
      <c r="L121" s="43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5.15" customHeight="1">
      <c r="A122" s="27"/>
      <c r="B122" s="28"/>
      <c r="C122" s="24" t="s">
        <v>28</v>
      </c>
      <c r="D122" s="27"/>
      <c r="E122" s="27"/>
      <c r="F122" s="21" t="str">
        <f>IF(E22="","",E22)</f>
        <v>JANKOSTAV s.r.o.</v>
      </c>
      <c r="G122" s="27"/>
      <c r="H122" s="27"/>
      <c r="I122" s="24" t="s">
        <v>34</v>
      </c>
      <c r="J122" s="25" t="str">
        <f>E28</f>
        <v>Ing. Martin Dvořák</v>
      </c>
      <c r="K122" s="27"/>
      <c r="L122" s="43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0.3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43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0" customFormat="1" ht="29.25" customHeight="1">
      <c r="A124" s="143"/>
      <c r="B124" s="144"/>
      <c r="C124" s="145" t="s">
        <v>169</v>
      </c>
      <c r="D124" s="146" t="s">
        <v>62</v>
      </c>
      <c r="E124" s="146" t="s">
        <v>58</v>
      </c>
      <c r="F124" s="146" t="s">
        <v>59</v>
      </c>
      <c r="G124" s="146" t="s">
        <v>170</v>
      </c>
      <c r="H124" s="146" t="s">
        <v>171</v>
      </c>
      <c r="I124" s="146" t="s">
        <v>172</v>
      </c>
      <c r="J124" s="147" t="s">
        <v>163</v>
      </c>
      <c r="K124" s="148" t="s">
        <v>173</v>
      </c>
      <c r="L124" s="149"/>
      <c r="M124" s="74" t="s">
        <v>1</v>
      </c>
      <c r="N124" s="75" t="s">
        <v>41</v>
      </c>
      <c r="O124" s="75" t="s">
        <v>174</v>
      </c>
      <c r="P124" s="75" t="s">
        <v>175</v>
      </c>
      <c r="Q124" s="75" t="s">
        <v>176</v>
      </c>
      <c r="R124" s="75" t="s">
        <v>177</v>
      </c>
      <c r="S124" s="75" t="s">
        <v>178</v>
      </c>
      <c r="T124" s="76" t="s">
        <v>179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27"/>
      <c r="B125" s="28"/>
      <c r="C125" s="81" t="s">
        <v>180</v>
      </c>
      <c r="D125" s="27"/>
      <c r="E125" s="27"/>
      <c r="F125" s="27"/>
      <c r="G125" s="27"/>
      <c r="H125" s="27"/>
      <c r="I125" s="27"/>
      <c r="J125" s="150">
        <f>BK125</f>
        <v>642860.4</v>
      </c>
      <c r="K125" s="27"/>
      <c r="L125" s="28"/>
      <c r="M125" s="77"/>
      <c r="N125" s="61"/>
      <c r="O125" s="78"/>
      <c r="P125" s="151">
        <f>P126</f>
        <v>0</v>
      </c>
      <c r="Q125" s="78"/>
      <c r="R125" s="151">
        <f>R126</f>
        <v>0</v>
      </c>
      <c r="S125" s="78"/>
      <c r="T125" s="152">
        <f>T126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4" t="s">
        <v>76</v>
      </c>
      <c r="AU125" s="14" t="s">
        <v>165</v>
      </c>
      <c r="BK125" s="153">
        <f>BK126</f>
        <v>642860.4</v>
      </c>
    </row>
    <row r="126" spans="1:63" s="11" customFormat="1" ht="25.9" customHeight="1">
      <c r="A126" s="11"/>
      <c r="B126" s="154"/>
      <c r="C126" s="11"/>
      <c r="D126" s="155" t="s">
        <v>76</v>
      </c>
      <c r="E126" s="156" t="s">
        <v>215</v>
      </c>
      <c r="F126" s="156" t="s">
        <v>216</v>
      </c>
      <c r="G126" s="11"/>
      <c r="H126" s="11"/>
      <c r="I126" s="11"/>
      <c r="J126" s="157">
        <f>BK126</f>
        <v>642860.4</v>
      </c>
      <c r="K126" s="11"/>
      <c r="L126" s="154"/>
      <c r="M126" s="158"/>
      <c r="N126" s="159"/>
      <c r="O126" s="159"/>
      <c r="P126" s="160">
        <f>SUM(P127:P132)</f>
        <v>0</v>
      </c>
      <c r="Q126" s="159"/>
      <c r="R126" s="160">
        <f>SUM(R127:R132)</f>
        <v>0</v>
      </c>
      <c r="S126" s="159"/>
      <c r="T126" s="161">
        <f>SUM(T127:T132)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81</v>
      </c>
      <c r="AT126" s="162" t="s">
        <v>76</v>
      </c>
      <c r="AU126" s="162" t="s">
        <v>77</v>
      </c>
      <c r="AY126" s="155" t="s">
        <v>182</v>
      </c>
      <c r="BK126" s="163">
        <f>SUM(BK127:BK132)</f>
        <v>642860.4</v>
      </c>
    </row>
    <row r="127" spans="1:65" s="2" customFormat="1" ht="16.5" customHeight="1">
      <c r="A127" s="27"/>
      <c r="B127" s="164"/>
      <c r="C127" s="165" t="s">
        <v>217</v>
      </c>
      <c r="D127" s="165" t="s">
        <v>183</v>
      </c>
      <c r="E127" s="166" t="s">
        <v>218</v>
      </c>
      <c r="F127" s="167" t="s">
        <v>219</v>
      </c>
      <c r="G127" s="168" t="s">
        <v>186</v>
      </c>
      <c r="H127" s="169">
        <v>609</v>
      </c>
      <c r="I127" s="170">
        <v>168</v>
      </c>
      <c r="J127" s="170">
        <f>ROUND(I127*H127,2)</f>
        <v>102312</v>
      </c>
      <c r="K127" s="171"/>
      <c r="L127" s="28"/>
      <c r="M127" s="172" t="s">
        <v>1</v>
      </c>
      <c r="N127" s="173" t="s">
        <v>42</v>
      </c>
      <c r="O127" s="174">
        <v>0</v>
      </c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76" t="s">
        <v>187</v>
      </c>
      <c r="AT127" s="176" t="s">
        <v>183</v>
      </c>
      <c r="AU127" s="176" t="s">
        <v>81</v>
      </c>
      <c r="AY127" s="14" t="s">
        <v>182</v>
      </c>
      <c r="BE127" s="177">
        <f>IF(N127="základní",J127,0)</f>
        <v>102312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4" t="s">
        <v>81</v>
      </c>
      <c r="BK127" s="177">
        <f>ROUND(I127*H127,2)</f>
        <v>102312</v>
      </c>
      <c r="BL127" s="14" t="s">
        <v>187</v>
      </c>
      <c r="BM127" s="176" t="s">
        <v>220</v>
      </c>
    </row>
    <row r="128" spans="1:65" s="2" customFormat="1" ht="16.5" customHeight="1">
      <c r="A128" s="27"/>
      <c r="B128" s="164"/>
      <c r="C128" s="165" t="s">
        <v>221</v>
      </c>
      <c r="D128" s="165" t="s">
        <v>183</v>
      </c>
      <c r="E128" s="166" t="s">
        <v>222</v>
      </c>
      <c r="F128" s="167" t="s">
        <v>223</v>
      </c>
      <c r="G128" s="168" t="s">
        <v>186</v>
      </c>
      <c r="H128" s="169">
        <v>609</v>
      </c>
      <c r="I128" s="170">
        <v>168</v>
      </c>
      <c r="J128" s="170">
        <f>ROUND(I128*H128,2)</f>
        <v>102312</v>
      </c>
      <c r="K128" s="171"/>
      <c r="L128" s="28"/>
      <c r="M128" s="172" t="s">
        <v>1</v>
      </c>
      <c r="N128" s="173" t="s">
        <v>42</v>
      </c>
      <c r="O128" s="174">
        <v>0</v>
      </c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76" t="s">
        <v>187</v>
      </c>
      <c r="AT128" s="176" t="s">
        <v>183</v>
      </c>
      <c r="AU128" s="176" t="s">
        <v>81</v>
      </c>
      <c r="AY128" s="14" t="s">
        <v>182</v>
      </c>
      <c r="BE128" s="177">
        <f>IF(N128="základní",J128,0)</f>
        <v>102312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81</v>
      </c>
      <c r="BK128" s="177">
        <f>ROUND(I128*H128,2)</f>
        <v>102312</v>
      </c>
      <c r="BL128" s="14" t="s">
        <v>187</v>
      </c>
      <c r="BM128" s="176" t="s">
        <v>224</v>
      </c>
    </row>
    <row r="129" spans="1:65" s="2" customFormat="1" ht="33" customHeight="1">
      <c r="A129" s="27"/>
      <c r="B129" s="164"/>
      <c r="C129" s="165" t="s">
        <v>225</v>
      </c>
      <c r="D129" s="165" t="s">
        <v>183</v>
      </c>
      <c r="E129" s="166" t="s">
        <v>226</v>
      </c>
      <c r="F129" s="167" t="s">
        <v>227</v>
      </c>
      <c r="G129" s="168" t="s">
        <v>186</v>
      </c>
      <c r="H129" s="169">
        <v>609</v>
      </c>
      <c r="I129" s="170">
        <v>394.8</v>
      </c>
      <c r="J129" s="170">
        <f>ROUND(I129*H129,2)</f>
        <v>240433.2</v>
      </c>
      <c r="K129" s="171"/>
      <c r="L129" s="28"/>
      <c r="M129" s="172" t="s">
        <v>1</v>
      </c>
      <c r="N129" s="173" t="s">
        <v>42</v>
      </c>
      <c r="O129" s="174">
        <v>0</v>
      </c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76" t="s">
        <v>187</v>
      </c>
      <c r="AT129" s="176" t="s">
        <v>183</v>
      </c>
      <c r="AU129" s="176" t="s">
        <v>81</v>
      </c>
      <c r="AY129" s="14" t="s">
        <v>182</v>
      </c>
      <c r="BE129" s="177">
        <f>IF(N129="základní",J129,0)</f>
        <v>240433.2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4" t="s">
        <v>81</v>
      </c>
      <c r="BK129" s="177">
        <f>ROUND(I129*H129,2)</f>
        <v>240433.2</v>
      </c>
      <c r="BL129" s="14" t="s">
        <v>187</v>
      </c>
      <c r="BM129" s="176" t="s">
        <v>228</v>
      </c>
    </row>
    <row r="130" spans="1:65" s="2" customFormat="1" ht="24.15" customHeight="1">
      <c r="A130" s="27"/>
      <c r="B130" s="164"/>
      <c r="C130" s="165" t="s">
        <v>229</v>
      </c>
      <c r="D130" s="165" t="s">
        <v>183</v>
      </c>
      <c r="E130" s="166" t="s">
        <v>230</v>
      </c>
      <c r="F130" s="167" t="s">
        <v>231</v>
      </c>
      <c r="G130" s="168" t="s">
        <v>186</v>
      </c>
      <c r="H130" s="169">
        <v>609</v>
      </c>
      <c r="I130" s="170">
        <v>14</v>
      </c>
      <c r="J130" s="170">
        <f>ROUND(I130*H130,2)</f>
        <v>8526</v>
      </c>
      <c r="K130" s="171"/>
      <c r="L130" s="28"/>
      <c r="M130" s="172" t="s">
        <v>1</v>
      </c>
      <c r="N130" s="173" t="s">
        <v>42</v>
      </c>
      <c r="O130" s="174">
        <v>0</v>
      </c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76" t="s">
        <v>187</v>
      </c>
      <c r="AT130" s="176" t="s">
        <v>183</v>
      </c>
      <c r="AU130" s="176" t="s">
        <v>81</v>
      </c>
      <c r="AY130" s="14" t="s">
        <v>182</v>
      </c>
      <c r="BE130" s="177">
        <f>IF(N130="základní",J130,0)</f>
        <v>8526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4" t="s">
        <v>81</v>
      </c>
      <c r="BK130" s="177">
        <f>ROUND(I130*H130,2)</f>
        <v>8526</v>
      </c>
      <c r="BL130" s="14" t="s">
        <v>187</v>
      </c>
      <c r="BM130" s="176" t="s">
        <v>232</v>
      </c>
    </row>
    <row r="131" spans="1:65" s="2" customFormat="1" ht="24.15" customHeight="1">
      <c r="A131" s="27"/>
      <c r="B131" s="164"/>
      <c r="C131" s="165" t="s">
        <v>233</v>
      </c>
      <c r="D131" s="165" t="s">
        <v>183</v>
      </c>
      <c r="E131" s="166" t="s">
        <v>234</v>
      </c>
      <c r="F131" s="167" t="s">
        <v>235</v>
      </c>
      <c r="G131" s="168" t="s">
        <v>186</v>
      </c>
      <c r="H131" s="169">
        <v>609</v>
      </c>
      <c r="I131" s="170">
        <v>16.8</v>
      </c>
      <c r="J131" s="170">
        <f>ROUND(I131*H131,2)</f>
        <v>10231.2</v>
      </c>
      <c r="K131" s="171"/>
      <c r="L131" s="28"/>
      <c r="M131" s="172" t="s">
        <v>1</v>
      </c>
      <c r="N131" s="173" t="s">
        <v>42</v>
      </c>
      <c r="O131" s="174">
        <v>0</v>
      </c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76" t="s">
        <v>187</v>
      </c>
      <c r="AT131" s="176" t="s">
        <v>183</v>
      </c>
      <c r="AU131" s="176" t="s">
        <v>81</v>
      </c>
      <c r="AY131" s="14" t="s">
        <v>182</v>
      </c>
      <c r="BE131" s="177">
        <f>IF(N131="základní",J131,0)</f>
        <v>10231.2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81</v>
      </c>
      <c r="BK131" s="177">
        <f>ROUND(I131*H131,2)</f>
        <v>10231.2</v>
      </c>
      <c r="BL131" s="14" t="s">
        <v>187</v>
      </c>
      <c r="BM131" s="176" t="s">
        <v>236</v>
      </c>
    </row>
    <row r="132" spans="1:65" s="2" customFormat="1" ht="33" customHeight="1">
      <c r="A132" s="27"/>
      <c r="B132" s="164"/>
      <c r="C132" s="165" t="s">
        <v>237</v>
      </c>
      <c r="D132" s="165" t="s">
        <v>183</v>
      </c>
      <c r="E132" s="166" t="s">
        <v>238</v>
      </c>
      <c r="F132" s="167" t="s">
        <v>239</v>
      </c>
      <c r="G132" s="168" t="s">
        <v>186</v>
      </c>
      <c r="H132" s="169">
        <v>609</v>
      </c>
      <c r="I132" s="170">
        <v>294</v>
      </c>
      <c r="J132" s="170">
        <f>ROUND(I132*H132,2)</f>
        <v>179046</v>
      </c>
      <c r="K132" s="171"/>
      <c r="L132" s="28"/>
      <c r="M132" s="178" t="s">
        <v>1</v>
      </c>
      <c r="N132" s="179" t="s">
        <v>42</v>
      </c>
      <c r="O132" s="180">
        <v>0</v>
      </c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76" t="s">
        <v>187</v>
      </c>
      <c r="AT132" s="176" t="s">
        <v>183</v>
      </c>
      <c r="AU132" s="176" t="s">
        <v>81</v>
      </c>
      <c r="AY132" s="14" t="s">
        <v>182</v>
      </c>
      <c r="BE132" s="177">
        <f>IF(N132="základní",J132,0)</f>
        <v>179046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4" t="s">
        <v>81</v>
      </c>
      <c r="BK132" s="177">
        <f>ROUND(I132*H132,2)</f>
        <v>179046</v>
      </c>
      <c r="BL132" s="14" t="s">
        <v>187</v>
      </c>
      <c r="BM132" s="176" t="s">
        <v>240</v>
      </c>
    </row>
    <row r="133" spans="1:31" s="2" customFormat="1" ht="6.95" customHeight="1">
      <c r="A133" s="2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28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</sheetData>
  <autoFilter ref="C124:K132"/>
  <mergeCells count="14">
    <mergeCell ref="E7:H7"/>
    <mergeCell ref="E11:H11"/>
    <mergeCell ref="E9:H9"/>
    <mergeCell ref="E13:H13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DELL2-PC\Martin Dvořák</dc:creator>
  <cp:keywords/>
  <dc:description/>
  <cp:lastModifiedBy>DELL2-PC\Martin Dvořák</cp:lastModifiedBy>
  <dcterms:created xsi:type="dcterms:W3CDTF">2022-05-04T09:56:01Z</dcterms:created>
  <dcterms:modified xsi:type="dcterms:W3CDTF">2022-05-04T09:56:09Z</dcterms:modified>
  <cp:category/>
  <cp:version/>
  <cp:contentType/>
  <cp:contentStatus/>
</cp:coreProperties>
</file>